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FSM-ExAicMQua-r975m8q3d8" sheetId="1" state="visible" r:id="rId1"/>
    <sheet xmlns:r="http://schemas.openxmlformats.org/officeDocument/2006/relationships" name="AFSM-ExAicMQua-r950m8q3d10" sheetId="2" state="visible" r:id="rId2"/>
    <sheet xmlns:r="http://schemas.openxmlformats.org/officeDocument/2006/relationships" name="AFSM-ExAicMQua-r925m8q3d12" sheetId="3" state="visible" r:id="rId3"/>
    <sheet xmlns:r="http://schemas.openxmlformats.org/officeDocument/2006/relationships" name="AFSM-ExCode" sheetId="4" state="visible" r:id="rId4"/>
    <sheet xmlns:r="http://schemas.openxmlformats.org/officeDocument/2006/relationships" name="AFS-Steps" sheetId="5" state="visible" r:id="rId5"/>
    <sheet xmlns:r="http://schemas.openxmlformats.org/officeDocument/2006/relationships" name="Synthesis" sheetId="6" state="visible" r:id="rId6"/>
    <sheet xmlns:r="http://schemas.openxmlformats.org/officeDocument/2006/relationships" name="Details" sheetId="7" state="visible" r:id="rId7"/>
    <sheet xmlns:r="http://schemas.openxmlformats.org/officeDocument/2006/relationships" name="Samples" sheetId="8" state="visible" r:id="rId8"/>
    <sheet xmlns:r="http://schemas.openxmlformats.org/officeDocument/2006/relationships" name="Analyses" sheetId="9" state="visible" r:id="rId9"/>
    <sheet xmlns:r="http://schemas.openxmlformats.org/officeDocument/2006/relationships" name="Analyser" sheetId="10" state="visible" r:id="rId10"/>
    <sheet xmlns:r="http://schemas.openxmlformats.org/officeDocument/2006/relationships" name="Computing platform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3">
    <font>
      <name val="Calibri"/>
      <family val="2"/>
      <color theme="1"/>
      <sz val="11"/>
      <scheme val="minor"/>
    </font>
    <font>
      <b val="1"/>
    </font>
    <font>
      <shadow val="0"/>
    </font>
  </fonts>
  <fills count="7">
    <fill>
      <patternFill/>
    </fill>
    <fill>
      <patternFill patternType="gray125"/>
    </fill>
    <fill>
      <patternFill patternType="solid">
        <fgColor rgb="00E0EF8C"/>
      </patternFill>
    </fill>
    <fill>
      <patternFill patternType="solid">
        <fgColor rgb="00F9DA56"/>
      </patternFill>
    </fill>
    <fill>
      <patternFill patternType="solid">
        <fgColor rgb="00CBEF8C"/>
      </patternFill>
    </fill>
    <fill>
      <patternFill patternType="solid">
        <fgColor rgb="00FE835A"/>
      </patternFill>
    </fill>
    <fill>
      <patternFill patternType="solid">
        <fgColor rgb="00DAE3CB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2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0"/>
    <xf numFmtId="0" fontId="0" fillId="5" borderId="0" pivotButton="0" quotePrefix="0" xfId="0"/>
    <xf numFmtId="0" fontId="2" fillId="6" borderId="0" pivotButton="0" quotePrefix="0" xfId="0"/>
    <xf numFmtId="165" fontId="0" fillId="2" borderId="0" pivotButton="0" quotePrefix="0" xfId="0"/>
    <xf numFmtId="0" fontId="2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Echant</t>
        </is>
      </c>
      <c r="B1" s="1" t="inlineStr">
        <is>
          <t>Espèce</t>
        </is>
      </c>
      <c r="C1" s="1" t="inlineStr">
        <is>
          <t>Passage</t>
        </is>
      </c>
      <c r="D1" s="1" t="inlineStr">
        <is>
          <t>Adulte</t>
        </is>
      </c>
      <c r="E1" s="1" t="inlineStr">
        <is>
          <t>Durée</t>
        </is>
      </c>
      <c r="F1" s="1" t="inlineStr">
        <is>
          <t>NTot Obs</t>
        </is>
      </c>
      <c r="G1" s="1" t="inlineStr">
        <is>
          <t>Max Dist</t>
        </is>
      </c>
      <c r="H1" s="1" t="inlineStr">
        <is>
          <t>Analyse</t>
        </is>
      </c>
      <c r="I1" s="1" t="inlineStr">
        <is>
          <t>Mod Key Fn</t>
        </is>
      </c>
      <c r="J1" s="1" t="inlineStr">
        <is>
          <t>Mod Adj Ser</t>
        </is>
      </c>
      <c r="K1" s="1" t="inlineStr">
        <is>
          <t>Left Trunc Dist</t>
        </is>
      </c>
      <c r="L1" s="1" t="inlineStr">
        <is>
          <t>Right Trunc Dist</t>
        </is>
      </c>
      <c r="M1" s="1" t="inlineStr">
        <is>
          <t>Fit Dist Cuts</t>
        </is>
      </c>
      <c r="N1" s="1" t="inlineStr">
        <is>
          <t>ExCod</t>
        </is>
      </c>
      <c r="O1" s="1" t="inlineStr">
        <is>
          <t>Effort</t>
        </is>
      </c>
      <c r="P1" s="1" t="inlineStr">
        <is>
          <t>NObs</t>
        </is>
      </c>
      <c r="Q1" s="1" t="inlineStr">
        <is>
          <t>Obs Rate</t>
        </is>
      </c>
      <c r="R1" s="1" t="inlineStr">
        <is>
          <t>NumPars AdjSer</t>
        </is>
      </c>
      <c r="S1" s="1" t="inlineStr">
        <is>
          <t>Delta AIC</t>
        </is>
      </c>
      <c r="T1" s="1" t="inlineStr">
        <is>
          <t>Chi2 P</t>
        </is>
      </c>
      <c r="U1" s="1" t="inlineStr">
        <is>
          <t>KS P</t>
        </is>
      </c>
      <c r="V1" s="1" t="inlineStr">
        <is>
          <t>CvM Uw P</t>
        </is>
      </c>
      <c r="W1" s="1" t="inlineStr">
        <is>
          <t>CvM Cw P</t>
        </is>
      </c>
      <c r="X1" s="1" t="inlineStr">
        <is>
          <t>CoefVar Density</t>
        </is>
      </c>
      <c r="Y1" s="1" t="inlineStr">
        <is>
          <t>Final selection</t>
        </is>
      </c>
      <c r="Z1" s="1" t="inlineStr">
        <is>
          <t>Pre-selection Qual Bal 3</t>
        </is>
      </c>
      <c r="AA1" s="1" t="inlineStr">
        <is>
          <t>Qual Bal 3</t>
        </is>
      </c>
      <c r="AB1" s="1" t="inlineStr">
        <is>
          <t>Pre-selection Qual Bal 2</t>
        </is>
      </c>
      <c r="AC1" s="1" t="inlineStr">
        <is>
          <t>Qual Bal 2</t>
        </is>
      </c>
      <c r="AD1" s="1" t="inlineStr">
        <is>
          <t>Pre-selection Qual Bal 1</t>
        </is>
      </c>
      <c r="AE1" s="1" t="inlineStr">
        <is>
          <t>Qual Bal 1</t>
        </is>
      </c>
      <c r="AF1" s="1" t="inlineStr">
        <is>
          <t>Qual Chi2+</t>
        </is>
      </c>
      <c r="AG1" s="1" t="inlineStr">
        <is>
          <t>Qual KS+</t>
        </is>
      </c>
      <c r="AH1" s="1" t="inlineStr">
        <is>
          <t>Qual DCv+</t>
        </is>
      </c>
      <c r="AI1" s="1" t="inlineStr">
        <is>
          <t>Density</t>
        </is>
      </c>
      <c r="AJ1" s="1" t="inlineStr">
        <is>
          <t>Min Density</t>
        </is>
      </c>
      <c r="AK1" s="1" t="inlineStr">
        <is>
          <t>Max Density</t>
        </is>
      </c>
      <c r="AL1" s="1" t="inlineStr">
        <is>
          <t>Number</t>
        </is>
      </c>
      <c r="AM1" s="1" t="inlineStr">
        <is>
          <t>Min Number</t>
        </is>
      </c>
      <c r="AN1" s="1" t="inlineStr">
        <is>
          <t>Max Number</t>
        </is>
      </c>
      <c r="AO1" s="1" t="inlineStr">
        <is>
          <t>EDR/ESW</t>
        </is>
      </c>
      <c r="AP1" s="1" t="inlineStr">
        <is>
          <t>Min EDR/ESW</t>
        </is>
      </c>
      <c r="AQ1" s="1" t="inlineStr">
        <is>
          <t>Max EDR/ESW</t>
        </is>
      </c>
      <c r="AR1" s="1" t="inlineStr">
        <is>
          <t>PDetec</t>
        </is>
      </c>
      <c r="AS1" s="1" t="inlineStr">
        <is>
          <t>Min PDetec</t>
        </is>
      </c>
      <c r="AT1" s="1" t="inlineStr">
        <is>
          <t>Max PDetec</t>
        </is>
      </c>
      <c r="AU1" s="1" t="inlineStr">
        <is>
          <t>RunFolder</t>
        </is>
      </c>
    </row>
    <row r="2">
      <c r="A2" t="n">
        <v>0</v>
      </c>
      <c r="B2" t="inlineStr">
        <is>
          <t>Sylvia atricapilla</t>
        </is>
      </c>
      <c r="C2" t="inlineStr">
        <is>
          <t>a+b</t>
        </is>
      </c>
      <c r="D2" t="inlineStr">
        <is>
          <t>m</t>
        </is>
      </c>
      <c r="E2" t="inlineStr">
        <is>
          <t>5mn</t>
        </is>
      </c>
      <c r="F2" t="n">
        <v>270</v>
      </c>
      <c r="G2" t="n">
        <v>488.187599344441</v>
      </c>
      <c r="H2" t="n">
        <v>15</v>
      </c>
      <c r="I2" t="inlineStr">
        <is>
          <t>HAZARD</t>
        </is>
      </c>
      <c r="J2" t="inlineStr">
        <is>
          <t>POLY</t>
        </is>
      </c>
      <c r="K2" t="inlineStr"/>
      <c r="L2" t="inlineStr"/>
      <c r="M2" t="n">
        <v>17</v>
      </c>
      <c r="N2" t="n">
        <v>2</v>
      </c>
      <c r="O2" t="n">
        <v>190</v>
      </c>
      <c r="P2" t="n">
        <v>270</v>
      </c>
      <c r="Q2" t="n">
        <v>100</v>
      </c>
      <c r="R2" t="n">
        <v>0</v>
      </c>
      <c r="S2" t="n">
        <v>0</v>
      </c>
      <c r="T2" t="n">
        <v>0.1739699</v>
      </c>
      <c r="U2" t="n">
        <v>0.5805464</v>
      </c>
      <c r="V2" t="n">
        <v>0.7</v>
      </c>
      <c r="W2" t="n">
        <v>0.7</v>
      </c>
      <c r="X2" t="n">
        <v>0.1199254</v>
      </c>
      <c r="Y2" t="inlineStr"/>
      <c r="Z2" t="n">
        <v>3</v>
      </c>
      <c r="AA2" t="n">
        <v>0.6310545078155937</v>
      </c>
      <c r="AB2" t="n">
        <v>3</v>
      </c>
      <c r="AC2" t="n">
        <v>0.6215372031806878</v>
      </c>
      <c r="AD2" t="n">
        <v>3</v>
      </c>
      <c r="AE2" t="n">
        <v>0.6350288768991701</v>
      </c>
      <c r="AF2" t="n">
        <v>0.5468773040517337</v>
      </c>
      <c r="AG2" t="n">
        <v>0.625232183234685</v>
      </c>
      <c r="AH2" t="n">
        <v>0.6520305655486245</v>
      </c>
      <c r="AI2" t="n">
        <v>29.87127</v>
      </c>
      <c r="AJ2" t="n">
        <v>23.61114</v>
      </c>
      <c r="AK2" t="n">
        <v>37.79118</v>
      </c>
      <c r="AL2" t="n">
        <v>717</v>
      </c>
      <c r="AM2" t="n">
        <v>567</v>
      </c>
      <c r="AN2" t="n">
        <v>907</v>
      </c>
      <c r="AO2" t="n">
        <v>123.0561</v>
      </c>
      <c r="AP2" t="n">
        <v>112.9668</v>
      </c>
      <c r="AQ2" t="n">
        <v>134.0466</v>
      </c>
      <c r="AR2" t="n">
        <v>0.06353793000000001</v>
      </c>
      <c r="AS2" t="n">
        <v>0.05355904</v>
      </c>
      <c r="AT2" t="n">
        <v>0.07537605</v>
      </c>
      <c r="AU2" t="inlineStr">
        <is>
          <t>anlys\230430-153402\SylvAtri-ab-5mn-m-haz-pol-ma-em4hpzd5</t>
        </is>
      </c>
    </row>
    <row r="3">
      <c r="A3" t="n">
        <v>0</v>
      </c>
      <c r="B3" t="inlineStr">
        <is>
          <t>Sylvia atricapilla</t>
        </is>
      </c>
      <c r="C3" t="inlineStr">
        <is>
          <t>a+b</t>
        </is>
      </c>
      <c r="D3" t="inlineStr">
        <is>
          <t>m</t>
        </is>
      </c>
      <c r="E3" t="inlineStr">
        <is>
          <t>5mn</t>
        </is>
      </c>
      <c r="F3" t="n">
        <v>270</v>
      </c>
      <c r="G3" t="n">
        <v>488.187599344441</v>
      </c>
      <c r="H3" t="n">
        <v>14</v>
      </c>
      <c r="I3" t="inlineStr">
        <is>
          <t>HAZARD</t>
        </is>
      </c>
      <c r="J3" t="inlineStr">
        <is>
          <t>POLY</t>
        </is>
      </c>
      <c r="K3" t="inlineStr"/>
      <c r="L3" t="inlineStr"/>
      <c r="M3" t="inlineStr"/>
      <c r="N3" t="n">
        <v>2</v>
      </c>
      <c r="O3" t="n">
        <v>190</v>
      </c>
      <c r="P3" t="n">
        <v>270</v>
      </c>
      <c r="Q3" t="n">
        <v>100</v>
      </c>
      <c r="R3" t="n">
        <v>0</v>
      </c>
      <c r="S3" t="n">
        <v>0</v>
      </c>
      <c r="T3" t="n">
        <v>7.212162e-06</v>
      </c>
      <c r="U3" t="n">
        <v>0.5805464</v>
      </c>
      <c r="V3" t="n">
        <v>0.7</v>
      </c>
      <c r="W3" t="n">
        <v>0.7</v>
      </c>
      <c r="X3" t="n">
        <v>0.1199254</v>
      </c>
      <c r="Y3" t="inlineStr"/>
      <c r="Z3" t="inlineStr"/>
      <c r="AA3" t="n">
        <v>0.1787581260842388</v>
      </c>
      <c r="AB3" t="inlineStr"/>
      <c r="AC3" t="n">
        <v>0.1760621695213141</v>
      </c>
      <c r="AD3" t="inlineStr"/>
      <c r="AE3" t="n">
        <v>0.1502225387856522</v>
      </c>
      <c r="AF3" t="n">
        <v>0.05807929196546355</v>
      </c>
      <c r="AG3" t="n">
        <v>0.2037544166497825</v>
      </c>
      <c r="AH3" t="n">
        <v>0.2124876343278704</v>
      </c>
      <c r="AI3" t="n">
        <v>29.87127</v>
      </c>
      <c r="AJ3" t="n">
        <v>23.61114</v>
      </c>
      <c r="AK3" t="n">
        <v>37.79118</v>
      </c>
      <c r="AL3" t="n">
        <v>717</v>
      </c>
      <c r="AM3" t="n">
        <v>567</v>
      </c>
      <c r="AN3" t="n">
        <v>907</v>
      </c>
      <c r="AO3" t="n">
        <v>123.0561</v>
      </c>
      <c r="AP3" t="n">
        <v>112.9668</v>
      </c>
      <c r="AQ3" t="n">
        <v>134.0466</v>
      </c>
      <c r="AR3" t="n">
        <v>0.06353793000000001</v>
      </c>
      <c r="AS3" t="n">
        <v>0.05355904</v>
      </c>
      <c r="AT3" t="n">
        <v>0.07537605</v>
      </c>
      <c r="AU3" t="inlineStr">
        <is>
          <t>anlys\230430-153402\SylvAtri-ab-5mn-m-haz-pol-vcz7gm42</t>
        </is>
      </c>
    </row>
    <row r="4">
      <c r="A4" t="n">
        <v>0</v>
      </c>
      <c r="B4" t="inlineStr">
        <is>
          <t>Sylvia atricapilla</t>
        </is>
      </c>
      <c r="C4" t="inlineStr">
        <is>
          <t>a+b</t>
        </is>
      </c>
      <c r="D4" t="inlineStr">
        <is>
          <t>m</t>
        </is>
      </c>
      <c r="E4" t="inlineStr">
        <is>
          <t>5mn</t>
        </is>
      </c>
      <c r="F4" t="n">
        <v>270</v>
      </c>
      <c r="G4" t="n">
        <v>488.187599344441</v>
      </c>
      <c r="H4" t="n">
        <v>17</v>
      </c>
      <c r="I4" t="inlineStr">
        <is>
          <t>HAZARD</t>
        </is>
      </c>
      <c r="J4" t="inlineStr">
        <is>
          <t>POLY</t>
        </is>
      </c>
      <c r="K4" t="inlineStr"/>
      <c r="L4" t="n">
        <v>375.3655098785</v>
      </c>
      <c r="M4" t="n">
        <v>18</v>
      </c>
      <c r="N4" t="n">
        <v>1</v>
      </c>
      <c r="O4" t="n">
        <v>190</v>
      </c>
      <c r="P4" t="n">
        <v>266</v>
      </c>
      <c r="Q4" t="n">
        <v>98.51851851851852</v>
      </c>
      <c r="R4" t="n">
        <v>0</v>
      </c>
      <c r="S4" t="n">
        <v>0</v>
      </c>
      <c r="T4" t="n">
        <v>0.3298259</v>
      </c>
      <c r="U4" t="n">
        <v>0.5433133</v>
      </c>
      <c r="V4" t="n">
        <v>0.7</v>
      </c>
      <c r="W4" t="n">
        <v>0.7</v>
      </c>
      <c r="X4" t="n">
        <v>0.1203683</v>
      </c>
      <c r="Y4" t="inlineStr"/>
      <c r="Z4" t="n">
        <v>2</v>
      </c>
      <c r="AA4" t="n">
        <v>0.6765362568627267</v>
      </c>
      <c r="AB4" t="n">
        <v>2</v>
      </c>
      <c r="AC4" t="n">
        <v>0.6662992400319917</v>
      </c>
      <c r="AD4" t="n">
        <v>2</v>
      </c>
      <c r="AE4" t="n">
        <v>0.6876430925831767</v>
      </c>
      <c r="AF4" t="n">
        <v>0.6246312490624951</v>
      </c>
      <c r="AG4" t="n">
        <v>0.6602505502275919</v>
      </c>
      <c r="AH4" t="n">
        <v>0.6935068727359345</v>
      </c>
      <c r="AI4" t="n">
        <v>29.77569</v>
      </c>
      <c r="AJ4" t="n">
        <v>23.51544</v>
      </c>
      <c r="AK4" t="n">
        <v>37.70255</v>
      </c>
      <c r="AL4" t="n">
        <v>715</v>
      </c>
      <c r="AM4" t="n">
        <v>564</v>
      </c>
      <c r="AN4" t="n">
        <v>905</v>
      </c>
      <c r="AO4" t="n">
        <v>122.3371</v>
      </c>
      <c r="AP4" t="n">
        <v>112.2155</v>
      </c>
      <c r="AQ4" t="n">
        <v>133.3716</v>
      </c>
      <c r="AR4" t="n">
        <v>0.10622</v>
      </c>
      <c r="AS4" t="n">
        <v>0.08939305</v>
      </c>
      <c r="AT4" t="n">
        <v>0.1262144</v>
      </c>
      <c r="AU4" t="inlineStr">
        <is>
          <t>anlys\230430-153402\SylvAtri-ab-5mn-m-haz-pol-ra-ma-b9b1q3bo</t>
        </is>
      </c>
    </row>
    <row r="5">
      <c r="A5" t="n">
        <v>0</v>
      </c>
      <c r="B5" t="inlineStr">
        <is>
          <t>Sylvia atricapilla</t>
        </is>
      </c>
      <c r="C5" t="inlineStr">
        <is>
          <t>a+b</t>
        </is>
      </c>
      <c r="D5" t="inlineStr">
        <is>
          <t>m</t>
        </is>
      </c>
      <c r="E5" t="inlineStr">
        <is>
          <t>5mn</t>
        </is>
      </c>
      <c r="F5" t="n">
        <v>270</v>
      </c>
      <c r="G5" t="n">
        <v>488.187599344441</v>
      </c>
      <c r="H5" t="n">
        <v>5</v>
      </c>
      <c r="I5" t="inlineStr">
        <is>
          <t>HNORMAL</t>
        </is>
      </c>
      <c r="J5" t="inlineStr">
        <is>
          <t>POLY</t>
        </is>
      </c>
      <c r="K5" t="n">
        <v>11.38833751625634</v>
      </c>
      <c r="L5" t="inlineStr"/>
      <c r="M5" t="n">
        <v>13</v>
      </c>
      <c r="N5" t="n">
        <v>2</v>
      </c>
      <c r="O5" t="n">
        <v>190</v>
      </c>
      <c r="P5" t="n">
        <v>268</v>
      </c>
      <c r="Q5" t="n">
        <v>99.25925925925925</v>
      </c>
      <c r="R5" t="n">
        <v>2</v>
      </c>
      <c r="S5" t="n">
        <v>0</v>
      </c>
      <c r="T5" t="n">
        <v>0.01411819</v>
      </c>
      <c r="U5" t="n">
        <v>1.78825e-05</v>
      </c>
      <c r="V5" t="n">
        <v>0.005</v>
      </c>
      <c r="W5" t="n">
        <v>0.001</v>
      </c>
      <c r="X5" t="n">
        <v>0.09701505000000001</v>
      </c>
      <c r="Y5" t="inlineStr"/>
      <c r="Z5" t="inlineStr"/>
      <c r="AA5" t="n">
        <v>0.02953581919418534</v>
      </c>
      <c r="AB5" t="inlineStr"/>
      <c r="AC5" t="n">
        <v>0.02947491680271306</v>
      </c>
      <c r="AD5" t="inlineStr"/>
      <c r="AE5" t="n">
        <v>0.01911560607482332</v>
      </c>
      <c r="AF5" t="n">
        <v>0.02721009963659449</v>
      </c>
      <c r="AG5" t="n">
        <v>0.01296588802514828</v>
      </c>
      <c r="AH5" t="n">
        <v>0.04323983541663321</v>
      </c>
      <c r="AI5" t="n">
        <v>27.61034</v>
      </c>
      <c r="AJ5" t="n">
        <v>22.80847</v>
      </c>
      <c r="AK5" t="n">
        <v>33.42315</v>
      </c>
      <c r="AL5" t="n">
        <v>663</v>
      </c>
      <c r="AM5" t="n">
        <v>547</v>
      </c>
      <c r="AN5" t="n">
        <v>802</v>
      </c>
      <c r="AO5" t="n">
        <v>127.5204</v>
      </c>
      <c r="AP5" t="n">
        <v>121.3361</v>
      </c>
      <c r="AQ5" t="n">
        <v>134.02</v>
      </c>
      <c r="AR5" t="n">
        <v>0.06823169</v>
      </c>
      <c r="AS5" t="n">
        <v>0.06177704</v>
      </c>
      <c r="AT5" t="n">
        <v>0.07536073</v>
      </c>
      <c r="AU5" t="inlineStr">
        <is>
          <t>anlys\230430-153402\SylvAtri-ab-5mn-m-hno-pol-la-ma-dni8ewx2</t>
        </is>
      </c>
    </row>
    <row r="6">
      <c r="A6" t="n">
        <v>0</v>
      </c>
      <c r="B6" t="inlineStr">
        <is>
          <t>Sylvia atricapilla</t>
        </is>
      </c>
      <c r="C6" t="inlineStr">
        <is>
          <t>a+b</t>
        </is>
      </c>
      <c r="D6" t="inlineStr">
        <is>
          <t>m</t>
        </is>
      </c>
      <c r="E6" t="inlineStr">
        <is>
          <t>5mn</t>
        </is>
      </c>
      <c r="F6" t="n">
        <v>270</v>
      </c>
      <c r="G6" t="n">
        <v>488.187599344441</v>
      </c>
      <c r="H6" t="n">
        <v>18</v>
      </c>
      <c r="I6" t="inlineStr">
        <is>
          <t>HAZARD</t>
        </is>
      </c>
      <c r="J6" t="inlineStr">
        <is>
          <t>POLY</t>
        </is>
      </c>
      <c r="K6" t="n">
        <v>11.86173337682975</v>
      </c>
      <c r="L6" t="inlineStr"/>
      <c r="M6" t="inlineStr"/>
      <c r="N6" t="n">
        <v>2</v>
      </c>
      <c r="O6" t="n">
        <v>190</v>
      </c>
      <c r="P6" t="n">
        <v>268</v>
      </c>
      <c r="Q6" t="n">
        <v>99.25925925925925</v>
      </c>
      <c r="R6" t="n">
        <v>0</v>
      </c>
      <c r="S6" t="n">
        <v>0</v>
      </c>
      <c r="T6" t="n">
        <v>0.05739301</v>
      </c>
      <c r="U6" t="n">
        <v>0.5594258</v>
      </c>
      <c r="V6" t="n">
        <v>0.7</v>
      </c>
      <c r="W6" t="n">
        <v>0.7</v>
      </c>
      <c r="X6" t="n">
        <v>0.1209424</v>
      </c>
      <c r="Y6" t="inlineStr"/>
      <c r="Z6" t="inlineStr"/>
      <c r="AA6" t="n">
        <v>0.5460518099273012</v>
      </c>
      <c r="AB6" t="inlineStr"/>
      <c r="AC6" t="n">
        <v>0.5377542466069158</v>
      </c>
      <c r="AD6" t="inlineStr"/>
      <c r="AE6" t="n">
        <v>0.538329837997624</v>
      </c>
      <c r="AF6" t="n">
        <v>0.4251337018649564</v>
      </c>
      <c r="AG6" t="n">
        <v>0.5475218782385003</v>
      </c>
      <c r="AH6" t="n">
        <v>0.5730923880895105</v>
      </c>
      <c r="AI6" t="n">
        <v>29.89012</v>
      </c>
      <c r="AJ6" t="n">
        <v>23.57947</v>
      </c>
      <c r="AK6" t="n">
        <v>37.88972</v>
      </c>
      <c r="AL6" t="n">
        <v>717</v>
      </c>
      <c r="AM6" t="n">
        <v>566</v>
      </c>
      <c r="AN6" t="n">
        <v>909</v>
      </c>
      <c r="AO6" t="n">
        <v>122.5609</v>
      </c>
      <c r="AP6" t="n">
        <v>112.381</v>
      </c>
      <c r="AQ6" t="n">
        <v>133.6628</v>
      </c>
      <c r="AR6" t="n">
        <v>0.06302750999999999</v>
      </c>
      <c r="AS6" t="n">
        <v>0.0530056</v>
      </c>
      <c r="AT6" t="n">
        <v>0.07494429</v>
      </c>
      <c r="AU6" t="inlineStr">
        <is>
          <t>anlys\230430-153402\SylvAtri-ab-5mn-m-haz-pol-la-q6huua06</t>
        </is>
      </c>
    </row>
    <row r="7">
      <c r="A7" t="n">
        <v>0</v>
      </c>
      <c r="B7" t="inlineStr">
        <is>
          <t>Sylvia atricapilla</t>
        </is>
      </c>
      <c r="C7" t="inlineStr">
        <is>
          <t>a+b</t>
        </is>
      </c>
      <c r="D7" t="inlineStr">
        <is>
          <t>m</t>
        </is>
      </c>
      <c r="E7" t="inlineStr">
        <is>
          <t>5mn</t>
        </is>
      </c>
      <c r="F7" t="n">
        <v>270</v>
      </c>
      <c r="G7" t="n">
        <v>488.187599344441</v>
      </c>
      <c r="H7" t="n">
        <v>19</v>
      </c>
      <c r="I7" t="inlineStr">
        <is>
          <t>HAZARD</t>
        </is>
      </c>
      <c r="J7" t="inlineStr">
        <is>
          <t>POLY</t>
        </is>
      </c>
      <c r="K7" t="n">
        <v>12.18575364412747</v>
      </c>
      <c r="L7" t="inlineStr"/>
      <c r="M7" t="n">
        <v>13</v>
      </c>
      <c r="N7" t="n">
        <v>2</v>
      </c>
      <c r="O7" t="n">
        <v>190</v>
      </c>
      <c r="P7" t="n">
        <v>268</v>
      </c>
      <c r="Q7" t="n">
        <v>99.25925925925925</v>
      </c>
      <c r="R7" t="n">
        <v>0</v>
      </c>
      <c r="S7" t="n">
        <v>0</v>
      </c>
      <c r="T7" t="n">
        <v>0.4112832</v>
      </c>
      <c r="U7" t="n">
        <v>0.5602016</v>
      </c>
      <c r="V7" t="n">
        <v>0.7</v>
      </c>
      <c r="W7" t="n">
        <v>0.7</v>
      </c>
      <c r="X7" t="n">
        <v>0.1209983</v>
      </c>
      <c r="Y7" t="inlineStr"/>
      <c r="Z7" t="n">
        <v>1</v>
      </c>
      <c r="AA7" t="n">
        <v>0.6985658918256841</v>
      </c>
      <c r="AB7" t="n">
        <v>1</v>
      </c>
      <c r="AC7" t="n">
        <v>0.6879464632549253</v>
      </c>
      <c r="AD7" t="n">
        <v>1</v>
      </c>
      <c r="AE7" t="n">
        <v>0.7133579414267769</v>
      </c>
      <c r="AF7" t="n">
        <v>0.6586344500267363</v>
      </c>
      <c r="AG7" t="n">
        <v>0.6816413516445593</v>
      </c>
      <c r="AH7" t="n">
        <v>0.713348241756773</v>
      </c>
      <c r="AI7" t="n">
        <v>29.93321</v>
      </c>
      <c r="AJ7" t="n">
        <v>23.61091</v>
      </c>
      <c r="AK7" t="n">
        <v>37.94844</v>
      </c>
      <c r="AL7" t="n">
        <v>718</v>
      </c>
      <c r="AM7" t="n">
        <v>567</v>
      </c>
      <c r="AN7" t="n">
        <v>911</v>
      </c>
      <c r="AO7" t="n">
        <v>122.4726</v>
      </c>
      <c r="AP7" t="n">
        <v>112.2917</v>
      </c>
      <c r="AQ7" t="n">
        <v>133.5766</v>
      </c>
      <c r="AR7" t="n">
        <v>0.06293678</v>
      </c>
      <c r="AS7" t="n">
        <v>0.05292136</v>
      </c>
      <c r="AT7" t="n">
        <v>0.07484762</v>
      </c>
      <c r="AU7" t="inlineStr">
        <is>
          <t>anlys\230430-153402\SylvAtri-ab-5mn-m-haz-pol-la-ma-_0htyo_8</t>
        </is>
      </c>
    </row>
    <row r="8">
      <c r="A8" t="n">
        <v>0</v>
      </c>
      <c r="B8" t="inlineStr">
        <is>
          <t>Sylvia atricapilla</t>
        </is>
      </c>
      <c r="C8" t="inlineStr">
        <is>
          <t>a+b</t>
        </is>
      </c>
      <c r="D8" t="inlineStr">
        <is>
          <t>m</t>
        </is>
      </c>
      <c r="E8" t="inlineStr">
        <is>
          <t>5mn</t>
        </is>
      </c>
      <c r="F8" t="n">
        <v>270</v>
      </c>
      <c r="G8" t="n">
        <v>488.187599344441</v>
      </c>
      <c r="H8" t="n">
        <v>4</v>
      </c>
      <c r="I8" t="inlineStr">
        <is>
          <t>HNORMAL</t>
        </is>
      </c>
      <c r="J8" t="inlineStr">
        <is>
          <t>POLY</t>
        </is>
      </c>
      <c r="K8" t="n">
        <v>13.12819096122114</v>
      </c>
      <c r="L8" t="inlineStr"/>
      <c r="M8" t="inlineStr"/>
      <c r="N8" t="n">
        <v>2</v>
      </c>
      <c r="O8" t="n">
        <v>190</v>
      </c>
      <c r="P8" t="n">
        <v>268</v>
      </c>
      <c r="Q8" t="n">
        <v>99.25925925925925</v>
      </c>
      <c r="R8" t="n">
        <v>2</v>
      </c>
      <c r="S8" t="n">
        <v>0</v>
      </c>
      <c r="T8" t="n">
        <v>0.0001016855</v>
      </c>
      <c r="U8" t="n">
        <v>1.694157e-05</v>
      </c>
      <c r="V8" t="n">
        <v>0.005</v>
      </c>
      <c r="W8" t="n">
        <v>0.001</v>
      </c>
      <c r="X8" t="n">
        <v>0.09706613</v>
      </c>
      <c r="Y8" t="inlineStr"/>
      <c r="Z8" t="inlineStr"/>
      <c r="AA8" t="n">
        <v>0.01583406249476793</v>
      </c>
      <c r="AB8" t="inlineStr"/>
      <c r="AC8" t="n">
        <v>0.01580128850589166</v>
      </c>
      <c r="AD8" t="inlineStr"/>
      <c r="AE8" t="n">
        <v>0.009374603220472115</v>
      </c>
      <c r="AF8" t="n">
        <v>0.0090364898037883</v>
      </c>
      <c r="AG8" t="n">
        <v>0.007404937341971102</v>
      </c>
      <c r="AH8" t="n">
        <v>0.02484304990341116</v>
      </c>
      <c r="AI8" t="n">
        <v>27.78877</v>
      </c>
      <c r="AJ8" t="n">
        <v>22.95362</v>
      </c>
      <c r="AK8" t="n">
        <v>33.64244</v>
      </c>
      <c r="AL8" t="n">
        <v>667</v>
      </c>
      <c r="AM8" t="n">
        <v>551</v>
      </c>
      <c r="AN8" t="n">
        <v>807</v>
      </c>
      <c r="AO8" t="n">
        <v>127.1104</v>
      </c>
      <c r="AP8" t="n">
        <v>120.9342</v>
      </c>
      <c r="AQ8" t="n">
        <v>133.6019</v>
      </c>
      <c r="AR8" t="n">
        <v>0.06779356</v>
      </c>
      <c r="AS8" t="n">
        <v>0.06136854</v>
      </c>
      <c r="AT8" t="n">
        <v>0.07489125000000001</v>
      </c>
      <c r="AU8" t="inlineStr">
        <is>
          <t>anlys\230430-153402\SylvAtri-ab-5mn-m-hno-pol-la-hwer4yjo</t>
        </is>
      </c>
    </row>
    <row r="9">
      <c r="A9" t="n">
        <v>0</v>
      </c>
      <c r="B9" t="inlineStr">
        <is>
          <t>Sylvia atricapilla</t>
        </is>
      </c>
      <c r="C9" t="inlineStr">
        <is>
          <t>a+b</t>
        </is>
      </c>
      <c r="D9" t="inlineStr">
        <is>
          <t>m</t>
        </is>
      </c>
      <c r="E9" t="inlineStr">
        <is>
          <t>5mn</t>
        </is>
      </c>
      <c r="F9" t="n">
        <v>270</v>
      </c>
      <c r="G9" t="n">
        <v>488.187599344441</v>
      </c>
      <c r="H9" t="n">
        <v>25</v>
      </c>
      <c r="I9" t="inlineStr">
        <is>
          <t>HAZARD</t>
        </is>
      </c>
      <c r="J9" t="inlineStr">
        <is>
          <t>POLY</t>
        </is>
      </c>
      <c r="K9" t="n">
        <v>20</v>
      </c>
      <c r="L9" t="inlineStr"/>
      <c r="M9" t="inlineStr"/>
      <c r="N9" t="n">
        <v>2</v>
      </c>
      <c r="O9" t="n">
        <v>190</v>
      </c>
      <c r="P9" t="n">
        <v>265</v>
      </c>
      <c r="Q9" t="n">
        <v>98.14814814814815</v>
      </c>
      <c r="R9" t="n">
        <v>0</v>
      </c>
      <c r="S9" t="n">
        <v>0</v>
      </c>
      <c r="T9" t="n">
        <v>0.0008880496</v>
      </c>
      <c r="U9" t="n">
        <v>0.5657573</v>
      </c>
      <c r="V9" t="n">
        <v>0.7</v>
      </c>
      <c r="W9" t="n">
        <v>0.7</v>
      </c>
      <c r="X9" t="n">
        <v>0.1219829</v>
      </c>
      <c r="Y9" t="inlineStr"/>
      <c r="Z9" t="inlineStr"/>
      <c r="AA9" t="n">
        <v>0.3241207812313213</v>
      </c>
      <c r="AB9" t="inlineStr"/>
      <c r="AC9" t="n">
        <v>0.3191585885910521</v>
      </c>
      <c r="AD9" t="inlineStr"/>
      <c r="AE9" t="n">
        <v>0.2966391087520497</v>
      </c>
      <c r="AF9" t="n">
        <v>0.1682713770496925</v>
      </c>
      <c r="AG9" t="n">
        <v>0.3448158673633635</v>
      </c>
      <c r="AH9" t="n">
        <v>0.3603032119075195</v>
      </c>
      <c r="AI9" t="n">
        <v>30.43658</v>
      </c>
      <c r="AJ9" t="n">
        <v>23.96295</v>
      </c>
      <c r="AK9" t="n">
        <v>38.65907</v>
      </c>
      <c r="AL9" t="n">
        <v>730</v>
      </c>
      <c r="AM9" t="n">
        <v>575</v>
      </c>
      <c r="AN9" t="n">
        <v>928</v>
      </c>
      <c r="AO9" t="n">
        <v>120.774</v>
      </c>
      <c r="AP9" t="n">
        <v>110.4089</v>
      </c>
      <c r="AQ9" t="n">
        <v>132.1121</v>
      </c>
      <c r="AR9" t="n">
        <v>0.06120306</v>
      </c>
      <c r="AS9" t="n">
        <v>0.05116291</v>
      </c>
      <c r="AT9" t="n">
        <v>0.07321348</v>
      </c>
      <c r="AU9" t="inlineStr">
        <is>
          <t>anlys\230430-153402\SylvAtri-ab-5mn-m-haz-pol-l20-oaf5b8qy</t>
        </is>
      </c>
    </row>
    <row r="10">
      <c r="A10" t="n">
        <v>1</v>
      </c>
      <c r="B10" t="inlineStr">
        <is>
          <t>Sylvia atricapilla</t>
        </is>
      </c>
      <c r="C10" t="inlineStr">
        <is>
          <t>a+b</t>
        </is>
      </c>
      <c r="D10" t="inlineStr">
        <is>
          <t>m</t>
        </is>
      </c>
      <c r="E10" t="inlineStr">
        <is>
          <t>10mn</t>
        </is>
      </c>
      <c r="F10" t="n">
        <v>403</v>
      </c>
      <c r="G10" t="n">
        <v>511.409745300912</v>
      </c>
      <c r="H10" t="n">
        <v>43</v>
      </c>
      <c r="I10" t="inlineStr">
        <is>
          <t>HAZARD</t>
        </is>
      </c>
      <c r="J10" t="inlineStr">
        <is>
          <t>POLY</t>
        </is>
      </c>
      <c r="K10" t="inlineStr"/>
      <c r="L10" t="inlineStr"/>
      <c r="M10" t="n">
        <v>13</v>
      </c>
      <c r="N10" t="n">
        <v>1</v>
      </c>
      <c r="O10" t="n">
        <v>190</v>
      </c>
      <c r="P10" t="n">
        <v>403</v>
      </c>
      <c r="Q10" t="n">
        <v>100</v>
      </c>
      <c r="R10" t="n">
        <v>0</v>
      </c>
      <c r="S10" t="n">
        <v>0</v>
      </c>
      <c r="T10" t="n">
        <v>0.1633545</v>
      </c>
      <c r="U10" t="n">
        <v>0.5173957</v>
      </c>
      <c r="V10" t="n">
        <v>0.6</v>
      </c>
      <c r="W10" t="n">
        <v>0.6</v>
      </c>
      <c r="X10" t="n">
        <v>0.09861854</v>
      </c>
      <c r="Y10" t="inlineStr"/>
      <c r="Z10" t="n">
        <v>2</v>
      </c>
      <c r="AA10" t="n">
        <v>0.5990493272745453</v>
      </c>
      <c r="AB10" t="n">
        <v>2</v>
      </c>
      <c r="AC10" t="n">
        <v>0.5917203490096981</v>
      </c>
      <c r="AD10" t="n">
        <v>2</v>
      </c>
      <c r="AE10" t="n">
        <v>0.5971474431974104</v>
      </c>
      <c r="AF10" t="n">
        <v>0.5185123283272443</v>
      </c>
      <c r="AG10" t="n">
        <v>0.5893747139061933</v>
      </c>
      <c r="AH10" t="n">
        <v>0.6274149375497393</v>
      </c>
      <c r="AI10" t="n">
        <v>36.9548</v>
      </c>
      <c r="AJ10" t="n">
        <v>30.45185</v>
      </c>
      <c r="AK10" t="n">
        <v>44.84645</v>
      </c>
      <c r="AL10" t="n">
        <v>887</v>
      </c>
      <c r="AM10" t="n">
        <v>731</v>
      </c>
      <c r="AN10" t="n">
        <v>1076</v>
      </c>
      <c r="AO10" t="n">
        <v>135.1653</v>
      </c>
      <c r="AP10" t="n">
        <v>126.0495</v>
      </c>
      <c r="AQ10" t="n">
        <v>144.9404</v>
      </c>
      <c r="AR10" t="n">
        <v>0.06985421999999999</v>
      </c>
      <c r="AS10" t="n">
        <v>0.06075773</v>
      </c>
      <c r="AT10" t="n">
        <v>0.08031262</v>
      </c>
      <c r="AU10" t="inlineStr">
        <is>
          <t>anlys\230430-153402\SylvAtri-ab-10mn-m-haz-pol-ma-w3hq64b3</t>
        </is>
      </c>
    </row>
    <row r="11">
      <c r="A11" t="n">
        <v>1</v>
      </c>
      <c r="B11" t="inlineStr">
        <is>
          <t>Sylvia atricapilla</t>
        </is>
      </c>
      <c r="C11" t="inlineStr">
        <is>
          <t>a+b</t>
        </is>
      </c>
      <c r="D11" t="inlineStr">
        <is>
          <t>m</t>
        </is>
      </c>
      <c r="E11" t="inlineStr">
        <is>
          <t>10mn</t>
        </is>
      </c>
      <c r="F11" t="n">
        <v>403</v>
      </c>
      <c r="G11" t="n">
        <v>511.409745300912</v>
      </c>
      <c r="H11" t="n">
        <v>42</v>
      </c>
      <c r="I11" t="inlineStr">
        <is>
          <t>HAZARD</t>
        </is>
      </c>
      <c r="J11" t="inlineStr">
        <is>
          <t>POLY</t>
        </is>
      </c>
      <c r="K11" t="inlineStr"/>
      <c r="L11" t="inlineStr"/>
      <c r="M11" t="inlineStr"/>
      <c r="N11" t="n">
        <v>1</v>
      </c>
      <c r="O11" t="n">
        <v>190</v>
      </c>
      <c r="P11" t="n">
        <v>403</v>
      </c>
      <c r="Q11" t="n">
        <v>100</v>
      </c>
      <c r="R11" t="n">
        <v>0</v>
      </c>
      <c r="S11" t="n">
        <v>0</v>
      </c>
      <c r="T11" t="n">
        <v>0.002468109</v>
      </c>
      <c r="U11" t="n">
        <v>0.5173957</v>
      </c>
      <c r="V11" t="n">
        <v>0.6</v>
      </c>
      <c r="W11" t="n">
        <v>0.6</v>
      </c>
      <c r="X11" t="n">
        <v>0.09861854</v>
      </c>
      <c r="Y11" t="inlineStr"/>
      <c r="Z11" t="inlineStr"/>
      <c r="AA11" t="n">
        <v>0.3547045332304327</v>
      </c>
      <c r="AB11" t="inlineStr"/>
      <c r="AC11" t="n">
        <v>0.3503649543408011</v>
      </c>
      <c r="AD11" t="inlineStr"/>
      <c r="AE11" t="n">
        <v>0.3280741701605567</v>
      </c>
      <c r="AF11" t="n">
        <v>0.2042416214740777</v>
      </c>
      <c r="AG11" t="n">
        <v>0.3698997865545661</v>
      </c>
      <c r="AH11" t="n">
        <v>0.3937743612084003</v>
      </c>
      <c r="AI11" t="n">
        <v>36.9548</v>
      </c>
      <c r="AJ11" t="n">
        <v>30.45185</v>
      </c>
      <c r="AK11" t="n">
        <v>44.84645</v>
      </c>
      <c r="AL11" t="n">
        <v>887</v>
      </c>
      <c r="AM11" t="n">
        <v>731</v>
      </c>
      <c r="AN11" t="n">
        <v>1076</v>
      </c>
      <c r="AO11" t="n">
        <v>135.1653</v>
      </c>
      <c r="AP11" t="n">
        <v>126.0495</v>
      </c>
      <c r="AQ11" t="n">
        <v>144.9404</v>
      </c>
      <c r="AR11" t="n">
        <v>0.06985421999999999</v>
      </c>
      <c r="AS11" t="n">
        <v>0.06075773</v>
      </c>
      <c r="AT11" t="n">
        <v>0.08031262</v>
      </c>
      <c r="AU11" t="inlineStr">
        <is>
          <t>anlys\230430-153402\SylvAtri-ab-10mn-m-haz-pol-d095av3p</t>
        </is>
      </c>
    </row>
    <row r="12">
      <c r="A12" t="n">
        <v>1</v>
      </c>
      <c r="B12" t="inlineStr">
        <is>
          <t>Sylvia atricapilla</t>
        </is>
      </c>
      <c r="C12" t="inlineStr">
        <is>
          <t>a+b</t>
        </is>
      </c>
      <c r="D12" t="inlineStr">
        <is>
          <t>m</t>
        </is>
      </c>
      <c r="E12" t="inlineStr">
        <is>
          <t>10mn</t>
        </is>
      </c>
      <c r="F12" t="n">
        <v>403</v>
      </c>
      <c r="G12" t="n">
        <v>511.409745300912</v>
      </c>
      <c r="H12" t="n">
        <v>46</v>
      </c>
      <c r="I12" t="inlineStr">
        <is>
          <t>HAZARD</t>
        </is>
      </c>
      <c r="J12" t="inlineStr">
        <is>
          <t>POLY</t>
        </is>
      </c>
      <c r="K12" t="n">
        <v>1.394174439319107</v>
      </c>
      <c r="L12" t="inlineStr"/>
      <c r="M12" t="inlineStr"/>
      <c r="N12" t="n">
        <v>1</v>
      </c>
      <c r="O12" t="n">
        <v>190</v>
      </c>
      <c r="P12" t="n">
        <v>402</v>
      </c>
      <c r="Q12" t="n">
        <v>99.75186104218362</v>
      </c>
      <c r="R12" t="n">
        <v>0</v>
      </c>
      <c r="S12" t="n">
        <v>0</v>
      </c>
      <c r="T12" t="n">
        <v>0.004510641</v>
      </c>
      <c r="U12" t="n">
        <v>0.5193621</v>
      </c>
      <c r="V12" t="n">
        <v>0.6</v>
      </c>
      <c r="W12" t="n">
        <v>0.6</v>
      </c>
      <c r="X12" t="n">
        <v>0.0989377</v>
      </c>
      <c r="Y12" t="inlineStr"/>
      <c r="Z12" t="inlineStr"/>
      <c r="AA12" t="n">
        <v>0.3824940256165151</v>
      </c>
      <c r="AB12" t="inlineStr"/>
      <c r="AC12" t="n">
        <v>0.377796123738834</v>
      </c>
      <c r="AD12" t="inlineStr"/>
      <c r="AE12" t="n">
        <v>0.3576159364902595</v>
      </c>
      <c r="AF12" t="n">
        <v>0.2335390457295184</v>
      </c>
      <c r="AG12" t="n">
        <v>0.3957175194761733</v>
      </c>
      <c r="AH12" t="n">
        <v>0.4210401086279972</v>
      </c>
      <c r="AI12" t="n">
        <v>36.70132</v>
      </c>
      <c r="AJ12" t="n">
        <v>30.22397</v>
      </c>
      <c r="AK12" t="n">
        <v>44.56684</v>
      </c>
      <c r="AL12" t="n">
        <v>881</v>
      </c>
      <c r="AM12" t="n">
        <v>725</v>
      </c>
      <c r="AN12" t="n">
        <v>1070</v>
      </c>
      <c r="AO12" t="n">
        <v>135.4629</v>
      </c>
      <c r="AP12" t="n">
        <v>126.3215</v>
      </c>
      <c r="AQ12" t="n">
        <v>145.2659</v>
      </c>
      <c r="AR12" t="n">
        <v>0.07016215000000001</v>
      </c>
      <c r="AS12" t="n">
        <v>0.06102022</v>
      </c>
      <c r="AT12" t="n">
        <v>0.08067369000000001</v>
      </c>
      <c r="AU12" t="inlineStr">
        <is>
          <t>anlys\230430-153402\SylvAtri-ab-10mn-m-haz-pol-la-53a3kp36</t>
        </is>
      </c>
    </row>
    <row r="13">
      <c r="A13" t="n">
        <v>1</v>
      </c>
      <c r="B13" t="inlineStr">
        <is>
          <t>Sylvia atricapilla</t>
        </is>
      </c>
      <c r="C13" t="inlineStr">
        <is>
          <t>a+b</t>
        </is>
      </c>
      <c r="D13" t="inlineStr">
        <is>
          <t>m</t>
        </is>
      </c>
      <c r="E13" t="inlineStr">
        <is>
          <t>10mn</t>
        </is>
      </c>
      <c r="F13" t="n">
        <v>403</v>
      </c>
      <c r="G13" t="n">
        <v>511.409745300912</v>
      </c>
      <c r="H13" t="n">
        <v>49</v>
      </c>
      <c r="I13" t="inlineStr">
        <is>
          <t>HAZARD</t>
        </is>
      </c>
      <c r="J13" t="inlineStr">
        <is>
          <t>POLY</t>
        </is>
      </c>
      <c r="K13" t="n">
        <v>4.553959641354886</v>
      </c>
      <c r="L13" t="n">
        <v>492.3283159838322</v>
      </c>
      <c r="M13" t="n">
        <v>13</v>
      </c>
      <c r="N13" t="n">
        <v>1</v>
      </c>
      <c r="O13" t="n">
        <v>190</v>
      </c>
      <c r="P13" t="n">
        <v>401</v>
      </c>
      <c r="Q13" t="n">
        <v>99.50372208436724</v>
      </c>
      <c r="R13" t="n">
        <v>0</v>
      </c>
      <c r="S13" t="n">
        <v>0</v>
      </c>
      <c r="T13" t="n">
        <v>0.2500808</v>
      </c>
      <c r="U13" t="n">
        <v>0.5500754</v>
      </c>
      <c r="V13" t="n">
        <v>0.6</v>
      </c>
      <c r="W13" t="n">
        <v>0.7</v>
      </c>
      <c r="X13" t="n">
        <v>0.1002309</v>
      </c>
      <c r="Y13" t="inlineStr"/>
      <c r="Z13" t="n">
        <v>1</v>
      </c>
      <c r="AA13" t="n">
        <v>0.6482794332705014</v>
      </c>
      <c r="AB13" t="n">
        <v>1</v>
      </c>
      <c r="AC13" t="n">
        <v>0.6401920044787797</v>
      </c>
      <c r="AD13" t="n">
        <v>1</v>
      </c>
      <c r="AE13" t="n">
        <v>0.6536108791086135</v>
      </c>
      <c r="AF13" t="n">
        <v>0.5831732421065325</v>
      </c>
      <c r="AG13" t="n">
        <v>0.6365544738905814</v>
      </c>
      <c r="AH13" t="n">
        <v>0.6727104315566447</v>
      </c>
      <c r="AI13" t="n">
        <v>37.58468</v>
      </c>
      <c r="AJ13" t="n">
        <v>30.87411</v>
      </c>
      <c r="AK13" t="n">
        <v>45.7538</v>
      </c>
      <c r="AL13" t="n">
        <v>902</v>
      </c>
      <c r="AM13" t="n">
        <v>741</v>
      </c>
      <c r="AN13" t="n">
        <v>1098</v>
      </c>
      <c r="AO13" t="n">
        <v>133.695</v>
      </c>
      <c r="AP13" t="n">
        <v>124.44</v>
      </c>
      <c r="AQ13" t="n">
        <v>143.6382</v>
      </c>
      <c r="AR13" t="n">
        <v>0.07374303</v>
      </c>
      <c r="AS13" t="n">
        <v>0.06389590000000001</v>
      </c>
      <c r="AT13" t="n">
        <v>0.08510773000000001</v>
      </c>
      <c r="AU13" t="inlineStr">
        <is>
          <t>anlys\230430-153402\SylvAtri-ab-10mn-m-haz-pol-la-ra-ma-90vq_6nr</t>
        </is>
      </c>
    </row>
    <row r="14">
      <c r="A14" t="n">
        <v>1</v>
      </c>
      <c r="B14" t="inlineStr">
        <is>
          <t>Sylvia atricapilla</t>
        </is>
      </c>
      <c r="C14" t="inlineStr">
        <is>
          <t>a+b</t>
        </is>
      </c>
      <c r="D14" t="inlineStr">
        <is>
          <t>m</t>
        </is>
      </c>
      <c r="E14" t="inlineStr">
        <is>
          <t>10mn</t>
        </is>
      </c>
      <c r="F14" t="n">
        <v>403</v>
      </c>
      <c r="G14" t="n">
        <v>511.409745300912</v>
      </c>
      <c r="H14" t="n">
        <v>47</v>
      </c>
      <c r="I14" t="inlineStr">
        <is>
          <t>HAZARD</t>
        </is>
      </c>
      <c r="J14" t="inlineStr">
        <is>
          <t>POLY</t>
        </is>
      </c>
      <c r="K14" t="n">
        <v>6.391710018107661</v>
      </c>
      <c r="L14" t="inlineStr"/>
      <c r="M14" t="n">
        <v>25</v>
      </c>
      <c r="N14" t="n">
        <v>1</v>
      </c>
      <c r="O14" t="n">
        <v>190</v>
      </c>
      <c r="P14" t="n">
        <v>402</v>
      </c>
      <c r="Q14" t="n">
        <v>99.75186104218362</v>
      </c>
      <c r="R14" t="n">
        <v>0</v>
      </c>
      <c r="S14" t="n">
        <v>0</v>
      </c>
      <c r="T14" t="n">
        <v>0.1012</v>
      </c>
      <c r="U14" t="n">
        <v>0.516043</v>
      </c>
      <c r="V14" t="n">
        <v>0.6</v>
      </c>
      <c r="W14" t="n">
        <v>0.6</v>
      </c>
      <c r="X14" t="n">
        <v>0.09913646</v>
      </c>
      <c r="Y14" t="inlineStr"/>
      <c r="Z14" t="n">
        <v>3</v>
      </c>
      <c r="AA14" t="n">
        <v>0.5637865961168452</v>
      </c>
      <c r="AB14" t="n">
        <v>3</v>
      </c>
      <c r="AC14" t="n">
        <v>0.5568452108825582</v>
      </c>
      <c r="AD14" t="n">
        <v>3</v>
      </c>
      <c r="AE14" t="n">
        <v>0.557162062378715</v>
      </c>
      <c r="AF14" t="n">
        <v>0.4658361254087934</v>
      </c>
      <c r="AG14" t="n">
        <v>0.5582707494583885</v>
      </c>
      <c r="AH14" t="n">
        <v>0.5943825991518996</v>
      </c>
      <c r="AI14" t="n">
        <v>36.92633</v>
      </c>
      <c r="AJ14" t="n">
        <v>30.39757</v>
      </c>
      <c r="AK14" t="n">
        <v>44.85734</v>
      </c>
      <c r="AL14" t="n">
        <v>886</v>
      </c>
      <c r="AM14" t="n">
        <v>730</v>
      </c>
      <c r="AN14" t="n">
        <v>1077</v>
      </c>
      <c r="AO14" t="n">
        <v>135.0496</v>
      </c>
      <c r="AP14" t="n">
        <v>125.9018</v>
      </c>
      <c r="AQ14" t="n">
        <v>144.8619</v>
      </c>
      <c r="AR14" t="n">
        <v>0.06973459999999999</v>
      </c>
      <c r="AS14" t="n">
        <v>0.06061558</v>
      </c>
      <c r="AT14" t="n">
        <v>0.08022549</v>
      </c>
      <c r="AU14" t="inlineStr">
        <is>
          <t>anlys\230430-153402\SylvAtri-ab-10mn-m-haz-pol-la-ma-7ak3cu9l</t>
        </is>
      </c>
    </row>
    <row r="15">
      <c r="A15" t="n">
        <v>1</v>
      </c>
      <c r="B15" t="inlineStr">
        <is>
          <t>Sylvia atricapilla</t>
        </is>
      </c>
      <c r="C15" t="inlineStr">
        <is>
          <t>a+b</t>
        </is>
      </c>
      <c r="D15" t="inlineStr">
        <is>
          <t>m</t>
        </is>
      </c>
      <c r="E15" t="inlineStr">
        <is>
          <t>10mn</t>
        </is>
      </c>
      <c r="F15" t="n">
        <v>403</v>
      </c>
      <c r="G15" t="n">
        <v>511.409745300912</v>
      </c>
      <c r="H15" t="n">
        <v>33</v>
      </c>
      <c r="I15" t="inlineStr">
        <is>
          <t>HNORMAL</t>
        </is>
      </c>
      <c r="J15" t="inlineStr">
        <is>
          <t>POLY</t>
        </is>
      </c>
      <c r="K15" t="n">
        <v>15.6269423369153</v>
      </c>
      <c r="L15" t="inlineStr"/>
      <c r="M15" t="n">
        <v>14</v>
      </c>
      <c r="N15" t="n">
        <v>2</v>
      </c>
      <c r="O15" t="n">
        <v>190</v>
      </c>
      <c r="P15" t="n">
        <v>396</v>
      </c>
      <c r="Q15" t="n">
        <v>98.26302729528535</v>
      </c>
      <c r="R15" t="n">
        <v>2</v>
      </c>
      <c r="S15" t="n">
        <v>0</v>
      </c>
      <c r="T15" t="n">
        <v>0.005637109</v>
      </c>
      <c r="U15" t="n">
        <v>5.365756e-05</v>
      </c>
      <c r="V15" t="n">
        <v>0.005</v>
      </c>
      <c r="W15" t="n">
        <v>0.005</v>
      </c>
      <c r="X15" t="n">
        <v>0.08283131000000001</v>
      </c>
      <c r="Y15" t="inlineStr"/>
      <c r="Z15" t="inlineStr"/>
      <c r="AA15" t="n">
        <v>0.03704788433480587</v>
      </c>
      <c r="AB15" t="inlineStr"/>
      <c r="AC15" t="n">
        <v>0.03705576958237356</v>
      </c>
      <c r="AD15" t="inlineStr"/>
      <c r="AE15" t="n">
        <v>0.02475857721650438</v>
      </c>
      <c r="AF15" t="n">
        <v>0.03005433209889171</v>
      </c>
      <c r="AG15" t="n">
        <v>0.01791860707812753</v>
      </c>
      <c r="AH15" t="n">
        <v>0.05308188920370752</v>
      </c>
      <c r="AI15" t="n">
        <v>35.432</v>
      </c>
      <c r="AJ15" t="n">
        <v>30.09928</v>
      </c>
      <c r="AK15" t="n">
        <v>41.70951</v>
      </c>
      <c r="AL15" t="n">
        <v>850</v>
      </c>
      <c r="AM15" t="n">
        <v>722</v>
      </c>
      <c r="AN15" t="n">
        <v>1001</v>
      </c>
      <c r="AO15" t="n">
        <v>136.8353</v>
      </c>
      <c r="AP15" t="n">
        <v>130.7988</v>
      </c>
      <c r="AQ15" t="n">
        <v>143.1503</v>
      </c>
      <c r="AR15" t="n">
        <v>0.07159094000000001</v>
      </c>
      <c r="AS15" t="n">
        <v>0.06541611999999999</v>
      </c>
      <c r="AT15" t="n">
        <v>0.07834861</v>
      </c>
      <c r="AU15" t="inlineStr">
        <is>
          <t>anlys\230430-153402\SylvAtri-ab-10mn-m-hno-pol-la-ma-8ipaxvjq</t>
        </is>
      </c>
    </row>
    <row r="16">
      <c r="A16" t="n">
        <v>1</v>
      </c>
      <c r="B16" t="inlineStr">
        <is>
          <t>Sylvia atricapilla</t>
        </is>
      </c>
      <c r="C16" t="inlineStr">
        <is>
          <t>a+b</t>
        </is>
      </c>
      <c r="D16" t="inlineStr">
        <is>
          <t>m</t>
        </is>
      </c>
      <c r="E16" t="inlineStr">
        <is>
          <t>10mn</t>
        </is>
      </c>
      <c r="F16" t="n">
        <v>403</v>
      </c>
      <c r="G16" t="n">
        <v>511.409745300912</v>
      </c>
      <c r="H16" t="n">
        <v>32</v>
      </c>
      <c r="I16" t="inlineStr">
        <is>
          <t>HNORMAL</t>
        </is>
      </c>
      <c r="J16" t="inlineStr">
        <is>
          <t>POLY</t>
        </is>
      </c>
      <c r="K16" t="n">
        <v>16.44407962007019</v>
      </c>
      <c r="L16" t="inlineStr"/>
      <c r="M16" t="inlineStr"/>
      <c r="N16" t="n">
        <v>2</v>
      </c>
      <c r="O16" t="n">
        <v>190</v>
      </c>
      <c r="P16" t="n">
        <v>396</v>
      </c>
      <c r="Q16" t="n">
        <v>98.26302729528535</v>
      </c>
      <c r="R16" t="n">
        <v>2</v>
      </c>
      <c r="S16" t="n">
        <v>0</v>
      </c>
      <c r="T16" t="n">
        <v>6.037951e-05</v>
      </c>
      <c r="U16" t="n">
        <v>5.072465e-05</v>
      </c>
      <c r="V16" t="n">
        <v>0.005</v>
      </c>
      <c r="W16" t="n">
        <v>0.005</v>
      </c>
      <c r="X16" t="n">
        <v>0.08284925999999999</v>
      </c>
      <c r="Y16" t="inlineStr"/>
      <c r="Z16" t="inlineStr"/>
      <c r="AA16" t="n">
        <v>0.02086599659497678</v>
      </c>
      <c r="AB16" t="inlineStr"/>
      <c r="AC16" t="n">
        <v>0.02087037582118607</v>
      </c>
      <c r="AD16" t="inlineStr"/>
      <c r="AE16" t="n">
        <v>0.01284646547523737</v>
      </c>
      <c r="AF16" t="n">
        <v>0.0108987846472284</v>
      </c>
      <c r="AG16" t="n">
        <v>0.01068981612919467</v>
      </c>
      <c r="AH16" t="n">
        <v>0.0318656706697155</v>
      </c>
      <c r="AI16" t="n">
        <v>35.55177</v>
      </c>
      <c r="AJ16" t="n">
        <v>30.19998</v>
      </c>
      <c r="AK16" t="n">
        <v>41.85194</v>
      </c>
      <c r="AL16" t="n">
        <v>853</v>
      </c>
      <c r="AM16" t="n">
        <v>725</v>
      </c>
      <c r="AN16" t="n">
        <v>1004</v>
      </c>
      <c r="AO16" t="n">
        <v>136.6046</v>
      </c>
      <c r="AP16" t="n">
        <v>130.5741</v>
      </c>
      <c r="AQ16" t="n">
        <v>142.9136</v>
      </c>
      <c r="AR16" t="n">
        <v>0.07134976</v>
      </c>
      <c r="AS16" t="n">
        <v>0.0651916</v>
      </c>
      <c r="AT16" t="n">
        <v>0.07808962999999999</v>
      </c>
      <c r="AU16" t="inlineStr">
        <is>
          <t>anlys\230430-153402\SylvAtri-ab-10mn-m-hno-pol-la-bb_nvbo7</t>
        </is>
      </c>
    </row>
    <row r="17">
      <c r="A17" t="n">
        <v>1</v>
      </c>
      <c r="B17" t="inlineStr">
        <is>
          <t>Sylvia atricapilla</t>
        </is>
      </c>
      <c r="C17" t="inlineStr">
        <is>
          <t>a+b</t>
        </is>
      </c>
      <c r="D17" t="inlineStr">
        <is>
          <t>m</t>
        </is>
      </c>
      <c r="E17" t="inlineStr">
        <is>
          <t>10mn</t>
        </is>
      </c>
      <c r="F17" t="n">
        <v>403</v>
      </c>
      <c r="G17" t="n">
        <v>511.409745300912</v>
      </c>
      <c r="H17" t="n">
        <v>53</v>
      </c>
      <c r="I17" t="inlineStr">
        <is>
          <t>HAZARD</t>
        </is>
      </c>
      <c r="J17" t="inlineStr">
        <is>
          <t>POLY</t>
        </is>
      </c>
      <c r="K17" t="n">
        <v>20</v>
      </c>
      <c r="L17" t="inlineStr"/>
      <c r="M17" t="inlineStr"/>
      <c r="N17" t="n">
        <v>1</v>
      </c>
      <c r="O17" t="n">
        <v>190</v>
      </c>
      <c r="P17" t="n">
        <v>393</v>
      </c>
      <c r="Q17" t="n">
        <v>97.51861042183623</v>
      </c>
      <c r="R17" t="n">
        <v>0</v>
      </c>
      <c r="S17" t="n">
        <v>0</v>
      </c>
      <c r="T17" t="n">
        <v>0.002661884</v>
      </c>
      <c r="U17" t="n">
        <v>0.5063003</v>
      </c>
      <c r="V17" t="n">
        <v>0.5</v>
      </c>
      <c r="W17" t="n">
        <v>0.6</v>
      </c>
      <c r="X17" t="n">
        <v>0.1011106</v>
      </c>
      <c r="Y17" t="inlineStr"/>
      <c r="Z17" t="inlineStr"/>
      <c r="AA17" t="n">
        <v>0.3476593970021056</v>
      </c>
      <c r="AB17" t="inlineStr"/>
      <c r="AC17" t="n">
        <v>0.3432770742320881</v>
      </c>
      <c r="AD17" t="inlineStr"/>
      <c r="AE17" t="n">
        <v>0.3206824887324877</v>
      </c>
      <c r="AF17" t="n">
        <v>0.2023237040964981</v>
      </c>
      <c r="AG17" t="n">
        <v>0.3624877458066285</v>
      </c>
      <c r="AH17" t="n">
        <v>0.3865158964986984</v>
      </c>
      <c r="AI17" t="n">
        <v>36.64043</v>
      </c>
      <c r="AJ17" t="n">
        <v>30.04727</v>
      </c>
      <c r="AK17" t="n">
        <v>44.68031</v>
      </c>
      <c r="AL17" t="n">
        <v>879</v>
      </c>
      <c r="AM17" t="n">
        <v>721</v>
      </c>
      <c r="AN17" t="n">
        <v>1072</v>
      </c>
      <c r="AO17" t="n">
        <v>134.0492</v>
      </c>
      <c r="AP17" t="n">
        <v>124.596</v>
      </c>
      <c r="AQ17" t="n">
        <v>144.2196</v>
      </c>
      <c r="AR17" t="n">
        <v>0.06870533</v>
      </c>
      <c r="AS17" t="n">
        <v>0.05936575</v>
      </c>
      <c r="AT17" t="n">
        <v>0.07951424</v>
      </c>
      <c r="AU17" t="inlineStr">
        <is>
          <t>anlys\230430-153402\SylvAtri-ab-10mn-m-haz-pol-l20-6gbvnjys</t>
        </is>
      </c>
    </row>
    <row r="18">
      <c r="A18" t="n">
        <v>2</v>
      </c>
      <c r="B18" t="inlineStr">
        <is>
          <t>Prunella modularis</t>
        </is>
      </c>
      <c r="C18" t="inlineStr">
        <is>
          <t>a+b</t>
        </is>
      </c>
      <c r="D18" t="inlineStr">
        <is>
          <t>m</t>
        </is>
      </c>
      <c r="E18" t="inlineStr">
        <is>
          <t>5mn</t>
        </is>
      </c>
      <c r="F18" t="n">
        <v>21</v>
      </c>
      <c r="G18" t="n">
        <v>159.730018883386</v>
      </c>
      <c r="H18" t="n">
        <v>57</v>
      </c>
      <c r="I18" t="inlineStr">
        <is>
          <t>HNORMAL</t>
        </is>
      </c>
      <c r="J18" t="inlineStr">
        <is>
          <t>POLY</t>
        </is>
      </c>
      <c r="K18" t="inlineStr"/>
      <c r="L18" t="inlineStr"/>
      <c r="M18" t="n">
        <v>4</v>
      </c>
      <c r="N18" t="n">
        <v>1</v>
      </c>
      <c r="O18" t="n">
        <v>190</v>
      </c>
      <c r="P18" t="n">
        <v>21</v>
      </c>
      <c r="Q18" t="n">
        <v>100</v>
      </c>
      <c r="R18" t="n">
        <v>0</v>
      </c>
      <c r="S18" t="n">
        <v>9.179699999999997</v>
      </c>
      <c r="T18" t="n">
        <v>0.9241697</v>
      </c>
      <c r="U18" t="n">
        <v>0.8853005</v>
      </c>
      <c r="V18" t="n">
        <v>1</v>
      </c>
      <c r="W18" t="n">
        <v>1</v>
      </c>
      <c r="X18" t="n">
        <v>0.3997802</v>
      </c>
      <c r="Y18" t="inlineStr"/>
      <c r="Z18" t="n">
        <v>1</v>
      </c>
      <c r="AA18" t="n">
        <v>0.5328465889867956</v>
      </c>
      <c r="AB18" t="n">
        <v>1</v>
      </c>
      <c r="AC18" t="n">
        <v>0.6540009437373021</v>
      </c>
      <c r="AD18" t="n">
        <v>1</v>
      </c>
      <c r="AE18" t="n">
        <v>0.7388546737585572</v>
      </c>
      <c r="AF18" t="n">
        <v>0.5664666685069604</v>
      </c>
      <c r="AG18" t="n">
        <v>0.563768640113625</v>
      </c>
      <c r="AH18" t="n">
        <v>0.3339209157609507</v>
      </c>
      <c r="AI18" t="n">
        <v>2.721605</v>
      </c>
      <c r="AJ18" t="n">
        <v>1.259828</v>
      </c>
      <c r="AK18" t="n">
        <v>5.879478</v>
      </c>
      <c r="AL18" t="n">
        <v>65</v>
      </c>
      <c r="AM18" t="n">
        <v>30</v>
      </c>
      <c r="AN18" t="n">
        <v>141</v>
      </c>
      <c r="AO18" t="n">
        <v>113.6961</v>
      </c>
      <c r="AP18" t="n">
        <v>83.89146</v>
      </c>
      <c r="AQ18" t="n">
        <v>154.0895</v>
      </c>
      <c r="AR18" t="n">
        <v>0.5066612</v>
      </c>
      <c r="AS18" t="n">
        <v>0.278421</v>
      </c>
      <c r="AT18" t="n">
        <v>0.9220051</v>
      </c>
      <c r="AU18" t="inlineStr">
        <is>
          <t>anlys\230430-153402\PrunModu-ab-5mn-m-hno-pol-ma-e0imn7lg</t>
        </is>
      </c>
    </row>
    <row r="19">
      <c r="A19" t="n">
        <v>2</v>
      </c>
      <c r="B19" t="inlineStr">
        <is>
          <t>Prunella modularis</t>
        </is>
      </c>
      <c r="C19" t="inlineStr">
        <is>
          <t>a+b</t>
        </is>
      </c>
      <c r="D19" t="inlineStr">
        <is>
          <t>m</t>
        </is>
      </c>
      <c r="E19" t="inlineStr">
        <is>
          <t>5mn</t>
        </is>
      </c>
      <c r="F19" t="n">
        <v>21</v>
      </c>
      <c r="G19" t="n">
        <v>159.730018883386</v>
      </c>
      <c r="H19" t="n">
        <v>56</v>
      </c>
      <c r="I19" t="inlineStr">
        <is>
          <t>HNORMAL</t>
        </is>
      </c>
      <c r="J19" t="inlineStr">
        <is>
          <t>POLY</t>
        </is>
      </c>
      <c r="K19" t="inlineStr"/>
      <c r="L19" t="inlineStr"/>
      <c r="M19" t="inlineStr"/>
      <c r="N19" t="n">
        <v>1</v>
      </c>
      <c r="O19" t="n">
        <v>190</v>
      </c>
      <c r="P19" t="n">
        <v>21</v>
      </c>
      <c r="Q19" t="n">
        <v>100</v>
      </c>
      <c r="R19" t="n">
        <v>0</v>
      </c>
      <c r="S19" t="n">
        <v>9.179699999999997</v>
      </c>
      <c r="T19" t="n">
        <v>0.3791687</v>
      </c>
      <c r="U19" t="n">
        <v>0.8853005</v>
      </c>
      <c r="V19" t="n">
        <v>1</v>
      </c>
      <c r="W19" t="n">
        <v>1</v>
      </c>
      <c r="X19" t="n">
        <v>0.3997802</v>
      </c>
      <c r="Y19" t="inlineStr"/>
      <c r="Z19" t="n">
        <v>3</v>
      </c>
      <c r="AA19" t="n">
        <v>0.4766913641732585</v>
      </c>
      <c r="AB19" t="n">
        <v>2</v>
      </c>
      <c r="AC19" t="n">
        <v>0.5850775973503672</v>
      </c>
      <c r="AD19" t="n">
        <v>2</v>
      </c>
      <c r="AE19" t="n">
        <v>0.6505562399844251</v>
      </c>
      <c r="AF19" t="n">
        <v>0.4647210085042905</v>
      </c>
      <c r="AG19" t="n">
        <v>0.5106341864774225</v>
      </c>
      <c r="AH19" t="n">
        <v>0.3024493081648231</v>
      </c>
      <c r="AI19" t="n">
        <v>2.721605</v>
      </c>
      <c r="AJ19" t="n">
        <v>1.259828</v>
      </c>
      <c r="AK19" t="n">
        <v>5.879478</v>
      </c>
      <c r="AL19" t="n">
        <v>65</v>
      </c>
      <c r="AM19" t="n">
        <v>30</v>
      </c>
      <c r="AN19" t="n">
        <v>141</v>
      </c>
      <c r="AO19" t="n">
        <v>113.6961</v>
      </c>
      <c r="AP19" t="n">
        <v>83.89146</v>
      </c>
      <c r="AQ19" t="n">
        <v>154.0895</v>
      </c>
      <c r="AR19" t="n">
        <v>0.5066612</v>
      </c>
      <c r="AS19" t="n">
        <v>0.278421</v>
      </c>
      <c r="AT19" t="n">
        <v>0.9220051</v>
      </c>
      <c r="AU19" t="inlineStr">
        <is>
          <t>anlys\230430-153402\PrunModu-ab-5mn-m-hno-pol-457r1y8m</t>
        </is>
      </c>
    </row>
    <row r="20">
      <c r="A20" t="n">
        <v>2</v>
      </c>
      <c r="B20" t="inlineStr">
        <is>
          <t>Prunella modularis</t>
        </is>
      </c>
      <c r="C20" t="inlineStr">
        <is>
          <t>a+b</t>
        </is>
      </c>
      <c r="D20" t="inlineStr">
        <is>
          <t>m</t>
        </is>
      </c>
      <c r="E20" t="inlineStr">
        <is>
          <t>5mn</t>
        </is>
      </c>
      <c r="F20" t="n">
        <v>21</v>
      </c>
      <c r="G20" t="n">
        <v>159.730018883386</v>
      </c>
      <c r="H20" t="n">
        <v>72</v>
      </c>
      <c r="I20" t="inlineStr">
        <is>
          <t>HAZARD</t>
        </is>
      </c>
      <c r="J20" t="inlineStr">
        <is>
          <t>POLY</t>
        </is>
      </c>
      <c r="K20" t="inlineStr"/>
      <c r="L20" t="inlineStr"/>
      <c r="M20" t="n">
        <v>4</v>
      </c>
      <c r="N20" t="n">
        <v>2</v>
      </c>
      <c r="O20" t="n">
        <v>190</v>
      </c>
      <c r="P20" t="n">
        <v>21</v>
      </c>
      <c r="Q20" t="n">
        <v>100</v>
      </c>
      <c r="R20" t="n">
        <v>0</v>
      </c>
      <c r="S20" t="n">
        <v>11.11750000000001</v>
      </c>
      <c r="T20" t="n">
        <v>0.6015992999999999</v>
      </c>
      <c r="U20" t="n">
        <v>0.9173815</v>
      </c>
      <c r="V20" t="n">
        <v>1</v>
      </c>
      <c r="W20" t="n">
        <v>1</v>
      </c>
      <c r="X20" t="n">
        <v>0.9023038</v>
      </c>
      <c r="Y20" t="inlineStr"/>
      <c r="Z20" t="inlineStr"/>
      <c r="AA20" t="n">
        <v>0.002373466632613398</v>
      </c>
      <c r="AB20" t="inlineStr"/>
      <c r="AC20" t="n">
        <v>0.1137749376280162</v>
      </c>
      <c r="AD20" t="inlineStr"/>
      <c r="AE20" t="n">
        <v>0.2275004544019858</v>
      </c>
      <c r="AF20" t="n">
        <v>0.0043902152958212</v>
      </c>
      <c r="AG20" t="n">
        <v>0.004600935167540088</v>
      </c>
      <c r="AH20" t="n">
        <v>2.439758488104749e-05</v>
      </c>
      <c r="AI20" t="n">
        <v>3.312739</v>
      </c>
      <c r="AJ20" t="n">
        <v>0.6710129</v>
      </c>
      <c r="AK20" t="n">
        <v>16.35473</v>
      </c>
      <c r="AL20" t="n">
        <v>80</v>
      </c>
      <c r="AM20" t="n">
        <v>16</v>
      </c>
      <c r="AN20" t="n">
        <v>393</v>
      </c>
      <c r="AO20" t="n">
        <v>103.0539</v>
      </c>
      <c r="AP20" t="n">
        <v>43.50275</v>
      </c>
      <c r="AQ20" t="n">
        <v>244.1248</v>
      </c>
      <c r="AR20" t="n">
        <v>0.4162512</v>
      </c>
      <c r="AS20" t="n">
        <v>0.08765688000000001</v>
      </c>
      <c r="AT20" t="n">
        <v>1</v>
      </c>
      <c r="AU20" t="inlineStr">
        <is>
          <t>anlys\230430-153402\PrunModu-ab-5mn-m-haz-pol-ma-01hsncks</t>
        </is>
      </c>
    </row>
    <row r="21">
      <c r="A21" t="n">
        <v>2</v>
      </c>
      <c r="B21" t="inlineStr">
        <is>
          <t>Prunella modularis</t>
        </is>
      </c>
      <c r="C21" t="inlineStr">
        <is>
          <t>a+b</t>
        </is>
      </c>
      <c r="D21" t="inlineStr">
        <is>
          <t>m</t>
        </is>
      </c>
      <c r="E21" t="inlineStr">
        <is>
          <t>5mn</t>
        </is>
      </c>
      <c r="F21" t="n">
        <v>21</v>
      </c>
      <c r="G21" t="n">
        <v>159.730018883386</v>
      </c>
      <c r="H21" t="n">
        <v>71</v>
      </c>
      <c r="I21" t="inlineStr">
        <is>
          <t>HAZARD</t>
        </is>
      </c>
      <c r="J21" t="inlineStr">
        <is>
          <t>POLY</t>
        </is>
      </c>
      <c r="K21" t="inlineStr"/>
      <c r="L21" t="inlineStr"/>
      <c r="M21" t="inlineStr"/>
      <c r="N21" t="n">
        <v>2</v>
      </c>
      <c r="O21" t="n">
        <v>190</v>
      </c>
      <c r="P21" t="n">
        <v>21</v>
      </c>
      <c r="Q21" t="n">
        <v>100</v>
      </c>
      <c r="R21" t="n">
        <v>0</v>
      </c>
      <c r="S21" t="n">
        <v>11.11750000000001</v>
      </c>
      <c r="T21" t="n">
        <v>0.1828787</v>
      </c>
      <c r="U21" t="n">
        <v>0.9173815</v>
      </c>
      <c r="V21" t="n">
        <v>1</v>
      </c>
      <c r="W21" t="n">
        <v>1</v>
      </c>
      <c r="X21" t="n">
        <v>0.9023038</v>
      </c>
      <c r="Y21" t="inlineStr"/>
      <c r="Z21" t="inlineStr"/>
      <c r="AA21" t="n">
        <v>0.002045220353297257</v>
      </c>
      <c r="AB21" t="inlineStr"/>
      <c r="AC21" t="n">
        <v>0.09804006297561768</v>
      </c>
      <c r="AD21" t="inlineStr"/>
      <c r="AE21" t="n">
        <v>0.1919130581890428</v>
      </c>
      <c r="AF21" t="n">
        <v>0.00336949554110828</v>
      </c>
      <c r="AG21" t="n">
        <v>0.004030748001566636</v>
      </c>
      <c r="AH21" t="n">
        <v>2.137402787071063e-05</v>
      </c>
      <c r="AI21" t="n">
        <v>3.312739</v>
      </c>
      <c r="AJ21" t="n">
        <v>0.6710129</v>
      </c>
      <c r="AK21" t="n">
        <v>16.35473</v>
      </c>
      <c r="AL21" t="n">
        <v>80</v>
      </c>
      <c r="AM21" t="n">
        <v>16</v>
      </c>
      <c r="AN21" t="n">
        <v>393</v>
      </c>
      <c r="AO21" t="n">
        <v>103.0539</v>
      </c>
      <c r="AP21" t="n">
        <v>43.50275</v>
      </c>
      <c r="AQ21" t="n">
        <v>244.1248</v>
      </c>
      <c r="AR21" t="n">
        <v>0.4162512</v>
      </c>
      <c r="AS21" t="n">
        <v>0.08765688000000001</v>
      </c>
      <c r="AT21" t="n">
        <v>1</v>
      </c>
      <c r="AU21" t="inlineStr">
        <is>
          <t>anlys\230430-153402\PrunModu-ab-5mn-m-haz-pol-xqmkvuqv</t>
        </is>
      </c>
    </row>
    <row r="22">
      <c r="A22" t="n">
        <v>2</v>
      </c>
      <c r="B22" t="inlineStr">
        <is>
          <t>Prunella modularis</t>
        </is>
      </c>
      <c r="C22" t="inlineStr">
        <is>
          <t>a+b</t>
        </is>
      </c>
      <c r="D22" t="inlineStr">
        <is>
          <t>m</t>
        </is>
      </c>
      <c r="E22" t="inlineStr">
        <is>
          <t>5mn</t>
        </is>
      </c>
      <c r="F22" t="n">
        <v>21</v>
      </c>
      <c r="G22" t="n">
        <v>159.730018883386</v>
      </c>
      <c r="H22" t="n">
        <v>81</v>
      </c>
      <c r="I22" t="inlineStr">
        <is>
          <t>HAZARD</t>
        </is>
      </c>
      <c r="J22" t="inlineStr">
        <is>
          <t>POLY</t>
        </is>
      </c>
      <c r="K22" t="inlineStr"/>
      <c r="L22" t="n">
        <v>200</v>
      </c>
      <c r="M22" t="inlineStr"/>
      <c r="N22" t="n">
        <v>2</v>
      </c>
      <c r="O22" t="n">
        <v>190</v>
      </c>
      <c r="P22" t="n">
        <v>21</v>
      </c>
      <c r="Q22" t="n">
        <v>100</v>
      </c>
      <c r="R22" t="n">
        <v>0</v>
      </c>
      <c r="S22" t="n">
        <v>1.208100000000002</v>
      </c>
      <c r="T22" t="n">
        <v>0.1658116</v>
      </c>
      <c r="U22" t="n">
        <v>0.705287</v>
      </c>
      <c r="V22" t="n">
        <v>0.7</v>
      </c>
      <c r="W22" t="n">
        <v>0.6</v>
      </c>
      <c r="X22" t="n">
        <v>0.3083254</v>
      </c>
      <c r="Y22" t="inlineStr"/>
      <c r="Z22" t="n">
        <v>2</v>
      </c>
      <c r="AA22" t="n">
        <v>0.4806526004663527</v>
      </c>
      <c r="AB22" t="n">
        <v>3</v>
      </c>
      <c r="AC22" t="n">
        <v>0.5075252338843655</v>
      </c>
      <c r="AD22" t="n">
        <v>3</v>
      </c>
      <c r="AE22" t="n">
        <v>0.5524040455773764</v>
      </c>
      <c r="AF22" t="n">
        <v>0.4270452740539767</v>
      </c>
      <c r="AG22" t="n">
        <v>0.5015741418921021</v>
      </c>
      <c r="AH22" t="n">
        <v>0.4021939098988273</v>
      </c>
      <c r="AI22" t="n">
        <v>1.836018</v>
      </c>
      <c r="AJ22" t="n">
        <v>1.010536</v>
      </c>
      <c r="AK22" t="n">
        <v>3.335817</v>
      </c>
      <c r="AL22" t="n">
        <v>44</v>
      </c>
      <c r="AM22" t="n">
        <v>24</v>
      </c>
      <c r="AN22" t="n">
        <v>80</v>
      </c>
      <c r="AO22" t="n">
        <v>138.4265</v>
      </c>
      <c r="AP22" t="n">
        <v>118.9255</v>
      </c>
      <c r="AQ22" t="n">
        <v>161.1253</v>
      </c>
      <c r="AR22" t="n">
        <v>0.4790477</v>
      </c>
      <c r="AS22" t="n">
        <v>0.3540018</v>
      </c>
      <c r="AT22" t="n">
        <v>0.6482642</v>
      </c>
      <c r="AU22" t="inlineStr">
        <is>
          <t>anlys\230430-153402\PrunModu-ab-5mn-m-haz-pol-r200-qvoovagu</t>
        </is>
      </c>
    </row>
    <row r="23">
      <c r="A23" t="n">
        <v>2</v>
      </c>
      <c r="B23" t="inlineStr">
        <is>
          <t>Prunella modularis</t>
        </is>
      </c>
      <c r="C23" t="inlineStr">
        <is>
          <t>a+b</t>
        </is>
      </c>
      <c r="D23" t="inlineStr">
        <is>
          <t>m</t>
        </is>
      </c>
      <c r="E23" t="inlineStr">
        <is>
          <t>5mn</t>
        </is>
      </c>
      <c r="F23" t="n">
        <v>21</v>
      </c>
      <c r="G23" t="n">
        <v>159.730018883386</v>
      </c>
      <c r="H23" t="n">
        <v>66</v>
      </c>
      <c r="I23" t="inlineStr">
        <is>
          <t>HNORMAL</t>
        </is>
      </c>
      <c r="J23" t="inlineStr">
        <is>
          <t>POLY</t>
        </is>
      </c>
      <c r="K23" t="inlineStr"/>
      <c r="L23" t="n">
        <v>200</v>
      </c>
      <c r="M23" t="inlineStr"/>
      <c r="N23" t="n">
        <v>2</v>
      </c>
      <c r="O23" t="n">
        <v>190</v>
      </c>
      <c r="P23" t="n">
        <v>21</v>
      </c>
      <c r="Q23" t="n">
        <v>100</v>
      </c>
      <c r="R23" t="n">
        <v>1</v>
      </c>
      <c r="S23" t="n">
        <v>0</v>
      </c>
      <c r="T23" t="n">
        <v>0.1549515</v>
      </c>
      <c r="U23" t="n">
        <v>0.8327382</v>
      </c>
      <c r="V23" t="n">
        <v>0.9</v>
      </c>
      <c r="W23" t="n">
        <v>0.9</v>
      </c>
      <c r="X23" t="n">
        <v>0.4363292</v>
      </c>
      <c r="Y23" t="inlineStr"/>
      <c r="Z23" t="inlineStr"/>
      <c r="AA23" t="n">
        <v>0.3410414223977697</v>
      </c>
      <c r="AB23" t="inlineStr"/>
      <c r="AC23" t="n">
        <v>0.4597796428214762</v>
      </c>
      <c r="AD23" t="inlineStr"/>
      <c r="AE23" t="n">
        <v>0.5225682205032068</v>
      </c>
      <c r="AF23" t="n">
        <v>0.3124202701674309</v>
      </c>
      <c r="AG23" t="n">
        <v>0.3766041136140054</v>
      </c>
      <c r="AH23" t="n">
        <v>0.1934715929272609</v>
      </c>
      <c r="AI23" t="n">
        <v>2.403808</v>
      </c>
      <c r="AJ23" t="n">
        <v>1.037934</v>
      </c>
      <c r="AK23" t="n">
        <v>5.567109</v>
      </c>
      <c r="AL23" t="n">
        <v>58</v>
      </c>
      <c r="AM23" t="n">
        <v>25</v>
      </c>
      <c r="AN23" t="n">
        <v>134</v>
      </c>
      <c r="AO23" t="n">
        <v>120.9784</v>
      </c>
      <c r="AP23" t="n">
        <v>84.86715</v>
      </c>
      <c r="AQ23" t="n">
        <v>172.4552</v>
      </c>
      <c r="AR23" t="n">
        <v>0.3658946</v>
      </c>
      <c r="AS23" t="n">
        <v>0.1826824</v>
      </c>
      <c r="AT23" t="n">
        <v>0.7328506</v>
      </c>
      <c r="AU23" t="inlineStr">
        <is>
          <t>anlys\230430-153402\PrunModu-ab-5mn-m-hno-pol-r200-p05hr8jk</t>
        </is>
      </c>
    </row>
    <row r="24">
      <c r="A24" t="n">
        <v>3</v>
      </c>
      <c r="B24" t="inlineStr">
        <is>
          <t>Prunella modularis</t>
        </is>
      </c>
      <c r="C24" t="inlineStr">
        <is>
          <t>a+b</t>
        </is>
      </c>
      <c r="D24" t="inlineStr">
        <is>
          <t>m</t>
        </is>
      </c>
      <c r="E24" t="inlineStr">
        <is>
          <t>10mn</t>
        </is>
      </c>
      <c r="F24" t="n">
        <v>47</v>
      </c>
      <c r="G24" t="n">
        <v>271.22109039805</v>
      </c>
      <c r="H24" t="n">
        <v>87</v>
      </c>
      <c r="I24" t="inlineStr">
        <is>
          <t>HNORMAL</t>
        </is>
      </c>
      <c r="J24" t="inlineStr">
        <is>
          <t>POLY</t>
        </is>
      </c>
      <c r="K24" t="inlineStr"/>
      <c r="L24" t="inlineStr"/>
      <c r="M24" t="n">
        <v>7</v>
      </c>
      <c r="N24" t="n">
        <v>1</v>
      </c>
      <c r="O24" t="n">
        <v>190</v>
      </c>
      <c r="P24" t="n">
        <v>47</v>
      </c>
      <c r="Q24" t="n">
        <v>100</v>
      </c>
      <c r="R24" t="n">
        <v>0</v>
      </c>
      <c r="S24" t="n">
        <v>0.8374000000000024</v>
      </c>
      <c r="T24" t="n">
        <v>0.7497347</v>
      </c>
      <c r="U24" t="n">
        <v>0.5359127</v>
      </c>
      <c r="V24" t="n">
        <v>0.6</v>
      </c>
      <c r="W24" t="n">
        <v>0.7</v>
      </c>
      <c r="X24" t="n">
        <v>0.229235</v>
      </c>
      <c r="Y24" t="inlineStr"/>
      <c r="Z24" t="inlineStr"/>
      <c r="AA24" t="n">
        <v>0.7048457743991681</v>
      </c>
      <c r="AB24" t="inlineStr"/>
      <c r="AC24" t="n">
        <v>0.7020246454388035</v>
      </c>
      <c r="AD24" t="inlineStr"/>
      <c r="AE24" t="n">
        <v>0.7087360584679548</v>
      </c>
      <c r="AF24" t="n">
        <v>0.7096976701491897</v>
      </c>
      <c r="AG24" t="n">
        <v>0.6837099064062166</v>
      </c>
      <c r="AH24" t="n">
        <v>0.6543439222512865</v>
      </c>
      <c r="AI24" t="n">
        <v>6.439119</v>
      </c>
      <c r="AJ24" t="n">
        <v>4.116054</v>
      </c>
      <c r="AK24" t="n">
        <v>10.0733</v>
      </c>
      <c r="AL24" t="n">
        <v>155</v>
      </c>
      <c r="AM24" t="n">
        <v>99</v>
      </c>
      <c r="AN24" t="n">
        <v>242</v>
      </c>
      <c r="AO24" t="n">
        <v>110.5819</v>
      </c>
      <c r="AP24" t="n">
        <v>95.52869</v>
      </c>
      <c r="AQ24" t="n">
        <v>128.0071</v>
      </c>
      <c r="AR24" t="n">
        <v>0.1662344</v>
      </c>
      <c r="AS24" t="n">
        <v>0.1241993</v>
      </c>
      <c r="AT24" t="n">
        <v>0.2224963</v>
      </c>
      <c r="AU24" t="inlineStr">
        <is>
          <t>anlys\230430-153402\PrunModu-ab-10mn-m-hno-pol-ma-mkd18igv</t>
        </is>
      </c>
    </row>
    <row r="25">
      <c r="A25" t="n">
        <v>3</v>
      </c>
      <c r="B25" t="inlineStr">
        <is>
          <t>Prunella modularis</t>
        </is>
      </c>
      <c r="C25" t="inlineStr">
        <is>
          <t>a+b</t>
        </is>
      </c>
      <c r="D25" t="inlineStr">
        <is>
          <t>m</t>
        </is>
      </c>
      <c r="E25" t="inlineStr">
        <is>
          <t>10mn</t>
        </is>
      </c>
      <c r="F25" t="n">
        <v>47</v>
      </c>
      <c r="G25" t="n">
        <v>271.22109039805</v>
      </c>
      <c r="H25" t="n">
        <v>86</v>
      </c>
      <c r="I25" t="inlineStr">
        <is>
          <t>HNORMAL</t>
        </is>
      </c>
      <c r="J25" t="inlineStr">
        <is>
          <t>POLY</t>
        </is>
      </c>
      <c r="K25" t="inlineStr"/>
      <c r="L25" t="inlineStr"/>
      <c r="M25" t="inlineStr"/>
      <c r="N25" t="n">
        <v>1</v>
      </c>
      <c r="O25" t="n">
        <v>190</v>
      </c>
      <c r="P25" t="n">
        <v>47</v>
      </c>
      <c r="Q25" t="n">
        <v>100</v>
      </c>
      <c r="R25" t="n">
        <v>0</v>
      </c>
      <c r="S25" t="n">
        <v>0.8374000000000024</v>
      </c>
      <c r="T25" t="n">
        <v>0.295132</v>
      </c>
      <c r="U25" t="n">
        <v>0.5359127</v>
      </c>
      <c r="V25" t="n">
        <v>0.6</v>
      </c>
      <c r="W25" t="n">
        <v>0.7</v>
      </c>
      <c r="X25" t="n">
        <v>0.229235</v>
      </c>
      <c r="Y25" t="inlineStr"/>
      <c r="Z25" t="inlineStr"/>
      <c r="AA25" t="n">
        <v>0.627310687381886</v>
      </c>
      <c r="AB25" t="inlineStr"/>
      <c r="AC25" t="n">
        <v>0.6247998908195773</v>
      </c>
      <c r="AD25" t="inlineStr"/>
      <c r="AE25" t="n">
        <v>0.6203587513252309</v>
      </c>
      <c r="AF25" t="n">
        <v>0.5768960065260081</v>
      </c>
      <c r="AG25" t="n">
        <v>0.6164302591497979</v>
      </c>
      <c r="AH25" t="n">
        <v>0.5899539991845701</v>
      </c>
      <c r="AI25" t="n">
        <v>6.439119</v>
      </c>
      <c r="AJ25" t="n">
        <v>4.116054</v>
      </c>
      <c r="AK25" t="n">
        <v>10.0733</v>
      </c>
      <c r="AL25" t="n">
        <v>155</v>
      </c>
      <c r="AM25" t="n">
        <v>99</v>
      </c>
      <c r="AN25" t="n">
        <v>242</v>
      </c>
      <c r="AO25" t="n">
        <v>110.5819</v>
      </c>
      <c r="AP25" t="n">
        <v>95.52869</v>
      </c>
      <c r="AQ25" t="n">
        <v>128.0071</v>
      </c>
      <c r="AR25" t="n">
        <v>0.1662344</v>
      </c>
      <c r="AS25" t="n">
        <v>0.1241993</v>
      </c>
      <c r="AT25" t="n">
        <v>0.2224963</v>
      </c>
      <c r="AU25" t="inlineStr">
        <is>
          <t>anlys\230430-153402\PrunModu-ab-10mn-m-hno-pol-zl53dkfo</t>
        </is>
      </c>
    </row>
    <row r="26">
      <c r="A26" t="n">
        <v>3</v>
      </c>
      <c r="B26" t="inlineStr">
        <is>
          <t>Prunella modularis</t>
        </is>
      </c>
      <c r="C26" t="inlineStr">
        <is>
          <t>a+b</t>
        </is>
      </c>
      <c r="D26" t="inlineStr">
        <is>
          <t>m</t>
        </is>
      </c>
      <c r="E26" t="inlineStr">
        <is>
          <t>10mn</t>
        </is>
      </c>
      <c r="F26" t="n">
        <v>47</v>
      </c>
      <c r="G26" t="n">
        <v>271.22109039805</v>
      </c>
      <c r="H26" t="n">
        <v>88</v>
      </c>
      <c r="I26" t="inlineStr">
        <is>
          <t>HNORMAL</t>
        </is>
      </c>
      <c r="J26" t="inlineStr">
        <is>
          <t>POLY</t>
        </is>
      </c>
      <c r="K26" t="inlineStr"/>
      <c r="L26" t="n">
        <v>176.6101324537052</v>
      </c>
      <c r="M26" t="inlineStr"/>
      <c r="N26" t="n">
        <v>1</v>
      </c>
      <c r="O26" t="n">
        <v>190</v>
      </c>
      <c r="P26" t="n">
        <v>46</v>
      </c>
      <c r="Q26" t="n">
        <v>97.87234042553192</v>
      </c>
      <c r="R26" t="n">
        <v>0</v>
      </c>
      <c r="S26" t="n">
        <v>0</v>
      </c>
      <c r="T26" t="n">
        <v>0.5703509</v>
      </c>
      <c r="U26" t="n">
        <v>0.8201571</v>
      </c>
      <c r="V26" t="n">
        <v>0.8</v>
      </c>
      <c r="W26" t="n">
        <v>0.8</v>
      </c>
      <c r="X26" t="n">
        <v>0.2663902</v>
      </c>
      <c r="Y26" t="inlineStr"/>
      <c r="Z26" t="n">
        <v>3</v>
      </c>
      <c r="AA26" t="n">
        <v>0.7065227906317033</v>
      </c>
      <c r="AB26" t="n">
        <v>2</v>
      </c>
      <c r="AC26" t="n">
        <v>0.7183101292688102</v>
      </c>
      <c r="AD26" t="n">
        <v>2</v>
      </c>
      <c r="AE26" t="n">
        <v>0.7430311645031361</v>
      </c>
      <c r="AF26" t="n">
        <v>0.6899134555064286</v>
      </c>
      <c r="AG26" t="n">
        <v>0.7183282382367854</v>
      </c>
      <c r="AH26" t="n">
        <v>0.6180384864476549</v>
      </c>
      <c r="AI26" t="n">
        <v>5.691965</v>
      </c>
      <c r="AJ26" t="n">
        <v>3.388576</v>
      </c>
      <c r="AK26" t="n">
        <v>9.561083999999999</v>
      </c>
      <c r="AL26" t="n">
        <v>137</v>
      </c>
      <c r="AM26" t="n">
        <v>81</v>
      </c>
      <c r="AN26" t="n">
        <v>229</v>
      </c>
      <c r="AO26" t="n">
        <v>116.3579</v>
      </c>
      <c r="AP26" t="n">
        <v>95.60671000000001</v>
      </c>
      <c r="AQ26" t="n">
        <v>141.6132</v>
      </c>
      <c r="AR26" t="n">
        <v>0.4340718</v>
      </c>
      <c r="AS26" t="n">
        <v>0.2938604</v>
      </c>
      <c r="AT26" t="n">
        <v>0.6411829999999999</v>
      </c>
      <c r="AU26" t="inlineStr">
        <is>
          <t>anlys\230430-153402\PrunModu-ab-10mn-m-hno-pol-ra-18pk5nr2</t>
        </is>
      </c>
    </row>
    <row r="27">
      <c r="A27" t="n">
        <v>3</v>
      </c>
      <c r="B27" t="inlineStr">
        <is>
          <t>Prunella modularis</t>
        </is>
      </c>
      <c r="C27" t="inlineStr">
        <is>
          <t>a+b</t>
        </is>
      </c>
      <c r="D27" t="inlineStr">
        <is>
          <t>m</t>
        </is>
      </c>
      <c r="E27" t="inlineStr">
        <is>
          <t>10mn</t>
        </is>
      </c>
      <c r="F27" t="n">
        <v>47</v>
      </c>
      <c r="G27" t="n">
        <v>271.22109039805</v>
      </c>
      <c r="H27" t="n">
        <v>89</v>
      </c>
      <c r="I27" t="inlineStr">
        <is>
          <t>HNORMAL</t>
        </is>
      </c>
      <c r="J27" t="inlineStr">
        <is>
          <t>POLY</t>
        </is>
      </c>
      <c r="K27" t="inlineStr"/>
      <c r="L27" t="n">
        <v>177.2588103165699</v>
      </c>
      <c r="M27" t="n">
        <v>7</v>
      </c>
      <c r="N27" t="n">
        <v>1</v>
      </c>
      <c r="O27" t="n">
        <v>190</v>
      </c>
      <c r="P27" t="n">
        <v>46</v>
      </c>
      <c r="Q27" t="n">
        <v>97.87234042553192</v>
      </c>
      <c r="R27" t="n">
        <v>0</v>
      </c>
      <c r="S27" t="n">
        <v>0</v>
      </c>
      <c r="T27" t="n">
        <v>0.9876883</v>
      </c>
      <c r="U27" t="n">
        <v>0.8080708</v>
      </c>
      <c r="V27" t="n">
        <v>0.8</v>
      </c>
      <c r="W27" t="n">
        <v>0.8</v>
      </c>
      <c r="X27" t="n">
        <v>0.2663906</v>
      </c>
      <c r="Y27" t="inlineStr"/>
      <c r="Z27" t="n">
        <v>1</v>
      </c>
      <c r="AA27" t="n">
        <v>0.7553175736266693</v>
      </c>
      <c r="AB27" t="n">
        <v>1</v>
      </c>
      <c r="AC27" t="n">
        <v>0.7679192016343553</v>
      </c>
      <c r="AD27" t="n">
        <v>1</v>
      </c>
      <c r="AE27" t="n">
        <v>0.8019624502493902</v>
      </c>
      <c r="AF27" t="n">
        <v>0.7781672663305872</v>
      </c>
      <c r="AG27" t="n">
        <v>0.7610047150633495</v>
      </c>
      <c r="AH27" t="n">
        <v>0.6558371559656139</v>
      </c>
      <c r="AI27" t="n">
        <v>5.721568</v>
      </c>
      <c r="AJ27" t="n">
        <v>3.406198</v>
      </c>
      <c r="AK27" t="n">
        <v>9.610817000000001</v>
      </c>
      <c r="AL27" t="n">
        <v>137</v>
      </c>
      <c r="AM27" t="n">
        <v>82</v>
      </c>
      <c r="AN27" t="n">
        <v>231</v>
      </c>
      <c r="AO27" t="n">
        <v>116.0565</v>
      </c>
      <c r="AP27" t="n">
        <v>95.35901</v>
      </c>
      <c r="AQ27" t="n">
        <v>141.2464</v>
      </c>
      <c r="AR27" t="n">
        <v>0.4286696</v>
      </c>
      <c r="AS27" t="n">
        <v>0.2902029</v>
      </c>
      <c r="AT27" t="n">
        <v>0.6332038</v>
      </c>
      <c r="AU27" t="inlineStr">
        <is>
          <t>anlys\230430-153402\PrunModu-ab-10mn-m-hno-pol-ra-ma-kt2t8gks</t>
        </is>
      </c>
    </row>
    <row r="28">
      <c r="A28" t="n">
        <v>3</v>
      </c>
      <c r="B28" t="inlineStr">
        <is>
          <t>Prunella modularis</t>
        </is>
      </c>
      <c r="C28" t="inlineStr">
        <is>
          <t>a+b</t>
        </is>
      </c>
      <c r="D28" t="inlineStr">
        <is>
          <t>m</t>
        </is>
      </c>
      <c r="E28" t="inlineStr">
        <is>
          <t>10mn</t>
        </is>
      </c>
      <c r="F28" t="n">
        <v>47</v>
      </c>
      <c r="G28" t="n">
        <v>271.22109039805</v>
      </c>
      <c r="H28" t="n">
        <v>96</v>
      </c>
      <c r="I28" t="inlineStr">
        <is>
          <t>HNORMAL</t>
        </is>
      </c>
      <c r="J28" t="inlineStr">
        <is>
          <t>POLY</t>
        </is>
      </c>
      <c r="K28" t="inlineStr"/>
      <c r="L28" t="n">
        <v>200</v>
      </c>
      <c r="M28" t="inlineStr"/>
      <c r="N28" t="n">
        <v>2</v>
      </c>
      <c r="O28" t="n">
        <v>190</v>
      </c>
      <c r="P28" t="n">
        <v>46</v>
      </c>
      <c r="Q28" t="n">
        <v>97.87234042553192</v>
      </c>
      <c r="R28" t="n">
        <v>1</v>
      </c>
      <c r="S28" t="n">
        <v>0</v>
      </c>
      <c r="T28" t="n">
        <v>0.4352421</v>
      </c>
      <c r="U28" t="n">
        <v>0.9173021</v>
      </c>
      <c r="V28" t="n">
        <v>0.8</v>
      </c>
      <c r="W28" t="n">
        <v>0.8</v>
      </c>
      <c r="X28" t="n">
        <v>0.294856</v>
      </c>
      <c r="Y28" t="inlineStr"/>
      <c r="Z28" t="inlineStr"/>
      <c r="AA28" t="n">
        <v>0.6362130949529051</v>
      </c>
      <c r="AB28" t="inlineStr"/>
      <c r="AC28" t="n">
        <v>0.6640846027531784</v>
      </c>
      <c r="AD28" t="inlineStr"/>
      <c r="AE28" t="n">
        <v>0.7067805597279242</v>
      </c>
      <c r="AF28" t="n">
        <v>0.609934957874806</v>
      </c>
      <c r="AG28" t="n">
        <v>0.6626119232616029</v>
      </c>
      <c r="AH28" t="n">
        <v>0.5320250172317372</v>
      </c>
      <c r="AI28" t="n">
        <v>5.084004</v>
      </c>
      <c r="AJ28" t="n">
        <v>2.866331</v>
      </c>
      <c r="AK28" t="n">
        <v>9.017486999999999</v>
      </c>
      <c r="AL28" t="n">
        <v>122</v>
      </c>
      <c r="AM28" t="n">
        <v>69</v>
      </c>
      <c r="AN28" t="n">
        <v>216</v>
      </c>
      <c r="AO28" t="n">
        <v>123.1188</v>
      </c>
      <c r="AP28" t="n">
        <v>97.44938999999999</v>
      </c>
      <c r="AQ28" t="n">
        <v>155.5497</v>
      </c>
      <c r="AR28" t="n">
        <v>0.3789557</v>
      </c>
      <c r="AS28" t="n">
        <v>0.2385042</v>
      </c>
      <c r="AT28" t="n">
        <v>0.6021169</v>
      </c>
      <c r="AU28" t="inlineStr">
        <is>
          <t>anlys\230430-153402\PrunModu-ab-10mn-m-hno-pol-r200-y11duisp</t>
        </is>
      </c>
    </row>
    <row r="29">
      <c r="A29" t="n">
        <v>3</v>
      </c>
      <c r="B29" t="inlineStr">
        <is>
          <t>Prunella modularis</t>
        </is>
      </c>
      <c r="C29" t="inlineStr">
        <is>
          <t>a+b</t>
        </is>
      </c>
      <c r="D29" t="inlineStr">
        <is>
          <t>m</t>
        </is>
      </c>
      <c r="E29" t="inlineStr">
        <is>
          <t>10mn</t>
        </is>
      </c>
      <c r="F29" t="n">
        <v>47</v>
      </c>
      <c r="G29" t="n">
        <v>271.22109039805</v>
      </c>
      <c r="H29" t="n">
        <v>106</v>
      </c>
      <c r="I29" t="inlineStr">
        <is>
          <t>HAZARD</t>
        </is>
      </c>
      <c r="J29" t="inlineStr">
        <is>
          <t>POLY</t>
        </is>
      </c>
      <c r="K29" t="n">
        <v>14.73523514944339</v>
      </c>
      <c r="L29" t="inlineStr"/>
      <c r="M29" t="n">
        <v>8</v>
      </c>
      <c r="N29" t="n">
        <v>2</v>
      </c>
      <c r="O29" t="n">
        <v>190</v>
      </c>
      <c r="P29" t="n">
        <v>46</v>
      </c>
      <c r="Q29" t="n">
        <v>97.87234042553192</v>
      </c>
      <c r="R29" t="n">
        <v>0</v>
      </c>
      <c r="S29" t="n">
        <v>0</v>
      </c>
      <c r="T29" t="n">
        <v>0.5910308</v>
      </c>
      <c r="U29" t="n">
        <v>0.5299461</v>
      </c>
      <c r="V29" t="n">
        <v>0.7</v>
      </c>
      <c r="W29" t="n">
        <v>0.6</v>
      </c>
      <c r="X29" t="n">
        <v>0.2156051</v>
      </c>
      <c r="Y29" t="inlineStr"/>
      <c r="Z29" t="inlineStr"/>
      <c r="AA29" t="n">
        <v>0.6522275475873002</v>
      </c>
      <c r="AB29" t="inlineStr"/>
      <c r="AC29" t="n">
        <v>0.6464229048621647</v>
      </c>
      <c r="AD29" t="inlineStr"/>
      <c r="AE29" t="n">
        <v>0.6889899061753143</v>
      </c>
      <c r="AF29" t="n">
        <v>0.645126381009661</v>
      </c>
      <c r="AG29" t="n">
        <v>0.6373537327192957</v>
      </c>
      <c r="AH29" t="n">
        <v>0.6217407311431725</v>
      </c>
      <c r="AI29" t="n">
        <v>3.76629</v>
      </c>
      <c r="AJ29" t="n">
        <v>2.471011</v>
      </c>
      <c r="AK29" t="n">
        <v>5.740541</v>
      </c>
      <c r="AL29" t="n">
        <v>90</v>
      </c>
      <c r="AM29" t="n">
        <v>59</v>
      </c>
      <c r="AN29" t="n">
        <v>138</v>
      </c>
      <c r="AO29" t="n">
        <v>143.0442</v>
      </c>
      <c r="AP29" t="n">
        <v>126.1331</v>
      </c>
      <c r="AQ29" t="n">
        <v>162.2226</v>
      </c>
      <c r="AR29" t="n">
        <v>0.2781593</v>
      </c>
      <c r="AS29" t="n">
        <v>0.2164355</v>
      </c>
      <c r="AT29" t="n">
        <v>0.3574857</v>
      </c>
      <c r="AU29" t="inlineStr">
        <is>
          <t>anlys\230430-153402\PrunModu-ab-10mn-m-haz-pol-la-ma-yav60e03</t>
        </is>
      </c>
    </row>
    <row r="30">
      <c r="A30" t="n">
        <v>3</v>
      </c>
      <c r="B30" t="inlineStr">
        <is>
          <t>Prunella modularis</t>
        </is>
      </c>
      <c r="C30" t="inlineStr">
        <is>
          <t>a+b</t>
        </is>
      </c>
      <c r="D30" t="inlineStr">
        <is>
          <t>m</t>
        </is>
      </c>
      <c r="E30" t="inlineStr">
        <is>
          <t>10mn</t>
        </is>
      </c>
      <c r="F30" t="n">
        <v>47</v>
      </c>
      <c r="G30" t="n">
        <v>271.22109039805</v>
      </c>
      <c r="H30" t="n">
        <v>97</v>
      </c>
      <c r="I30" t="inlineStr">
        <is>
          <t>HNORMAL</t>
        </is>
      </c>
      <c r="J30" t="inlineStr">
        <is>
          <t>POLY</t>
        </is>
      </c>
      <c r="K30" t="n">
        <v>20</v>
      </c>
      <c r="L30" t="inlineStr"/>
      <c r="M30" t="inlineStr"/>
      <c r="N30" t="n">
        <v>1</v>
      </c>
      <c r="O30" t="n">
        <v>190</v>
      </c>
      <c r="P30" t="n">
        <v>46</v>
      </c>
      <c r="Q30" t="n">
        <v>97.87234042553192</v>
      </c>
      <c r="R30" t="n">
        <v>0</v>
      </c>
      <c r="S30" t="n">
        <v>0.6505999999999972</v>
      </c>
      <c r="T30" t="n">
        <v>0.2704244</v>
      </c>
      <c r="U30" t="n">
        <v>0.5366895</v>
      </c>
      <c r="V30" t="n">
        <v>0.6</v>
      </c>
      <c r="W30" t="n">
        <v>0.7</v>
      </c>
      <c r="X30" t="n">
        <v>0.2312261</v>
      </c>
      <c r="Y30" t="inlineStr"/>
      <c r="Z30" t="inlineStr"/>
      <c r="AA30" t="n">
        <v>0.6170093655109512</v>
      </c>
      <c r="AB30" t="inlineStr"/>
      <c r="AC30" t="n">
        <v>0.6150498834324959</v>
      </c>
      <c r="AD30" t="inlineStr"/>
      <c r="AE30" t="n">
        <v>0.609946244091127</v>
      </c>
      <c r="AF30" t="n">
        <v>0.5629718223505652</v>
      </c>
      <c r="AG30" t="n">
        <v>0.607521854278093</v>
      </c>
      <c r="AH30" t="n">
        <v>0.5797237538574792</v>
      </c>
      <c r="AI30" t="n">
        <v>6.592803</v>
      </c>
      <c r="AJ30" t="n">
        <v>4.197909</v>
      </c>
      <c r="AK30" t="n">
        <v>10.35398</v>
      </c>
      <c r="AL30" t="n">
        <v>158</v>
      </c>
      <c r="AM30" t="n">
        <v>101</v>
      </c>
      <c r="AN30" t="n">
        <v>248</v>
      </c>
      <c r="AO30" t="n">
        <v>108.1165</v>
      </c>
      <c r="AP30" t="n">
        <v>92.9472</v>
      </c>
      <c r="AQ30" t="n">
        <v>125.7616</v>
      </c>
      <c r="AR30" t="n">
        <v>0.1589049</v>
      </c>
      <c r="AS30" t="n">
        <v>0.1175911</v>
      </c>
      <c r="AT30" t="n">
        <v>0.2147337</v>
      </c>
      <c r="AU30" t="inlineStr">
        <is>
          <t>anlys\230430-153402\PrunModu-ab-10mn-m-hno-pol-l20-sttnd2jo</t>
        </is>
      </c>
    </row>
    <row r="31">
      <c r="A31" t="n">
        <v>3</v>
      </c>
      <c r="B31" t="inlineStr">
        <is>
          <t>Prunella modularis</t>
        </is>
      </c>
      <c r="C31" t="inlineStr">
        <is>
          <t>a+b</t>
        </is>
      </c>
      <c r="D31" t="inlineStr">
        <is>
          <t>m</t>
        </is>
      </c>
      <c r="E31" t="inlineStr">
        <is>
          <t>10mn</t>
        </is>
      </c>
      <c r="F31" t="n">
        <v>47</v>
      </c>
      <c r="G31" t="n">
        <v>271.22109039805</v>
      </c>
      <c r="H31" t="n">
        <v>91</v>
      </c>
      <c r="I31" t="inlineStr">
        <is>
          <t>HNORMAL</t>
        </is>
      </c>
      <c r="J31" t="inlineStr">
        <is>
          <t>POLY</t>
        </is>
      </c>
      <c r="K31" t="n">
        <v>22.45614522024664</v>
      </c>
      <c r="L31" t="inlineStr"/>
      <c r="M31" t="n">
        <v>5</v>
      </c>
      <c r="N31" t="n">
        <v>1</v>
      </c>
      <c r="O31" t="n">
        <v>190</v>
      </c>
      <c r="P31" t="n">
        <v>46</v>
      </c>
      <c r="Q31" t="n">
        <v>97.87234042553192</v>
      </c>
      <c r="R31" t="n">
        <v>0</v>
      </c>
      <c r="S31" t="n">
        <v>0</v>
      </c>
      <c r="T31" t="n">
        <v>0.8165261</v>
      </c>
      <c r="U31" t="n">
        <v>0.5483155</v>
      </c>
      <c r="V31" t="n">
        <v>0.6</v>
      </c>
      <c r="W31" t="n">
        <v>0.7</v>
      </c>
      <c r="X31" t="n">
        <v>0.2312275</v>
      </c>
      <c r="Y31" t="inlineStr"/>
      <c r="Z31" t="n">
        <v>2</v>
      </c>
      <c r="AA31" t="n">
        <v>0.7103047976832723</v>
      </c>
      <c r="AB31" t="n">
        <v>3</v>
      </c>
      <c r="AC31" t="n">
        <v>0.7080494506687049</v>
      </c>
      <c r="AD31" t="n">
        <v>3</v>
      </c>
      <c r="AE31" t="n">
        <v>0.7164424508659728</v>
      </c>
      <c r="AF31" t="n">
        <v>0.7213894455784583</v>
      </c>
      <c r="AG31" t="n">
        <v>0.6901671410235393</v>
      </c>
      <c r="AH31" t="n">
        <v>0.6570197986048009</v>
      </c>
      <c r="AI31" t="n">
        <v>6.71408</v>
      </c>
      <c r="AJ31" t="n">
        <v>4.27512</v>
      </c>
      <c r="AK31" t="n">
        <v>10.54447</v>
      </c>
      <c r="AL31" t="n">
        <v>161</v>
      </c>
      <c r="AM31" t="n">
        <v>103</v>
      </c>
      <c r="AN31" t="n">
        <v>253</v>
      </c>
      <c r="AO31" t="n">
        <v>107.1356</v>
      </c>
      <c r="AP31" t="n">
        <v>92.10371000000001</v>
      </c>
      <c r="AQ31" t="n">
        <v>124.6209</v>
      </c>
      <c r="AR31" t="n">
        <v>0.1560346</v>
      </c>
      <c r="AS31" t="n">
        <v>0.1154665</v>
      </c>
      <c r="AT31" t="n">
        <v>0.2108558</v>
      </c>
      <c r="AU31" t="inlineStr">
        <is>
          <t>anlys\230430-153402\PrunModu-ab-10mn-m-hno-pol-la-ma-_sxbwoma</t>
        </is>
      </c>
    </row>
    <row r="32">
      <c r="A32" t="n">
        <v>4</v>
      </c>
      <c r="B32" t="inlineStr">
        <is>
          <t>Phylloscopus bonelli</t>
        </is>
      </c>
      <c r="C32" t="inlineStr">
        <is>
          <t>a+b</t>
        </is>
      </c>
      <c r="D32" t="inlineStr">
        <is>
          <t>m</t>
        </is>
      </c>
      <c r="E32" t="inlineStr">
        <is>
          <t>5mn</t>
        </is>
      </c>
      <c r="F32" t="n">
        <v>29</v>
      </c>
      <c r="G32" t="n">
        <v>287.586762257787</v>
      </c>
      <c r="H32" t="n">
        <v>117</v>
      </c>
      <c r="I32" t="inlineStr">
        <is>
          <t>HNORMAL</t>
        </is>
      </c>
      <c r="J32" t="inlineStr">
        <is>
          <t>POLY</t>
        </is>
      </c>
      <c r="K32" t="inlineStr"/>
      <c r="L32" t="inlineStr"/>
      <c r="M32" t="n">
        <v>5</v>
      </c>
      <c r="N32" t="n">
        <v>1</v>
      </c>
      <c r="O32" t="n">
        <v>190</v>
      </c>
      <c r="P32" t="n">
        <v>29</v>
      </c>
      <c r="Q32" t="n">
        <v>100</v>
      </c>
      <c r="R32" t="n">
        <v>0</v>
      </c>
      <c r="S32" t="n">
        <v>0</v>
      </c>
      <c r="T32" t="n">
        <v>0.9967858000000001</v>
      </c>
      <c r="U32" t="n">
        <v>0.9998475</v>
      </c>
      <c r="V32" t="n">
        <v>1</v>
      </c>
      <c r="W32" t="n">
        <v>1</v>
      </c>
      <c r="X32" t="n">
        <v>0.3371974</v>
      </c>
      <c r="Y32" t="inlineStr"/>
      <c r="Z32" t="n">
        <v>1</v>
      </c>
      <c r="AA32" t="n">
        <v>0.6868245637045358</v>
      </c>
      <c r="AB32" t="n">
        <v>1</v>
      </c>
      <c r="AC32" t="n">
        <v>0.7522574179902856</v>
      </c>
      <c r="AD32" t="n">
        <v>1</v>
      </c>
      <c r="AE32" t="n">
        <v>0.8225059510829863</v>
      </c>
      <c r="AF32" t="n">
        <v>0.7158445295495147</v>
      </c>
      <c r="AG32" t="n">
        <v>0.7160885042868105</v>
      </c>
      <c r="AH32" t="n">
        <v>0.5129922839704094</v>
      </c>
      <c r="AI32" t="n">
        <v>1.466827</v>
      </c>
      <c r="AJ32" t="n">
        <v>0.7645635</v>
      </c>
      <c r="AK32" t="n">
        <v>2.81413</v>
      </c>
      <c r="AL32" t="n">
        <v>35</v>
      </c>
      <c r="AM32" t="n">
        <v>18</v>
      </c>
      <c r="AN32" t="n">
        <v>68</v>
      </c>
      <c r="AO32" t="n">
        <v>181.9943</v>
      </c>
      <c r="AP32" t="n">
        <v>144.1215</v>
      </c>
      <c r="AQ32" t="n">
        <v>229.8194</v>
      </c>
      <c r="AR32" t="n">
        <v>0.4004773</v>
      </c>
      <c r="AS32" t="n">
        <v>0.2522571</v>
      </c>
      <c r="AT32" t="n">
        <v>0.635788</v>
      </c>
      <c r="AU32" t="inlineStr">
        <is>
          <t>anlys\230430-153402\PhylBone-ab-5mn-m-hno-pol-ma-v3m9dyt7</t>
        </is>
      </c>
    </row>
    <row r="33">
      <c r="A33" t="n">
        <v>4</v>
      </c>
      <c r="B33" t="inlineStr">
        <is>
          <t>Phylloscopus bonelli</t>
        </is>
      </c>
      <c r="C33" t="inlineStr">
        <is>
          <t>a+b</t>
        </is>
      </c>
      <c r="D33" t="inlineStr">
        <is>
          <t>m</t>
        </is>
      </c>
      <c r="E33" t="inlineStr">
        <is>
          <t>5mn</t>
        </is>
      </c>
      <c r="F33" t="n">
        <v>29</v>
      </c>
      <c r="G33" t="n">
        <v>287.586762257787</v>
      </c>
      <c r="H33" t="n">
        <v>116</v>
      </c>
      <c r="I33" t="inlineStr">
        <is>
          <t>HNORMAL</t>
        </is>
      </c>
      <c r="J33" t="inlineStr">
        <is>
          <t>POLY</t>
        </is>
      </c>
      <c r="K33" t="inlineStr"/>
      <c r="L33" t="inlineStr"/>
      <c r="M33" t="inlineStr"/>
      <c r="N33" t="n">
        <v>1</v>
      </c>
      <c r="O33" t="n">
        <v>190</v>
      </c>
      <c r="P33" t="n">
        <v>29</v>
      </c>
      <c r="Q33" t="n">
        <v>100</v>
      </c>
      <c r="R33" t="n">
        <v>0</v>
      </c>
      <c r="S33" t="n">
        <v>0</v>
      </c>
      <c r="T33" t="n">
        <v>0.71275</v>
      </c>
      <c r="U33" t="n">
        <v>0.9998475</v>
      </c>
      <c r="V33" t="n">
        <v>1</v>
      </c>
      <c r="W33" t="n">
        <v>1</v>
      </c>
      <c r="X33" t="n">
        <v>0.3371974</v>
      </c>
      <c r="Y33" t="inlineStr"/>
      <c r="Z33" t="n">
        <v>3</v>
      </c>
      <c r="AA33" t="n">
        <v>0.6586242876814236</v>
      </c>
      <c r="AB33" t="n">
        <v>3</v>
      </c>
      <c r="AC33" t="n">
        <v>0.7213705395226048</v>
      </c>
      <c r="AD33" t="n">
        <v>3</v>
      </c>
      <c r="AE33" t="n">
        <v>0.7840248317791025</v>
      </c>
      <c r="AF33" t="n">
        <v>0.6644293305249672</v>
      </c>
      <c r="AG33" t="n">
        <v>0.6898930096179331</v>
      </c>
      <c r="AH33" t="n">
        <v>0.4942263261879901</v>
      </c>
      <c r="AI33" t="n">
        <v>1.466827</v>
      </c>
      <c r="AJ33" t="n">
        <v>0.7645635</v>
      </c>
      <c r="AK33" t="n">
        <v>2.81413</v>
      </c>
      <c r="AL33" t="n">
        <v>35</v>
      </c>
      <c r="AM33" t="n">
        <v>18</v>
      </c>
      <c r="AN33" t="n">
        <v>68</v>
      </c>
      <c r="AO33" t="n">
        <v>181.9943</v>
      </c>
      <c r="AP33" t="n">
        <v>144.1215</v>
      </c>
      <c r="AQ33" t="n">
        <v>229.8194</v>
      </c>
      <c r="AR33" t="n">
        <v>0.4004773</v>
      </c>
      <c r="AS33" t="n">
        <v>0.2522571</v>
      </c>
      <c r="AT33" t="n">
        <v>0.635788</v>
      </c>
      <c r="AU33" t="inlineStr">
        <is>
          <t>anlys\230430-153402\PhylBone-ab-5mn-m-hno-pol-jz_rxuqk</t>
        </is>
      </c>
    </row>
    <row r="34">
      <c r="A34" t="n">
        <v>4</v>
      </c>
      <c r="B34" t="inlineStr">
        <is>
          <t>Phylloscopus bonelli</t>
        </is>
      </c>
      <c r="C34" t="inlineStr">
        <is>
          <t>a+b</t>
        </is>
      </c>
      <c r="D34" t="inlineStr">
        <is>
          <t>m</t>
        </is>
      </c>
      <c r="E34" t="inlineStr">
        <is>
          <t>5mn</t>
        </is>
      </c>
      <c r="F34" t="n">
        <v>29</v>
      </c>
      <c r="G34" t="n">
        <v>287.586762257787</v>
      </c>
      <c r="H34" t="n">
        <v>131</v>
      </c>
      <c r="I34" t="inlineStr">
        <is>
          <t>HAZARD</t>
        </is>
      </c>
      <c r="J34" t="inlineStr">
        <is>
          <t>POLY</t>
        </is>
      </c>
      <c r="K34" t="inlineStr"/>
      <c r="L34" t="inlineStr"/>
      <c r="M34" t="n">
        <v>7</v>
      </c>
      <c r="N34" t="n">
        <v>2</v>
      </c>
      <c r="O34" t="n">
        <v>190</v>
      </c>
      <c r="P34" t="n">
        <v>29</v>
      </c>
      <c r="Q34" t="n">
        <v>100</v>
      </c>
      <c r="R34" t="n">
        <v>0</v>
      </c>
      <c r="S34" t="n">
        <v>1.882499999999993</v>
      </c>
      <c r="T34" t="n">
        <v>0.9439043</v>
      </c>
      <c r="U34" t="n">
        <v>0.9993899000000001</v>
      </c>
      <c r="V34" t="n">
        <v>1</v>
      </c>
      <c r="W34" t="n">
        <v>1</v>
      </c>
      <c r="X34" t="n">
        <v>0.4053287</v>
      </c>
      <c r="Y34" t="inlineStr"/>
      <c r="Z34" t="inlineStr"/>
      <c r="AA34" t="n">
        <v>0.4969007688635122</v>
      </c>
      <c r="AB34" t="inlineStr"/>
      <c r="AC34" t="n">
        <v>0.6176247613349979</v>
      </c>
      <c r="AD34" t="inlineStr"/>
      <c r="AE34" t="n">
        <v>0.7482809871642017</v>
      </c>
      <c r="AF34" t="n">
        <v>0.5336195123238581</v>
      </c>
      <c r="AG34" t="n">
        <v>0.5370169998773311</v>
      </c>
      <c r="AH34" t="n">
        <v>0.3072557780952968</v>
      </c>
      <c r="AI34" t="n">
        <v>1.285619</v>
      </c>
      <c r="AJ34" t="n">
        <v>0.589637</v>
      </c>
      <c r="AK34" t="n">
        <v>2.803109</v>
      </c>
      <c r="AL34" t="n">
        <v>31</v>
      </c>
      <c r="AM34" t="n">
        <v>14</v>
      </c>
      <c r="AN34" t="n">
        <v>67</v>
      </c>
      <c r="AO34" t="n">
        <v>194.3977</v>
      </c>
      <c r="AP34" t="n">
        <v>140.1933</v>
      </c>
      <c r="AQ34" t="n">
        <v>269.5597</v>
      </c>
      <c r="AR34" t="n">
        <v>0.4569244</v>
      </c>
      <c r="AS34" t="n">
        <v>0.2404737</v>
      </c>
      <c r="AT34" t="n">
        <v>0.8682026</v>
      </c>
      <c r="AU34" t="inlineStr">
        <is>
          <t>anlys\230430-153402\PhylBone-ab-5mn-m-haz-pol-ma-b2zymp0h</t>
        </is>
      </c>
    </row>
    <row r="35">
      <c r="A35" t="n">
        <v>4</v>
      </c>
      <c r="B35" t="inlineStr">
        <is>
          <t>Phylloscopus bonelli</t>
        </is>
      </c>
      <c r="C35" t="inlineStr">
        <is>
          <t>a+b</t>
        </is>
      </c>
      <c r="D35" t="inlineStr">
        <is>
          <t>m</t>
        </is>
      </c>
      <c r="E35" t="inlineStr">
        <is>
          <t>5mn</t>
        </is>
      </c>
      <c r="F35" t="n">
        <v>29</v>
      </c>
      <c r="G35" t="n">
        <v>287.586762257787</v>
      </c>
      <c r="H35" t="n">
        <v>130</v>
      </c>
      <c r="I35" t="inlineStr">
        <is>
          <t>HAZARD</t>
        </is>
      </c>
      <c r="J35" t="inlineStr">
        <is>
          <t>POLY</t>
        </is>
      </c>
      <c r="K35" t="inlineStr"/>
      <c r="L35" t="inlineStr"/>
      <c r="M35" t="inlineStr"/>
      <c r="N35" t="n">
        <v>2</v>
      </c>
      <c r="O35" t="n">
        <v>190</v>
      </c>
      <c r="P35" t="n">
        <v>29</v>
      </c>
      <c r="Q35" t="n">
        <v>100</v>
      </c>
      <c r="R35" t="n">
        <v>0</v>
      </c>
      <c r="S35" t="n">
        <v>1.882499999999993</v>
      </c>
      <c r="T35" t="n">
        <v>0.5826232</v>
      </c>
      <c r="U35" t="n">
        <v>0.9993899000000001</v>
      </c>
      <c r="V35" t="n">
        <v>1</v>
      </c>
      <c r="W35" t="n">
        <v>1</v>
      </c>
      <c r="X35" t="n">
        <v>0.4053287</v>
      </c>
      <c r="Y35" t="inlineStr"/>
      <c r="Z35" t="inlineStr"/>
      <c r="AA35" t="n">
        <v>0.4678182337698535</v>
      </c>
      <c r="AB35" t="inlineStr"/>
      <c r="AC35" t="n">
        <v>0.5814765101714513</v>
      </c>
      <c r="AD35" t="inlineStr"/>
      <c r="AE35" t="n">
        <v>0.6984420809378971</v>
      </c>
      <c r="AF35" t="n">
        <v>0.4793659859642861</v>
      </c>
      <c r="AG35" t="n">
        <v>0.5089859457196906</v>
      </c>
      <c r="AH35" t="n">
        <v>0.291217732078123</v>
      </c>
      <c r="AI35" t="n">
        <v>1.285619</v>
      </c>
      <c r="AJ35" t="n">
        <v>0.589637</v>
      </c>
      <c r="AK35" t="n">
        <v>2.803109</v>
      </c>
      <c r="AL35" t="n">
        <v>31</v>
      </c>
      <c r="AM35" t="n">
        <v>14</v>
      </c>
      <c r="AN35" t="n">
        <v>67</v>
      </c>
      <c r="AO35" t="n">
        <v>194.3977</v>
      </c>
      <c r="AP35" t="n">
        <v>140.1933</v>
      </c>
      <c r="AQ35" t="n">
        <v>269.5597</v>
      </c>
      <c r="AR35" t="n">
        <v>0.4569244</v>
      </c>
      <c r="AS35" t="n">
        <v>0.2404737</v>
      </c>
      <c r="AT35" t="n">
        <v>0.8682026</v>
      </c>
      <c r="AU35" t="inlineStr">
        <is>
          <t>anlys\230430-153402\PhylBone-ab-5mn-m-haz-pol-xd6u3pm4</t>
        </is>
      </c>
    </row>
    <row r="36">
      <c r="A36" t="n">
        <v>4</v>
      </c>
      <c r="B36" t="inlineStr">
        <is>
          <t>Phylloscopus bonelli</t>
        </is>
      </c>
      <c r="C36" t="inlineStr">
        <is>
          <t>a+b</t>
        </is>
      </c>
      <c r="D36" t="inlineStr">
        <is>
          <t>m</t>
        </is>
      </c>
      <c r="E36" t="inlineStr">
        <is>
          <t>5mn</t>
        </is>
      </c>
      <c r="F36" t="n">
        <v>29</v>
      </c>
      <c r="G36" t="n">
        <v>287.586762257787</v>
      </c>
      <c r="H36" t="n">
        <v>127</v>
      </c>
      <c r="I36" t="inlineStr">
        <is>
          <t>HNORMAL</t>
        </is>
      </c>
      <c r="J36" t="inlineStr">
        <is>
          <t>POLY</t>
        </is>
      </c>
      <c r="K36" t="n">
        <v>20</v>
      </c>
      <c r="L36" t="inlineStr"/>
      <c r="M36" t="inlineStr"/>
      <c r="N36" t="n">
        <v>1</v>
      </c>
      <c r="O36" t="n">
        <v>190</v>
      </c>
      <c r="P36" t="n">
        <v>29</v>
      </c>
      <c r="Q36" t="n">
        <v>100</v>
      </c>
      <c r="R36" t="n">
        <v>0</v>
      </c>
      <c r="S36" t="n">
        <v>0</v>
      </c>
      <c r="T36" t="n">
        <v>0.9731827</v>
      </c>
      <c r="U36" t="n">
        <v>0.9998502</v>
      </c>
      <c r="V36" t="n">
        <v>1</v>
      </c>
      <c r="W36" t="n">
        <v>1</v>
      </c>
      <c r="X36" t="n">
        <v>0.3371975</v>
      </c>
      <c r="Y36" t="inlineStr"/>
      <c r="Z36" t="n">
        <v>2</v>
      </c>
      <c r="AA36" t="n">
        <v>0.6847702710431478</v>
      </c>
      <c r="AB36" t="n">
        <v>2</v>
      </c>
      <c r="AC36" t="n">
        <v>0.7500075228780047</v>
      </c>
      <c r="AD36" t="n">
        <v>2</v>
      </c>
      <c r="AE36" t="n">
        <v>0.8196951885305628</v>
      </c>
      <c r="AF36" t="n">
        <v>0.7120425568646092</v>
      </c>
      <c r="AG36" t="n">
        <v>0.7141845608691409</v>
      </c>
      <c r="AH36" t="n">
        <v>0.5116280396322077</v>
      </c>
      <c r="AI36" t="n">
        <v>1.514718</v>
      </c>
      <c r="AJ36" t="n">
        <v>0.7895256</v>
      </c>
      <c r="AK36" t="n">
        <v>2.90601</v>
      </c>
      <c r="AL36" t="n">
        <v>36</v>
      </c>
      <c r="AM36" t="n">
        <v>19</v>
      </c>
      <c r="AN36" t="n">
        <v>70</v>
      </c>
      <c r="AO36" t="n">
        <v>179.0942</v>
      </c>
      <c r="AP36" t="n">
        <v>141.8249</v>
      </c>
      <c r="AQ36" t="n">
        <v>226.1572</v>
      </c>
      <c r="AR36" t="n">
        <v>0.3878154</v>
      </c>
      <c r="AS36" t="n">
        <v>0.2442814</v>
      </c>
      <c r="AT36" t="n">
        <v>0.6156867</v>
      </c>
      <c r="AU36" t="inlineStr">
        <is>
          <t>anlys\230430-153402\PhylBone-ab-5mn-m-hno-pol-l20-6is6_1kc</t>
        </is>
      </c>
    </row>
    <row r="37">
      <c r="A37" t="n">
        <v>4</v>
      </c>
      <c r="B37" t="inlineStr">
        <is>
          <t>Phylloscopus bonelli</t>
        </is>
      </c>
      <c r="C37" t="inlineStr">
        <is>
          <t>a+b</t>
        </is>
      </c>
      <c r="D37" t="inlineStr">
        <is>
          <t>m</t>
        </is>
      </c>
      <c r="E37" t="inlineStr">
        <is>
          <t>5mn</t>
        </is>
      </c>
      <c r="F37" t="n">
        <v>29</v>
      </c>
      <c r="G37" t="n">
        <v>287.586762257787</v>
      </c>
      <c r="H37" t="n">
        <v>141</v>
      </c>
      <c r="I37" t="inlineStr">
        <is>
          <t>HAZARD</t>
        </is>
      </c>
      <c r="J37" t="inlineStr">
        <is>
          <t>POLY</t>
        </is>
      </c>
      <c r="K37" t="n">
        <v>20</v>
      </c>
      <c r="L37" t="inlineStr"/>
      <c r="M37" t="inlineStr"/>
      <c r="N37" t="n">
        <v>2</v>
      </c>
      <c r="O37" t="n">
        <v>190</v>
      </c>
      <c r="P37" t="n">
        <v>29</v>
      </c>
      <c r="Q37" t="n">
        <v>100</v>
      </c>
      <c r="R37" t="n">
        <v>0</v>
      </c>
      <c r="S37" t="n">
        <v>1.967499999999973</v>
      </c>
      <c r="T37" t="n">
        <v>0.9687514</v>
      </c>
      <c r="U37" t="n">
        <v>0.9993864</v>
      </c>
      <c r="V37" t="n">
        <v>1</v>
      </c>
      <c r="W37" t="n">
        <v>1</v>
      </c>
      <c r="X37" t="n">
        <v>0.4056687</v>
      </c>
      <c r="Y37" t="inlineStr"/>
      <c r="Z37" t="inlineStr"/>
      <c r="AA37" t="n">
        <v>0.4977814842123563</v>
      </c>
      <c r="AB37" t="inlineStr"/>
      <c r="AC37" t="n">
        <v>0.6192067419799043</v>
      </c>
      <c r="AD37" t="inlineStr"/>
      <c r="AE37" t="n">
        <v>0.750708370289691</v>
      </c>
      <c r="AF37" t="n">
        <v>0.5360053676648701</v>
      </c>
      <c r="AG37" t="n">
        <v>0.5378627678027587</v>
      </c>
      <c r="AH37" t="n">
        <v>0.3073361472388955</v>
      </c>
      <c r="AI37" t="n">
        <v>1.31569</v>
      </c>
      <c r="AJ37" t="n">
        <v>0.6030487</v>
      </c>
      <c r="AK37" t="n">
        <v>2.870481</v>
      </c>
      <c r="AL37" t="n">
        <v>32</v>
      </c>
      <c r="AM37" t="n">
        <v>14</v>
      </c>
      <c r="AN37" t="n">
        <v>69</v>
      </c>
      <c r="AO37" t="n">
        <v>192.1633</v>
      </c>
      <c r="AP37" t="n">
        <v>138.522</v>
      </c>
      <c r="AQ37" t="n">
        <v>266.5768</v>
      </c>
      <c r="AR37" t="n">
        <v>0.4464813</v>
      </c>
      <c r="AS37" t="n">
        <v>0.2347852</v>
      </c>
      <c r="AT37" t="n">
        <v>0.8490548999999999</v>
      </c>
      <c r="AU37" t="inlineStr">
        <is>
          <t>anlys\230430-153402\PhylBone-ab-5mn-m-haz-pol-l20-usxzll3u</t>
        </is>
      </c>
    </row>
    <row r="38">
      <c r="A38" t="n">
        <v>5</v>
      </c>
      <c r="B38" t="inlineStr">
        <is>
          <t>Phylloscopus bonelli</t>
        </is>
      </c>
      <c r="C38" t="inlineStr">
        <is>
          <t>a+b</t>
        </is>
      </c>
      <c r="D38" t="inlineStr">
        <is>
          <t>m</t>
        </is>
      </c>
      <c r="E38" t="inlineStr">
        <is>
          <t>10mn</t>
        </is>
      </c>
      <c r="F38" t="n">
        <v>37</v>
      </c>
      <c r="G38" t="n">
        <v>287.586762257787</v>
      </c>
      <c r="H38" t="n">
        <v>144</v>
      </c>
      <c r="I38" t="inlineStr">
        <is>
          <t>HNORMAL</t>
        </is>
      </c>
      <c r="J38" t="inlineStr">
        <is>
          <t>POLY</t>
        </is>
      </c>
      <c r="K38" t="inlineStr"/>
      <c r="L38" t="inlineStr"/>
      <c r="M38" t="inlineStr"/>
      <c r="N38" t="n">
        <v>1</v>
      </c>
      <c r="O38" t="n">
        <v>190</v>
      </c>
      <c r="P38" t="n">
        <v>37</v>
      </c>
      <c r="Q38" t="n">
        <v>100</v>
      </c>
      <c r="R38" t="n">
        <v>0</v>
      </c>
      <c r="S38" t="n">
        <v>0</v>
      </c>
      <c r="T38" t="n">
        <v>0.9839141</v>
      </c>
      <c r="U38" t="n">
        <v>0.9931436</v>
      </c>
      <c r="V38" t="n">
        <v>1</v>
      </c>
      <c r="W38" t="n">
        <v>1</v>
      </c>
      <c r="X38" t="n">
        <v>0.3397934</v>
      </c>
      <c r="Y38" t="inlineStr"/>
      <c r="Z38" t="n">
        <v>1</v>
      </c>
      <c r="AA38" t="n">
        <v>0.6795752304780259</v>
      </c>
      <c r="AB38" t="n">
        <v>1</v>
      </c>
      <c r="AC38" t="n">
        <v>0.7471151366549479</v>
      </c>
      <c r="AD38" t="n">
        <v>1</v>
      </c>
      <c r="AE38" t="n">
        <v>0.8177241754127882</v>
      </c>
      <c r="AF38" t="n">
        <v>0.7081011165947617</v>
      </c>
      <c r="AG38" t="n">
        <v>0.7088360873181887</v>
      </c>
      <c r="AH38" t="n">
        <v>0.5045104407579306</v>
      </c>
      <c r="AI38" t="n">
        <v>1.649648</v>
      </c>
      <c r="AJ38" t="n">
        <v>0.8571774</v>
      </c>
      <c r="AK38" t="n">
        <v>3.174765</v>
      </c>
      <c r="AL38" t="n">
        <v>40</v>
      </c>
      <c r="AM38" t="n">
        <v>21</v>
      </c>
      <c r="AN38" t="n">
        <v>76</v>
      </c>
      <c r="AO38" t="n">
        <v>193.8445</v>
      </c>
      <c r="AP38" t="n">
        <v>154.6723</v>
      </c>
      <c r="AQ38" t="n">
        <v>242.9376</v>
      </c>
      <c r="AR38" t="n">
        <v>0.4543278</v>
      </c>
      <c r="AS38" t="n">
        <v>0.2904465</v>
      </c>
      <c r="AT38" t="n">
        <v>0.7106773</v>
      </c>
      <c r="AU38" t="inlineStr">
        <is>
          <t>anlys\230430-153402\PhylBone-ab-10mn-m-hno-pol-vx08gt3k</t>
        </is>
      </c>
    </row>
    <row r="39">
      <c r="A39" t="n">
        <v>5</v>
      </c>
      <c r="B39" t="inlineStr">
        <is>
          <t>Phylloscopus bonelli</t>
        </is>
      </c>
      <c r="C39" t="inlineStr">
        <is>
          <t>a+b</t>
        </is>
      </c>
      <c r="D39" t="inlineStr">
        <is>
          <t>m</t>
        </is>
      </c>
      <c r="E39" t="inlineStr">
        <is>
          <t>10mn</t>
        </is>
      </c>
      <c r="F39" t="n">
        <v>37</v>
      </c>
      <c r="G39" t="n">
        <v>287.586762257787</v>
      </c>
      <c r="H39" t="n">
        <v>158</v>
      </c>
      <c r="I39" t="inlineStr">
        <is>
          <t>HAZARD</t>
        </is>
      </c>
      <c r="J39" t="inlineStr">
        <is>
          <t>POLY</t>
        </is>
      </c>
      <c r="K39" t="inlineStr"/>
      <c r="L39" t="inlineStr"/>
      <c r="M39" t="inlineStr"/>
      <c r="N39" t="n">
        <v>2</v>
      </c>
      <c r="O39" t="n">
        <v>190</v>
      </c>
      <c r="P39" t="n">
        <v>37</v>
      </c>
      <c r="Q39" t="n">
        <v>100</v>
      </c>
      <c r="R39" t="n">
        <v>0</v>
      </c>
      <c r="S39" t="n">
        <v>2.395200000000045</v>
      </c>
      <c r="T39" t="n">
        <v>0.9665532</v>
      </c>
      <c r="U39" t="n">
        <v>0.9913341</v>
      </c>
      <c r="V39" t="n">
        <v>1</v>
      </c>
      <c r="W39" t="n">
        <v>1</v>
      </c>
      <c r="X39" t="n">
        <v>0.3444703</v>
      </c>
      <c r="Y39" t="inlineStr"/>
      <c r="Z39" t="n">
        <v>2</v>
      </c>
      <c r="AA39" t="n">
        <v>0.6265332869483412</v>
      </c>
      <c r="AB39" t="n">
        <v>2</v>
      </c>
      <c r="AC39" t="n">
        <v>0.6936116913838839</v>
      </c>
      <c r="AD39" t="n">
        <v>2</v>
      </c>
      <c r="AE39" t="n">
        <v>0.8109734133005972</v>
      </c>
      <c r="AF39" t="n">
        <v>0.6574524207002782</v>
      </c>
      <c r="AG39" t="n">
        <v>0.6593043113128422</v>
      </c>
      <c r="AH39" t="n">
        <v>0.463151696529098</v>
      </c>
      <c r="AI39" t="n">
        <v>1.295475</v>
      </c>
      <c r="AJ39" t="n">
        <v>0.6672391</v>
      </c>
      <c r="AK39" t="n">
        <v>2.515225</v>
      </c>
      <c r="AL39" t="n">
        <v>31</v>
      </c>
      <c r="AM39" t="n">
        <v>16</v>
      </c>
      <c r="AN39" t="n">
        <v>60</v>
      </c>
      <c r="AO39" t="n">
        <v>218.7432</v>
      </c>
      <c r="AP39" t="n">
        <v>173.2671</v>
      </c>
      <c r="AQ39" t="n">
        <v>276.1551</v>
      </c>
      <c r="AR39" t="n">
        <v>0.5785372</v>
      </c>
      <c r="AS39" t="n">
        <v>0.3646241</v>
      </c>
      <c r="AT39" t="n">
        <v>0.9179463</v>
      </c>
      <c r="AU39" t="inlineStr">
        <is>
          <t>anlys\230430-153402\PhylBone-ab-10mn-m-haz-pol-pstcgcgy</t>
        </is>
      </c>
    </row>
    <row r="40">
      <c r="A40" t="n">
        <v>5</v>
      </c>
      <c r="B40" t="inlineStr">
        <is>
          <t>Phylloscopus bonelli</t>
        </is>
      </c>
      <c r="C40" t="inlineStr">
        <is>
          <t>a+b</t>
        </is>
      </c>
      <c r="D40" t="inlineStr">
        <is>
          <t>m</t>
        </is>
      </c>
      <c r="E40" t="inlineStr">
        <is>
          <t>10mn</t>
        </is>
      </c>
      <c r="F40" t="n">
        <v>37</v>
      </c>
      <c r="G40" t="n">
        <v>287.586762257787</v>
      </c>
      <c r="H40" t="n">
        <v>155</v>
      </c>
      <c r="I40" t="inlineStr">
        <is>
          <t>HNORMAL</t>
        </is>
      </c>
      <c r="J40" t="inlineStr">
        <is>
          <t>POLY</t>
        </is>
      </c>
      <c r="K40" t="n">
        <v>20</v>
      </c>
      <c r="L40" t="inlineStr"/>
      <c r="M40" t="inlineStr"/>
      <c r="N40" t="n">
        <v>1</v>
      </c>
      <c r="O40" t="n">
        <v>190</v>
      </c>
      <c r="P40" t="n">
        <v>37</v>
      </c>
      <c r="Q40" t="n">
        <v>100</v>
      </c>
      <c r="R40" t="n">
        <v>0</v>
      </c>
      <c r="S40" t="n">
        <v>0</v>
      </c>
      <c r="T40" t="n">
        <v>0.3889284</v>
      </c>
      <c r="U40" t="n">
        <v>0.9906015</v>
      </c>
      <c r="V40" t="n">
        <v>1</v>
      </c>
      <c r="W40" t="n">
        <v>1</v>
      </c>
      <c r="X40" t="n">
        <v>0.3397881</v>
      </c>
      <c r="Y40" t="inlineStr"/>
      <c r="Z40" t="n">
        <v>3</v>
      </c>
      <c r="AA40" t="n">
        <v>0.6049503589148684</v>
      </c>
      <c r="AB40" t="n">
        <v>3</v>
      </c>
      <c r="AC40" t="n">
        <v>0.6650684893813368</v>
      </c>
      <c r="AD40" t="n">
        <v>3</v>
      </c>
      <c r="AE40" t="n">
        <v>0.715923432060826</v>
      </c>
      <c r="AF40" t="n">
        <v>0.575974243455233</v>
      </c>
      <c r="AG40" t="n">
        <v>0.6390243869249053</v>
      </c>
      <c r="AH40" t="n">
        <v>0.4549586316481971</v>
      </c>
      <c r="AI40" t="n">
        <v>1.699654</v>
      </c>
      <c r="AJ40" t="n">
        <v>0.8831701</v>
      </c>
      <c r="AK40" t="n">
        <v>3.270972</v>
      </c>
      <c r="AL40" t="n">
        <v>41</v>
      </c>
      <c r="AM40" t="n">
        <v>21</v>
      </c>
      <c r="AN40" t="n">
        <v>79</v>
      </c>
      <c r="AO40" t="n">
        <v>190.9716</v>
      </c>
      <c r="AP40" t="n">
        <v>152.3811</v>
      </c>
      <c r="AQ40" t="n">
        <v>239.3351</v>
      </c>
      <c r="AR40" t="n">
        <v>0.4409607</v>
      </c>
      <c r="AS40" t="n">
        <v>0.2819055</v>
      </c>
      <c r="AT40" t="n">
        <v>0.6897572</v>
      </c>
      <c r="AU40" t="inlineStr">
        <is>
          <t>anlys\230430-153402\PhylBone-ab-10mn-m-hno-pol-l20-bfz9owp2</t>
        </is>
      </c>
    </row>
    <row r="41">
      <c r="A41" t="n">
        <v>5</v>
      </c>
      <c r="B41" t="inlineStr">
        <is>
          <t>Phylloscopus bonelli</t>
        </is>
      </c>
      <c r="C41" t="inlineStr">
        <is>
          <t>a+b</t>
        </is>
      </c>
      <c r="D41" t="inlineStr">
        <is>
          <t>m</t>
        </is>
      </c>
      <c r="E41" t="inlineStr">
        <is>
          <t>10mn</t>
        </is>
      </c>
      <c r="F41" t="n">
        <v>37</v>
      </c>
      <c r="G41" t="n">
        <v>287.586762257787</v>
      </c>
      <c r="H41" t="n">
        <v>169</v>
      </c>
      <c r="I41" t="inlineStr">
        <is>
          <t>HAZARD</t>
        </is>
      </c>
      <c r="J41" t="inlineStr">
        <is>
          <t>POLY</t>
        </is>
      </c>
      <c r="K41" t="n">
        <v>20</v>
      </c>
      <c r="L41" t="inlineStr"/>
      <c r="M41" t="inlineStr"/>
      <c r="N41" t="n">
        <v>2</v>
      </c>
      <c r="O41" t="n">
        <v>190</v>
      </c>
      <c r="P41" t="n">
        <v>37</v>
      </c>
      <c r="Q41" t="n">
        <v>100</v>
      </c>
      <c r="R41" t="n">
        <v>0</v>
      </c>
      <c r="S41" t="n">
        <v>2.567200000000014</v>
      </c>
      <c r="T41" t="n">
        <v>0.3561201</v>
      </c>
      <c r="U41" t="n">
        <v>0.9735232</v>
      </c>
      <c r="V41" t="n">
        <v>1</v>
      </c>
      <c r="W41" t="n">
        <v>1</v>
      </c>
      <c r="X41" t="n">
        <v>0.3456059</v>
      </c>
      <c r="Y41" t="inlineStr"/>
      <c r="Z41" t="inlineStr"/>
      <c r="AA41" t="n">
        <v>0.5497365081143403</v>
      </c>
      <c r="AB41" t="inlineStr"/>
      <c r="AC41" t="n">
        <v>0.6096459459441687</v>
      </c>
      <c r="AD41" t="inlineStr"/>
      <c r="AE41" t="n">
        <v>0.7004083672509785</v>
      </c>
      <c r="AF41" t="n">
        <v>0.5238460581911836</v>
      </c>
      <c r="AG41" t="n">
        <v>0.5857758163800552</v>
      </c>
      <c r="AH41" t="n">
        <v>0.4109792680959665</v>
      </c>
      <c r="AI41" t="n">
        <v>1.3187</v>
      </c>
      <c r="AJ41" t="n">
        <v>0.6777692</v>
      </c>
      <c r="AK41" t="n">
        <v>2.565726</v>
      </c>
      <c r="AL41" t="n">
        <v>32</v>
      </c>
      <c r="AM41" t="n">
        <v>16</v>
      </c>
      <c r="AN41" t="n">
        <v>62</v>
      </c>
      <c r="AO41" t="n">
        <v>216.8084</v>
      </c>
      <c r="AP41" t="n">
        <v>171.4423</v>
      </c>
      <c r="AQ41" t="n">
        <v>274.179</v>
      </c>
      <c r="AR41" t="n">
        <v>0.5683481</v>
      </c>
      <c r="AS41" t="n">
        <v>0.3570191</v>
      </c>
      <c r="AT41" t="n">
        <v>0.9047682</v>
      </c>
      <c r="AU41" t="inlineStr">
        <is>
          <t>anlys\230430-153402\PhylBone-ab-10mn-m-haz-pol-l20-377qlqjz</t>
        </is>
      </c>
    </row>
    <row r="42">
      <c r="A42" t="n">
        <v>6</v>
      </c>
      <c r="B42" t="inlineStr">
        <is>
          <t>Oriolus oriolus</t>
        </is>
      </c>
      <c r="C42" t="inlineStr">
        <is>
          <t>b</t>
        </is>
      </c>
      <c r="D42" t="inlineStr">
        <is>
          <t>m</t>
        </is>
      </c>
      <c r="E42" t="inlineStr">
        <is>
          <t>5mn</t>
        </is>
      </c>
      <c r="F42" t="n">
        <v>4</v>
      </c>
      <c r="G42" t="n">
        <v>203.380021651143</v>
      </c>
      <c r="H42" t="n">
        <v>172</v>
      </c>
      <c r="I42" t="inlineStr">
        <is>
          <t>HNORMAL</t>
        </is>
      </c>
      <c r="J42" t="inlineStr">
        <is>
          <t>POLY</t>
        </is>
      </c>
      <c r="K42" t="inlineStr"/>
      <c r="L42" t="inlineStr"/>
      <c r="M42" t="inlineStr"/>
      <c r="N42" t="n">
        <v>2</v>
      </c>
      <c r="O42" t="n">
        <v>94</v>
      </c>
      <c r="P42" t="n">
        <v>4</v>
      </c>
      <c r="Q42" t="n">
        <v>100</v>
      </c>
      <c r="R42" t="n">
        <v>0</v>
      </c>
      <c r="S42" t="n">
        <v>0</v>
      </c>
      <c r="T42" t="inlineStr"/>
      <c r="U42" t="n">
        <v>0.8271037999999999</v>
      </c>
      <c r="V42" t="n">
        <v>0</v>
      </c>
      <c r="W42" t="n">
        <v>0</v>
      </c>
      <c r="X42" t="n">
        <v>0.8522585</v>
      </c>
      <c r="Y42" t="inlineStr"/>
      <c r="Z42" t="inlineStr"/>
      <c r="AA42" t="n">
        <v>0</v>
      </c>
      <c r="AB42" t="inlineStr"/>
      <c r="AC42" t="n">
        <v>0</v>
      </c>
      <c r="AD42" t="inlineStr"/>
      <c r="AE42" t="inlineStr"/>
      <c r="AF42" t="n">
        <v>0</v>
      </c>
      <c r="AG42" t="n">
        <v>0</v>
      </c>
      <c r="AH42" t="n">
        <v>0</v>
      </c>
      <c r="AI42" t="n">
        <v>0.3275355</v>
      </c>
      <c r="AJ42" t="n">
        <v>0.05613953</v>
      </c>
      <c r="AK42" t="n">
        <v>1.910944</v>
      </c>
      <c r="AL42" t="n">
        <v>8</v>
      </c>
      <c r="AM42" t="n">
        <v>1</v>
      </c>
      <c r="AN42" t="n">
        <v>46</v>
      </c>
      <c r="AO42" t="n">
        <v>203.3583</v>
      </c>
      <c r="AP42" t="n">
        <v>69.33705999999999</v>
      </c>
      <c r="AQ42" t="n">
        <v>596.4285</v>
      </c>
      <c r="AR42" t="n">
        <v>0.9997865</v>
      </c>
      <c r="AS42" t="n">
        <v>0.1352818</v>
      </c>
      <c r="AT42" t="n">
        <v>1</v>
      </c>
      <c r="AU42" t="inlineStr">
        <is>
          <t>anlys\230430-153402\OrioOrio-b-5mn-m-hno-pol-s2nah_e4</t>
        </is>
      </c>
    </row>
    <row r="43">
      <c r="A43" t="n">
        <v>6</v>
      </c>
      <c r="B43" t="inlineStr">
        <is>
          <t>Oriolus oriolus</t>
        </is>
      </c>
      <c r="C43" t="inlineStr">
        <is>
          <t>b</t>
        </is>
      </c>
      <c r="D43" t="inlineStr">
        <is>
          <t>m</t>
        </is>
      </c>
      <c r="E43" t="inlineStr">
        <is>
          <t>5mn</t>
        </is>
      </c>
      <c r="F43" t="n">
        <v>4</v>
      </c>
      <c r="G43" t="n">
        <v>203.380021651143</v>
      </c>
      <c r="H43" t="n">
        <v>173</v>
      </c>
      <c r="I43" t="inlineStr">
        <is>
          <t>HNORMAL</t>
        </is>
      </c>
      <c r="J43" t="inlineStr">
        <is>
          <t>POLY</t>
        </is>
      </c>
      <c r="K43" t="inlineStr"/>
      <c r="L43" t="inlineStr"/>
      <c r="M43" t="n">
        <v>3</v>
      </c>
      <c r="N43" t="n">
        <v>2</v>
      </c>
      <c r="O43" t="n">
        <v>94</v>
      </c>
      <c r="P43" t="n">
        <v>4</v>
      </c>
      <c r="Q43" t="n">
        <v>100</v>
      </c>
      <c r="R43" t="n">
        <v>0</v>
      </c>
      <c r="S43" t="n">
        <v>0</v>
      </c>
      <c r="T43" t="n">
        <v>0.3711274</v>
      </c>
      <c r="U43" t="n">
        <v>0.8271037999999999</v>
      </c>
      <c r="V43" t="n">
        <v>0</v>
      </c>
      <c r="W43" t="n">
        <v>0</v>
      </c>
      <c r="X43" t="n">
        <v>0.8522585</v>
      </c>
      <c r="Y43" t="inlineStr"/>
      <c r="Z43" t="inlineStr"/>
      <c r="AA43" t="n">
        <v>0</v>
      </c>
      <c r="AB43" t="inlineStr"/>
      <c r="AC43" t="n">
        <v>0</v>
      </c>
      <c r="AD43" t="inlineStr"/>
      <c r="AE43" t="n">
        <v>0</v>
      </c>
      <c r="AF43" t="n">
        <v>0</v>
      </c>
      <c r="AG43" t="n">
        <v>0</v>
      </c>
      <c r="AH43" t="n">
        <v>0</v>
      </c>
      <c r="AI43" t="n">
        <v>0.3275355</v>
      </c>
      <c r="AJ43" t="n">
        <v>0.05613953</v>
      </c>
      <c r="AK43" t="n">
        <v>1.910944</v>
      </c>
      <c r="AL43" t="n">
        <v>8</v>
      </c>
      <c r="AM43" t="n">
        <v>1</v>
      </c>
      <c r="AN43" t="n">
        <v>46</v>
      </c>
      <c r="AO43" t="n">
        <v>203.3583</v>
      </c>
      <c r="AP43" t="n">
        <v>69.33705999999999</v>
      </c>
      <c r="AQ43" t="n">
        <v>596.4285</v>
      </c>
      <c r="AR43" t="n">
        <v>0.9997865</v>
      </c>
      <c r="AS43" t="n">
        <v>0.1352818</v>
      </c>
      <c r="AT43" t="n">
        <v>1</v>
      </c>
      <c r="AU43" t="inlineStr">
        <is>
          <t>anlys\230430-153402\OrioOrio-b-5mn-m-hno-pol-ma-i7rlgrv_</t>
        </is>
      </c>
    </row>
    <row r="44">
      <c r="A44" t="n">
        <v>6</v>
      </c>
      <c r="B44" t="inlineStr">
        <is>
          <t>Oriolus oriolus</t>
        </is>
      </c>
      <c r="C44" t="inlineStr">
        <is>
          <t>b</t>
        </is>
      </c>
      <c r="D44" t="inlineStr">
        <is>
          <t>m</t>
        </is>
      </c>
      <c r="E44" t="inlineStr">
        <is>
          <t>5mn</t>
        </is>
      </c>
      <c r="F44" t="n">
        <v>4</v>
      </c>
      <c r="G44" t="n">
        <v>203.380021651143</v>
      </c>
      <c r="H44" t="n">
        <v>187</v>
      </c>
      <c r="I44" t="inlineStr">
        <is>
          <t>HAZARD</t>
        </is>
      </c>
      <c r="J44" t="inlineStr">
        <is>
          <t>POLY</t>
        </is>
      </c>
      <c r="K44" t="inlineStr"/>
      <c r="L44" t="inlineStr"/>
      <c r="M44" t="inlineStr"/>
      <c r="N44" t="n">
        <v>2</v>
      </c>
      <c r="O44" t="n">
        <v>94</v>
      </c>
      <c r="P44" t="n">
        <v>4</v>
      </c>
      <c r="Q44" t="n">
        <v>100</v>
      </c>
      <c r="R44" t="n">
        <v>0</v>
      </c>
      <c r="S44" t="n">
        <v>1.999900000000004</v>
      </c>
      <c r="T44" t="inlineStr"/>
      <c r="U44" t="n">
        <v>0.8270092</v>
      </c>
      <c r="V44" t="n">
        <v>0</v>
      </c>
      <c r="W44" t="n">
        <v>0</v>
      </c>
      <c r="X44" t="n">
        <v>0.4918694</v>
      </c>
      <c r="Y44" t="inlineStr"/>
      <c r="Z44" t="inlineStr"/>
      <c r="AA44" t="n">
        <v>0</v>
      </c>
      <c r="AB44" t="inlineStr"/>
      <c r="AC44" t="n">
        <v>0</v>
      </c>
      <c r="AD44" t="inlineStr"/>
      <c r="AE44" t="inlineStr"/>
      <c r="AF44" t="n">
        <v>0</v>
      </c>
      <c r="AG44" t="n">
        <v>0</v>
      </c>
      <c r="AH44" t="n">
        <v>0</v>
      </c>
      <c r="AI44" t="n">
        <v>0.3274656</v>
      </c>
      <c r="AJ44" t="n">
        <v>0.1299348</v>
      </c>
      <c r="AK44" t="n">
        <v>0.8252885</v>
      </c>
      <c r="AL44" t="n">
        <v>8</v>
      </c>
      <c r="AM44" t="n">
        <v>3</v>
      </c>
      <c r="AN44" t="n">
        <v>20</v>
      </c>
      <c r="AO44" t="n">
        <v>203.38</v>
      </c>
      <c r="AP44" t="n">
        <v>203.3799</v>
      </c>
      <c r="AQ44" t="n">
        <v>203.3801</v>
      </c>
      <c r="AR44" t="n">
        <v>0.9999999000000001</v>
      </c>
      <c r="AS44" t="n">
        <v>0.9999987</v>
      </c>
      <c r="AT44" t="n">
        <v>1</v>
      </c>
      <c r="AU44" t="inlineStr">
        <is>
          <t>anlys\230430-153402\OrioOrio-b-5mn-m-haz-pol-hc923rg_</t>
        </is>
      </c>
    </row>
    <row r="45">
      <c r="A45" t="n">
        <v>6</v>
      </c>
      <c r="B45" t="inlineStr">
        <is>
          <t>Oriolus oriolus</t>
        </is>
      </c>
      <c r="C45" t="inlineStr">
        <is>
          <t>b</t>
        </is>
      </c>
      <c r="D45" t="inlineStr">
        <is>
          <t>m</t>
        </is>
      </c>
      <c r="E45" t="inlineStr">
        <is>
          <t>5mn</t>
        </is>
      </c>
      <c r="F45" t="n">
        <v>4</v>
      </c>
      <c r="G45" t="n">
        <v>203.380021651143</v>
      </c>
      <c r="H45" t="n">
        <v>186</v>
      </c>
      <c r="I45" t="inlineStr">
        <is>
          <t>HNORMAL</t>
        </is>
      </c>
      <c r="J45" t="inlineStr">
        <is>
          <t>POLY</t>
        </is>
      </c>
      <c r="K45" t="inlineStr"/>
      <c r="L45" t="n">
        <v>400</v>
      </c>
      <c r="M45" t="inlineStr"/>
      <c r="N45" t="n">
        <v>2</v>
      </c>
      <c r="O45" t="n">
        <v>94</v>
      </c>
      <c r="P45" t="n">
        <v>4</v>
      </c>
      <c r="Q45" t="n">
        <v>100</v>
      </c>
      <c r="R45" t="n">
        <v>0</v>
      </c>
      <c r="S45" t="n">
        <v>0</v>
      </c>
      <c r="T45" t="inlineStr"/>
      <c r="U45" t="n">
        <v>0.9031652</v>
      </c>
      <c r="V45" t="n">
        <v>0</v>
      </c>
      <c r="W45" t="n">
        <v>0</v>
      </c>
      <c r="X45" t="n">
        <v>0.8879715</v>
      </c>
      <c r="Y45" t="inlineStr"/>
      <c r="Z45" t="inlineStr"/>
      <c r="AA45" t="n">
        <v>0</v>
      </c>
      <c r="AB45" t="inlineStr"/>
      <c r="AC45" t="n">
        <v>0</v>
      </c>
      <c r="AD45" t="inlineStr"/>
      <c r="AE45" t="inlineStr"/>
      <c r="AF45" t="n">
        <v>0</v>
      </c>
      <c r="AG45" t="n">
        <v>0</v>
      </c>
      <c r="AH45" t="n">
        <v>0</v>
      </c>
      <c r="AI45" t="n">
        <v>0.6159392</v>
      </c>
      <c r="AJ45" t="n">
        <v>0.09676034999999999</v>
      </c>
      <c r="AK45" t="n">
        <v>3.920832</v>
      </c>
      <c r="AL45" t="n">
        <v>15</v>
      </c>
      <c r="AM45" t="n">
        <v>2</v>
      </c>
      <c r="AN45" t="n">
        <v>94</v>
      </c>
      <c r="AO45" t="n">
        <v>148.2935</v>
      </c>
      <c r="AP45" t="n">
        <v>47.47804</v>
      </c>
      <c r="AQ45" t="n">
        <v>463.182</v>
      </c>
      <c r="AR45" t="n">
        <v>0.1374436</v>
      </c>
      <c r="AS45" t="n">
        <v>0.01680633</v>
      </c>
      <c r="AT45" t="n">
        <v>1</v>
      </c>
      <c r="AU45" t="inlineStr">
        <is>
          <t>anlys\230430-153402\OrioOrio-b-5mn-m-hno-pol-r400-70hz38sl</t>
        </is>
      </c>
    </row>
    <row r="46">
      <c r="A46" t="n">
        <v>6</v>
      </c>
      <c r="B46" t="inlineStr">
        <is>
          <t>Oriolus oriolus</t>
        </is>
      </c>
      <c r="C46" t="inlineStr">
        <is>
          <t>b</t>
        </is>
      </c>
      <c r="D46" t="inlineStr">
        <is>
          <t>m</t>
        </is>
      </c>
      <c r="E46" t="inlineStr">
        <is>
          <t>5mn</t>
        </is>
      </c>
      <c r="F46" t="n">
        <v>4</v>
      </c>
      <c r="G46" t="n">
        <v>203.380021651143</v>
      </c>
      <c r="H46" t="n">
        <v>201</v>
      </c>
      <c r="I46" t="inlineStr">
        <is>
          <t>HAZARD</t>
        </is>
      </c>
      <c r="J46" t="inlineStr">
        <is>
          <t>POLY</t>
        </is>
      </c>
      <c r="K46" t="inlineStr"/>
      <c r="L46" t="n">
        <v>400</v>
      </c>
      <c r="M46" t="inlineStr"/>
      <c r="N46" t="n">
        <v>2</v>
      </c>
      <c r="O46" t="n">
        <v>94</v>
      </c>
      <c r="P46" t="n">
        <v>4</v>
      </c>
      <c r="Q46" t="n">
        <v>100</v>
      </c>
      <c r="R46" t="n">
        <v>0</v>
      </c>
      <c r="S46" t="n">
        <v>0.4531199999999984</v>
      </c>
      <c r="T46" t="inlineStr"/>
      <c r="U46" t="n">
        <v>0.7649955000000001</v>
      </c>
      <c r="V46" t="n">
        <v>0</v>
      </c>
      <c r="W46" t="n">
        <v>0</v>
      </c>
      <c r="X46" t="n">
        <v>0.7584648000000001</v>
      </c>
      <c r="Y46" t="inlineStr"/>
      <c r="Z46" t="inlineStr"/>
      <c r="AA46" t="n">
        <v>0</v>
      </c>
      <c r="AB46" t="inlineStr"/>
      <c r="AC46" t="n">
        <v>0</v>
      </c>
      <c r="AD46" t="inlineStr"/>
      <c r="AE46" t="inlineStr"/>
      <c r="AF46" t="n">
        <v>0</v>
      </c>
      <c r="AG46" t="n">
        <v>0</v>
      </c>
      <c r="AH46" t="n">
        <v>0</v>
      </c>
      <c r="AI46" t="n">
        <v>0.2920157</v>
      </c>
      <c r="AJ46" t="n">
        <v>0.05569144</v>
      </c>
      <c r="AK46" t="n">
        <v>1.531172</v>
      </c>
      <c r="AL46" t="n">
        <v>7</v>
      </c>
      <c r="AM46" t="n">
        <v>1</v>
      </c>
      <c r="AN46" t="n">
        <v>37</v>
      </c>
      <c r="AO46" t="n">
        <v>215.3714</v>
      </c>
      <c r="AP46" t="n">
        <v>63.75608</v>
      </c>
      <c r="AQ46" t="n">
        <v>727.5359</v>
      </c>
      <c r="AR46" t="n">
        <v>0.2899053</v>
      </c>
      <c r="AS46" t="n">
        <v>0.02884055</v>
      </c>
      <c r="AT46" t="n">
        <v>1</v>
      </c>
      <c r="AU46" t="inlineStr">
        <is>
          <t>anlys\230430-153402\OrioOrio-b-5mn-m-haz-pol-r400-6l3iw1nr</t>
        </is>
      </c>
    </row>
    <row r="47">
      <c r="A47" t="n">
        <v>6</v>
      </c>
      <c r="B47" t="inlineStr">
        <is>
          <t>Oriolus oriolus</t>
        </is>
      </c>
      <c r="C47" t="inlineStr">
        <is>
          <t>b</t>
        </is>
      </c>
      <c r="D47" t="inlineStr">
        <is>
          <t>m</t>
        </is>
      </c>
      <c r="E47" t="inlineStr">
        <is>
          <t>5mn</t>
        </is>
      </c>
      <c r="F47" t="n">
        <v>4</v>
      </c>
      <c r="G47" t="n">
        <v>203.380021651143</v>
      </c>
      <c r="H47" t="n">
        <v>183</v>
      </c>
      <c r="I47" t="inlineStr">
        <is>
          <t>HNORMAL</t>
        </is>
      </c>
      <c r="J47" t="inlineStr">
        <is>
          <t>POLY</t>
        </is>
      </c>
      <c r="K47" t="n">
        <v>20</v>
      </c>
      <c r="L47" t="inlineStr"/>
      <c r="M47" t="inlineStr"/>
      <c r="N47" t="n">
        <v>2</v>
      </c>
      <c r="O47" t="n">
        <v>94</v>
      </c>
      <c r="P47" t="n">
        <v>4</v>
      </c>
      <c r="Q47" t="n">
        <v>100</v>
      </c>
      <c r="R47" t="n">
        <v>0</v>
      </c>
      <c r="S47" t="n">
        <v>0</v>
      </c>
      <c r="T47" t="inlineStr"/>
      <c r="U47" t="n">
        <v>0.8034196</v>
      </c>
      <c r="V47" t="n">
        <v>0</v>
      </c>
      <c r="W47" t="n">
        <v>0</v>
      </c>
      <c r="X47" t="n">
        <v>0.8583529</v>
      </c>
      <c r="Y47" t="inlineStr"/>
      <c r="Z47" t="inlineStr"/>
      <c r="AA47" t="n">
        <v>0</v>
      </c>
      <c r="AB47" t="inlineStr"/>
      <c r="AC47" t="n">
        <v>0</v>
      </c>
      <c r="AD47" t="inlineStr"/>
      <c r="AE47" t="inlineStr"/>
      <c r="AF47" t="n">
        <v>0</v>
      </c>
      <c r="AG47" t="n">
        <v>0</v>
      </c>
      <c r="AH47" t="n">
        <v>0</v>
      </c>
      <c r="AI47" t="n">
        <v>0.3307349</v>
      </c>
      <c r="AJ47" t="n">
        <v>0.05584645</v>
      </c>
      <c r="AK47" t="n">
        <v>1.958684</v>
      </c>
      <c r="AL47" t="n">
        <v>8</v>
      </c>
      <c r="AM47" t="n">
        <v>1</v>
      </c>
      <c r="AN47" t="n">
        <v>47</v>
      </c>
      <c r="AO47" t="n">
        <v>202.3723</v>
      </c>
      <c r="AP47" t="n">
        <v>68.25467</v>
      </c>
      <c r="AQ47" t="n">
        <v>600.0258</v>
      </c>
      <c r="AR47" t="n">
        <v>0.9901151</v>
      </c>
      <c r="AS47" t="n">
        <v>0.1316305</v>
      </c>
      <c r="AT47" t="n">
        <v>1</v>
      </c>
      <c r="AU47" t="inlineStr">
        <is>
          <t>anlys\230430-153402\OrioOrio-b-5mn-m-hno-pol-l20-izojax89</t>
        </is>
      </c>
    </row>
    <row r="48">
      <c r="A48" t="n">
        <v>6</v>
      </c>
      <c r="B48" t="inlineStr">
        <is>
          <t>Oriolus oriolus</t>
        </is>
      </c>
      <c r="C48" t="inlineStr">
        <is>
          <t>b</t>
        </is>
      </c>
      <c r="D48" t="inlineStr">
        <is>
          <t>m</t>
        </is>
      </c>
      <c r="E48" t="inlineStr">
        <is>
          <t>5mn</t>
        </is>
      </c>
      <c r="F48" t="n">
        <v>4</v>
      </c>
      <c r="G48" t="n">
        <v>203.380021651143</v>
      </c>
      <c r="H48" t="n">
        <v>198</v>
      </c>
      <c r="I48" t="inlineStr">
        <is>
          <t>HAZARD</t>
        </is>
      </c>
      <c r="J48" t="inlineStr">
        <is>
          <t>POLY</t>
        </is>
      </c>
      <c r="K48" t="n">
        <v>20</v>
      </c>
      <c r="L48" t="inlineStr"/>
      <c r="M48" t="inlineStr"/>
      <c r="N48" t="n">
        <v>2</v>
      </c>
      <c r="O48" t="n">
        <v>94</v>
      </c>
      <c r="P48" t="n">
        <v>4</v>
      </c>
      <c r="Q48" t="n">
        <v>100</v>
      </c>
      <c r="R48" t="n">
        <v>0</v>
      </c>
      <c r="S48" t="n">
        <v>1.99991</v>
      </c>
      <c r="T48" t="inlineStr"/>
      <c r="U48" t="n">
        <v>0.8033246000000001</v>
      </c>
      <c r="V48" t="n">
        <v>0</v>
      </c>
      <c r="W48" t="n">
        <v>0</v>
      </c>
      <c r="X48" t="n">
        <v>0.4918694</v>
      </c>
      <c r="Y48" t="inlineStr"/>
      <c r="Z48" t="inlineStr"/>
      <c r="AA48" t="n">
        <v>0</v>
      </c>
      <c r="AB48" t="inlineStr"/>
      <c r="AC48" t="n">
        <v>0</v>
      </c>
      <c r="AD48" t="inlineStr"/>
      <c r="AE48" t="inlineStr"/>
      <c r="AF48" t="n">
        <v>0</v>
      </c>
      <c r="AG48" t="n">
        <v>0</v>
      </c>
      <c r="AH48" t="n">
        <v>0</v>
      </c>
      <c r="AI48" t="n">
        <v>0.3306632</v>
      </c>
      <c r="AJ48" t="n">
        <v>0.1312036</v>
      </c>
      <c r="AK48" t="n">
        <v>0.8333473</v>
      </c>
      <c r="AL48" t="n">
        <v>8</v>
      </c>
      <c r="AM48" t="n">
        <v>3</v>
      </c>
      <c r="AN48" t="n">
        <v>20</v>
      </c>
      <c r="AO48" t="n">
        <v>202.3943</v>
      </c>
      <c r="AP48" t="n">
        <v>202.3941</v>
      </c>
      <c r="AQ48" t="n">
        <v>202.3944</v>
      </c>
      <c r="AR48" t="n">
        <v>0.9903296</v>
      </c>
      <c r="AS48" t="n">
        <v>0.9903283000000001</v>
      </c>
      <c r="AT48" t="n">
        <v>0.9903309</v>
      </c>
      <c r="AU48" t="inlineStr">
        <is>
          <t>anlys\230430-153402\OrioOrio-b-5mn-m-haz-pol-l20-332xzckz</t>
        </is>
      </c>
    </row>
    <row r="49">
      <c r="A49" t="n">
        <v>7</v>
      </c>
      <c r="B49" t="inlineStr">
        <is>
          <t>Oriolus oriolus</t>
        </is>
      </c>
      <c r="C49" t="inlineStr">
        <is>
          <t>b</t>
        </is>
      </c>
      <c r="D49" t="inlineStr">
        <is>
          <t>m</t>
        </is>
      </c>
      <c r="E49" t="inlineStr">
        <is>
          <t>10mn</t>
        </is>
      </c>
      <c r="F49" t="n">
        <v>11</v>
      </c>
      <c r="G49" t="n">
        <v>902.361121603972</v>
      </c>
      <c r="H49" t="n">
        <v>203</v>
      </c>
      <c r="I49" t="inlineStr">
        <is>
          <t>HNORMAL</t>
        </is>
      </c>
      <c r="J49" t="inlineStr">
        <is>
          <t>POLY</t>
        </is>
      </c>
      <c r="K49" t="inlineStr"/>
      <c r="L49" t="inlineStr"/>
      <c r="M49" t="n">
        <v>5</v>
      </c>
      <c r="N49" t="n">
        <v>1</v>
      </c>
      <c r="O49" t="n">
        <v>94</v>
      </c>
      <c r="P49" t="n">
        <v>11</v>
      </c>
      <c r="Q49" t="n">
        <v>100</v>
      </c>
      <c r="R49" t="n">
        <v>0</v>
      </c>
      <c r="S49" t="n">
        <v>6.818300000000022</v>
      </c>
      <c r="T49" t="n">
        <v>0.1000775</v>
      </c>
      <c r="U49" t="n">
        <v>0.1160415</v>
      </c>
      <c r="V49" t="n">
        <v>0.1</v>
      </c>
      <c r="W49" t="n">
        <v>0.1</v>
      </c>
      <c r="X49" t="n">
        <v>0.323403</v>
      </c>
      <c r="Y49" t="inlineStr"/>
      <c r="Z49" t="inlineStr"/>
      <c r="AA49" t="n">
        <v>0.2307466211244388</v>
      </c>
      <c r="AB49" t="inlineStr"/>
      <c r="AC49" t="n">
        <v>0.2480630707600913</v>
      </c>
      <c r="AD49" t="inlineStr"/>
      <c r="AE49" t="n">
        <v>0.2290775770962366</v>
      </c>
      <c r="AF49" t="n">
        <v>0.2102927794394382</v>
      </c>
      <c r="AG49" t="n">
        <v>0.2137795887880504</v>
      </c>
      <c r="AH49" t="n">
        <v>0.2018477814113783</v>
      </c>
      <c r="AI49" t="n">
        <v>0.3242627</v>
      </c>
      <c r="AJ49" t="n">
        <v>0.1732384</v>
      </c>
      <c r="AK49" t="n">
        <v>0.6069459</v>
      </c>
      <c r="AL49" t="n">
        <v>8</v>
      </c>
      <c r="AM49" t="n">
        <v>4</v>
      </c>
      <c r="AN49" t="n">
        <v>15</v>
      </c>
      <c r="AO49" t="n">
        <v>338.9292</v>
      </c>
      <c r="AP49" t="n">
        <v>285.836</v>
      </c>
      <c r="AQ49" t="n">
        <v>401.8843</v>
      </c>
      <c r="AR49" t="n">
        <v>0.1410773</v>
      </c>
      <c r="AS49" t="n">
        <v>0.1004881</v>
      </c>
      <c r="AT49" t="n">
        <v>0.1980613</v>
      </c>
      <c r="AU49" t="inlineStr">
        <is>
          <t>anlys\230430-153402\OrioOrio-b-10mn-m-hno-pol-ma-k6b5kyna</t>
        </is>
      </c>
    </row>
    <row r="50">
      <c r="A50" t="n">
        <v>7</v>
      </c>
      <c r="B50" t="inlineStr">
        <is>
          <t>Oriolus oriolus</t>
        </is>
      </c>
      <c r="C50" t="inlineStr">
        <is>
          <t>b</t>
        </is>
      </c>
      <c r="D50" t="inlineStr">
        <is>
          <t>m</t>
        </is>
      </c>
      <c r="E50" t="inlineStr">
        <is>
          <t>10mn</t>
        </is>
      </c>
      <c r="F50" t="n">
        <v>11</v>
      </c>
      <c r="G50" t="n">
        <v>902.361121603972</v>
      </c>
      <c r="H50" t="n">
        <v>202</v>
      </c>
      <c r="I50" t="inlineStr">
        <is>
          <t>HNORMAL</t>
        </is>
      </c>
      <c r="J50" t="inlineStr">
        <is>
          <t>POLY</t>
        </is>
      </c>
      <c r="K50" t="inlineStr"/>
      <c r="L50" t="inlineStr"/>
      <c r="M50" t="inlineStr"/>
      <c r="N50" t="n">
        <v>1</v>
      </c>
      <c r="O50" t="n">
        <v>94</v>
      </c>
      <c r="P50" t="n">
        <v>11</v>
      </c>
      <c r="Q50" t="n">
        <v>100</v>
      </c>
      <c r="R50" t="n">
        <v>0</v>
      </c>
      <c r="S50" t="n">
        <v>6.818300000000022</v>
      </c>
      <c r="T50" t="n">
        <v>0.01585686</v>
      </c>
      <c r="U50" t="n">
        <v>0.1160415</v>
      </c>
      <c r="V50" t="n">
        <v>0.1</v>
      </c>
      <c r="W50" t="n">
        <v>0.1</v>
      </c>
      <c r="X50" t="n">
        <v>0.323403</v>
      </c>
      <c r="Y50" t="inlineStr"/>
      <c r="Z50" t="inlineStr"/>
      <c r="AA50" t="n">
        <v>0.183282265019364</v>
      </c>
      <c r="AB50" t="inlineStr"/>
      <c r="AC50" t="n">
        <v>0.1970367377646205</v>
      </c>
      <c r="AD50" t="inlineStr"/>
      <c r="AE50" t="n">
        <v>0.1760677564134671</v>
      </c>
      <c r="AF50" t="n">
        <v>0.1396432931324766</v>
      </c>
      <c r="AG50" t="n">
        <v>0.1742063966737298</v>
      </c>
      <c r="AH50" t="n">
        <v>0.1644833114125083</v>
      </c>
      <c r="AI50" t="n">
        <v>0.3242627</v>
      </c>
      <c r="AJ50" t="n">
        <v>0.1732384</v>
      </c>
      <c r="AK50" t="n">
        <v>0.6069459</v>
      </c>
      <c r="AL50" t="n">
        <v>8</v>
      </c>
      <c r="AM50" t="n">
        <v>4</v>
      </c>
      <c r="AN50" t="n">
        <v>15</v>
      </c>
      <c r="AO50" t="n">
        <v>338.9292</v>
      </c>
      <c r="AP50" t="n">
        <v>285.836</v>
      </c>
      <c r="AQ50" t="n">
        <v>401.8843</v>
      </c>
      <c r="AR50" t="n">
        <v>0.1410773</v>
      </c>
      <c r="AS50" t="n">
        <v>0.1004881</v>
      </c>
      <c r="AT50" t="n">
        <v>0.1980613</v>
      </c>
      <c r="AU50" t="inlineStr">
        <is>
          <t>anlys\230430-153402\OrioOrio-b-10mn-m-hno-pol-dut_vcx5</t>
        </is>
      </c>
    </row>
    <row r="51">
      <c r="A51" t="n">
        <v>7</v>
      </c>
      <c r="B51" t="inlineStr">
        <is>
          <t>Oriolus oriolus</t>
        </is>
      </c>
      <c r="C51" t="inlineStr">
        <is>
          <t>b</t>
        </is>
      </c>
      <c r="D51" t="inlineStr">
        <is>
          <t>m</t>
        </is>
      </c>
      <c r="E51" t="inlineStr">
        <is>
          <t>10mn</t>
        </is>
      </c>
      <c r="F51" t="n">
        <v>11</v>
      </c>
      <c r="G51" t="n">
        <v>902.361121603972</v>
      </c>
      <c r="H51" t="n">
        <v>218</v>
      </c>
      <c r="I51" t="inlineStr">
        <is>
          <t>HAZARD</t>
        </is>
      </c>
      <c r="J51" t="inlineStr">
        <is>
          <t>POLY</t>
        </is>
      </c>
      <c r="K51" t="inlineStr"/>
      <c r="L51" t="inlineStr"/>
      <c r="M51" t="n">
        <v>5</v>
      </c>
      <c r="N51" t="n">
        <v>2</v>
      </c>
      <c r="O51" t="n">
        <v>94</v>
      </c>
      <c r="P51" t="n">
        <v>11</v>
      </c>
      <c r="Q51" t="n">
        <v>100</v>
      </c>
      <c r="R51" t="n">
        <v>0</v>
      </c>
      <c r="S51" t="n">
        <v>0</v>
      </c>
      <c r="T51" t="n">
        <v>0.3974767</v>
      </c>
      <c r="U51" t="n">
        <v>0.9848109</v>
      </c>
      <c r="V51" t="n">
        <v>1</v>
      </c>
      <c r="W51" t="n">
        <v>1</v>
      </c>
      <c r="X51" t="n">
        <v>0.6101268</v>
      </c>
      <c r="Y51" t="inlineStr"/>
      <c r="Z51" t="inlineStr"/>
      <c r="AA51" t="n">
        <v>0.1158503427514407</v>
      </c>
      <c r="AB51" t="inlineStr"/>
      <c r="AC51" t="n">
        <v>0.3289891333715378</v>
      </c>
      <c r="AD51" t="n">
        <v>1</v>
      </c>
      <c r="AE51" t="n">
        <v>0.462023204299728</v>
      </c>
      <c r="AF51" t="n">
        <v>0.13285802942799</v>
      </c>
      <c r="AG51" t="n">
        <v>0.1469501923885407</v>
      </c>
      <c r="AH51" t="n">
        <v>0.02545228758859997</v>
      </c>
      <c r="AI51" t="n">
        <v>0.7875071</v>
      </c>
      <c r="AJ51" t="n">
        <v>0.2367522</v>
      </c>
      <c r="AK51" t="n">
        <v>2.619479</v>
      </c>
      <c r="AL51" t="n">
        <v>19</v>
      </c>
      <c r="AM51" t="n">
        <v>6</v>
      </c>
      <c r="AN51" t="n">
        <v>63</v>
      </c>
      <c r="AO51" t="n">
        <v>217.4855</v>
      </c>
      <c r="AP51" t="n">
        <v>119.407</v>
      </c>
      <c r="AQ51" t="n">
        <v>396.1234</v>
      </c>
      <c r="AR51" t="n">
        <v>0.05808977</v>
      </c>
      <c r="AS51" t="n">
        <v>0.01851373</v>
      </c>
      <c r="AT51" t="n">
        <v>0.1822659</v>
      </c>
      <c r="AU51" t="inlineStr">
        <is>
          <t>anlys\230430-153402\OrioOrio-b-10mn-m-haz-pol-ma-8nxluetp</t>
        </is>
      </c>
    </row>
    <row r="52">
      <c r="A52" t="n">
        <v>7</v>
      </c>
      <c r="B52" t="inlineStr">
        <is>
          <t>Oriolus oriolus</t>
        </is>
      </c>
      <c r="C52" t="inlineStr">
        <is>
          <t>b</t>
        </is>
      </c>
      <c r="D52" t="inlineStr">
        <is>
          <t>m</t>
        </is>
      </c>
      <c r="E52" t="inlineStr">
        <is>
          <t>10mn</t>
        </is>
      </c>
      <c r="F52" t="n">
        <v>11</v>
      </c>
      <c r="G52" t="n">
        <v>902.361121603972</v>
      </c>
      <c r="H52" t="n">
        <v>217</v>
      </c>
      <c r="I52" t="inlineStr">
        <is>
          <t>HAZARD</t>
        </is>
      </c>
      <c r="J52" t="inlineStr">
        <is>
          <t>POLY</t>
        </is>
      </c>
      <c r="K52" t="inlineStr"/>
      <c r="L52" t="inlineStr"/>
      <c r="M52" t="inlineStr"/>
      <c r="N52" t="n">
        <v>2</v>
      </c>
      <c r="O52" t="n">
        <v>94</v>
      </c>
      <c r="P52" t="n">
        <v>11</v>
      </c>
      <c r="Q52" t="n">
        <v>100</v>
      </c>
      <c r="R52" t="n">
        <v>0</v>
      </c>
      <c r="S52" t="n">
        <v>0</v>
      </c>
      <c r="T52" t="n">
        <v>0.2232615</v>
      </c>
      <c r="U52" t="n">
        <v>0.9848109</v>
      </c>
      <c r="V52" t="n">
        <v>1</v>
      </c>
      <c r="W52" t="n">
        <v>1</v>
      </c>
      <c r="X52" t="n">
        <v>0.6101268</v>
      </c>
      <c r="Y52" t="inlineStr"/>
      <c r="Z52" t="inlineStr"/>
      <c r="AA52" t="n">
        <v>0.1077916434252721</v>
      </c>
      <c r="AB52" t="inlineStr"/>
      <c r="AC52" t="n">
        <v>0.3061042247519209</v>
      </c>
      <c r="AD52" t="n">
        <v>2</v>
      </c>
      <c r="AE52" t="n">
        <v>0.4254792474798275</v>
      </c>
      <c r="AF52" t="n">
        <v>0.1168749991104605</v>
      </c>
      <c r="AG52" t="n">
        <v>0.137827876783205</v>
      </c>
      <c r="AH52" t="n">
        <v>0.02387227060129943</v>
      </c>
      <c r="AI52" t="n">
        <v>0.7875071</v>
      </c>
      <c r="AJ52" t="n">
        <v>0.2367522</v>
      </c>
      <c r="AK52" t="n">
        <v>2.619479</v>
      </c>
      <c r="AL52" t="n">
        <v>19</v>
      </c>
      <c r="AM52" t="n">
        <v>6</v>
      </c>
      <c r="AN52" t="n">
        <v>63</v>
      </c>
      <c r="AO52" t="n">
        <v>217.4855</v>
      </c>
      <c r="AP52" t="n">
        <v>119.407</v>
      </c>
      <c r="AQ52" t="n">
        <v>396.1234</v>
      </c>
      <c r="AR52" t="n">
        <v>0.05808977</v>
      </c>
      <c r="AS52" t="n">
        <v>0.01851373</v>
      </c>
      <c r="AT52" t="n">
        <v>0.1822659</v>
      </c>
      <c r="AU52" t="inlineStr">
        <is>
          <t>anlys\230430-153402\OrioOrio-b-10mn-m-haz-pol-qpqgdnvg</t>
        </is>
      </c>
    </row>
    <row r="53">
      <c r="A53" t="n">
        <v>7</v>
      </c>
      <c r="B53" t="inlineStr">
        <is>
          <t>Oriolus oriolus</t>
        </is>
      </c>
      <c r="C53" t="inlineStr">
        <is>
          <t>b</t>
        </is>
      </c>
      <c r="D53" t="inlineStr">
        <is>
          <t>m</t>
        </is>
      </c>
      <c r="E53" t="inlineStr">
        <is>
          <t>10mn</t>
        </is>
      </c>
      <c r="F53" t="n">
        <v>11</v>
      </c>
      <c r="G53" t="n">
        <v>902.361121603972</v>
      </c>
      <c r="H53" t="n">
        <v>213</v>
      </c>
      <c r="I53" t="inlineStr">
        <is>
          <t>HNORMAL</t>
        </is>
      </c>
      <c r="J53" t="inlineStr">
        <is>
          <t>POLY</t>
        </is>
      </c>
      <c r="K53" t="n">
        <v>20</v>
      </c>
      <c r="L53" t="inlineStr"/>
      <c r="M53" t="inlineStr"/>
      <c r="N53" t="n">
        <v>1</v>
      </c>
      <c r="O53" t="n">
        <v>94</v>
      </c>
      <c r="P53" t="n">
        <v>11</v>
      </c>
      <c r="Q53" t="n">
        <v>100</v>
      </c>
      <c r="R53" t="n">
        <v>0</v>
      </c>
      <c r="S53" t="n">
        <v>6.931299999999993</v>
      </c>
      <c r="T53" t="n">
        <v>0.02234811</v>
      </c>
      <c r="U53" t="n">
        <v>0.1148281</v>
      </c>
      <c r="V53" t="n">
        <v>0.1</v>
      </c>
      <c r="W53" t="n">
        <v>0.1</v>
      </c>
      <c r="X53" t="n">
        <v>0.3233961</v>
      </c>
      <c r="Y53" t="inlineStr"/>
      <c r="Z53" t="inlineStr"/>
      <c r="AA53" t="n">
        <v>0.1910673195597693</v>
      </c>
      <c r="AB53" t="inlineStr"/>
      <c r="AC53" t="n">
        <v>0.2054042194528846</v>
      </c>
      <c r="AD53" t="inlineStr"/>
      <c r="AE53" t="n">
        <v>0.1846375695448089</v>
      </c>
      <c r="AF53" t="n">
        <v>0.1505347961274638</v>
      </c>
      <c r="AG53" t="n">
        <v>0.1805574848142275</v>
      </c>
      <c r="AH53" t="n">
        <v>0.1706821785551233</v>
      </c>
      <c r="AI53" t="n">
        <v>0.3266054</v>
      </c>
      <c r="AJ53" t="n">
        <v>0.1744923</v>
      </c>
      <c r="AK53" t="n">
        <v>0.6113226</v>
      </c>
      <c r="AL53" t="n">
        <v>8</v>
      </c>
      <c r="AM53" t="n">
        <v>4</v>
      </c>
      <c r="AN53" t="n">
        <v>15</v>
      </c>
      <c r="AO53" t="n">
        <v>337.7114</v>
      </c>
      <c r="AP53" t="n">
        <v>284.8136</v>
      </c>
      <c r="AQ53" t="n">
        <v>400.4338</v>
      </c>
      <c r="AR53" t="n">
        <v>0.1400654</v>
      </c>
      <c r="AS53" t="n">
        <v>0.09977052</v>
      </c>
      <c r="AT53" t="n">
        <v>0.1966343</v>
      </c>
      <c r="AU53" t="inlineStr">
        <is>
          <t>anlys\230430-153402\OrioOrio-b-10mn-m-hno-pol-l20-5u1ualme</t>
        </is>
      </c>
    </row>
    <row r="54">
      <c r="A54" t="n">
        <v>7</v>
      </c>
      <c r="B54" t="inlineStr">
        <is>
          <t>Oriolus oriolus</t>
        </is>
      </c>
      <c r="C54" t="inlineStr">
        <is>
          <t>b</t>
        </is>
      </c>
      <c r="D54" t="inlineStr">
        <is>
          <t>m</t>
        </is>
      </c>
      <c r="E54" t="inlineStr">
        <is>
          <t>10mn</t>
        </is>
      </c>
      <c r="F54" t="n">
        <v>11</v>
      </c>
      <c r="G54" t="n">
        <v>902.361121603972</v>
      </c>
      <c r="H54" t="n">
        <v>228</v>
      </c>
      <c r="I54" t="inlineStr">
        <is>
          <t>HAZARD</t>
        </is>
      </c>
      <c r="J54" t="inlineStr">
        <is>
          <t>POLY</t>
        </is>
      </c>
      <c r="K54" t="n">
        <v>20</v>
      </c>
      <c r="L54" t="inlineStr"/>
      <c r="M54" t="inlineStr"/>
      <c r="N54" t="n">
        <v>2</v>
      </c>
      <c r="O54" t="n">
        <v>94</v>
      </c>
      <c r="P54" t="n">
        <v>11</v>
      </c>
      <c r="Q54" t="n">
        <v>100</v>
      </c>
      <c r="R54" t="n">
        <v>0</v>
      </c>
      <c r="S54" t="n">
        <v>0</v>
      </c>
      <c r="T54" t="n">
        <v>0.2155948</v>
      </c>
      <c r="U54" t="n">
        <v>0.9850811</v>
      </c>
      <c r="V54" t="n">
        <v>1</v>
      </c>
      <c r="W54" t="n">
        <v>1</v>
      </c>
      <c r="X54" t="n">
        <v>0.6253328</v>
      </c>
      <c r="Y54" t="inlineStr"/>
      <c r="Z54" t="inlineStr"/>
      <c r="AA54" t="n">
        <v>0.09322143232315573</v>
      </c>
      <c r="AB54" t="inlineStr"/>
      <c r="AC54" t="n">
        <v>0.290797185162273</v>
      </c>
      <c r="AD54" t="n">
        <v>3</v>
      </c>
      <c r="AE54" t="n">
        <v>0.4099594495359954</v>
      </c>
      <c r="AF54" t="n">
        <v>0.1023231327566448</v>
      </c>
      <c r="AG54" t="n">
        <v>0.1211403109972168</v>
      </c>
      <c r="AH54" t="n">
        <v>0.01851157730353863</v>
      </c>
      <c r="AI54" t="n">
        <v>0.818508</v>
      </c>
      <c r="AJ54" t="n">
        <v>0.2391769</v>
      </c>
      <c r="AK54" t="n">
        <v>2.801088</v>
      </c>
      <c r="AL54" t="n">
        <v>20</v>
      </c>
      <c r="AM54" t="n">
        <v>6</v>
      </c>
      <c r="AN54" t="n">
        <v>67</v>
      </c>
      <c r="AO54" t="n">
        <v>213.3271</v>
      </c>
      <c r="AP54" t="n">
        <v>114.9931</v>
      </c>
      <c r="AQ54" t="n">
        <v>395.7493</v>
      </c>
      <c r="AR54" t="n">
        <v>0.05588963</v>
      </c>
      <c r="AS54" t="n">
        <v>0.01725363</v>
      </c>
      <c r="AT54" t="n">
        <v>0.1810431</v>
      </c>
      <c r="AU54" t="inlineStr">
        <is>
          <t>anlys\230430-153402\OrioOrio-b-10mn-m-haz-pol-l20-_0wvgpp9</t>
        </is>
      </c>
    </row>
    <row r="55">
      <c r="A55" t="n">
        <v>8</v>
      </c>
      <c r="B55" t="inlineStr">
        <is>
          <t>Oriolus oriolus</t>
        </is>
      </c>
      <c r="C55" t="inlineStr">
        <is>
          <t>b</t>
        </is>
      </c>
      <c r="D55" t="inlineStr">
        <is>
          <t>m+a</t>
        </is>
      </c>
      <c r="E55" t="inlineStr">
        <is>
          <t>5mn</t>
        </is>
      </c>
      <c r="F55" t="n">
        <v>4</v>
      </c>
      <c r="G55" t="n">
        <v>203.380021651143</v>
      </c>
      <c r="H55" t="n">
        <v>232</v>
      </c>
      <c r="I55" t="inlineStr">
        <is>
          <t>HNORMAL</t>
        </is>
      </c>
      <c r="J55" t="inlineStr">
        <is>
          <t>POLY</t>
        </is>
      </c>
      <c r="K55" t="inlineStr"/>
      <c r="L55" t="inlineStr"/>
      <c r="M55" t="inlineStr"/>
      <c r="N55" t="n">
        <v>2</v>
      </c>
      <c r="O55" t="n">
        <v>94</v>
      </c>
      <c r="P55" t="n">
        <v>4</v>
      </c>
      <c r="Q55" t="n">
        <v>100</v>
      </c>
      <c r="R55" t="n">
        <v>0</v>
      </c>
      <c r="S55" t="n">
        <v>0</v>
      </c>
      <c r="T55" t="inlineStr"/>
      <c r="U55" t="n">
        <v>0.8271037999999999</v>
      </c>
      <c r="V55" t="n">
        <v>0</v>
      </c>
      <c r="W55" t="n">
        <v>0</v>
      </c>
      <c r="X55" t="n">
        <v>0.8522585</v>
      </c>
      <c r="Y55" t="inlineStr"/>
      <c r="Z55" t="inlineStr"/>
      <c r="AA55" t="n">
        <v>0</v>
      </c>
      <c r="AB55" t="inlineStr"/>
      <c r="AC55" t="n">
        <v>0</v>
      </c>
      <c r="AD55" t="inlineStr"/>
      <c r="AE55" t="inlineStr"/>
      <c r="AF55" t="n">
        <v>0</v>
      </c>
      <c r="AG55" t="n">
        <v>0</v>
      </c>
      <c r="AH55" t="n">
        <v>0</v>
      </c>
      <c r="AI55" t="n">
        <v>0.3275355</v>
      </c>
      <c r="AJ55" t="n">
        <v>0.05613953</v>
      </c>
      <c r="AK55" t="n">
        <v>1.910944</v>
      </c>
      <c r="AL55" t="n">
        <v>8</v>
      </c>
      <c r="AM55" t="n">
        <v>1</v>
      </c>
      <c r="AN55" t="n">
        <v>46</v>
      </c>
      <c r="AO55" t="n">
        <v>203.3583</v>
      </c>
      <c r="AP55" t="n">
        <v>69.33705999999999</v>
      </c>
      <c r="AQ55" t="n">
        <v>596.4285</v>
      </c>
      <c r="AR55" t="n">
        <v>0.9997865</v>
      </c>
      <c r="AS55" t="n">
        <v>0.1352818</v>
      </c>
      <c r="AT55" t="n">
        <v>1</v>
      </c>
      <c r="AU55" t="inlineStr">
        <is>
          <t>anlys\230430-153402\OrioOrio-b-5mn-ma-hno-pol-qo9xv325</t>
        </is>
      </c>
    </row>
    <row r="56">
      <c r="A56" t="n">
        <v>8</v>
      </c>
      <c r="B56" t="inlineStr">
        <is>
          <t>Oriolus oriolus</t>
        </is>
      </c>
      <c r="C56" t="inlineStr">
        <is>
          <t>b</t>
        </is>
      </c>
      <c r="D56" t="inlineStr">
        <is>
          <t>m+a</t>
        </is>
      </c>
      <c r="E56" t="inlineStr">
        <is>
          <t>5mn</t>
        </is>
      </c>
      <c r="F56" t="n">
        <v>4</v>
      </c>
      <c r="G56" t="n">
        <v>203.380021651143</v>
      </c>
      <c r="H56" t="n">
        <v>247</v>
      </c>
      <c r="I56" t="inlineStr">
        <is>
          <t>HAZARD</t>
        </is>
      </c>
      <c r="J56" t="inlineStr">
        <is>
          <t>POLY</t>
        </is>
      </c>
      <c r="K56" t="inlineStr"/>
      <c r="L56" t="inlineStr"/>
      <c r="M56" t="inlineStr"/>
      <c r="N56" t="n">
        <v>2</v>
      </c>
      <c r="O56" t="n">
        <v>94</v>
      </c>
      <c r="P56" t="n">
        <v>4</v>
      </c>
      <c r="Q56" t="n">
        <v>100</v>
      </c>
      <c r="R56" t="n">
        <v>0</v>
      </c>
      <c r="S56" t="n">
        <v>1.999900000000004</v>
      </c>
      <c r="T56" t="inlineStr"/>
      <c r="U56" t="n">
        <v>0.8270092</v>
      </c>
      <c r="V56" t="n">
        <v>0</v>
      </c>
      <c r="W56" t="n">
        <v>0</v>
      </c>
      <c r="X56" t="n">
        <v>0.4918694</v>
      </c>
      <c r="Y56" t="inlineStr"/>
      <c r="Z56" t="inlineStr"/>
      <c r="AA56" t="n">
        <v>0</v>
      </c>
      <c r="AB56" t="inlineStr"/>
      <c r="AC56" t="n">
        <v>0</v>
      </c>
      <c r="AD56" t="inlineStr"/>
      <c r="AE56" t="inlineStr"/>
      <c r="AF56" t="n">
        <v>0</v>
      </c>
      <c r="AG56" t="n">
        <v>0</v>
      </c>
      <c r="AH56" t="n">
        <v>0</v>
      </c>
      <c r="AI56" t="n">
        <v>0.3274656</v>
      </c>
      <c r="AJ56" t="n">
        <v>0.1299348</v>
      </c>
      <c r="AK56" t="n">
        <v>0.8252885</v>
      </c>
      <c r="AL56" t="n">
        <v>8</v>
      </c>
      <c r="AM56" t="n">
        <v>3</v>
      </c>
      <c r="AN56" t="n">
        <v>20</v>
      </c>
      <c r="AO56" t="n">
        <v>203.38</v>
      </c>
      <c r="AP56" t="n">
        <v>203.3799</v>
      </c>
      <c r="AQ56" t="n">
        <v>203.3801</v>
      </c>
      <c r="AR56" t="n">
        <v>0.9999999000000001</v>
      </c>
      <c r="AS56" t="n">
        <v>0.9999987</v>
      </c>
      <c r="AT56" t="n">
        <v>1</v>
      </c>
      <c r="AU56" t="inlineStr">
        <is>
          <t>anlys\230430-153402\OrioOrio-b-5mn-ma-haz-pol-fugad79p</t>
        </is>
      </c>
    </row>
    <row r="57">
      <c r="A57" t="n">
        <v>8</v>
      </c>
      <c r="B57" t="inlineStr">
        <is>
          <t>Oriolus oriolus</t>
        </is>
      </c>
      <c r="C57" t="inlineStr">
        <is>
          <t>b</t>
        </is>
      </c>
      <c r="D57" t="inlineStr">
        <is>
          <t>m+a</t>
        </is>
      </c>
      <c r="E57" t="inlineStr">
        <is>
          <t>5mn</t>
        </is>
      </c>
      <c r="F57" t="n">
        <v>4</v>
      </c>
      <c r="G57" t="n">
        <v>203.380021651143</v>
      </c>
      <c r="H57" t="n">
        <v>246</v>
      </c>
      <c r="I57" t="inlineStr">
        <is>
          <t>HNORMAL</t>
        </is>
      </c>
      <c r="J57" t="inlineStr">
        <is>
          <t>POLY</t>
        </is>
      </c>
      <c r="K57" t="inlineStr"/>
      <c r="L57" t="n">
        <v>400</v>
      </c>
      <c r="M57" t="inlineStr"/>
      <c r="N57" t="n">
        <v>2</v>
      </c>
      <c r="O57" t="n">
        <v>94</v>
      </c>
      <c r="P57" t="n">
        <v>4</v>
      </c>
      <c r="Q57" t="n">
        <v>100</v>
      </c>
      <c r="R57" t="n">
        <v>0</v>
      </c>
      <c r="S57" t="n">
        <v>0</v>
      </c>
      <c r="T57" t="inlineStr"/>
      <c r="U57" t="n">
        <v>0.9031652</v>
      </c>
      <c r="V57" t="n">
        <v>0</v>
      </c>
      <c r="W57" t="n">
        <v>0</v>
      </c>
      <c r="X57" t="n">
        <v>0.8879715</v>
      </c>
      <c r="Y57" t="inlineStr"/>
      <c r="Z57" t="inlineStr"/>
      <c r="AA57" t="n">
        <v>0</v>
      </c>
      <c r="AB57" t="inlineStr"/>
      <c r="AC57" t="n">
        <v>0</v>
      </c>
      <c r="AD57" t="inlineStr"/>
      <c r="AE57" t="inlineStr"/>
      <c r="AF57" t="n">
        <v>0</v>
      </c>
      <c r="AG57" t="n">
        <v>0</v>
      </c>
      <c r="AH57" t="n">
        <v>0</v>
      </c>
      <c r="AI57" t="n">
        <v>0.6159392</v>
      </c>
      <c r="AJ57" t="n">
        <v>0.09676034999999999</v>
      </c>
      <c r="AK57" t="n">
        <v>3.920832</v>
      </c>
      <c r="AL57" t="n">
        <v>15</v>
      </c>
      <c r="AM57" t="n">
        <v>2</v>
      </c>
      <c r="AN57" t="n">
        <v>94</v>
      </c>
      <c r="AO57" t="n">
        <v>148.2935</v>
      </c>
      <c r="AP57" t="n">
        <v>47.47804</v>
      </c>
      <c r="AQ57" t="n">
        <v>463.182</v>
      </c>
      <c r="AR57" t="n">
        <v>0.1374436</v>
      </c>
      <c r="AS57" t="n">
        <v>0.01680633</v>
      </c>
      <c r="AT57" t="n">
        <v>1</v>
      </c>
      <c r="AU57" t="inlineStr">
        <is>
          <t>anlys\230430-153402\OrioOrio-b-5mn-ma-hno-pol-r400-yx6uke0f</t>
        </is>
      </c>
    </row>
    <row r="58">
      <c r="A58" t="n">
        <v>8</v>
      </c>
      <c r="B58" t="inlineStr">
        <is>
          <t>Oriolus oriolus</t>
        </is>
      </c>
      <c r="C58" t="inlineStr">
        <is>
          <t>b</t>
        </is>
      </c>
      <c r="D58" t="inlineStr">
        <is>
          <t>m+a</t>
        </is>
      </c>
      <c r="E58" t="inlineStr">
        <is>
          <t>5mn</t>
        </is>
      </c>
      <c r="F58" t="n">
        <v>4</v>
      </c>
      <c r="G58" t="n">
        <v>203.380021651143</v>
      </c>
      <c r="H58" t="n">
        <v>261</v>
      </c>
      <c r="I58" t="inlineStr">
        <is>
          <t>HAZARD</t>
        </is>
      </c>
      <c r="J58" t="inlineStr">
        <is>
          <t>POLY</t>
        </is>
      </c>
      <c r="K58" t="inlineStr"/>
      <c r="L58" t="n">
        <v>400</v>
      </c>
      <c r="M58" t="inlineStr"/>
      <c r="N58" t="n">
        <v>2</v>
      </c>
      <c r="O58" t="n">
        <v>94</v>
      </c>
      <c r="P58" t="n">
        <v>4</v>
      </c>
      <c r="Q58" t="n">
        <v>100</v>
      </c>
      <c r="R58" t="n">
        <v>0</v>
      </c>
      <c r="S58" t="n">
        <v>0.4531199999999984</v>
      </c>
      <c r="T58" t="inlineStr"/>
      <c r="U58" t="n">
        <v>0.7649955000000001</v>
      </c>
      <c r="V58" t="n">
        <v>0</v>
      </c>
      <c r="W58" t="n">
        <v>0</v>
      </c>
      <c r="X58" t="n">
        <v>0.7584648000000001</v>
      </c>
      <c r="Y58" t="inlineStr"/>
      <c r="Z58" t="inlineStr"/>
      <c r="AA58" t="n">
        <v>0</v>
      </c>
      <c r="AB58" t="inlineStr"/>
      <c r="AC58" t="n">
        <v>0</v>
      </c>
      <c r="AD58" t="inlineStr"/>
      <c r="AE58" t="inlineStr"/>
      <c r="AF58" t="n">
        <v>0</v>
      </c>
      <c r="AG58" t="n">
        <v>0</v>
      </c>
      <c r="AH58" t="n">
        <v>0</v>
      </c>
      <c r="AI58" t="n">
        <v>0.2920157</v>
      </c>
      <c r="AJ58" t="n">
        <v>0.05569144</v>
      </c>
      <c r="AK58" t="n">
        <v>1.531172</v>
      </c>
      <c r="AL58" t="n">
        <v>7</v>
      </c>
      <c r="AM58" t="n">
        <v>1</v>
      </c>
      <c r="AN58" t="n">
        <v>37</v>
      </c>
      <c r="AO58" t="n">
        <v>215.3714</v>
      </c>
      <c r="AP58" t="n">
        <v>63.75608</v>
      </c>
      <c r="AQ58" t="n">
        <v>727.5359</v>
      </c>
      <c r="AR58" t="n">
        <v>0.2899053</v>
      </c>
      <c r="AS58" t="n">
        <v>0.02884055</v>
      </c>
      <c r="AT58" t="n">
        <v>1</v>
      </c>
      <c r="AU58" t="inlineStr">
        <is>
          <t>anlys\230430-153402\OrioOrio-b-5mn-ma-haz-pol-r400-tcc99is0</t>
        </is>
      </c>
    </row>
    <row r="59">
      <c r="A59" t="n">
        <v>8</v>
      </c>
      <c r="B59" t="inlineStr">
        <is>
          <t>Oriolus oriolus</t>
        </is>
      </c>
      <c r="C59" t="inlineStr">
        <is>
          <t>b</t>
        </is>
      </c>
      <c r="D59" t="inlineStr">
        <is>
          <t>m+a</t>
        </is>
      </c>
      <c r="E59" t="inlineStr">
        <is>
          <t>5mn</t>
        </is>
      </c>
      <c r="F59" t="n">
        <v>4</v>
      </c>
      <c r="G59" t="n">
        <v>203.380021651143</v>
      </c>
      <c r="H59" t="n">
        <v>243</v>
      </c>
      <c r="I59" t="inlineStr">
        <is>
          <t>HNORMAL</t>
        </is>
      </c>
      <c r="J59" t="inlineStr">
        <is>
          <t>POLY</t>
        </is>
      </c>
      <c r="K59" t="n">
        <v>20</v>
      </c>
      <c r="L59" t="inlineStr"/>
      <c r="M59" t="inlineStr"/>
      <c r="N59" t="n">
        <v>2</v>
      </c>
      <c r="O59" t="n">
        <v>94</v>
      </c>
      <c r="P59" t="n">
        <v>4</v>
      </c>
      <c r="Q59" t="n">
        <v>100</v>
      </c>
      <c r="R59" t="n">
        <v>0</v>
      </c>
      <c r="S59" t="n">
        <v>0</v>
      </c>
      <c r="T59" t="inlineStr"/>
      <c r="U59" t="n">
        <v>0.8034196</v>
      </c>
      <c r="V59" t="n">
        <v>0</v>
      </c>
      <c r="W59" t="n">
        <v>0</v>
      </c>
      <c r="X59" t="n">
        <v>0.8583529</v>
      </c>
      <c r="Y59" t="inlineStr"/>
      <c r="Z59" t="inlineStr"/>
      <c r="AA59" t="n">
        <v>0</v>
      </c>
      <c r="AB59" t="inlineStr"/>
      <c r="AC59" t="n">
        <v>0</v>
      </c>
      <c r="AD59" t="inlineStr"/>
      <c r="AE59" t="inlineStr"/>
      <c r="AF59" t="n">
        <v>0</v>
      </c>
      <c r="AG59" t="n">
        <v>0</v>
      </c>
      <c r="AH59" t="n">
        <v>0</v>
      </c>
      <c r="AI59" t="n">
        <v>0.3307349</v>
      </c>
      <c r="AJ59" t="n">
        <v>0.05584645</v>
      </c>
      <c r="AK59" t="n">
        <v>1.958684</v>
      </c>
      <c r="AL59" t="n">
        <v>8</v>
      </c>
      <c r="AM59" t="n">
        <v>1</v>
      </c>
      <c r="AN59" t="n">
        <v>47</v>
      </c>
      <c r="AO59" t="n">
        <v>202.3723</v>
      </c>
      <c r="AP59" t="n">
        <v>68.25467</v>
      </c>
      <c r="AQ59" t="n">
        <v>600.0258</v>
      </c>
      <c r="AR59" t="n">
        <v>0.9901151</v>
      </c>
      <c r="AS59" t="n">
        <v>0.1316305</v>
      </c>
      <c r="AT59" t="n">
        <v>1</v>
      </c>
      <c r="AU59" t="inlineStr">
        <is>
          <t>anlys\230430-153402\OrioOrio-b-5mn-ma-hno-pol-l20-w4uhaz6a</t>
        </is>
      </c>
    </row>
    <row r="60">
      <c r="A60" t="n">
        <v>8</v>
      </c>
      <c r="B60" t="inlineStr">
        <is>
          <t>Oriolus oriolus</t>
        </is>
      </c>
      <c r="C60" t="inlineStr">
        <is>
          <t>b</t>
        </is>
      </c>
      <c r="D60" t="inlineStr">
        <is>
          <t>m+a</t>
        </is>
      </c>
      <c r="E60" t="inlineStr">
        <is>
          <t>5mn</t>
        </is>
      </c>
      <c r="F60" t="n">
        <v>4</v>
      </c>
      <c r="G60" t="n">
        <v>203.380021651143</v>
      </c>
      <c r="H60" t="n">
        <v>258</v>
      </c>
      <c r="I60" t="inlineStr">
        <is>
          <t>HAZARD</t>
        </is>
      </c>
      <c r="J60" t="inlineStr">
        <is>
          <t>POLY</t>
        </is>
      </c>
      <c r="K60" t="n">
        <v>20</v>
      </c>
      <c r="L60" t="inlineStr"/>
      <c r="M60" t="inlineStr"/>
      <c r="N60" t="n">
        <v>2</v>
      </c>
      <c r="O60" t="n">
        <v>94</v>
      </c>
      <c r="P60" t="n">
        <v>4</v>
      </c>
      <c r="Q60" t="n">
        <v>100</v>
      </c>
      <c r="R60" t="n">
        <v>0</v>
      </c>
      <c r="S60" t="n">
        <v>1.99991</v>
      </c>
      <c r="T60" t="inlineStr"/>
      <c r="U60" t="n">
        <v>0.8033246000000001</v>
      </c>
      <c r="V60" t="n">
        <v>0</v>
      </c>
      <c r="W60" t="n">
        <v>0</v>
      </c>
      <c r="X60" t="n">
        <v>0.4918694</v>
      </c>
      <c r="Y60" t="inlineStr"/>
      <c r="Z60" t="inlineStr"/>
      <c r="AA60" t="n">
        <v>0</v>
      </c>
      <c r="AB60" t="inlineStr"/>
      <c r="AC60" t="n">
        <v>0</v>
      </c>
      <c r="AD60" t="inlineStr"/>
      <c r="AE60" t="inlineStr"/>
      <c r="AF60" t="n">
        <v>0</v>
      </c>
      <c r="AG60" t="n">
        <v>0</v>
      </c>
      <c r="AH60" t="n">
        <v>0</v>
      </c>
      <c r="AI60" t="n">
        <v>0.3306632</v>
      </c>
      <c r="AJ60" t="n">
        <v>0.1312036</v>
      </c>
      <c r="AK60" t="n">
        <v>0.8333473</v>
      </c>
      <c r="AL60" t="n">
        <v>8</v>
      </c>
      <c r="AM60" t="n">
        <v>3</v>
      </c>
      <c r="AN60" t="n">
        <v>20</v>
      </c>
      <c r="AO60" t="n">
        <v>202.3943</v>
      </c>
      <c r="AP60" t="n">
        <v>202.3941</v>
      </c>
      <c r="AQ60" t="n">
        <v>202.3944</v>
      </c>
      <c r="AR60" t="n">
        <v>0.9903296</v>
      </c>
      <c r="AS60" t="n">
        <v>0.9903283000000001</v>
      </c>
      <c r="AT60" t="n">
        <v>0.9903309</v>
      </c>
      <c r="AU60" t="inlineStr">
        <is>
          <t>anlys\230430-153402\OrioOrio-b-5mn-ma-haz-pol-l20-z4amk1q0</t>
        </is>
      </c>
    </row>
    <row r="61">
      <c r="A61" t="n">
        <v>9</v>
      </c>
      <c r="B61" t="inlineStr">
        <is>
          <t>Oriolus oriolus</t>
        </is>
      </c>
      <c r="C61" t="inlineStr">
        <is>
          <t>b</t>
        </is>
      </c>
      <c r="D61" t="inlineStr">
        <is>
          <t>m+a</t>
        </is>
      </c>
      <c r="E61" t="inlineStr">
        <is>
          <t>10mn</t>
        </is>
      </c>
      <c r="F61" t="n">
        <v>11</v>
      </c>
      <c r="G61" t="n">
        <v>902.361121603972</v>
      </c>
      <c r="H61" t="n">
        <v>263</v>
      </c>
      <c r="I61" t="inlineStr">
        <is>
          <t>HNORMAL</t>
        </is>
      </c>
      <c r="J61" t="inlineStr">
        <is>
          <t>POLY</t>
        </is>
      </c>
      <c r="K61" t="inlineStr"/>
      <c r="L61" t="inlineStr"/>
      <c r="M61" t="n">
        <v>5</v>
      </c>
      <c r="N61" t="n">
        <v>1</v>
      </c>
      <c r="O61" t="n">
        <v>94</v>
      </c>
      <c r="P61" t="n">
        <v>11</v>
      </c>
      <c r="Q61" t="n">
        <v>100</v>
      </c>
      <c r="R61" t="n">
        <v>0</v>
      </c>
      <c r="S61" t="n">
        <v>6.818300000000022</v>
      </c>
      <c r="T61" t="n">
        <v>0.1000775</v>
      </c>
      <c r="U61" t="n">
        <v>0.1160415</v>
      </c>
      <c r="V61" t="n">
        <v>0.1</v>
      </c>
      <c r="W61" t="n">
        <v>0.1</v>
      </c>
      <c r="X61" t="n">
        <v>0.323403</v>
      </c>
      <c r="Y61" t="inlineStr"/>
      <c r="Z61" t="inlineStr"/>
      <c r="AA61" t="n">
        <v>0.2307466211244388</v>
      </c>
      <c r="AB61" t="inlineStr"/>
      <c r="AC61" t="n">
        <v>0.2480630707600913</v>
      </c>
      <c r="AD61" t="inlineStr"/>
      <c r="AE61" t="n">
        <v>0.2290775770962366</v>
      </c>
      <c r="AF61" t="n">
        <v>0.2102927794394382</v>
      </c>
      <c r="AG61" t="n">
        <v>0.2137795887880504</v>
      </c>
      <c r="AH61" t="n">
        <v>0.2018477814113783</v>
      </c>
      <c r="AI61" t="n">
        <v>0.3242627</v>
      </c>
      <c r="AJ61" t="n">
        <v>0.1732384</v>
      </c>
      <c r="AK61" t="n">
        <v>0.6069459</v>
      </c>
      <c r="AL61" t="n">
        <v>8</v>
      </c>
      <c r="AM61" t="n">
        <v>4</v>
      </c>
      <c r="AN61" t="n">
        <v>15</v>
      </c>
      <c r="AO61" t="n">
        <v>338.9292</v>
      </c>
      <c r="AP61" t="n">
        <v>285.836</v>
      </c>
      <c r="AQ61" t="n">
        <v>401.8843</v>
      </c>
      <c r="AR61" t="n">
        <v>0.1410773</v>
      </c>
      <c r="AS61" t="n">
        <v>0.1004881</v>
      </c>
      <c r="AT61" t="n">
        <v>0.1980613</v>
      </c>
      <c r="AU61" t="inlineStr">
        <is>
          <t>anlys\230430-153402\OrioOrio-b-10mn-ma-hno-pol-ma-exluctaw</t>
        </is>
      </c>
    </row>
    <row r="62">
      <c r="A62" t="n">
        <v>9</v>
      </c>
      <c r="B62" t="inlineStr">
        <is>
          <t>Oriolus oriolus</t>
        </is>
      </c>
      <c r="C62" t="inlineStr">
        <is>
          <t>b</t>
        </is>
      </c>
      <c r="D62" t="inlineStr">
        <is>
          <t>m+a</t>
        </is>
      </c>
      <c r="E62" t="inlineStr">
        <is>
          <t>10mn</t>
        </is>
      </c>
      <c r="F62" t="n">
        <v>11</v>
      </c>
      <c r="G62" t="n">
        <v>902.361121603972</v>
      </c>
      <c r="H62" t="n">
        <v>262</v>
      </c>
      <c r="I62" t="inlineStr">
        <is>
          <t>HNORMAL</t>
        </is>
      </c>
      <c r="J62" t="inlineStr">
        <is>
          <t>POLY</t>
        </is>
      </c>
      <c r="K62" t="inlineStr"/>
      <c r="L62" t="inlineStr"/>
      <c r="M62" t="inlineStr"/>
      <c r="N62" t="n">
        <v>1</v>
      </c>
      <c r="O62" t="n">
        <v>94</v>
      </c>
      <c r="P62" t="n">
        <v>11</v>
      </c>
      <c r="Q62" t="n">
        <v>100</v>
      </c>
      <c r="R62" t="n">
        <v>0</v>
      </c>
      <c r="S62" t="n">
        <v>6.818300000000022</v>
      </c>
      <c r="T62" t="n">
        <v>0.01585686</v>
      </c>
      <c r="U62" t="n">
        <v>0.1160415</v>
      </c>
      <c r="V62" t="n">
        <v>0.1</v>
      </c>
      <c r="W62" t="n">
        <v>0.1</v>
      </c>
      <c r="X62" t="n">
        <v>0.323403</v>
      </c>
      <c r="Y62" t="inlineStr"/>
      <c r="Z62" t="inlineStr"/>
      <c r="AA62" t="n">
        <v>0.183282265019364</v>
      </c>
      <c r="AB62" t="inlineStr"/>
      <c r="AC62" t="n">
        <v>0.1970367377646205</v>
      </c>
      <c r="AD62" t="inlineStr"/>
      <c r="AE62" t="n">
        <v>0.1760677564134671</v>
      </c>
      <c r="AF62" t="n">
        <v>0.1396432931324766</v>
      </c>
      <c r="AG62" t="n">
        <v>0.1742063966737298</v>
      </c>
      <c r="AH62" t="n">
        <v>0.1644833114125083</v>
      </c>
      <c r="AI62" t="n">
        <v>0.3242627</v>
      </c>
      <c r="AJ62" t="n">
        <v>0.1732384</v>
      </c>
      <c r="AK62" t="n">
        <v>0.6069459</v>
      </c>
      <c r="AL62" t="n">
        <v>8</v>
      </c>
      <c r="AM62" t="n">
        <v>4</v>
      </c>
      <c r="AN62" t="n">
        <v>15</v>
      </c>
      <c r="AO62" t="n">
        <v>338.9292</v>
      </c>
      <c r="AP62" t="n">
        <v>285.836</v>
      </c>
      <c r="AQ62" t="n">
        <v>401.8843</v>
      </c>
      <c r="AR62" t="n">
        <v>0.1410773</v>
      </c>
      <c r="AS62" t="n">
        <v>0.1004881</v>
      </c>
      <c r="AT62" t="n">
        <v>0.1980613</v>
      </c>
      <c r="AU62" t="inlineStr">
        <is>
          <t>anlys\230430-153402\OrioOrio-b-10mn-ma-hno-pol-qx9bne7g</t>
        </is>
      </c>
    </row>
    <row r="63">
      <c r="A63" t="n">
        <v>9</v>
      </c>
      <c r="B63" t="inlineStr">
        <is>
          <t>Oriolus oriolus</t>
        </is>
      </c>
      <c r="C63" t="inlineStr">
        <is>
          <t>b</t>
        </is>
      </c>
      <c r="D63" t="inlineStr">
        <is>
          <t>m+a</t>
        </is>
      </c>
      <c r="E63" t="inlineStr">
        <is>
          <t>10mn</t>
        </is>
      </c>
      <c r="F63" t="n">
        <v>11</v>
      </c>
      <c r="G63" t="n">
        <v>902.361121603972</v>
      </c>
      <c r="H63" t="n">
        <v>278</v>
      </c>
      <c r="I63" t="inlineStr">
        <is>
          <t>HAZARD</t>
        </is>
      </c>
      <c r="J63" t="inlineStr">
        <is>
          <t>POLY</t>
        </is>
      </c>
      <c r="K63" t="inlineStr"/>
      <c r="L63" t="inlineStr"/>
      <c r="M63" t="n">
        <v>5</v>
      </c>
      <c r="N63" t="n">
        <v>2</v>
      </c>
      <c r="O63" t="n">
        <v>94</v>
      </c>
      <c r="P63" t="n">
        <v>11</v>
      </c>
      <c r="Q63" t="n">
        <v>100</v>
      </c>
      <c r="R63" t="n">
        <v>0</v>
      </c>
      <c r="S63" t="n">
        <v>0</v>
      </c>
      <c r="T63" t="n">
        <v>0.3974767</v>
      </c>
      <c r="U63" t="n">
        <v>0.9848109</v>
      </c>
      <c r="V63" t="n">
        <v>1</v>
      </c>
      <c r="W63" t="n">
        <v>1</v>
      </c>
      <c r="X63" t="n">
        <v>0.6101268</v>
      </c>
      <c r="Y63" t="inlineStr"/>
      <c r="Z63" t="inlineStr"/>
      <c r="AA63" t="n">
        <v>0.1158503427514407</v>
      </c>
      <c r="AB63" t="inlineStr"/>
      <c r="AC63" t="n">
        <v>0.3289891333715378</v>
      </c>
      <c r="AD63" t="n">
        <v>1</v>
      </c>
      <c r="AE63" t="n">
        <v>0.462023204299728</v>
      </c>
      <c r="AF63" t="n">
        <v>0.13285802942799</v>
      </c>
      <c r="AG63" t="n">
        <v>0.1469501923885407</v>
      </c>
      <c r="AH63" t="n">
        <v>0.02545228758859997</v>
      </c>
      <c r="AI63" t="n">
        <v>0.7875071</v>
      </c>
      <c r="AJ63" t="n">
        <v>0.2367522</v>
      </c>
      <c r="AK63" t="n">
        <v>2.619479</v>
      </c>
      <c r="AL63" t="n">
        <v>19</v>
      </c>
      <c r="AM63" t="n">
        <v>6</v>
      </c>
      <c r="AN63" t="n">
        <v>63</v>
      </c>
      <c r="AO63" t="n">
        <v>217.4855</v>
      </c>
      <c r="AP63" t="n">
        <v>119.407</v>
      </c>
      <c r="AQ63" t="n">
        <v>396.1234</v>
      </c>
      <c r="AR63" t="n">
        <v>0.05808977</v>
      </c>
      <c r="AS63" t="n">
        <v>0.01851373</v>
      </c>
      <c r="AT63" t="n">
        <v>0.1822659</v>
      </c>
      <c r="AU63" t="inlineStr">
        <is>
          <t>anlys\230430-153402\OrioOrio-b-10mn-ma-haz-pol-ma-muk16rf1</t>
        </is>
      </c>
    </row>
    <row r="64">
      <c r="A64" t="n">
        <v>9</v>
      </c>
      <c r="B64" t="inlineStr">
        <is>
          <t>Oriolus oriolus</t>
        </is>
      </c>
      <c r="C64" t="inlineStr">
        <is>
          <t>b</t>
        </is>
      </c>
      <c r="D64" t="inlineStr">
        <is>
          <t>m+a</t>
        </is>
      </c>
      <c r="E64" t="inlineStr">
        <is>
          <t>10mn</t>
        </is>
      </c>
      <c r="F64" t="n">
        <v>11</v>
      </c>
      <c r="G64" t="n">
        <v>902.361121603972</v>
      </c>
      <c r="H64" t="n">
        <v>277</v>
      </c>
      <c r="I64" t="inlineStr">
        <is>
          <t>HAZARD</t>
        </is>
      </c>
      <c r="J64" t="inlineStr">
        <is>
          <t>POLY</t>
        </is>
      </c>
      <c r="K64" t="inlineStr"/>
      <c r="L64" t="inlineStr"/>
      <c r="M64" t="inlineStr"/>
      <c r="N64" t="n">
        <v>2</v>
      </c>
      <c r="O64" t="n">
        <v>94</v>
      </c>
      <c r="P64" t="n">
        <v>11</v>
      </c>
      <c r="Q64" t="n">
        <v>100</v>
      </c>
      <c r="R64" t="n">
        <v>0</v>
      </c>
      <c r="S64" t="n">
        <v>0</v>
      </c>
      <c r="T64" t="n">
        <v>0.2232615</v>
      </c>
      <c r="U64" t="n">
        <v>0.9848109</v>
      </c>
      <c r="V64" t="n">
        <v>1</v>
      </c>
      <c r="W64" t="n">
        <v>1</v>
      </c>
      <c r="X64" t="n">
        <v>0.6101268</v>
      </c>
      <c r="Y64" t="inlineStr"/>
      <c r="Z64" t="inlineStr"/>
      <c r="AA64" t="n">
        <v>0.1077916434252721</v>
      </c>
      <c r="AB64" t="inlineStr"/>
      <c r="AC64" t="n">
        <v>0.3061042247519209</v>
      </c>
      <c r="AD64" t="n">
        <v>2</v>
      </c>
      <c r="AE64" t="n">
        <v>0.4254792474798275</v>
      </c>
      <c r="AF64" t="n">
        <v>0.1168749991104605</v>
      </c>
      <c r="AG64" t="n">
        <v>0.137827876783205</v>
      </c>
      <c r="AH64" t="n">
        <v>0.02387227060129943</v>
      </c>
      <c r="AI64" t="n">
        <v>0.7875071</v>
      </c>
      <c r="AJ64" t="n">
        <v>0.2367522</v>
      </c>
      <c r="AK64" t="n">
        <v>2.619479</v>
      </c>
      <c r="AL64" t="n">
        <v>19</v>
      </c>
      <c r="AM64" t="n">
        <v>6</v>
      </c>
      <c r="AN64" t="n">
        <v>63</v>
      </c>
      <c r="AO64" t="n">
        <v>217.4855</v>
      </c>
      <c r="AP64" t="n">
        <v>119.407</v>
      </c>
      <c r="AQ64" t="n">
        <v>396.1234</v>
      </c>
      <c r="AR64" t="n">
        <v>0.05808977</v>
      </c>
      <c r="AS64" t="n">
        <v>0.01851373</v>
      </c>
      <c r="AT64" t="n">
        <v>0.1822659</v>
      </c>
      <c r="AU64" t="inlineStr">
        <is>
          <t>anlys\230430-153402\OrioOrio-b-10mn-ma-haz-pol-8zpeiaa4</t>
        </is>
      </c>
    </row>
    <row r="65">
      <c r="A65" t="n">
        <v>9</v>
      </c>
      <c r="B65" t="inlineStr">
        <is>
          <t>Oriolus oriolus</t>
        </is>
      </c>
      <c r="C65" t="inlineStr">
        <is>
          <t>b</t>
        </is>
      </c>
      <c r="D65" t="inlineStr">
        <is>
          <t>m+a</t>
        </is>
      </c>
      <c r="E65" t="inlineStr">
        <is>
          <t>10mn</t>
        </is>
      </c>
      <c r="F65" t="n">
        <v>11</v>
      </c>
      <c r="G65" t="n">
        <v>902.361121603972</v>
      </c>
      <c r="H65" t="n">
        <v>273</v>
      </c>
      <c r="I65" t="inlineStr">
        <is>
          <t>HNORMAL</t>
        </is>
      </c>
      <c r="J65" t="inlineStr">
        <is>
          <t>POLY</t>
        </is>
      </c>
      <c r="K65" t="n">
        <v>20</v>
      </c>
      <c r="L65" t="inlineStr"/>
      <c r="M65" t="inlineStr"/>
      <c r="N65" t="n">
        <v>1</v>
      </c>
      <c r="O65" t="n">
        <v>94</v>
      </c>
      <c r="P65" t="n">
        <v>11</v>
      </c>
      <c r="Q65" t="n">
        <v>100</v>
      </c>
      <c r="R65" t="n">
        <v>0</v>
      </c>
      <c r="S65" t="n">
        <v>6.931299999999993</v>
      </c>
      <c r="T65" t="n">
        <v>0.02234811</v>
      </c>
      <c r="U65" t="n">
        <v>0.1148281</v>
      </c>
      <c r="V65" t="n">
        <v>0.1</v>
      </c>
      <c r="W65" t="n">
        <v>0.1</v>
      </c>
      <c r="X65" t="n">
        <v>0.3233961</v>
      </c>
      <c r="Y65" t="inlineStr"/>
      <c r="Z65" t="inlineStr"/>
      <c r="AA65" t="n">
        <v>0.1910673195597693</v>
      </c>
      <c r="AB65" t="inlineStr"/>
      <c r="AC65" t="n">
        <v>0.2054042194528846</v>
      </c>
      <c r="AD65" t="inlineStr"/>
      <c r="AE65" t="n">
        <v>0.1846375695448089</v>
      </c>
      <c r="AF65" t="n">
        <v>0.1505347961274638</v>
      </c>
      <c r="AG65" t="n">
        <v>0.1805574848142275</v>
      </c>
      <c r="AH65" t="n">
        <v>0.1706821785551233</v>
      </c>
      <c r="AI65" t="n">
        <v>0.3266054</v>
      </c>
      <c r="AJ65" t="n">
        <v>0.1744923</v>
      </c>
      <c r="AK65" t="n">
        <v>0.6113226</v>
      </c>
      <c r="AL65" t="n">
        <v>8</v>
      </c>
      <c r="AM65" t="n">
        <v>4</v>
      </c>
      <c r="AN65" t="n">
        <v>15</v>
      </c>
      <c r="AO65" t="n">
        <v>337.7114</v>
      </c>
      <c r="AP65" t="n">
        <v>284.8136</v>
      </c>
      <c r="AQ65" t="n">
        <v>400.4338</v>
      </c>
      <c r="AR65" t="n">
        <v>0.1400654</v>
      </c>
      <c r="AS65" t="n">
        <v>0.09977052</v>
      </c>
      <c r="AT65" t="n">
        <v>0.1966343</v>
      </c>
      <c r="AU65" t="inlineStr">
        <is>
          <t>anlys\230430-153402\OrioOrio-b-10mn-ma-hno-pol-l20-jjd1uy3r</t>
        </is>
      </c>
    </row>
    <row r="66">
      <c r="A66" t="n">
        <v>9</v>
      </c>
      <c r="B66" t="inlineStr">
        <is>
          <t>Oriolus oriolus</t>
        </is>
      </c>
      <c r="C66" t="inlineStr">
        <is>
          <t>b</t>
        </is>
      </c>
      <c r="D66" t="inlineStr">
        <is>
          <t>m+a</t>
        </is>
      </c>
      <c r="E66" t="inlineStr">
        <is>
          <t>10mn</t>
        </is>
      </c>
      <c r="F66" t="n">
        <v>11</v>
      </c>
      <c r="G66" t="n">
        <v>902.361121603972</v>
      </c>
      <c r="H66" t="n">
        <v>288</v>
      </c>
      <c r="I66" t="inlineStr">
        <is>
          <t>HAZARD</t>
        </is>
      </c>
      <c r="J66" t="inlineStr">
        <is>
          <t>POLY</t>
        </is>
      </c>
      <c r="K66" t="n">
        <v>20</v>
      </c>
      <c r="L66" t="inlineStr"/>
      <c r="M66" t="inlineStr"/>
      <c r="N66" t="n">
        <v>2</v>
      </c>
      <c r="O66" t="n">
        <v>94</v>
      </c>
      <c r="P66" t="n">
        <v>11</v>
      </c>
      <c r="Q66" t="n">
        <v>100</v>
      </c>
      <c r="R66" t="n">
        <v>0</v>
      </c>
      <c r="S66" t="n">
        <v>0</v>
      </c>
      <c r="T66" t="n">
        <v>0.2155948</v>
      </c>
      <c r="U66" t="n">
        <v>0.9850811</v>
      </c>
      <c r="V66" t="n">
        <v>1</v>
      </c>
      <c r="W66" t="n">
        <v>1</v>
      </c>
      <c r="X66" t="n">
        <v>0.6253328</v>
      </c>
      <c r="Y66" t="inlineStr"/>
      <c r="Z66" t="inlineStr"/>
      <c r="AA66" t="n">
        <v>0.09322143232315573</v>
      </c>
      <c r="AB66" t="inlineStr"/>
      <c r="AC66" t="n">
        <v>0.290797185162273</v>
      </c>
      <c r="AD66" t="n">
        <v>3</v>
      </c>
      <c r="AE66" t="n">
        <v>0.4099594495359954</v>
      </c>
      <c r="AF66" t="n">
        <v>0.1023231327566448</v>
      </c>
      <c r="AG66" t="n">
        <v>0.1211403109972168</v>
      </c>
      <c r="AH66" t="n">
        <v>0.01851157730353863</v>
      </c>
      <c r="AI66" t="n">
        <v>0.818508</v>
      </c>
      <c r="AJ66" t="n">
        <v>0.2391769</v>
      </c>
      <c r="AK66" t="n">
        <v>2.801088</v>
      </c>
      <c r="AL66" t="n">
        <v>20</v>
      </c>
      <c r="AM66" t="n">
        <v>6</v>
      </c>
      <c r="AN66" t="n">
        <v>67</v>
      </c>
      <c r="AO66" t="n">
        <v>213.3271</v>
      </c>
      <c r="AP66" t="n">
        <v>114.9931</v>
      </c>
      <c r="AQ66" t="n">
        <v>395.7493</v>
      </c>
      <c r="AR66" t="n">
        <v>0.05588963</v>
      </c>
      <c r="AS66" t="n">
        <v>0.01725363</v>
      </c>
      <c r="AT66" t="n">
        <v>0.1810431</v>
      </c>
      <c r="AU66" t="inlineStr">
        <is>
          <t>anlys\230430-153402\OrioOrio-b-10mn-ma-haz-pol-l20-cx8m7n7v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Value</t>
        </is>
      </c>
    </row>
    <row r="2">
      <c r="A2" s="1" t="inlineStr">
        <is>
          <t>Zone</t>
        </is>
      </c>
      <c r="B2" t="inlineStr">
        <is>
          <t>ACDC</t>
        </is>
      </c>
    </row>
    <row r="3">
      <c r="A3" s="1" t="inlineStr">
        <is>
          <t>Surface</t>
        </is>
      </c>
      <c r="B3" t="n">
        <v>24</v>
      </c>
    </row>
    <row r="4">
      <c r="A4" s="1" t="inlineStr">
        <is>
          <t>distanceUnit</t>
        </is>
      </c>
      <c r="B4" t="inlineStr">
        <is>
          <t>Meter</t>
        </is>
      </c>
    </row>
    <row r="5">
      <c r="A5" s="1" t="inlineStr">
        <is>
          <t>areaUnit</t>
        </is>
      </c>
      <c r="B5" t="inlineStr">
        <is>
          <t>Sq. Kilometer</t>
        </is>
      </c>
    </row>
    <row r="6">
      <c r="A6" s="1" t="inlineStr">
        <is>
          <t>runMethod</t>
        </is>
      </c>
      <c r="B6" t="inlineStr">
        <is>
          <t>subprocess.run</t>
        </is>
      </c>
    </row>
    <row r="7">
      <c r="A7" s="1" t="inlineStr">
        <is>
          <t>runTimeOut</t>
        </is>
      </c>
      <c r="B7" t="n">
        <v>300</v>
      </c>
    </row>
    <row r="8">
      <c r="A8" s="1" t="inlineStr">
        <is>
          <t>surveyType</t>
        </is>
      </c>
      <c r="B8" t="inlineStr">
        <is>
          <t>Point</t>
        </is>
      </c>
    </row>
    <row r="9">
      <c r="A9" s="1" t="inlineStr">
        <is>
          <t>distanceType</t>
        </is>
      </c>
      <c r="B9" t="inlineStr">
        <is>
          <t>Radial</t>
        </is>
      </c>
    </row>
    <row r="10">
      <c r="A10" s="1" t="inlineStr">
        <is>
          <t>clustering</t>
        </is>
      </c>
      <c r="B10" t="b">
        <v>0</v>
      </c>
    </row>
    <row r="11">
      <c r="A11" s="1" t="inlineStr">
        <is>
          <t>defEstimKeyFn</t>
        </is>
      </c>
      <c r="B11" t="inlineStr">
        <is>
          <t>HNORMAL</t>
        </is>
      </c>
    </row>
    <row r="12">
      <c r="A12" s="1" t="inlineStr">
        <is>
          <t>defEstimAdjustFn</t>
        </is>
      </c>
      <c r="B12" t="inlineStr">
        <is>
          <t>COSINE</t>
        </is>
      </c>
    </row>
    <row r="13">
      <c r="A13" s="1" t="inlineStr">
        <is>
          <t>defEstimCriterion</t>
        </is>
      </c>
      <c r="B13" t="inlineStr">
        <is>
          <t>AIC</t>
        </is>
      </c>
    </row>
    <row r="14">
      <c r="A14" s="1" t="inlineStr">
        <is>
          <t>defCVInterval</t>
        </is>
      </c>
      <c r="B14" t="n">
        <v>95</v>
      </c>
    </row>
    <row r="15">
      <c r="A15" s="1" t="inlineStr">
        <is>
          <t>defMinDist</t>
        </is>
      </c>
      <c r="B15" t="inlineStr"/>
    </row>
    <row r="16">
      <c r="A16" s="1" t="inlineStr">
        <is>
          <t>defMaxDist</t>
        </is>
      </c>
      <c r="B16" t="inlineStr"/>
    </row>
    <row r="17">
      <c r="A17" s="1" t="inlineStr">
        <is>
          <t>defFitDistCuts</t>
        </is>
      </c>
      <c r="B17" t="inlineStr"/>
    </row>
    <row r="18">
      <c r="A18" s="1" t="inlineStr">
        <is>
          <t>defDiscrDistCuts</t>
        </is>
      </c>
      <c r="B18" t="inlineStr"/>
    </row>
    <row r="19">
      <c r="A19" s="1" t="inlineStr">
        <is>
          <t>defExpr2Optimise</t>
        </is>
      </c>
      <c r="B19" t="inlineStr">
        <is>
          <t>balq3</t>
        </is>
      </c>
    </row>
    <row r="20">
      <c r="A20" s="1" t="inlineStr">
        <is>
          <t>defMinimiseExpr</t>
        </is>
      </c>
      <c r="B20" t="b">
        <v>0</v>
      </c>
    </row>
    <row r="21">
      <c r="A21" s="1" t="inlineStr">
        <is>
          <t>dDefOptimCoreParamsCore</t>
        </is>
      </c>
      <c r="B21" t="inlineStr">
        <is>
          <t>zoopt</t>
        </is>
      </c>
    </row>
    <row r="22">
      <c r="A22" s="1" t="inlineStr">
        <is>
          <t>dDefOptimCoreParamsMaxIters</t>
        </is>
      </c>
      <c r="B22" t="n">
        <v>150</v>
      </c>
    </row>
    <row r="23">
      <c r="A23" s="1" t="inlineStr">
        <is>
          <t>dDefOptimCoreParamsTermExprValue</t>
        </is>
      </c>
      <c r="B23" t="inlineStr"/>
    </row>
    <row r="24">
      <c r="A24" s="1" t="inlineStr">
        <is>
          <t>dDefOptimCoreParamsAlgorithm</t>
        </is>
      </c>
      <c r="B24" t="inlineStr">
        <is>
          <t>racos</t>
        </is>
      </c>
    </row>
    <row r="25">
      <c r="A25" s="1" t="inlineStr">
        <is>
          <t>dDefOptimCoreParamsMaxRetries</t>
        </is>
      </c>
      <c r="B25" t="b">
        <v>0</v>
      </c>
    </row>
    <row r="26">
      <c r="A26" s="1" t="inlineStr">
        <is>
          <t>defSubmitTimes</t>
        </is>
      </c>
      <c r="B26" t="n">
        <v>1</v>
      </c>
    </row>
    <row r="27">
      <c r="A27" s="1" t="inlineStr">
        <is>
          <t>defSubmitOnlyBest</t>
        </is>
      </c>
      <c r="B27" t="n">
        <v>1</v>
      </c>
    </row>
    <row r="28">
      <c r="A28" s="1" t="inlineStr">
        <is>
          <t>defOutliersMethod</t>
        </is>
      </c>
      <c r="B28" t="inlineStr">
        <is>
          <t>tucquant</t>
        </is>
      </c>
    </row>
    <row r="29">
      <c r="A29" s="1" t="inlineStr">
        <is>
          <t>defOutliersQuantCutPct</t>
        </is>
      </c>
      <c r="B29" t="n">
        <v>5</v>
      </c>
    </row>
    <row r="30">
      <c r="A30" s="1" t="inlineStr">
        <is>
          <t>defFitDistCutsFctrMin</t>
        </is>
      </c>
      <c r="B30" t="n">
        <v>0.6666666666666666</v>
      </c>
    </row>
    <row r="31">
      <c r="A31" s="1" t="inlineStr">
        <is>
          <t>defFitDistCutsFctrMax</t>
        </is>
      </c>
      <c r="B31" t="n">
        <v>1.5</v>
      </c>
    </row>
    <row r="32">
      <c r="A32" s="1" t="inlineStr">
        <is>
          <t>defDiscrDistCutsFctrMin</t>
        </is>
      </c>
      <c r="B32" t="n">
        <v>0.3333333333333333</v>
      </c>
    </row>
    <row r="33">
      <c r="A33" s="1" t="inlineStr">
        <is>
          <t>defDiscrDistCutsFctrMax</t>
        </is>
      </c>
      <c r="B33" t="n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Version</t>
        </is>
      </c>
    </row>
    <row r="2">
      <c r="A2" s="1" t="inlineStr">
        <is>
          <t>os</t>
        </is>
      </c>
      <c r="B2" t="inlineStr">
        <is>
          <t>Windows Enterprise 10.0.19041 (64bit)</t>
        </is>
      </c>
    </row>
    <row r="3">
      <c r="A3" s="1" t="inlineStr">
        <is>
          <t>processor</t>
        </is>
      </c>
      <c r="B3" t="inlineStr">
        <is>
          <t>Intel64 Family 6 Model 165 Stepping 2, GenuineIntel, 12 CPUs</t>
        </is>
      </c>
    </row>
    <row r="4">
      <c r="A4" s="1" t="inlineStr">
        <is>
          <t>python</t>
        </is>
      </c>
      <c r="B4" t="inlineStr">
        <is>
          <t>cpython (win32) R3.8.2 | packaged by conda-forge | (default, Apr 24 2020, 07:34:03) [MSC v.1916 64 bit (AMD64)]</t>
        </is>
      </c>
    </row>
    <row r="5">
      <c r="A5" s="1" t="inlineStr">
        <is>
          <t>numpy</t>
        </is>
      </c>
      <c r="B5" t="inlineStr">
        <is>
          <t>1.23.2</t>
        </is>
      </c>
    </row>
    <row r="6">
      <c r="A6" s="1" t="inlineStr">
        <is>
          <t>pandas</t>
        </is>
      </c>
      <c r="B6" t="inlineStr">
        <is>
          <t>1.2.5</t>
        </is>
      </c>
    </row>
    <row r="7">
      <c r="A7" s="1" t="inlineStr">
        <is>
          <t>zoopt</t>
        </is>
      </c>
      <c r="B7" t="inlineStr">
        <is>
          <t>0.4.0</t>
        </is>
      </c>
    </row>
    <row r="8">
      <c r="A8" s="1" t="inlineStr">
        <is>
          <t>matplotlib</t>
        </is>
      </c>
      <c r="B8" t="inlineStr">
        <is>
          <t>3.4.2</t>
        </is>
      </c>
    </row>
    <row r="9">
      <c r="A9" s="1" t="inlineStr">
        <is>
          <t>jinja2</t>
        </is>
      </c>
      <c r="B9" t="inlineStr">
        <is>
          <t>3.0.1</t>
        </is>
      </c>
    </row>
    <row r="10">
      <c r="A10" s="1" t="inlineStr">
        <is>
          <t>pyaudisam</t>
        </is>
      </c>
      <c r="B10" t="inlineStr">
        <is>
          <t>1.0.0</t>
        </is>
      </c>
    </row>
    <row r="11">
      <c r="A11" s="1" t="inlineStr">
        <is>
          <t>DS engine</t>
        </is>
      </c>
      <c r="B11" t="inlineStr">
        <is>
          <t>C:/PortableApps/Distance 7/MCDS.exe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Echant</t>
        </is>
      </c>
      <c r="B1" s="1" t="inlineStr">
        <is>
          <t>Espèce</t>
        </is>
      </c>
      <c r="C1" s="1" t="inlineStr">
        <is>
          <t>Passage</t>
        </is>
      </c>
      <c r="D1" s="1" t="inlineStr">
        <is>
          <t>Adulte</t>
        </is>
      </c>
      <c r="E1" s="1" t="inlineStr">
        <is>
          <t>Durée</t>
        </is>
      </c>
      <c r="F1" s="1" t="inlineStr">
        <is>
          <t>NTot Obs</t>
        </is>
      </c>
      <c r="G1" s="1" t="inlineStr">
        <is>
          <t>Max Dist</t>
        </is>
      </c>
      <c r="H1" s="1" t="inlineStr">
        <is>
          <t>Analyse</t>
        </is>
      </c>
      <c r="I1" s="1" t="inlineStr">
        <is>
          <t>Mod Key Fn</t>
        </is>
      </c>
      <c r="J1" s="1" t="inlineStr">
        <is>
          <t>Mod Adj Ser</t>
        </is>
      </c>
      <c r="K1" s="1" t="inlineStr">
        <is>
          <t>Left Trunc Dist</t>
        </is>
      </c>
      <c r="L1" s="1" t="inlineStr">
        <is>
          <t>Right Trunc Dist</t>
        </is>
      </c>
      <c r="M1" s="1" t="inlineStr">
        <is>
          <t>Fit Dist Cuts</t>
        </is>
      </c>
      <c r="N1" s="1" t="inlineStr">
        <is>
          <t>ExCod</t>
        </is>
      </c>
      <c r="O1" s="1" t="inlineStr">
        <is>
          <t>Effort</t>
        </is>
      </c>
      <c r="P1" s="1" t="inlineStr">
        <is>
          <t>NObs</t>
        </is>
      </c>
      <c r="Q1" s="1" t="inlineStr">
        <is>
          <t>Obs Rate</t>
        </is>
      </c>
      <c r="R1" s="1" t="inlineStr">
        <is>
          <t>NumPars AdjSer</t>
        </is>
      </c>
      <c r="S1" s="1" t="inlineStr">
        <is>
          <t>Delta AIC</t>
        </is>
      </c>
      <c r="T1" s="1" t="inlineStr">
        <is>
          <t>Chi2 P</t>
        </is>
      </c>
      <c r="U1" s="1" t="inlineStr">
        <is>
          <t>KS P</t>
        </is>
      </c>
      <c r="V1" s="1" t="inlineStr">
        <is>
          <t>CvM Uw P</t>
        </is>
      </c>
      <c r="W1" s="1" t="inlineStr">
        <is>
          <t>CvM Cw P</t>
        </is>
      </c>
      <c r="X1" s="1" t="inlineStr">
        <is>
          <t>CoefVar Density</t>
        </is>
      </c>
      <c r="Y1" s="1" t="inlineStr">
        <is>
          <t>Final selection</t>
        </is>
      </c>
      <c r="Z1" s="1" t="inlineStr">
        <is>
          <t>Pre-selection Qual Bal 3</t>
        </is>
      </c>
      <c r="AA1" s="1" t="inlineStr">
        <is>
          <t>Qual Bal 3</t>
        </is>
      </c>
      <c r="AB1" s="1" t="inlineStr">
        <is>
          <t>Pre-selection Qual Bal 2</t>
        </is>
      </c>
      <c r="AC1" s="1" t="inlineStr">
        <is>
          <t>Qual Bal 2</t>
        </is>
      </c>
      <c r="AD1" s="1" t="inlineStr">
        <is>
          <t>Pre-selection Qual Bal 1</t>
        </is>
      </c>
      <c r="AE1" s="1" t="inlineStr">
        <is>
          <t>Qual Bal 1</t>
        </is>
      </c>
      <c r="AF1" s="1" t="inlineStr">
        <is>
          <t>Qual Chi2+</t>
        </is>
      </c>
      <c r="AG1" s="1" t="inlineStr">
        <is>
          <t>Qual KS+</t>
        </is>
      </c>
      <c r="AH1" s="1" t="inlineStr">
        <is>
          <t>Qual DCv+</t>
        </is>
      </c>
      <c r="AI1" s="1" t="inlineStr">
        <is>
          <t>Density</t>
        </is>
      </c>
      <c r="AJ1" s="1" t="inlineStr">
        <is>
          <t>Min Density</t>
        </is>
      </c>
      <c r="AK1" s="1" t="inlineStr">
        <is>
          <t>Max Density</t>
        </is>
      </c>
      <c r="AL1" s="1" t="inlineStr">
        <is>
          <t>Number</t>
        </is>
      </c>
      <c r="AM1" s="1" t="inlineStr">
        <is>
          <t>Min Number</t>
        </is>
      </c>
      <c r="AN1" s="1" t="inlineStr">
        <is>
          <t>Max Number</t>
        </is>
      </c>
      <c r="AO1" s="1" t="inlineStr">
        <is>
          <t>EDR/ESW</t>
        </is>
      </c>
      <c r="AP1" s="1" t="inlineStr">
        <is>
          <t>Min EDR/ESW</t>
        </is>
      </c>
      <c r="AQ1" s="1" t="inlineStr">
        <is>
          <t>Max EDR/ESW</t>
        </is>
      </c>
      <c r="AR1" s="1" t="inlineStr">
        <is>
          <t>PDetec</t>
        </is>
      </c>
      <c r="AS1" s="1" t="inlineStr">
        <is>
          <t>Min PDetec</t>
        </is>
      </c>
      <c r="AT1" s="1" t="inlineStr">
        <is>
          <t>Max PDetec</t>
        </is>
      </c>
      <c r="AU1" s="1" t="inlineStr">
        <is>
          <t>RunFolder</t>
        </is>
      </c>
    </row>
    <row r="2">
      <c r="A2" t="n">
        <v>0</v>
      </c>
      <c r="B2" t="inlineStr">
        <is>
          <t>Sylvia atricapilla</t>
        </is>
      </c>
      <c r="C2" t="inlineStr">
        <is>
          <t>a+b</t>
        </is>
      </c>
      <c r="D2" t="inlineStr">
        <is>
          <t>m</t>
        </is>
      </c>
      <c r="E2" t="inlineStr">
        <is>
          <t>5mn</t>
        </is>
      </c>
      <c r="F2" t="n">
        <v>270</v>
      </c>
      <c r="G2" t="n">
        <v>488.187599344441</v>
      </c>
      <c r="H2" t="n">
        <v>15</v>
      </c>
      <c r="I2" t="inlineStr">
        <is>
          <t>HAZARD</t>
        </is>
      </c>
      <c r="J2" t="inlineStr">
        <is>
          <t>POLY</t>
        </is>
      </c>
      <c r="K2" t="inlineStr"/>
      <c r="L2" t="inlineStr"/>
      <c r="M2" t="n">
        <v>17</v>
      </c>
      <c r="N2" t="n">
        <v>2</v>
      </c>
      <c r="O2" t="n">
        <v>190</v>
      </c>
      <c r="P2" t="n">
        <v>270</v>
      </c>
      <c r="Q2" t="n">
        <v>100</v>
      </c>
      <c r="R2" t="n">
        <v>0</v>
      </c>
      <c r="S2" t="n">
        <v>0</v>
      </c>
      <c r="T2" t="n">
        <v>0.1739699</v>
      </c>
      <c r="U2" t="n">
        <v>0.5805464</v>
      </c>
      <c r="V2" t="n">
        <v>0.7</v>
      </c>
      <c r="W2" t="n">
        <v>0.7</v>
      </c>
      <c r="X2" t="n">
        <v>0.1199254</v>
      </c>
      <c r="Y2" t="inlineStr"/>
      <c r="Z2" t="n">
        <v>4</v>
      </c>
      <c r="AA2" t="n">
        <v>0.6310545078155937</v>
      </c>
      <c r="AB2" t="n">
        <v>4</v>
      </c>
      <c r="AC2" t="n">
        <v>0.6215372031806878</v>
      </c>
      <c r="AD2" t="n">
        <v>4</v>
      </c>
      <c r="AE2" t="n">
        <v>0.6350288768991701</v>
      </c>
      <c r="AF2" t="n">
        <v>0.5468773040517337</v>
      </c>
      <c r="AG2" t="n">
        <v>0.625232183234685</v>
      </c>
      <c r="AH2" t="n">
        <v>0.6520305655486245</v>
      </c>
      <c r="AI2" t="n">
        <v>29.87127</v>
      </c>
      <c r="AJ2" t="n">
        <v>23.61114</v>
      </c>
      <c r="AK2" t="n">
        <v>37.79118</v>
      </c>
      <c r="AL2" t="n">
        <v>717</v>
      </c>
      <c r="AM2" t="n">
        <v>567</v>
      </c>
      <c r="AN2" t="n">
        <v>907</v>
      </c>
      <c r="AO2" t="n">
        <v>123.0561</v>
      </c>
      <c r="AP2" t="n">
        <v>112.9668</v>
      </c>
      <c r="AQ2" t="n">
        <v>134.0466</v>
      </c>
      <c r="AR2" t="n">
        <v>0.06353793000000001</v>
      </c>
      <c r="AS2" t="n">
        <v>0.05355904</v>
      </c>
      <c r="AT2" t="n">
        <v>0.07537605</v>
      </c>
      <c r="AU2" t="inlineStr">
        <is>
          <t>anlys\230430-153402\SylvAtri-ab-5mn-m-haz-pol-ma-em4hpzd5</t>
        </is>
      </c>
    </row>
    <row r="3">
      <c r="A3" t="n">
        <v>0</v>
      </c>
      <c r="B3" t="inlineStr">
        <is>
          <t>Sylvia atricapilla</t>
        </is>
      </c>
      <c r="C3" t="inlineStr">
        <is>
          <t>a+b</t>
        </is>
      </c>
      <c r="D3" t="inlineStr">
        <is>
          <t>m</t>
        </is>
      </c>
      <c r="E3" t="inlineStr">
        <is>
          <t>5mn</t>
        </is>
      </c>
      <c r="F3" t="n">
        <v>270</v>
      </c>
      <c r="G3" t="n">
        <v>488.187599344441</v>
      </c>
      <c r="H3" t="n">
        <v>3</v>
      </c>
      <c r="I3" t="inlineStr">
        <is>
          <t>HNORMAL</t>
        </is>
      </c>
      <c r="J3" t="inlineStr">
        <is>
          <t>POLY</t>
        </is>
      </c>
      <c r="K3" t="inlineStr"/>
      <c r="L3" t="n">
        <v>315.500903969655</v>
      </c>
      <c r="M3" t="n">
        <v>15</v>
      </c>
      <c r="N3" t="n">
        <v>1</v>
      </c>
      <c r="O3" t="n">
        <v>190</v>
      </c>
      <c r="P3" t="n">
        <v>262</v>
      </c>
      <c r="Q3" t="n">
        <v>97.03703703703704</v>
      </c>
      <c r="R3" t="n">
        <v>2</v>
      </c>
      <c r="S3" t="n">
        <v>0</v>
      </c>
      <c r="T3" t="n">
        <v>0.2418475</v>
      </c>
      <c r="U3" t="n">
        <v>0.3218013</v>
      </c>
      <c r="V3" t="n">
        <v>0.3</v>
      </c>
      <c r="W3" t="n">
        <v>0.2</v>
      </c>
      <c r="X3" t="n">
        <v>0.1257615</v>
      </c>
      <c r="Y3" t="inlineStr"/>
      <c r="Z3" t="inlineStr"/>
      <c r="AA3" t="n">
        <v>0.4568923343303197</v>
      </c>
      <c r="AB3" t="inlineStr"/>
      <c r="AC3" t="n">
        <v>0.4542377571392927</v>
      </c>
      <c r="AD3" t="inlineStr"/>
      <c r="AE3" t="n">
        <v>0.4386189223767188</v>
      </c>
      <c r="AF3" t="n">
        <v>0.4257130395622435</v>
      </c>
      <c r="AG3" t="n">
        <v>0.4394402802612932</v>
      </c>
      <c r="AH3" t="n">
        <v>0.4880431531267514</v>
      </c>
      <c r="AI3" t="n">
        <v>41.97152</v>
      </c>
      <c r="AJ3" t="n">
        <v>32.80196</v>
      </c>
      <c r="AK3" t="n">
        <v>53.70437</v>
      </c>
      <c r="AL3" t="n">
        <v>1007</v>
      </c>
      <c r="AM3" t="n">
        <v>787</v>
      </c>
      <c r="AN3" t="n">
        <v>1289</v>
      </c>
      <c r="AO3" t="n">
        <v>102.2637</v>
      </c>
      <c r="AP3" t="n">
        <v>93.28021</v>
      </c>
      <c r="AQ3" t="n">
        <v>112.1124</v>
      </c>
      <c r="AR3" t="n">
        <v>0.105061</v>
      </c>
      <c r="AS3" t="n">
        <v>0.08743948</v>
      </c>
      <c r="AT3" t="n">
        <v>0.1262338</v>
      </c>
      <c r="AU3" t="inlineStr">
        <is>
          <t>anlys\230430-153402\SylvAtri-ab-5mn-m-hno-pol-ra-ma-037exkgf</t>
        </is>
      </c>
    </row>
    <row r="4">
      <c r="A4" t="n">
        <v>0</v>
      </c>
      <c r="B4" t="inlineStr">
        <is>
          <t>Sylvia atricapilla</t>
        </is>
      </c>
      <c r="C4" t="inlineStr">
        <is>
          <t>a+b</t>
        </is>
      </c>
      <c r="D4" t="inlineStr">
        <is>
          <t>m</t>
        </is>
      </c>
      <c r="E4" t="inlineStr">
        <is>
          <t>5mn</t>
        </is>
      </c>
      <c r="F4" t="n">
        <v>270</v>
      </c>
      <c r="G4" t="n">
        <v>488.187599344441</v>
      </c>
      <c r="H4" t="n">
        <v>2</v>
      </c>
      <c r="I4" t="inlineStr">
        <is>
          <t>HNORMAL</t>
        </is>
      </c>
      <c r="J4" t="inlineStr">
        <is>
          <t>POLY</t>
        </is>
      </c>
      <c r="K4" t="inlineStr"/>
      <c r="L4" t="n">
        <v>319.4278886906082</v>
      </c>
      <c r="M4" t="inlineStr"/>
      <c r="N4" t="n">
        <v>1</v>
      </c>
      <c r="O4" t="n">
        <v>190</v>
      </c>
      <c r="P4" t="n">
        <v>262</v>
      </c>
      <c r="Q4" t="n">
        <v>97.03703703703704</v>
      </c>
      <c r="R4" t="n">
        <v>2</v>
      </c>
      <c r="S4" t="n">
        <v>0</v>
      </c>
      <c r="T4" t="n">
        <v>0.1461519</v>
      </c>
      <c r="U4" t="n">
        <v>0.3146848</v>
      </c>
      <c r="V4" t="n">
        <v>0.3</v>
      </c>
      <c r="W4" t="n">
        <v>0.2</v>
      </c>
      <c r="X4" t="n">
        <v>0.1258444</v>
      </c>
      <c r="Y4" t="inlineStr"/>
      <c r="Z4" t="inlineStr"/>
      <c r="AA4" t="n">
        <v>0.4277979575999621</v>
      </c>
      <c r="AB4" t="inlineStr"/>
      <c r="AC4" t="n">
        <v>0.425308868572578</v>
      </c>
      <c r="AD4" t="inlineStr"/>
      <c r="AE4" t="n">
        <v>0.4068517979749609</v>
      </c>
      <c r="AF4" t="n">
        <v>0.3796755930871543</v>
      </c>
      <c r="AG4" t="n">
        <v>0.4134477209306063</v>
      </c>
      <c r="AH4" t="n">
        <v>0.4603002088749659</v>
      </c>
      <c r="AI4" t="n">
        <v>42.05285</v>
      </c>
      <c r="AJ4" t="n">
        <v>32.86026</v>
      </c>
      <c r="AK4" t="n">
        <v>53.81704</v>
      </c>
      <c r="AL4" t="n">
        <v>1009</v>
      </c>
      <c r="AM4" t="n">
        <v>789</v>
      </c>
      <c r="AN4" t="n">
        <v>1292</v>
      </c>
      <c r="AO4" t="n">
        <v>102.1648</v>
      </c>
      <c r="AP4" t="n">
        <v>93.17977</v>
      </c>
      <c r="AQ4" t="n">
        <v>112.0162</v>
      </c>
      <c r="AR4" t="n">
        <v>0.1022955</v>
      </c>
      <c r="AS4" t="n">
        <v>0.08511924999999999</v>
      </c>
      <c r="AT4" t="n">
        <v>0.1229377</v>
      </c>
      <c r="AU4" t="inlineStr">
        <is>
          <t>anlys\230430-153402\SylvAtri-ab-5mn-m-hno-pol-ra-jxjy_6k6</t>
        </is>
      </c>
    </row>
    <row r="5">
      <c r="A5" t="n">
        <v>0</v>
      </c>
      <c r="B5" t="inlineStr">
        <is>
          <t>Sylvia atricapilla</t>
        </is>
      </c>
      <c r="C5" t="inlineStr">
        <is>
          <t>a+b</t>
        </is>
      </c>
      <c r="D5" t="inlineStr">
        <is>
          <t>m</t>
        </is>
      </c>
      <c r="E5" t="inlineStr">
        <is>
          <t>5mn</t>
        </is>
      </c>
      <c r="F5" t="n">
        <v>270</v>
      </c>
      <c r="G5" t="n">
        <v>488.187599344441</v>
      </c>
      <c r="H5" t="n">
        <v>16</v>
      </c>
      <c r="I5" t="inlineStr">
        <is>
          <t>HAZARD</t>
        </is>
      </c>
      <c r="J5" t="inlineStr">
        <is>
          <t>POLY</t>
        </is>
      </c>
      <c r="K5" t="inlineStr"/>
      <c r="L5" t="n">
        <v>319.8722210671719</v>
      </c>
      <c r="M5" t="inlineStr"/>
      <c r="N5" t="n">
        <v>2</v>
      </c>
      <c r="O5" t="n">
        <v>190</v>
      </c>
      <c r="P5" t="n">
        <v>262</v>
      </c>
      <c r="Q5" t="n">
        <v>97.03703703703704</v>
      </c>
      <c r="R5" t="n">
        <v>1</v>
      </c>
      <c r="S5" t="n">
        <v>0</v>
      </c>
      <c r="T5" t="n">
        <v>0.2537499</v>
      </c>
      <c r="U5" t="n">
        <v>0.3249864</v>
      </c>
      <c r="V5" t="n">
        <v>0.6</v>
      </c>
      <c r="W5" t="n">
        <v>0.6</v>
      </c>
      <c r="X5" t="n">
        <v>0.1314563</v>
      </c>
      <c r="Y5" t="inlineStr"/>
      <c r="Z5" t="inlineStr"/>
      <c r="AA5" t="n">
        <v>0.5738799724965917</v>
      </c>
      <c r="AB5" t="inlineStr"/>
      <c r="AC5" t="n">
        <v>0.5659817480045362</v>
      </c>
      <c r="AD5" t="inlineStr"/>
      <c r="AE5" t="n">
        <v>0.5698400133104913</v>
      </c>
      <c r="AF5" t="n">
        <v>0.5241331196494278</v>
      </c>
      <c r="AG5" t="n">
        <v>0.5387428586752767</v>
      </c>
      <c r="AH5" t="n">
        <v>0.5960134918276215</v>
      </c>
      <c r="AI5" t="n">
        <v>30.47606</v>
      </c>
      <c r="AJ5" t="n">
        <v>23.55703</v>
      </c>
      <c r="AK5" t="n">
        <v>39.42731</v>
      </c>
      <c r="AL5" t="n">
        <v>731</v>
      </c>
      <c r="AM5" t="n">
        <v>565</v>
      </c>
      <c r="AN5" t="n">
        <v>946</v>
      </c>
      <c r="AO5" t="n">
        <v>120.0106</v>
      </c>
      <c r="AP5" t="n">
        <v>108.6604</v>
      </c>
      <c r="AQ5" t="n">
        <v>132.5463</v>
      </c>
      <c r="AR5" t="n">
        <v>0.1407623</v>
      </c>
      <c r="AS5" t="n">
        <v>0.1154395</v>
      </c>
      <c r="AT5" t="n">
        <v>0.1716401</v>
      </c>
      <c r="AU5" t="inlineStr">
        <is>
          <t>anlys\230430-153402\SylvAtri-ab-5mn-m-haz-pol-ra-l9qumhmq</t>
        </is>
      </c>
    </row>
    <row r="6">
      <c r="A6" t="n">
        <v>0</v>
      </c>
      <c r="B6" t="inlineStr">
        <is>
          <t>Sylvia atricapilla</t>
        </is>
      </c>
      <c r="C6" t="inlineStr">
        <is>
          <t>a+b</t>
        </is>
      </c>
      <c r="D6" t="inlineStr">
        <is>
          <t>m</t>
        </is>
      </c>
      <c r="E6" t="inlineStr">
        <is>
          <t>5mn</t>
        </is>
      </c>
      <c r="F6" t="n">
        <v>270</v>
      </c>
      <c r="G6" t="n">
        <v>488.187599344441</v>
      </c>
      <c r="H6" t="n">
        <v>17</v>
      </c>
      <c r="I6" t="inlineStr">
        <is>
          <t>HAZARD</t>
        </is>
      </c>
      <c r="J6" t="inlineStr">
        <is>
          <t>POLY</t>
        </is>
      </c>
      <c r="K6" t="inlineStr"/>
      <c r="L6" t="n">
        <v>375.3655098785</v>
      </c>
      <c r="M6" t="n">
        <v>18</v>
      </c>
      <c r="N6" t="n">
        <v>1</v>
      </c>
      <c r="O6" t="n">
        <v>190</v>
      </c>
      <c r="P6" t="n">
        <v>266</v>
      </c>
      <c r="Q6" t="n">
        <v>98.51851851851852</v>
      </c>
      <c r="R6" t="n">
        <v>0</v>
      </c>
      <c r="S6" t="n">
        <v>0</v>
      </c>
      <c r="T6" t="n">
        <v>0.3298259</v>
      </c>
      <c r="U6" t="n">
        <v>0.5433133</v>
      </c>
      <c r="V6" t="n">
        <v>0.7</v>
      </c>
      <c r="W6" t="n">
        <v>0.7</v>
      </c>
      <c r="X6" t="n">
        <v>0.1203683</v>
      </c>
      <c r="Y6" t="inlineStr"/>
      <c r="Z6" t="n">
        <v>3</v>
      </c>
      <c r="AA6" t="n">
        <v>0.6765362568627267</v>
      </c>
      <c r="AB6" t="n">
        <v>3</v>
      </c>
      <c r="AC6" t="n">
        <v>0.6662992400319917</v>
      </c>
      <c r="AD6" t="n">
        <v>3</v>
      </c>
      <c r="AE6" t="n">
        <v>0.6876430925831767</v>
      </c>
      <c r="AF6" t="n">
        <v>0.6246312490624951</v>
      </c>
      <c r="AG6" t="n">
        <v>0.6602505502275919</v>
      </c>
      <c r="AH6" t="n">
        <v>0.6935068727359345</v>
      </c>
      <c r="AI6" t="n">
        <v>29.77569</v>
      </c>
      <c r="AJ6" t="n">
        <v>23.51544</v>
      </c>
      <c r="AK6" t="n">
        <v>37.70255</v>
      </c>
      <c r="AL6" t="n">
        <v>715</v>
      </c>
      <c r="AM6" t="n">
        <v>564</v>
      </c>
      <c r="AN6" t="n">
        <v>905</v>
      </c>
      <c r="AO6" t="n">
        <v>122.3371</v>
      </c>
      <c r="AP6" t="n">
        <v>112.2155</v>
      </c>
      <c r="AQ6" t="n">
        <v>133.3716</v>
      </c>
      <c r="AR6" t="n">
        <v>0.10622</v>
      </c>
      <c r="AS6" t="n">
        <v>0.08939305</v>
      </c>
      <c r="AT6" t="n">
        <v>0.1262144</v>
      </c>
      <c r="AU6" t="inlineStr">
        <is>
          <t>anlys\230430-153402\SylvAtri-ab-5mn-m-haz-pol-ra-ma-b9b1q3bo</t>
        </is>
      </c>
    </row>
    <row r="7">
      <c r="A7" t="n">
        <v>0</v>
      </c>
      <c r="B7" t="inlineStr">
        <is>
          <t>Sylvia atricapilla</t>
        </is>
      </c>
      <c r="C7" t="inlineStr">
        <is>
          <t>a+b</t>
        </is>
      </c>
      <c r="D7" t="inlineStr">
        <is>
          <t>m</t>
        </is>
      </c>
      <c r="E7" t="inlineStr">
        <is>
          <t>5mn</t>
        </is>
      </c>
      <c r="F7" t="n">
        <v>270</v>
      </c>
      <c r="G7" t="n">
        <v>488.187599344441</v>
      </c>
      <c r="H7" t="n">
        <v>18</v>
      </c>
      <c r="I7" t="inlineStr">
        <is>
          <t>HAZARD</t>
        </is>
      </c>
      <c r="J7" t="inlineStr">
        <is>
          <t>POLY</t>
        </is>
      </c>
      <c r="K7" t="n">
        <v>11.86173337682975</v>
      </c>
      <c r="L7" t="inlineStr"/>
      <c r="M7" t="inlineStr"/>
      <c r="N7" t="n">
        <v>2</v>
      </c>
      <c r="O7" t="n">
        <v>190</v>
      </c>
      <c r="P7" t="n">
        <v>268</v>
      </c>
      <c r="Q7" t="n">
        <v>99.25925925925925</v>
      </c>
      <c r="R7" t="n">
        <v>0</v>
      </c>
      <c r="S7" t="n">
        <v>0</v>
      </c>
      <c r="T7" t="n">
        <v>0.05739301</v>
      </c>
      <c r="U7" t="n">
        <v>0.5594258</v>
      </c>
      <c r="V7" t="n">
        <v>0.7</v>
      </c>
      <c r="W7" t="n">
        <v>0.7</v>
      </c>
      <c r="X7" t="n">
        <v>0.1209424</v>
      </c>
      <c r="Y7" t="inlineStr"/>
      <c r="Z7" t="inlineStr"/>
      <c r="AA7" t="n">
        <v>0.5460518099273012</v>
      </c>
      <c r="AB7" t="inlineStr"/>
      <c r="AC7" t="n">
        <v>0.5377542466069158</v>
      </c>
      <c r="AD7" t="inlineStr"/>
      <c r="AE7" t="n">
        <v>0.538329837997624</v>
      </c>
      <c r="AF7" t="n">
        <v>0.4251337018649564</v>
      </c>
      <c r="AG7" t="n">
        <v>0.5475218782385003</v>
      </c>
      <c r="AH7" t="n">
        <v>0.5730923880895105</v>
      </c>
      <c r="AI7" t="n">
        <v>29.89012</v>
      </c>
      <c r="AJ7" t="n">
        <v>23.57947</v>
      </c>
      <c r="AK7" t="n">
        <v>37.88972</v>
      </c>
      <c r="AL7" t="n">
        <v>717</v>
      </c>
      <c r="AM7" t="n">
        <v>566</v>
      </c>
      <c r="AN7" t="n">
        <v>909</v>
      </c>
      <c r="AO7" t="n">
        <v>122.5609</v>
      </c>
      <c r="AP7" t="n">
        <v>112.381</v>
      </c>
      <c r="AQ7" t="n">
        <v>133.6628</v>
      </c>
      <c r="AR7" t="n">
        <v>0.06302750999999999</v>
      </c>
      <c r="AS7" t="n">
        <v>0.0530056</v>
      </c>
      <c r="AT7" t="n">
        <v>0.07494429</v>
      </c>
      <c r="AU7" t="inlineStr">
        <is>
          <t>anlys\230430-153402\SylvAtri-ab-5mn-m-haz-pol-la-q6huua06</t>
        </is>
      </c>
    </row>
    <row r="8">
      <c r="A8" t="n">
        <v>0</v>
      </c>
      <c r="B8" t="inlineStr">
        <is>
          <t>Sylvia atricapilla</t>
        </is>
      </c>
      <c r="C8" t="inlineStr">
        <is>
          <t>a+b</t>
        </is>
      </c>
      <c r="D8" t="inlineStr">
        <is>
          <t>m</t>
        </is>
      </c>
      <c r="E8" t="inlineStr">
        <is>
          <t>5mn</t>
        </is>
      </c>
      <c r="F8" t="n">
        <v>270</v>
      </c>
      <c r="G8" t="n">
        <v>488.187599344441</v>
      </c>
      <c r="H8" t="n">
        <v>19</v>
      </c>
      <c r="I8" t="inlineStr">
        <is>
          <t>HAZARD</t>
        </is>
      </c>
      <c r="J8" t="inlineStr">
        <is>
          <t>POLY</t>
        </is>
      </c>
      <c r="K8" t="n">
        <v>12.18575364412747</v>
      </c>
      <c r="L8" t="inlineStr"/>
      <c r="M8" t="n">
        <v>13</v>
      </c>
      <c r="N8" t="n">
        <v>2</v>
      </c>
      <c r="O8" t="n">
        <v>190</v>
      </c>
      <c r="P8" t="n">
        <v>268</v>
      </c>
      <c r="Q8" t="n">
        <v>99.25925925925925</v>
      </c>
      <c r="R8" t="n">
        <v>0</v>
      </c>
      <c r="S8" t="n">
        <v>0</v>
      </c>
      <c r="T8" t="n">
        <v>0.4112832</v>
      </c>
      <c r="U8" t="n">
        <v>0.5602016</v>
      </c>
      <c r="V8" t="n">
        <v>0.7</v>
      </c>
      <c r="W8" t="n">
        <v>0.7</v>
      </c>
      <c r="X8" t="n">
        <v>0.1209983</v>
      </c>
      <c r="Y8" t="inlineStr"/>
      <c r="Z8" t="n">
        <v>1</v>
      </c>
      <c r="AA8" t="n">
        <v>0.6985658918256841</v>
      </c>
      <c r="AB8" t="n">
        <v>1</v>
      </c>
      <c r="AC8" t="n">
        <v>0.6879464632549253</v>
      </c>
      <c r="AD8" t="n">
        <v>1</v>
      </c>
      <c r="AE8" t="n">
        <v>0.7133579414267769</v>
      </c>
      <c r="AF8" t="n">
        <v>0.6586344500267363</v>
      </c>
      <c r="AG8" t="n">
        <v>0.6816413516445593</v>
      </c>
      <c r="AH8" t="n">
        <v>0.713348241756773</v>
      </c>
      <c r="AI8" t="n">
        <v>29.93321</v>
      </c>
      <c r="AJ8" t="n">
        <v>23.61091</v>
      </c>
      <c r="AK8" t="n">
        <v>37.94844</v>
      </c>
      <c r="AL8" t="n">
        <v>718</v>
      </c>
      <c r="AM8" t="n">
        <v>567</v>
      </c>
      <c r="AN8" t="n">
        <v>911</v>
      </c>
      <c r="AO8" t="n">
        <v>122.4726</v>
      </c>
      <c r="AP8" t="n">
        <v>112.2917</v>
      </c>
      <c r="AQ8" t="n">
        <v>133.5766</v>
      </c>
      <c r="AR8" t="n">
        <v>0.06293678</v>
      </c>
      <c r="AS8" t="n">
        <v>0.05292136</v>
      </c>
      <c r="AT8" t="n">
        <v>0.07484762</v>
      </c>
      <c r="AU8" t="inlineStr">
        <is>
          <t>anlys\230430-153402\SylvAtri-ab-5mn-m-haz-pol-la-ma-_0htyo_8</t>
        </is>
      </c>
    </row>
    <row r="9">
      <c r="A9" t="n">
        <v>0</v>
      </c>
      <c r="B9" t="inlineStr">
        <is>
          <t>Sylvia atricapilla</t>
        </is>
      </c>
      <c r="C9" t="inlineStr">
        <is>
          <t>a+b</t>
        </is>
      </c>
      <c r="D9" t="inlineStr">
        <is>
          <t>m</t>
        </is>
      </c>
      <c r="E9" t="inlineStr">
        <is>
          <t>5mn</t>
        </is>
      </c>
      <c r="F9" t="n">
        <v>270</v>
      </c>
      <c r="G9" t="n">
        <v>488.187599344441</v>
      </c>
      <c r="H9" t="n">
        <v>7</v>
      </c>
      <c r="I9" t="inlineStr">
        <is>
          <t>HNORMAL</t>
        </is>
      </c>
      <c r="J9" t="inlineStr">
        <is>
          <t>POLY</t>
        </is>
      </c>
      <c r="K9" t="n">
        <v>15.90867682235415</v>
      </c>
      <c r="L9" t="n">
        <v>367.0693040704977</v>
      </c>
      <c r="M9" t="n">
        <v>15</v>
      </c>
      <c r="N9" t="n">
        <v>1</v>
      </c>
      <c r="O9" t="n">
        <v>190</v>
      </c>
      <c r="P9" t="n">
        <v>259</v>
      </c>
      <c r="Q9" t="n">
        <v>95.92592592592592</v>
      </c>
      <c r="R9" t="n">
        <v>2</v>
      </c>
      <c r="S9" t="n">
        <v>0</v>
      </c>
      <c r="T9" t="n">
        <v>0.2057507</v>
      </c>
      <c r="U9" t="n">
        <v>0.3382219</v>
      </c>
      <c r="V9" t="n">
        <v>0.4</v>
      </c>
      <c r="W9" t="n">
        <v>0.3</v>
      </c>
      <c r="X9" t="n">
        <v>0.1169778</v>
      </c>
      <c r="Y9" t="inlineStr"/>
      <c r="Z9" t="inlineStr"/>
      <c r="AA9" t="n">
        <v>0.4927582331622892</v>
      </c>
      <c r="AB9" t="inlineStr"/>
      <c r="AC9" t="n">
        <v>0.4903751422693903</v>
      </c>
      <c r="AD9" t="inlineStr"/>
      <c r="AE9" t="n">
        <v>0.4775552600121816</v>
      </c>
      <c r="AF9" t="n">
        <v>0.4471881335121814</v>
      </c>
      <c r="AG9" t="n">
        <v>0.4725793710462361</v>
      </c>
      <c r="AH9" t="n">
        <v>0.5239759501681494</v>
      </c>
      <c r="AI9" t="n">
        <v>41.48728</v>
      </c>
      <c r="AJ9" t="n">
        <v>32.97971</v>
      </c>
      <c r="AK9" t="n">
        <v>52.18949</v>
      </c>
      <c r="AL9" t="n">
        <v>996</v>
      </c>
      <c r="AM9" t="n">
        <v>792</v>
      </c>
      <c r="AN9" t="n">
        <v>1253</v>
      </c>
      <c r="AO9" t="n">
        <v>102.2682</v>
      </c>
      <c r="AP9" t="n">
        <v>94.26553</v>
      </c>
      <c r="AQ9" t="n">
        <v>110.9503</v>
      </c>
      <c r="AR9" t="n">
        <v>0.07762218999999999</v>
      </c>
      <c r="AS9" t="n">
        <v>0.06596307</v>
      </c>
      <c r="AT9" t="n">
        <v>0.09134208000000001</v>
      </c>
      <c r="AU9" t="inlineStr">
        <is>
          <t>anlys\230430-153402\SylvAtri-ab-5mn-m-hno-pol-la-ra-ma-ou5o37l9</t>
        </is>
      </c>
    </row>
    <row r="10">
      <c r="A10" t="n">
        <v>0</v>
      </c>
      <c r="B10" t="inlineStr">
        <is>
          <t>Sylvia atricapilla</t>
        </is>
      </c>
      <c r="C10" t="inlineStr">
        <is>
          <t>a+b</t>
        </is>
      </c>
      <c r="D10" t="inlineStr">
        <is>
          <t>m</t>
        </is>
      </c>
      <c r="E10" t="inlineStr">
        <is>
          <t>5mn</t>
        </is>
      </c>
      <c r="F10" t="n">
        <v>270</v>
      </c>
      <c r="G10" t="n">
        <v>488.187599344441</v>
      </c>
      <c r="H10" t="n">
        <v>25</v>
      </c>
      <c r="I10" t="inlineStr">
        <is>
          <t>HAZARD</t>
        </is>
      </c>
      <c r="J10" t="inlineStr">
        <is>
          <t>POLY</t>
        </is>
      </c>
      <c r="K10" t="n">
        <v>20</v>
      </c>
      <c r="L10" t="inlineStr"/>
      <c r="M10" t="inlineStr"/>
      <c r="N10" t="n">
        <v>2</v>
      </c>
      <c r="O10" t="n">
        <v>190</v>
      </c>
      <c r="P10" t="n">
        <v>265</v>
      </c>
      <c r="Q10" t="n">
        <v>98.14814814814815</v>
      </c>
      <c r="R10" t="n">
        <v>0</v>
      </c>
      <c r="S10" t="n">
        <v>0</v>
      </c>
      <c r="T10" t="n">
        <v>0.0008880496</v>
      </c>
      <c r="U10" t="n">
        <v>0.5657573</v>
      </c>
      <c r="V10" t="n">
        <v>0.7</v>
      </c>
      <c r="W10" t="n">
        <v>0.7</v>
      </c>
      <c r="X10" t="n">
        <v>0.1219829</v>
      </c>
      <c r="Y10" t="inlineStr"/>
      <c r="Z10" t="inlineStr"/>
      <c r="AA10" t="n">
        <v>0.3241207812313213</v>
      </c>
      <c r="AB10" t="inlineStr"/>
      <c r="AC10" t="n">
        <v>0.3191585885910521</v>
      </c>
      <c r="AD10" t="inlineStr"/>
      <c r="AE10" t="n">
        <v>0.2966391087520497</v>
      </c>
      <c r="AF10" t="n">
        <v>0.1682713770496925</v>
      </c>
      <c r="AG10" t="n">
        <v>0.3448158673633635</v>
      </c>
      <c r="AH10" t="n">
        <v>0.3603032119075195</v>
      </c>
      <c r="AI10" t="n">
        <v>30.43658</v>
      </c>
      <c r="AJ10" t="n">
        <v>23.96295</v>
      </c>
      <c r="AK10" t="n">
        <v>38.65907</v>
      </c>
      <c r="AL10" t="n">
        <v>730</v>
      </c>
      <c r="AM10" t="n">
        <v>575</v>
      </c>
      <c r="AN10" t="n">
        <v>928</v>
      </c>
      <c r="AO10" t="n">
        <v>120.774</v>
      </c>
      <c r="AP10" t="n">
        <v>110.4089</v>
      </c>
      <c r="AQ10" t="n">
        <v>132.1121</v>
      </c>
      <c r="AR10" t="n">
        <v>0.06120306</v>
      </c>
      <c r="AS10" t="n">
        <v>0.05116291</v>
      </c>
      <c r="AT10" t="n">
        <v>0.07321348</v>
      </c>
      <c r="AU10" t="inlineStr">
        <is>
          <t>anlys\230430-153402\SylvAtri-ab-5mn-m-haz-pol-l20-oaf5b8qy</t>
        </is>
      </c>
    </row>
    <row r="11">
      <c r="A11" t="n">
        <v>0</v>
      </c>
      <c r="B11" t="inlineStr">
        <is>
          <t>Sylvia atricapilla</t>
        </is>
      </c>
      <c r="C11" t="inlineStr">
        <is>
          <t>a+b</t>
        </is>
      </c>
      <c r="D11" t="inlineStr">
        <is>
          <t>m</t>
        </is>
      </c>
      <c r="E11" t="inlineStr">
        <is>
          <t>5mn</t>
        </is>
      </c>
      <c r="F11" t="n">
        <v>270</v>
      </c>
      <c r="G11" t="n">
        <v>488.187599344441</v>
      </c>
      <c r="H11" t="n">
        <v>21</v>
      </c>
      <c r="I11" t="inlineStr">
        <is>
          <t>HAZARD</t>
        </is>
      </c>
      <c r="J11" t="inlineStr">
        <is>
          <t>POLY</t>
        </is>
      </c>
      <c r="K11" t="n">
        <v>23.22534765457019</v>
      </c>
      <c r="L11" t="n">
        <v>377.2227677367845</v>
      </c>
      <c r="M11" t="n">
        <v>17</v>
      </c>
      <c r="N11" t="n">
        <v>1</v>
      </c>
      <c r="O11" t="n">
        <v>190</v>
      </c>
      <c r="P11" t="n">
        <v>258</v>
      </c>
      <c r="Q11" t="n">
        <v>95.55555555555556</v>
      </c>
      <c r="R11" t="n">
        <v>0</v>
      </c>
      <c r="S11" t="n">
        <v>0</v>
      </c>
      <c r="T11" t="n">
        <v>0.409945</v>
      </c>
      <c r="U11" t="n">
        <v>0.5378439</v>
      </c>
      <c r="V11" t="n">
        <v>0.7</v>
      </c>
      <c r="W11" t="n">
        <v>0.7</v>
      </c>
      <c r="X11" t="n">
        <v>0.1240563</v>
      </c>
      <c r="Y11" t="inlineStr"/>
      <c r="Z11" t="n">
        <v>2</v>
      </c>
      <c r="AA11" t="n">
        <v>0.6903764933695467</v>
      </c>
      <c r="AB11" t="n">
        <v>2</v>
      </c>
      <c r="AC11" t="n">
        <v>0.6796552819416399</v>
      </c>
      <c r="AD11" t="n">
        <v>2</v>
      </c>
      <c r="AE11" t="n">
        <v>0.7041435729838846</v>
      </c>
      <c r="AF11" t="n">
        <v>0.6515306332404117</v>
      </c>
      <c r="AG11" t="n">
        <v>0.6714879844706948</v>
      </c>
      <c r="AH11" t="n">
        <v>0.7049438649126848</v>
      </c>
      <c r="AI11" t="n">
        <v>30.30917</v>
      </c>
      <c r="AJ11" t="n">
        <v>23.767</v>
      </c>
      <c r="AK11" t="n">
        <v>38.65215</v>
      </c>
      <c r="AL11" t="n">
        <v>727</v>
      </c>
      <c r="AM11" t="n">
        <v>570</v>
      </c>
      <c r="AN11" t="n">
        <v>928</v>
      </c>
      <c r="AO11" t="n">
        <v>119.4184</v>
      </c>
      <c r="AP11" t="n">
        <v>108.8212</v>
      </c>
      <c r="AQ11" t="n">
        <v>131.0475</v>
      </c>
      <c r="AR11" t="n">
        <v>0.1002181</v>
      </c>
      <c r="AS11" t="n">
        <v>0.08324624999999999</v>
      </c>
      <c r="AT11" t="n">
        <v>0.12065</v>
      </c>
      <c r="AU11" t="inlineStr">
        <is>
          <t>anlys\230430-153402\SylvAtri-ab-5mn-m-haz-pol-la-ra-ma-tovsic8n</t>
        </is>
      </c>
    </row>
    <row r="12">
      <c r="A12" t="n">
        <v>1</v>
      </c>
      <c r="B12" t="inlineStr">
        <is>
          <t>Sylvia atricapilla</t>
        </is>
      </c>
      <c r="C12" t="inlineStr">
        <is>
          <t>a+b</t>
        </is>
      </c>
      <c r="D12" t="inlineStr">
        <is>
          <t>m</t>
        </is>
      </c>
      <c r="E12" t="inlineStr">
        <is>
          <t>10mn</t>
        </is>
      </c>
      <c r="F12" t="n">
        <v>403</v>
      </c>
      <c r="G12" t="n">
        <v>511.409745300912</v>
      </c>
      <c r="H12" t="n">
        <v>43</v>
      </c>
      <c r="I12" t="inlineStr">
        <is>
          <t>HAZARD</t>
        </is>
      </c>
      <c r="J12" t="inlineStr">
        <is>
          <t>POLY</t>
        </is>
      </c>
      <c r="K12" t="inlineStr"/>
      <c r="L12" t="inlineStr"/>
      <c r="M12" t="n">
        <v>13</v>
      </c>
      <c r="N12" t="n">
        <v>1</v>
      </c>
      <c r="O12" t="n">
        <v>190</v>
      </c>
      <c r="P12" t="n">
        <v>403</v>
      </c>
      <c r="Q12" t="n">
        <v>100</v>
      </c>
      <c r="R12" t="n">
        <v>0</v>
      </c>
      <c r="S12" t="n">
        <v>0</v>
      </c>
      <c r="T12" t="n">
        <v>0.1633545</v>
      </c>
      <c r="U12" t="n">
        <v>0.5173957</v>
      </c>
      <c r="V12" t="n">
        <v>0.6</v>
      </c>
      <c r="W12" t="n">
        <v>0.6</v>
      </c>
      <c r="X12" t="n">
        <v>0.09861854</v>
      </c>
      <c r="Y12" t="inlineStr"/>
      <c r="Z12" t="n">
        <v>2</v>
      </c>
      <c r="AA12" t="n">
        <v>0.5990493272745453</v>
      </c>
      <c r="AB12" t="n">
        <v>2</v>
      </c>
      <c r="AC12" t="n">
        <v>0.5917203490096981</v>
      </c>
      <c r="AD12" t="n">
        <v>2</v>
      </c>
      <c r="AE12" t="n">
        <v>0.5971474431974104</v>
      </c>
      <c r="AF12" t="n">
        <v>0.5185123283272443</v>
      </c>
      <c r="AG12" t="n">
        <v>0.5893747139061933</v>
      </c>
      <c r="AH12" t="n">
        <v>0.6274149375497393</v>
      </c>
      <c r="AI12" t="n">
        <v>36.9548</v>
      </c>
      <c r="AJ12" t="n">
        <v>30.45185</v>
      </c>
      <c r="AK12" t="n">
        <v>44.84645</v>
      </c>
      <c r="AL12" t="n">
        <v>887</v>
      </c>
      <c r="AM12" t="n">
        <v>731</v>
      </c>
      <c r="AN12" t="n">
        <v>1076</v>
      </c>
      <c r="AO12" t="n">
        <v>135.1653</v>
      </c>
      <c r="AP12" t="n">
        <v>126.0495</v>
      </c>
      <c r="AQ12" t="n">
        <v>144.9404</v>
      </c>
      <c r="AR12" t="n">
        <v>0.06985421999999999</v>
      </c>
      <c r="AS12" t="n">
        <v>0.06075773</v>
      </c>
      <c r="AT12" t="n">
        <v>0.08031262</v>
      </c>
      <c r="AU12" t="inlineStr">
        <is>
          <t>anlys\230430-153402\SylvAtri-ab-10mn-m-haz-pol-ma-w3hq64b3</t>
        </is>
      </c>
    </row>
    <row r="13">
      <c r="A13" t="n">
        <v>1</v>
      </c>
      <c r="B13" t="inlineStr">
        <is>
          <t>Sylvia atricapilla</t>
        </is>
      </c>
      <c r="C13" t="inlineStr">
        <is>
          <t>a+b</t>
        </is>
      </c>
      <c r="D13" t="inlineStr">
        <is>
          <t>m</t>
        </is>
      </c>
      <c r="E13" t="inlineStr">
        <is>
          <t>10mn</t>
        </is>
      </c>
      <c r="F13" t="n">
        <v>403</v>
      </c>
      <c r="G13" t="n">
        <v>511.409745300912</v>
      </c>
      <c r="H13" t="n">
        <v>42</v>
      </c>
      <c r="I13" t="inlineStr">
        <is>
          <t>HAZARD</t>
        </is>
      </c>
      <c r="J13" t="inlineStr">
        <is>
          <t>POLY</t>
        </is>
      </c>
      <c r="K13" t="inlineStr"/>
      <c r="L13" t="inlineStr"/>
      <c r="M13" t="inlineStr"/>
      <c r="N13" t="n">
        <v>1</v>
      </c>
      <c r="O13" t="n">
        <v>190</v>
      </c>
      <c r="P13" t="n">
        <v>403</v>
      </c>
      <c r="Q13" t="n">
        <v>100</v>
      </c>
      <c r="R13" t="n">
        <v>0</v>
      </c>
      <c r="S13" t="n">
        <v>0</v>
      </c>
      <c r="T13" t="n">
        <v>0.002468109</v>
      </c>
      <c r="U13" t="n">
        <v>0.5173957</v>
      </c>
      <c r="V13" t="n">
        <v>0.6</v>
      </c>
      <c r="W13" t="n">
        <v>0.6</v>
      </c>
      <c r="X13" t="n">
        <v>0.09861854</v>
      </c>
      <c r="Y13" t="inlineStr"/>
      <c r="Z13" t="inlineStr"/>
      <c r="AA13" t="n">
        <v>0.3547045332304327</v>
      </c>
      <c r="AB13" t="inlineStr"/>
      <c r="AC13" t="n">
        <v>0.3503649543408011</v>
      </c>
      <c r="AD13" t="inlineStr"/>
      <c r="AE13" t="n">
        <v>0.3280741701605567</v>
      </c>
      <c r="AF13" t="n">
        <v>0.2042416214740777</v>
      </c>
      <c r="AG13" t="n">
        <v>0.3698997865545661</v>
      </c>
      <c r="AH13" t="n">
        <v>0.3937743612084003</v>
      </c>
      <c r="AI13" t="n">
        <v>36.9548</v>
      </c>
      <c r="AJ13" t="n">
        <v>30.45185</v>
      </c>
      <c r="AK13" t="n">
        <v>44.84645</v>
      </c>
      <c r="AL13" t="n">
        <v>887</v>
      </c>
      <c r="AM13" t="n">
        <v>731</v>
      </c>
      <c r="AN13" t="n">
        <v>1076</v>
      </c>
      <c r="AO13" t="n">
        <v>135.1653</v>
      </c>
      <c r="AP13" t="n">
        <v>126.0495</v>
      </c>
      <c r="AQ13" t="n">
        <v>144.9404</v>
      </c>
      <c r="AR13" t="n">
        <v>0.06985421999999999</v>
      </c>
      <c r="AS13" t="n">
        <v>0.06075773</v>
      </c>
      <c r="AT13" t="n">
        <v>0.08031262</v>
      </c>
      <c r="AU13" t="inlineStr">
        <is>
          <t>anlys\230430-153402\SylvAtri-ab-10mn-m-haz-pol-d095av3p</t>
        </is>
      </c>
    </row>
    <row r="14">
      <c r="A14" t="n">
        <v>1</v>
      </c>
      <c r="B14" t="inlineStr">
        <is>
          <t>Sylvia atricapilla</t>
        </is>
      </c>
      <c r="C14" t="inlineStr">
        <is>
          <t>a+b</t>
        </is>
      </c>
      <c r="D14" t="inlineStr">
        <is>
          <t>m</t>
        </is>
      </c>
      <c r="E14" t="inlineStr">
        <is>
          <t>10mn</t>
        </is>
      </c>
      <c r="F14" t="n">
        <v>403</v>
      </c>
      <c r="G14" t="n">
        <v>511.409745300912</v>
      </c>
      <c r="H14" t="n">
        <v>45</v>
      </c>
      <c r="I14" t="inlineStr">
        <is>
          <t>HAZARD</t>
        </is>
      </c>
      <c r="J14" t="inlineStr">
        <is>
          <t>POLY</t>
        </is>
      </c>
      <c r="K14" t="inlineStr"/>
      <c r="L14" t="n">
        <v>278.0036317770612</v>
      </c>
      <c r="M14" t="n">
        <v>25</v>
      </c>
      <c r="N14" t="n">
        <v>1</v>
      </c>
      <c r="O14" t="n">
        <v>190</v>
      </c>
      <c r="P14" t="n">
        <v>384</v>
      </c>
      <c r="Q14" t="n">
        <v>95.28535980148884</v>
      </c>
      <c r="R14" t="n">
        <v>0</v>
      </c>
      <c r="S14" t="n">
        <v>0</v>
      </c>
      <c r="T14" t="n">
        <v>0.08880752</v>
      </c>
      <c r="U14" t="n">
        <v>0.47873</v>
      </c>
      <c r="V14" t="n">
        <v>0.6</v>
      </c>
      <c r="W14" t="n">
        <v>0.6</v>
      </c>
      <c r="X14" t="n">
        <v>0.1064735</v>
      </c>
      <c r="Y14" t="inlineStr"/>
      <c r="Z14" t="n">
        <v>4</v>
      </c>
      <c r="AA14" t="n">
        <v>0.5448680839913186</v>
      </c>
      <c r="AB14" t="n">
        <v>4</v>
      </c>
      <c r="AC14" t="n">
        <v>0.5375810802254775</v>
      </c>
      <c r="AD14" t="n">
        <v>4</v>
      </c>
      <c r="AE14" t="n">
        <v>0.5361118696167554</v>
      </c>
      <c r="AF14" t="n">
        <v>0.4454032800776709</v>
      </c>
      <c r="AG14" t="n">
        <v>0.5370897255604845</v>
      </c>
      <c r="AH14" t="n">
        <v>0.575239985146146</v>
      </c>
      <c r="AI14" t="n">
        <v>37.80903</v>
      </c>
      <c r="AJ14" t="n">
        <v>30.6839</v>
      </c>
      <c r="AK14" t="n">
        <v>46.5887</v>
      </c>
      <c r="AL14" t="n">
        <v>907</v>
      </c>
      <c r="AM14" t="n">
        <v>736</v>
      </c>
      <c r="AN14" t="n">
        <v>1118</v>
      </c>
      <c r="AO14" t="n">
        <v>130.4416</v>
      </c>
      <c r="AP14" t="n">
        <v>120.5708</v>
      </c>
      <c r="AQ14" t="n">
        <v>141.1205</v>
      </c>
      <c r="AR14" t="n">
        <v>0.2201558</v>
      </c>
      <c r="AS14" t="n">
        <v>0.1881324</v>
      </c>
      <c r="AT14" t="n">
        <v>0.2576301</v>
      </c>
      <c r="AU14" t="inlineStr">
        <is>
          <t>anlys\230430-153402\SylvAtri-ab-10mn-m-haz-pol-ra-ma-c7m6ijqg</t>
        </is>
      </c>
    </row>
    <row r="15">
      <c r="A15" t="n">
        <v>1</v>
      </c>
      <c r="B15" t="inlineStr">
        <is>
          <t>Sylvia atricapilla</t>
        </is>
      </c>
      <c r="C15" t="inlineStr">
        <is>
          <t>a+b</t>
        </is>
      </c>
      <c r="D15" t="inlineStr">
        <is>
          <t>m</t>
        </is>
      </c>
      <c r="E15" t="inlineStr">
        <is>
          <t>10mn</t>
        </is>
      </c>
      <c r="F15" t="n">
        <v>403</v>
      </c>
      <c r="G15" t="n">
        <v>511.409745300912</v>
      </c>
      <c r="H15" t="n">
        <v>30</v>
      </c>
      <c r="I15" t="inlineStr">
        <is>
          <t>HNORMAL</t>
        </is>
      </c>
      <c r="J15" t="inlineStr">
        <is>
          <t>POLY</t>
        </is>
      </c>
      <c r="K15" t="inlineStr"/>
      <c r="L15" t="n">
        <v>304.2520392944627</v>
      </c>
      <c r="M15" t="inlineStr"/>
      <c r="N15" t="n">
        <v>1</v>
      </c>
      <c r="O15" t="n">
        <v>190</v>
      </c>
      <c r="P15" t="n">
        <v>389</v>
      </c>
      <c r="Q15" t="n">
        <v>96.52605459057072</v>
      </c>
      <c r="R15" t="n">
        <v>2</v>
      </c>
      <c r="S15" t="n">
        <v>0</v>
      </c>
      <c r="T15" t="n">
        <v>0.06337452</v>
      </c>
      <c r="U15" t="n">
        <v>0.3691601</v>
      </c>
      <c r="V15" t="n">
        <v>0.4</v>
      </c>
      <c r="W15" t="n">
        <v>0.3</v>
      </c>
      <c r="X15" t="n">
        <v>0.1099512</v>
      </c>
      <c r="Y15" t="inlineStr"/>
      <c r="Z15" t="inlineStr"/>
      <c r="AA15" t="n">
        <v>0.4316530109406416</v>
      </c>
      <c r="AB15" t="inlineStr"/>
      <c r="AC15" t="n">
        <v>0.4299535751609662</v>
      </c>
      <c r="AD15" t="inlineStr"/>
      <c r="AE15" t="n">
        <v>0.4101731199323466</v>
      </c>
      <c r="AF15" t="n">
        <v>0.3487825627702576</v>
      </c>
      <c r="AG15" t="n">
        <v>0.4242170365315914</v>
      </c>
      <c r="AH15" t="n">
        <v>0.4670799950596793</v>
      </c>
      <c r="AI15" t="n">
        <v>50.01659</v>
      </c>
      <c r="AJ15" t="n">
        <v>40.31845</v>
      </c>
      <c r="AK15" t="n">
        <v>62.04751</v>
      </c>
      <c r="AL15" t="n">
        <v>1200</v>
      </c>
      <c r="AM15" t="n">
        <v>968</v>
      </c>
      <c r="AN15" t="n">
        <v>1489</v>
      </c>
      <c r="AO15" t="n">
        <v>114.1474</v>
      </c>
      <c r="AP15" t="n">
        <v>105.0339</v>
      </c>
      <c r="AQ15" t="n">
        <v>124.0516</v>
      </c>
      <c r="AR15" t="n">
        <v>0.1407554</v>
      </c>
      <c r="AS15" t="n">
        <v>0.1192035</v>
      </c>
      <c r="AT15" t="n">
        <v>0.1662039</v>
      </c>
      <c r="AU15" t="inlineStr">
        <is>
          <t>anlys\230430-153402\SylvAtri-ab-10mn-m-hno-pol-ra-lj9s6p8k</t>
        </is>
      </c>
    </row>
    <row r="16">
      <c r="A16" t="n">
        <v>1</v>
      </c>
      <c r="B16" t="inlineStr">
        <is>
          <t>Sylvia atricapilla</t>
        </is>
      </c>
      <c r="C16" t="inlineStr">
        <is>
          <t>a+b</t>
        </is>
      </c>
      <c r="D16" t="inlineStr">
        <is>
          <t>m</t>
        </is>
      </c>
      <c r="E16" t="inlineStr">
        <is>
          <t>10mn</t>
        </is>
      </c>
      <c r="F16" t="n">
        <v>403</v>
      </c>
      <c r="G16" t="n">
        <v>511.409745300912</v>
      </c>
      <c r="H16" t="n">
        <v>31</v>
      </c>
      <c r="I16" t="inlineStr">
        <is>
          <t>HNORMAL</t>
        </is>
      </c>
      <c r="J16" t="inlineStr">
        <is>
          <t>POLY</t>
        </is>
      </c>
      <c r="K16" t="inlineStr"/>
      <c r="L16" t="n">
        <v>348.5219595181352</v>
      </c>
      <c r="M16" t="n">
        <v>13</v>
      </c>
      <c r="N16" t="n">
        <v>1</v>
      </c>
      <c r="O16" t="n">
        <v>190</v>
      </c>
      <c r="P16" t="n">
        <v>390</v>
      </c>
      <c r="Q16" t="n">
        <v>96.7741935483871</v>
      </c>
      <c r="R16" t="n">
        <v>2</v>
      </c>
      <c r="S16" t="n">
        <v>0</v>
      </c>
      <c r="T16" t="n">
        <v>0.07042527</v>
      </c>
      <c r="U16" t="n">
        <v>0.2912295</v>
      </c>
      <c r="V16" t="n">
        <v>0.4</v>
      </c>
      <c r="W16" t="n">
        <v>0.3</v>
      </c>
      <c r="X16" t="n">
        <v>0.1080999</v>
      </c>
      <c r="Y16" t="inlineStr"/>
      <c r="Z16" t="inlineStr"/>
      <c r="AA16" t="n">
        <v>0.42506634818578</v>
      </c>
      <c r="AB16" t="inlineStr"/>
      <c r="AC16" t="n">
        <v>0.4235001163720011</v>
      </c>
      <c r="AD16" t="inlineStr"/>
      <c r="AE16" t="n">
        <v>0.4029586801486614</v>
      </c>
      <c r="AF16" t="n">
        <v>0.3481041058718655</v>
      </c>
      <c r="AG16" t="n">
        <v>0.4075772232666207</v>
      </c>
      <c r="AH16" t="n">
        <v>0.4610489267476109</v>
      </c>
      <c r="AI16" t="n">
        <v>51.03031</v>
      </c>
      <c r="AJ16" t="n">
        <v>41.28371</v>
      </c>
      <c r="AK16" t="n">
        <v>63.07796</v>
      </c>
      <c r="AL16" t="n">
        <v>1225</v>
      </c>
      <c r="AM16" t="n">
        <v>991</v>
      </c>
      <c r="AN16" t="n">
        <v>1514</v>
      </c>
      <c r="AO16" t="n">
        <v>113.1531</v>
      </c>
      <c r="AP16" t="n">
        <v>104.338</v>
      </c>
      <c r="AQ16" t="n">
        <v>122.713</v>
      </c>
      <c r="AR16" t="n">
        <v>0.1054078</v>
      </c>
      <c r="AS16" t="n">
        <v>0.08964250999999999</v>
      </c>
      <c r="AT16" t="n">
        <v>0.1239456</v>
      </c>
      <c r="AU16" t="inlineStr">
        <is>
          <t>anlys\230430-153402\SylvAtri-ab-10mn-m-hno-pol-ra-ma-_y06dsbm</t>
        </is>
      </c>
    </row>
    <row r="17">
      <c r="A17" t="n">
        <v>1</v>
      </c>
      <c r="B17" t="inlineStr">
        <is>
          <t>Sylvia atricapilla</t>
        </is>
      </c>
      <c r="C17" t="inlineStr">
        <is>
          <t>a+b</t>
        </is>
      </c>
      <c r="D17" t="inlineStr">
        <is>
          <t>m</t>
        </is>
      </c>
      <c r="E17" t="inlineStr">
        <is>
          <t>10mn</t>
        </is>
      </c>
      <c r="F17" t="n">
        <v>403</v>
      </c>
      <c r="G17" t="n">
        <v>511.409745300912</v>
      </c>
      <c r="H17" t="n">
        <v>44</v>
      </c>
      <c r="I17" t="inlineStr">
        <is>
          <t>HAZARD</t>
        </is>
      </c>
      <c r="J17" t="inlineStr">
        <is>
          <t>POLY</t>
        </is>
      </c>
      <c r="K17" t="inlineStr"/>
      <c r="L17" t="n">
        <v>356.6315512324471</v>
      </c>
      <c r="M17" t="inlineStr"/>
      <c r="N17" t="n">
        <v>2</v>
      </c>
      <c r="O17" t="n">
        <v>190</v>
      </c>
      <c r="P17" t="n">
        <v>390</v>
      </c>
      <c r="Q17" t="n">
        <v>96.7741935483871</v>
      </c>
      <c r="R17" t="n">
        <v>1</v>
      </c>
      <c r="S17" t="n">
        <v>0</v>
      </c>
      <c r="T17" t="n">
        <v>0.09560858999999999</v>
      </c>
      <c r="U17" t="n">
        <v>0.3722855</v>
      </c>
      <c r="V17" t="n">
        <v>0.6</v>
      </c>
      <c r="W17" t="n">
        <v>0.6</v>
      </c>
      <c r="X17" t="n">
        <v>0.1112337</v>
      </c>
      <c r="Y17" t="inlineStr"/>
      <c r="Z17" t="inlineStr"/>
      <c r="AA17" t="n">
        <v>0.5216949252533859</v>
      </c>
      <c r="AB17" t="inlineStr"/>
      <c r="AC17" t="n">
        <v>0.5156695973910909</v>
      </c>
      <c r="AD17" t="inlineStr"/>
      <c r="AE17" t="n">
        <v>0.509460207387378</v>
      </c>
      <c r="AF17" t="n">
        <v>0.4320526225620714</v>
      </c>
      <c r="AG17" t="n">
        <v>0.5024979975340045</v>
      </c>
      <c r="AH17" t="n">
        <v>0.552488546089737</v>
      </c>
      <c r="AI17" t="n">
        <v>38.34243</v>
      </c>
      <c r="AJ17" t="n">
        <v>30.83133</v>
      </c>
      <c r="AK17" t="n">
        <v>47.68336</v>
      </c>
      <c r="AL17" t="n">
        <v>920</v>
      </c>
      <c r="AM17" t="n">
        <v>740</v>
      </c>
      <c r="AN17" t="n">
        <v>1144</v>
      </c>
      <c r="AO17" t="n">
        <v>130.5392</v>
      </c>
      <c r="AP17" t="n">
        <v>119.8903</v>
      </c>
      <c r="AQ17" t="n">
        <v>142.1338</v>
      </c>
      <c r="AR17" t="n">
        <v>0.1339803</v>
      </c>
      <c r="AS17" t="n">
        <v>0.1130397</v>
      </c>
      <c r="AT17" t="n">
        <v>0.1588001</v>
      </c>
      <c r="AU17" t="inlineStr">
        <is>
          <t>anlys\230430-153402\SylvAtri-ab-10mn-m-haz-pol-ra-8pyrex_e</t>
        </is>
      </c>
    </row>
    <row r="18">
      <c r="A18" t="n">
        <v>1</v>
      </c>
      <c r="B18" t="inlineStr">
        <is>
          <t>Sylvia atricapilla</t>
        </is>
      </c>
      <c r="C18" t="inlineStr">
        <is>
          <t>a+b</t>
        </is>
      </c>
      <c r="D18" t="inlineStr">
        <is>
          <t>m</t>
        </is>
      </c>
      <c r="E18" t="inlineStr">
        <is>
          <t>10mn</t>
        </is>
      </c>
      <c r="F18" t="n">
        <v>403</v>
      </c>
      <c r="G18" t="n">
        <v>511.409745300912</v>
      </c>
      <c r="H18" t="n">
        <v>46</v>
      </c>
      <c r="I18" t="inlineStr">
        <is>
          <t>HAZARD</t>
        </is>
      </c>
      <c r="J18" t="inlineStr">
        <is>
          <t>POLY</t>
        </is>
      </c>
      <c r="K18" t="n">
        <v>1.394174439319107</v>
      </c>
      <c r="L18" t="inlineStr"/>
      <c r="M18" t="inlineStr"/>
      <c r="N18" t="n">
        <v>1</v>
      </c>
      <c r="O18" t="n">
        <v>190</v>
      </c>
      <c r="P18" t="n">
        <v>402</v>
      </c>
      <c r="Q18" t="n">
        <v>99.75186104218362</v>
      </c>
      <c r="R18" t="n">
        <v>0</v>
      </c>
      <c r="S18" t="n">
        <v>0</v>
      </c>
      <c r="T18" t="n">
        <v>0.004510641</v>
      </c>
      <c r="U18" t="n">
        <v>0.5193621</v>
      </c>
      <c r="V18" t="n">
        <v>0.6</v>
      </c>
      <c r="W18" t="n">
        <v>0.6</v>
      </c>
      <c r="X18" t="n">
        <v>0.0989377</v>
      </c>
      <c r="Y18" t="inlineStr"/>
      <c r="Z18" t="inlineStr"/>
      <c r="AA18" t="n">
        <v>0.3824940256165151</v>
      </c>
      <c r="AB18" t="inlineStr"/>
      <c r="AC18" t="n">
        <v>0.377796123738834</v>
      </c>
      <c r="AD18" t="inlineStr"/>
      <c r="AE18" t="n">
        <v>0.3576159364902595</v>
      </c>
      <c r="AF18" t="n">
        <v>0.2335390457295184</v>
      </c>
      <c r="AG18" t="n">
        <v>0.3957175194761733</v>
      </c>
      <c r="AH18" t="n">
        <v>0.4210401086279972</v>
      </c>
      <c r="AI18" t="n">
        <v>36.70132</v>
      </c>
      <c r="AJ18" t="n">
        <v>30.22397</v>
      </c>
      <c r="AK18" t="n">
        <v>44.56684</v>
      </c>
      <c r="AL18" t="n">
        <v>881</v>
      </c>
      <c r="AM18" t="n">
        <v>725</v>
      </c>
      <c r="AN18" t="n">
        <v>1070</v>
      </c>
      <c r="AO18" t="n">
        <v>135.4629</v>
      </c>
      <c r="AP18" t="n">
        <v>126.3215</v>
      </c>
      <c r="AQ18" t="n">
        <v>145.2659</v>
      </c>
      <c r="AR18" t="n">
        <v>0.07016215000000001</v>
      </c>
      <c r="AS18" t="n">
        <v>0.06102022</v>
      </c>
      <c r="AT18" t="n">
        <v>0.08067369000000001</v>
      </c>
      <c r="AU18" t="inlineStr">
        <is>
          <t>anlys\230430-153402\SylvAtri-ab-10mn-m-haz-pol-la-53a3kp36</t>
        </is>
      </c>
    </row>
    <row r="19">
      <c r="A19" t="n">
        <v>1</v>
      </c>
      <c r="B19" t="inlineStr">
        <is>
          <t>Sylvia atricapilla</t>
        </is>
      </c>
      <c r="C19" t="inlineStr">
        <is>
          <t>a+b</t>
        </is>
      </c>
      <c r="D19" t="inlineStr">
        <is>
          <t>m</t>
        </is>
      </c>
      <c r="E19" t="inlineStr">
        <is>
          <t>10mn</t>
        </is>
      </c>
      <c r="F19" t="n">
        <v>403</v>
      </c>
      <c r="G19" t="n">
        <v>511.409745300912</v>
      </c>
      <c r="H19" t="n">
        <v>49</v>
      </c>
      <c r="I19" t="inlineStr">
        <is>
          <t>HAZARD</t>
        </is>
      </c>
      <c r="J19" t="inlineStr">
        <is>
          <t>POLY</t>
        </is>
      </c>
      <c r="K19" t="n">
        <v>4.553959641354886</v>
      </c>
      <c r="L19" t="n">
        <v>492.3283159838322</v>
      </c>
      <c r="M19" t="n">
        <v>13</v>
      </c>
      <c r="N19" t="n">
        <v>1</v>
      </c>
      <c r="O19" t="n">
        <v>190</v>
      </c>
      <c r="P19" t="n">
        <v>401</v>
      </c>
      <c r="Q19" t="n">
        <v>99.50372208436724</v>
      </c>
      <c r="R19" t="n">
        <v>0</v>
      </c>
      <c r="S19" t="n">
        <v>0</v>
      </c>
      <c r="T19" t="n">
        <v>0.2500808</v>
      </c>
      <c r="U19" t="n">
        <v>0.5500754</v>
      </c>
      <c r="V19" t="n">
        <v>0.6</v>
      </c>
      <c r="W19" t="n">
        <v>0.7</v>
      </c>
      <c r="X19" t="n">
        <v>0.1002309</v>
      </c>
      <c r="Y19" t="inlineStr"/>
      <c r="Z19" t="n">
        <v>1</v>
      </c>
      <c r="AA19" t="n">
        <v>0.6482794332705014</v>
      </c>
      <c r="AB19" t="n">
        <v>1</v>
      </c>
      <c r="AC19" t="n">
        <v>0.6401920044787797</v>
      </c>
      <c r="AD19" t="n">
        <v>1</v>
      </c>
      <c r="AE19" t="n">
        <v>0.6536108791086135</v>
      </c>
      <c r="AF19" t="n">
        <v>0.5831732421065325</v>
      </c>
      <c r="AG19" t="n">
        <v>0.6365544738905814</v>
      </c>
      <c r="AH19" t="n">
        <v>0.6727104315566447</v>
      </c>
      <c r="AI19" t="n">
        <v>37.58468</v>
      </c>
      <c r="AJ19" t="n">
        <v>30.87411</v>
      </c>
      <c r="AK19" t="n">
        <v>45.7538</v>
      </c>
      <c r="AL19" t="n">
        <v>902</v>
      </c>
      <c r="AM19" t="n">
        <v>741</v>
      </c>
      <c r="AN19" t="n">
        <v>1098</v>
      </c>
      <c r="AO19" t="n">
        <v>133.695</v>
      </c>
      <c r="AP19" t="n">
        <v>124.44</v>
      </c>
      <c r="AQ19" t="n">
        <v>143.6382</v>
      </c>
      <c r="AR19" t="n">
        <v>0.07374303</v>
      </c>
      <c r="AS19" t="n">
        <v>0.06389590000000001</v>
      </c>
      <c r="AT19" t="n">
        <v>0.08510773000000001</v>
      </c>
      <c r="AU19" t="inlineStr">
        <is>
          <t>anlys\230430-153402\SylvAtri-ab-10mn-m-haz-pol-la-ra-ma-90vq_6nr</t>
        </is>
      </c>
    </row>
    <row r="20">
      <c r="A20" t="n">
        <v>1</v>
      </c>
      <c r="B20" t="inlineStr">
        <is>
          <t>Sylvia atricapilla</t>
        </is>
      </c>
      <c r="C20" t="inlineStr">
        <is>
          <t>a+b</t>
        </is>
      </c>
      <c r="D20" t="inlineStr">
        <is>
          <t>m</t>
        </is>
      </c>
      <c r="E20" t="inlineStr">
        <is>
          <t>10mn</t>
        </is>
      </c>
      <c r="F20" t="n">
        <v>403</v>
      </c>
      <c r="G20" t="n">
        <v>511.409745300912</v>
      </c>
      <c r="H20" t="n">
        <v>47</v>
      </c>
      <c r="I20" t="inlineStr">
        <is>
          <t>HAZARD</t>
        </is>
      </c>
      <c r="J20" t="inlineStr">
        <is>
          <t>POLY</t>
        </is>
      </c>
      <c r="K20" t="n">
        <v>6.391710018107661</v>
      </c>
      <c r="L20" t="inlineStr"/>
      <c r="M20" t="n">
        <v>25</v>
      </c>
      <c r="N20" t="n">
        <v>1</v>
      </c>
      <c r="O20" t="n">
        <v>190</v>
      </c>
      <c r="P20" t="n">
        <v>402</v>
      </c>
      <c r="Q20" t="n">
        <v>99.75186104218362</v>
      </c>
      <c r="R20" t="n">
        <v>0</v>
      </c>
      <c r="S20" t="n">
        <v>0</v>
      </c>
      <c r="T20" t="n">
        <v>0.1012</v>
      </c>
      <c r="U20" t="n">
        <v>0.516043</v>
      </c>
      <c r="V20" t="n">
        <v>0.6</v>
      </c>
      <c r="W20" t="n">
        <v>0.6</v>
      </c>
      <c r="X20" t="n">
        <v>0.09913646</v>
      </c>
      <c r="Y20" t="inlineStr"/>
      <c r="Z20" t="n">
        <v>3</v>
      </c>
      <c r="AA20" t="n">
        <v>0.5637865961168452</v>
      </c>
      <c r="AB20" t="n">
        <v>3</v>
      </c>
      <c r="AC20" t="n">
        <v>0.5568452108825582</v>
      </c>
      <c r="AD20" t="n">
        <v>3</v>
      </c>
      <c r="AE20" t="n">
        <v>0.557162062378715</v>
      </c>
      <c r="AF20" t="n">
        <v>0.4658361254087934</v>
      </c>
      <c r="AG20" t="n">
        <v>0.5582707494583885</v>
      </c>
      <c r="AH20" t="n">
        <v>0.5943825991518996</v>
      </c>
      <c r="AI20" t="n">
        <v>36.92633</v>
      </c>
      <c r="AJ20" t="n">
        <v>30.39757</v>
      </c>
      <c r="AK20" t="n">
        <v>44.85734</v>
      </c>
      <c r="AL20" t="n">
        <v>886</v>
      </c>
      <c r="AM20" t="n">
        <v>730</v>
      </c>
      <c r="AN20" t="n">
        <v>1077</v>
      </c>
      <c r="AO20" t="n">
        <v>135.0496</v>
      </c>
      <c r="AP20" t="n">
        <v>125.9018</v>
      </c>
      <c r="AQ20" t="n">
        <v>144.8619</v>
      </c>
      <c r="AR20" t="n">
        <v>0.06973459999999999</v>
      </c>
      <c r="AS20" t="n">
        <v>0.06061558</v>
      </c>
      <c r="AT20" t="n">
        <v>0.08022549</v>
      </c>
      <c r="AU20" t="inlineStr">
        <is>
          <t>anlys\230430-153402\SylvAtri-ab-10mn-m-haz-pol-la-ma-7ak3cu9l</t>
        </is>
      </c>
    </row>
    <row r="21">
      <c r="A21" t="n">
        <v>1</v>
      </c>
      <c r="B21" t="inlineStr">
        <is>
          <t>Sylvia atricapilla</t>
        </is>
      </c>
      <c r="C21" t="inlineStr">
        <is>
          <t>a+b</t>
        </is>
      </c>
      <c r="D21" t="inlineStr">
        <is>
          <t>m</t>
        </is>
      </c>
      <c r="E21" t="inlineStr">
        <is>
          <t>10mn</t>
        </is>
      </c>
      <c r="F21" t="n">
        <v>403</v>
      </c>
      <c r="G21" t="n">
        <v>511.409745300912</v>
      </c>
      <c r="H21" t="n">
        <v>53</v>
      </c>
      <c r="I21" t="inlineStr">
        <is>
          <t>HAZARD</t>
        </is>
      </c>
      <c r="J21" t="inlineStr">
        <is>
          <t>POLY</t>
        </is>
      </c>
      <c r="K21" t="n">
        <v>20</v>
      </c>
      <c r="L21" t="inlineStr"/>
      <c r="M21" t="inlineStr"/>
      <c r="N21" t="n">
        <v>1</v>
      </c>
      <c r="O21" t="n">
        <v>190</v>
      </c>
      <c r="P21" t="n">
        <v>393</v>
      </c>
      <c r="Q21" t="n">
        <v>97.51861042183623</v>
      </c>
      <c r="R21" t="n">
        <v>0</v>
      </c>
      <c r="S21" t="n">
        <v>0</v>
      </c>
      <c r="T21" t="n">
        <v>0.002661884</v>
      </c>
      <c r="U21" t="n">
        <v>0.5063003</v>
      </c>
      <c r="V21" t="n">
        <v>0.5</v>
      </c>
      <c r="W21" t="n">
        <v>0.6</v>
      </c>
      <c r="X21" t="n">
        <v>0.1011106</v>
      </c>
      <c r="Y21" t="inlineStr"/>
      <c r="Z21" t="inlineStr"/>
      <c r="AA21" t="n">
        <v>0.3476593970021056</v>
      </c>
      <c r="AB21" t="inlineStr"/>
      <c r="AC21" t="n">
        <v>0.3432770742320881</v>
      </c>
      <c r="AD21" t="inlineStr"/>
      <c r="AE21" t="n">
        <v>0.3206824887324877</v>
      </c>
      <c r="AF21" t="n">
        <v>0.2023237040964981</v>
      </c>
      <c r="AG21" t="n">
        <v>0.3624877458066285</v>
      </c>
      <c r="AH21" t="n">
        <v>0.3865158964986984</v>
      </c>
      <c r="AI21" t="n">
        <v>36.64043</v>
      </c>
      <c r="AJ21" t="n">
        <v>30.04727</v>
      </c>
      <c r="AK21" t="n">
        <v>44.68031</v>
      </c>
      <c r="AL21" t="n">
        <v>879</v>
      </c>
      <c r="AM21" t="n">
        <v>721</v>
      </c>
      <c r="AN21" t="n">
        <v>1072</v>
      </c>
      <c r="AO21" t="n">
        <v>134.0492</v>
      </c>
      <c r="AP21" t="n">
        <v>124.596</v>
      </c>
      <c r="AQ21" t="n">
        <v>144.2196</v>
      </c>
      <c r="AR21" t="n">
        <v>0.06870533</v>
      </c>
      <c r="AS21" t="n">
        <v>0.05936575</v>
      </c>
      <c r="AT21" t="n">
        <v>0.07951424</v>
      </c>
      <c r="AU21" t="inlineStr">
        <is>
          <t>anlys\230430-153402\SylvAtri-ab-10mn-m-haz-pol-l20-6gbvnjys</t>
        </is>
      </c>
    </row>
    <row r="22">
      <c r="A22" t="n">
        <v>2</v>
      </c>
      <c r="B22" t="inlineStr">
        <is>
          <t>Prunella modularis</t>
        </is>
      </c>
      <c r="C22" t="inlineStr">
        <is>
          <t>a+b</t>
        </is>
      </c>
      <c r="D22" t="inlineStr">
        <is>
          <t>m</t>
        </is>
      </c>
      <c r="E22" t="inlineStr">
        <is>
          <t>5mn</t>
        </is>
      </c>
      <c r="F22" t="n">
        <v>21</v>
      </c>
      <c r="G22" t="n">
        <v>159.730018883386</v>
      </c>
      <c r="H22" t="n">
        <v>57</v>
      </c>
      <c r="I22" t="inlineStr">
        <is>
          <t>HNORMAL</t>
        </is>
      </c>
      <c r="J22" t="inlineStr">
        <is>
          <t>POLY</t>
        </is>
      </c>
      <c r="K22" t="inlineStr"/>
      <c r="L22" t="inlineStr"/>
      <c r="M22" t="n">
        <v>4</v>
      </c>
      <c r="N22" t="n">
        <v>1</v>
      </c>
      <c r="O22" t="n">
        <v>190</v>
      </c>
      <c r="P22" t="n">
        <v>21</v>
      </c>
      <c r="Q22" t="n">
        <v>100</v>
      </c>
      <c r="R22" t="n">
        <v>0</v>
      </c>
      <c r="S22" t="n">
        <v>9.179699999999997</v>
      </c>
      <c r="T22" t="n">
        <v>0.9241697</v>
      </c>
      <c r="U22" t="n">
        <v>0.8853005</v>
      </c>
      <c r="V22" t="n">
        <v>1</v>
      </c>
      <c r="W22" t="n">
        <v>1</v>
      </c>
      <c r="X22" t="n">
        <v>0.3997802</v>
      </c>
      <c r="Y22" t="inlineStr"/>
      <c r="Z22" t="n">
        <v>1</v>
      </c>
      <c r="AA22" t="n">
        <v>0.5328465889867956</v>
      </c>
      <c r="AB22" t="n">
        <v>1</v>
      </c>
      <c r="AC22" t="n">
        <v>0.6540009437373021</v>
      </c>
      <c r="AD22" t="n">
        <v>1</v>
      </c>
      <c r="AE22" t="n">
        <v>0.7388546737585572</v>
      </c>
      <c r="AF22" t="n">
        <v>0.5664666685069604</v>
      </c>
      <c r="AG22" t="n">
        <v>0.563768640113625</v>
      </c>
      <c r="AH22" t="n">
        <v>0.3339209157609507</v>
      </c>
      <c r="AI22" t="n">
        <v>2.721605</v>
      </c>
      <c r="AJ22" t="n">
        <v>1.259828</v>
      </c>
      <c r="AK22" t="n">
        <v>5.879478</v>
      </c>
      <c r="AL22" t="n">
        <v>65</v>
      </c>
      <c r="AM22" t="n">
        <v>30</v>
      </c>
      <c r="AN22" t="n">
        <v>141</v>
      </c>
      <c r="AO22" t="n">
        <v>113.6961</v>
      </c>
      <c r="AP22" t="n">
        <v>83.89146</v>
      </c>
      <c r="AQ22" t="n">
        <v>154.0895</v>
      </c>
      <c r="AR22" t="n">
        <v>0.5066612</v>
      </c>
      <c r="AS22" t="n">
        <v>0.278421</v>
      </c>
      <c r="AT22" t="n">
        <v>0.9220051</v>
      </c>
      <c r="AU22" t="inlineStr">
        <is>
          <t>anlys\230430-153402\PrunModu-ab-5mn-m-hno-pol-ma-e0imn7lg</t>
        </is>
      </c>
    </row>
    <row r="23">
      <c r="A23" t="n">
        <v>2</v>
      </c>
      <c r="B23" t="inlineStr">
        <is>
          <t>Prunella modularis</t>
        </is>
      </c>
      <c r="C23" t="inlineStr">
        <is>
          <t>a+b</t>
        </is>
      </c>
      <c r="D23" t="inlineStr">
        <is>
          <t>m</t>
        </is>
      </c>
      <c r="E23" t="inlineStr">
        <is>
          <t>5mn</t>
        </is>
      </c>
      <c r="F23" t="n">
        <v>21</v>
      </c>
      <c r="G23" t="n">
        <v>159.730018883386</v>
      </c>
      <c r="H23" t="n">
        <v>56</v>
      </c>
      <c r="I23" t="inlineStr">
        <is>
          <t>HNORMAL</t>
        </is>
      </c>
      <c r="J23" t="inlineStr">
        <is>
          <t>POLY</t>
        </is>
      </c>
      <c r="K23" t="inlineStr"/>
      <c r="L23" t="inlineStr"/>
      <c r="M23" t="inlineStr"/>
      <c r="N23" t="n">
        <v>1</v>
      </c>
      <c r="O23" t="n">
        <v>190</v>
      </c>
      <c r="P23" t="n">
        <v>21</v>
      </c>
      <c r="Q23" t="n">
        <v>100</v>
      </c>
      <c r="R23" t="n">
        <v>0</v>
      </c>
      <c r="S23" t="n">
        <v>9.179699999999997</v>
      </c>
      <c r="T23" t="n">
        <v>0.3791687</v>
      </c>
      <c r="U23" t="n">
        <v>0.8853005</v>
      </c>
      <c r="V23" t="n">
        <v>1</v>
      </c>
      <c r="W23" t="n">
        <v>1</v>
      </c>
      <c r="X23" t="n">
        <v>0.3997802</v>
      </c>
      <c r="Y23" t="inlineStr"/>
      <c r="Z23" t="inlineStr"/>
      <c r="AA23" t="n">
        <v>0.4766913641732585</v>
      </c>
      <c r="AB23" t="inlineStr"/>
      <c r="AC23" t="n">
        <v>0.5850775973503672</v>
      </c>
      <c r="AD23" t="inlineStr"/>
      <c r="AE23" t="n">
        <v>0.6505562399844251</v>
      </c>
      <c r="AF23" t="n">
        <v>0.4647210085042905</v>
      </c>
      <c r="AG23" t="n">
        <v>0.5106341864774225</v>
      </c>
      <c r="AH23" t="n">
        <v>0.3024493081648231</v>
      </c>
      <c r="AI23" t="n">
        <v>2.721605</v>
      </c>
      <c r="AJ23" t="n">
        <v>1.259828</v>
      </c>
      <c r="AK23" t="n">
        <v>5.879478</v>
      </c>
      <c r="AL23" t="n">
        <v>65</v>
      </c>
      <c r="AM23" t="n">
        <v>30</v>
      </c>
      <c r="AN23" t="n">
        <v>141</v>
      </c>
      <c r="AO23" t="n">
        <v>113.6961</v>
      </c>
      <c r="AP23" t="n">
        <v>83.89146</v>
      </c>
      <c r="AQ23" t="n">
        <v>154.0895</v>
      </c>
      <c r="AR23" t="n">
        <v>0.5066612</v>
      </c>
      <c r="AS23" t="n">
        <v>0.278421</v>
      </c>
      <c r="AT23" t="n">
        <v>0.9220051</v>
      </c>
      <c r="AU23" t="inlineStr">
        <is>
          <t>anlys\230430-153402\PrunModu-ab-5mn-m-hno-pol-457r1y8m</t>
        </is>
      </c>
    </row>
    <row r="24">
      <c r="A24" t="n">
        <v>2</v>
      </c>
      <c r="B24" t="inlineStr">
        <is>
          <t>Prunella modularis</t>
        </is>
      </c>
      <c r="C24" t="inlineStr">
        <is>
          <t>a+b</t>
        </is>
      </c>
      <c r="D24" t="inlineStr">
        <is>
          <t>m</t>
        </is>
      </c>
      <c r="E24" t="inlineStr">
        <is>
          <t>5mn</t>
        </is>
      </c>
      <c r="F24" t="n">
        <v>21</v>
      </c>
      <c r="G24" t="n">
        <v>159.730018883386</v>
      </c>
      <c r="H24" t="n">
        <v>58</v>
      </c>
      <c r="I24" t="inlineStr">
        <is>
          <t>HNORMAL</t>
        </is>
      </c>
      <c r="J24" t="inlineStr">
        <is>
          <t>POLY</t>
        </is>
      </c>
      <c r="K24" t="inlineStr"/>
      <c r="L24" t="n">
        <v>151.3846980289072</v>
      </c>
      <c r="M24" t="inlineStr"/>
      <c r="N24" t="n">
        <v>1</v>
      </c>
      <c r="O24" t="n">
        <v>190</v>
      </c>
      <c r="P24" t="n">
        <v>20</v>
      </c>
      <c r="Q24" t="n">
        <v>95.23809523809524</v>
      </c>
      <c r="R24" t="n">
        <v>0</v>
      </c>
      <c r="S24" t="n">
        <v>0</v>
      </c>
      <c r="T24" t="n">
        <v>0.8238671</v>
      </c>
      <c r="U24" t="n">
        <v>0.8415073</v>
      </c>
      <c r="V24" t="n">
        <v>1</v>
      </c>
      <c r="W24" t="n">
        <v>1</v>
      </c>
      <c r="X24" t="n">
        <v>0.4200137</v>
      </c>
      <c r="Y24" t="inlineStr"/>
      <c r="Z24" t="inlineStr"/>
      <c r="AA24" t="n">
        <v>0.4742915432331186</v>
      </c>
      <c r="AB24" t="n">
        <v>4</v>
      </c>
      <c r="AC24" t="n">
        <v>0.6108426565765602</v>
      </c>
      <c r="AD24" t="n">
        <v>4</v>
      </c>
      <c r="AE24" t="n">
        <v>0.6964778615045346</v>
      </c>
      <c r="AF24" t="n">
        <v>0.5043025153752128</v>
      </c>
      <c r="AG24" t="n">
        <v>0.5054910114061912</v>
      </c>
      <c r="AH24" t="n">
        <v>0.2780424776489858</v>
      </c>
      <c r="AI24" t="n">
        <v>2.774897</v>
      </c>
      <c r="AJ24" t="n">
        <v>1.237605</v>
      </c>
      <c r="AK24" t="n">
        <v>6.221737</v>
      </c>
      <c r="AL24" t="n">
        <v>67</v>
      </c>
      <c r="AM24" t="n">
        <v>30</v>
      </c>
      <c r="AN24" t="n">
        <v>149</v>
      </c>
      <c r="AO24" t="n">
        <v>109.8854</v>
      </c>
      <c r="AP24" t="n">
        <v>79.57586000000001</v>
      </c>
      <c r="AQ24" t="n">
        <v>151.7394</v>
      </c>
      <c r="AR24" t="n">
        <v>0.5268827</v>
      </c>
      <c r="AS24" t="n">
        <v>0.2793669</v>
      </c>
      <c r="AT24" t="n">
        <v>0.9936947</v>
      </c>
      <c r="AU24" t="inlineStr">
        <is>
          <t>anlys\230430-153402\PrunModu-ab-5mn-m-hno-pol-ra-d6xosv6_</t>
        </is>
      </c>
    </row>
    <row r="25">
      <c r="A25" t="n">
        <v>2</v>
      </c>
      <c r="B25" t="inlineStr">
        <is>
          <t>Prunella modularis</t>
        </is>
      </c>
      <c r="C25" t="inlineStr">
        <is>
          <t>a+b</t>
        </is>
      </c>
      <c r="D25" t="inlineStr">
        <is>
          <t>m</t>
        </is>
      </c>
      <c r="E25" t="inlineStr">
        <is>
          <t>5mn</t>
        </is>
      </c>
      <c r="F25" t="n">
        <v>21</v>
      </c>
      <c r="G25" t="n">
        <v>159.730018883386</v>
      </c>
      <c r="H25" t="n">
        <v>59</v>
      </c>
      <c r="I25" t="inlineStr">
        <is>
          <t>HNORMAL</t>
        </is>
      </c>
      <c r="J25" t="inlineStr">
        <is>
          <t>POLY</t>
        </is>
      </c>
      <c r="K25" t="inlineStr"/>
      <c r="L25" t="n">
        <v>156.2941801345967</v>
      </c>
      <c r="M25" t="n">
        <v>4</v>
      </c>
      <c r="N25" t="n">
        <v>1</v>
      </c>
      <c r="O25" t="n">
        <v>190</v>
      </c>
      <c r="P25" t="n">
        <v>20</v>
      </c>
      <c r="Q25" t="n">
        <v>95.23809523809524</v>
      </c>
      <c r="R25" t="n">
        <v>0</v>
      </c>
      <c r="S25" t="n">
        <v>0</v>
      </c>
      <c r="T25" t="n">
        <v>0.9281696</v>
      </c>
      <c r="U25" t="n">
        <v>0.8234605</v>
      </c>
      <c r="V25" t="n">
        <v>1</v>
      </c>
      <c r="W25" t="n">
        <v>1</v>
      </c>
      <c r="X25" t="n">
        <v>0.4200129</v>
      </c>
      <c r="Y25" t="inlineStr"/>
      <c r="Z25" t="n">
        <v>4</v>
      </c>
      <c r="AA25" t="n">
        <v>0.480110685179728</v>
      </c>
      <c r="AB25" t="n">
        <v>3</v>
      </c>
      <c r="AC25" t="n">
        <v>0.6183359112155782</v>
      </c>
      <c r="AD25" t="n">
        <v>3</v>
      </c>
      <c r="AE25" t="n">
        <v>0.7062501288096047</v>
      </c>
      <c r="AF25" t="n">
        <v>0.5165958626419002</v>
      </c>
      <c r="AG25" t="n">
        <v>0.5097706888459712</v>
      </c>
      <c r="AH25" t="n">
        <v>0.2810736451111271</v>
      </c>
      <c r="AI25" t="n">
        <v>2.933796</v>
      </c>
      <c r="AJ25" t="n">
        <v>1.308476</v>
      </c>
      <c r="AK25" t="n">
        <v>6.578002</v>
      </c>
      <c r="AL25" t="n">
        <v>70</v>
      </c>
      <c r="AM25" t="n">
        <v>31</v>
      </c>
      <c r="AN25" t="n">
        <v>158</v>
      </c>
      <c r="AO25" t="n">
        <v>106.8682</v>
      </c>
      <c r="AP25" t="n">
        <v>77.39097</v>
      </c>
      <c r="AQ25" t="n">
        <v>147.5728</v>
      </c>
      <c r="AR25" t="n">
        <v>0.4675327</v>
      </c>
      <c r="AS25" t="n">
        <v>0.2478984</v>
      </c>
      <c r="AT25" t="n">
        <v>0.8817594</v>
      </c>
      <c r="AU25" t="inlineStr">
        <is>
          <t>anlys\230430-153402\PrunModu-ab-5mn-m-hno-pol-ra-ma-i6957j_c</t>
        </is>
      </c>
    </row>
    <row r="26">
      <c r="A26" t="n">
        <v>2</v>
      </c>
      <c r="B26" t="inlineStr">
        <is>
          <t>Prunella modularis</t>
        </is>
      </c>
      <c r="C26" t="inlineStr">
        <is>
          <t>a+b</t>
        </is>
      </c>
      <c r="D26" t="inlineStr">
        <is>
          <t>m</t>
        </is>
      </c>
      <c r="E26" t="inlineStr">
        <is>
          <t>5mn</t>
        </is>
      </c>
      <c r="F26" t="n">
        <v>21</v>
      </c>
      <c r="G26" t="n">
        <v>159.730018883386</v>
      </c>
      <c r="H26" t="n">
        <v>73</v>
      </c>
      <c r="I26" t="inlineStr">
        <is>
          <t>HAZARD</t>
        </is>
      </c>
      <c r="J26" t="inlineStr">
        <is>
          <t>POLY</t>
        </is>
      </c>
      <c r="K26" t="inlineStr"/>
      <c r="L26" t="n">
        <v>159.5533502590467</v>
      </c>
      <c r="M26" t="inlineStr"/>
      <c r="N26" t="n">
        <v>1</v>
      </c>
      <c r="O26" t="n">
        <v>190</v>
      </c>
      <c r="P26" t="n">
        <v>20</v>
      </c>
      <c r="Q26" t="n">
        <v>95.23809523809524</v>
      </c>
      <c r="R26" t="n">
        <v>0</v>
      </c>
      <c r="S26" t="n">
        <v>0</v>
      </c>
      <c r="T26" t="n">
        <v>0.2045119</v>
      </c>
      <c r="U26" t="n">
        <v>0.7014223000000001</v>
      </c>
      <c r="V26" t="n">
        <v>0.6</v>
      </c>
      <c r="W26" t="n">
        <v>0.5</v>
      </c>
      <c r="X26" t="n">
        <v>0.3189173</v>
      </c>
      <c r="Y26" t="inlineStr"/>
      <c r="Z26" t="inlineStr"/>
      <c r="AA26" t="n">
        <v>0.4564833780685572</v>
      </c>
      <c r="AB26" t="inlineStr"/>
      <c r="AC26" t="n">
        <v>0.4879994659621156</v>
      </c>
      <c r="AD26" t="inlineStr"/>
      <c r="AE26" t="n">
        <v>0.5322087647214602</v>
      </c>
      <c r="AF26" t="n">
        <v>0.4175224327582366</v>
      </c>
      <c r="AG26" t="n">
        <v>0.4787990247996259</v>
      </c>
      <c r="AH26" t="n">
        <v>0.3743995758364394</v>
      </c>
      <c r="AI26" t="n">
        <v>1.857424</v>
      </c>
      <c r="AJ26" t="n">
        <v>1.00246</v>
      </c>
      <c r="AK26" t="n">
        <v>3.441556</v>
      </c>
      <c r="AL26" t="n">
        <v>45</v>
      </c>
      <c r="AM26" t="n">
        <v>24</v>
      </c>
      <c r="AN26" t="n">
        <v>83</v>
      </c>
      <c r="AO26" t="n">
        <v>134.3098</v>
      </c>
      <c r="AP26" t="n">
        <v>115.1456</v>
      </c>
      <c r="AQ26" t="n">
        <v>156.6636</v>
      </c>
      <c r="AR26" t="n">
        <v>0.7086072</v>
      </c>
      <c r="AS26" t="n">
        <v>0.521456</v>
      </c>
      <c r="AT26" t="n">
        <v>0.9629272</v>
      </c>
      <c r="AU26" t="inlineStr">
        <is>
          <t>anlys\230430-153402\PrunModu-ab-5mn-m-haz-pol-ra-uzoighy3</t>
        </is>
      </c>
    </row>
    <row r="27">
      <c r="A27" t="n">
        <v>2</v>
      </c>
      <c r="B27" t="inlineStr">
        <is>
          <t>Prunella modularis</t>
        </is>
      </c>
      <c r="C27" t="inlineStr">
        <is>
          <t>a+b</t>
        </is>
      </c>
      <c r="D27" t="inlineStr">
        <is>
          <t>m</t>
        </is>
      </c>
      <c r="E27" t="inlineStr">
        <is>
          <t>5mn</t>
        </is>
      </c>
      <c r="F27" t="n">
        <v>21</v>
      </c>
      <c r="G27" t="n">
        <v>159.730018883386</v>
      </c>
      <c r="H27" t="n">
        <v>74</v>
      </c>
      <c r="I27" t="inlineStr">
        <is>
          <t>HAZARD</t>
        </is>
      </c>
      <c r="J27" t="inlineStr">
        <is>
          <t>POLY</t>
        </is>
      </c>
      <c r="K27" t="inlineStr"/>
      <c r="L27" t="n">
        <v>159.7295019584809</v>
      </c>
      <c r="M27" t="n">
        <v>4</v>
      </c>
      <c r="N27" t="n">
        <v>1</v>
      </c>
      <c r="O27" t="n">
        <v>190</v>
      </c>
      <c r="P27" t="n">
        <v>20</v>
      </c>
      <c r="Q27" t="n">
        <v>95.23809523809524</v>
      </c>
      <c r="R27" t="n">
        <v>0</v>
      </c>
      <c r="S27" t="n">
        <v>0</v>
      </c>
      <c r="T27" t="n">
        <v>0.2584782</v>
      </c>
      <c r="U27" t="n">
        <v>0.7004294</v>
      </c>
      <c r="V27" t="n">
        <v>0.6</v>
      </c>
      <c r="W27" t="n">
        <v>0.5</v>
      </c>
      <c r="X27" t="n">
        <v>0.3185503</v>
      </c>
      <c r="Y27" t="inlineStr"/>
      <c r="Z27" t="inlineStr"/>
      <c r="AA27" t="n">
        <v>0.4704462500162128</v>
      </c>
      <c r="AB27" t="inlineStr"/>
      <c r="AC27" t="n">
        <v>0.5027008531259539</v>
      </c>
      <c r="AD27" t="inlineStr"/>
      <c r="AE27" t="n">
        <v>0.550424362011222</v>
      </c>
      <c r="AF27" t="n">
        <v>0.4401609968182267</v>
      </c>
      <c r="AG27" t="n">
        <v>0.4917179367069889</v>
      </c>
      <c r="AH27" t="n">
        <v>0.3849155083319465</v>
      </c>
      <c r="AI27" t="n">
        <v>1.85658</v>
      </c>
      <c r="AJ27" t="n">
        <v>1.002693</v>
      </c>
      <c r="AK27" t="n">
        <v>3.437634</v>
      </c>
      <c r="AL27" t="n">
        <v>45</v>
      </c>
      <c r="AM27" t="n">
        <v>24</v>
      </c>
      <c r="AN27" t="n">
        <v>83</v>
      </c>
      <c r="AO27" t="n">
        <v>134.3403</v>
      </c>
      <c r="AP27" t="n">
        <v>115.2681</v>
      </c>
      <c r="AQ27" t="n">
        <v>156.5682</v>
      </c>
      <c r="AR27" t="n">
        <v>0.7073589</v>
      </c>
      <c r="AS27" t="n">
        <v>0.5213984</v>
      </c>
      <c r="AT27" t="n">
        <v>0.9596436</v>
      </c>
      <c r="AU27" t="inlineStr">
        <is>
          <t>anlys\230430-153402\PrunModu-ab-5mn-m-haz-pol-ra-ma-knl10lmj</t>
        </is>
      </c>
    </row>
    <row r="28">
      <c r="A28" t="n">
        <v>2</v>
      </c>
      <c r="B28" t="inlineStr">
        <is>
          <t>Prunella modularis</t>
        </is>
      </c>
      <c r="C28" t="inlineStr">
        <is>
          <t>a+b</t>
        </is>
      </c>
      <c r="D28" t="inlineStr">
        <is>
          <t>m</t>
        </is>
      </c>
      <c r="E28" t="inlineStr">
        <is>
          <t>5mn</t>
        </is>
      </c>
      <c r="F28" t="n">
        <v>21</v>
      </c>
      <c r="G28" t="n">
        <v>159.730018883386</v>
      </c>
      <c r="H28" t="n">
        <v>81</v>
      </c>
      <c r="I28" t="inlineStr">
        <is>
          <t>HAZARD</t>
        </is>
      </c>
      <c r="J28" t="inlineStr">
        <is>
          <t>POLY</t>
        </is>
      </c>
      <c r="K28" t="inlineStr"/>
      <c r="L28" t="n">
        <v>200</v>
      </c>
      <c r="M28" t="inlineStr"/>
      <c r="N28" t="n">
        <v>2</v>
      </c>
      <c r="O28" t="n">
        <v>190</v>
      </c>
      <c r="P28" t="n">
        <v>21</v>
      </c>
      <c r="Q28" t="n">
        <v>100</v>
      </c>
      <c r="R28" t="n">
        <v>0</v>
      </c>
      <c r="S28" t="n">
        <v>1.208100000000002</v>
      </c>
      <c r="T28" t="n">
        <v>0.1658116</v>
      </c>
      <c r="U28" t="n">
        <v>0.705287</v>
      </c>
      <c r="V28" t="n">
        <v>0.7</v>
      </c>
      <c r="W28" t="n">
        <v>0.6</v>
      </c>
      <c r="X28" t="n">
        <v>0.3083254</v>
      </c>
      <c r="Y28" t="inlineStr"/>
      <c r="Z28" t="n">
        <v>3</v>
      </c>
      <c r="AA28" t="n">
        <v>0.4806526004663527</v>
      </c>
      <c r="AB28" t="inlineStr"/>
      <c r="AC28" t="n">
        <v>0.5075252338843655</v>
      </c>
      <c r="AD28" t="inlineStr"/>
      <c r="AE28" t="n">
        <v>0.5524040455773764</v>
      </c>
      <c r="AF28" t="n">
        <v>0.4270452740539767</v>
      </c>
      <c r="AG28" t="n">
        <v>0.5015741418921021</v>
      </c>
      <c r="AH28" t="n">
        <v>0.4021939098988273</v>
      </c>
      <c r="AI28" t="n">
        <v>1.836018</v>
      </c>
      <c r="AJ28" t="n">
        <v>1.010536</v>
      </c>
      <c r="AK28" t="n">
        <v>3.335817</v>
      </c>
      <c r="AL28" t="n">
        <v>44</v>
      </c>
      <c r="AM28" t="n">
        <v>24</v>
      </c>
      <c r="AN28" t="n">
        <v>80</v>
      </c>
      <c r="AO28" t="n">
        <v>138.4265</v>
      </c>
      <c r="AP28" t="n">
        <v>118.9255</v>
      </c>
      <c r="AQ28" t="n">
        <v>161.1253</v>
      </c>
      <c r="AR28" t="n">
        <v>0.4790477</v>
      </c>
      <c r="AS28" t="n">
        <v>0.3540018</v>
      </c>
      <c r="AT28" t="n">
        <v>0.6482642</v>
      </c>
      <c r="AU28" t="inlineStr">
        <is>
          <t>anlys\230430-153402\PrunModu-ab-5mn-m-haz-pol-r200-qvoovagu</t>
        </is>
      </c>
    </row>
    <row r="29">
      <c r="A29" t="n">
        <v>2</v>
      </c>
      <c r="B29" t="inlineStr">
        <is>
          <t>Prunella modularis</t>
        </is>
      </c>
      <c r="C29" t="inlineStr">
        <is>
          <t>a+b</t>
        </is>
      </c>
      <c r="D29" t="inlineStr">
        <is>
          <t>m</t>
        </is>
      </c>
      <c r="E29" t="inlineStr">
        <is>
          <t>5mn</t>
        </is>
      </c>
      <c r="F29" t="n">
        <v>21</v>
      </c>
      <c r="G29" t="n">
        <v>159.730018883386</v>
      </c>
      <c r="H29" t="n">
        <v>61</v>
      </c>
      <c r="I29" t="inlineStr">
        <is>
          <t>HNORMAL</t>
        </is>
      </c>
      <c r="J29" t="inlineStr">
        <is>
          <t>POLY</t>
        </is>
      </c>
      <c r="K29" t="n">
        <v>11.93994734434171</v>
      </c>
      <c r="L29" t="inlineStr"/>
      <c r="M29" t="n">
        <v>4</v>
      </c>
      <c r="N29" t="n">
        <v>1</v>
      </c>
      <c r="O29" t="n">
        <v>190</v>
      </c>
      <c r="P29" t="n">
        <v>20</v>
      </c>
      <c r="Q29" t="n">
        <v>95.23809523809524</v>
      </c>
      <c r="R29" t="n">
        <v>0</v>
      </c>
      <c r="S29" t="n">
        <v>0</v>
      </c>
      <c r="T29" t="n">
        <v>0.9782082</v>
      </c>
      <c r="U29" t="n">
        <v>0.915799</v>
      </c>
      <c r="V29" t="n">
        <v>1</v>
      </c>
      <c r="W29" t="n">
        <v>1</v>
      </c>
      <c r="X29" t="n">
        <v>0.4171298</v>
      </c>
      <c r="Y29" t="inlineStr"/>
      <c r="Z29" t="n">
        <v>2</v>
      </c>
      <c r="AA29" t="n">
        <v>0.4962712391828547</v>
      </c>
      <c r="AB29" t="n">
        <v>2</v>
      </c>
      <c r="AC29" t="n">
        <v>0.6345489575786198</v>
      </c>
      <c r="AD29" t="n">
        <v>2</v>
      </c>
      <c r="AE29" t="n">
        <v>0.7254493124320582</v>
      </c>
      <c r="AF29" t="n">
        <v>0.5351369092918009</v>
      </c>
      <c r="AG29" t="n">
        <v>0.5312313162486362</v>
      </c>
      <c r="AH29" t="n">
        <v>0.2928991907120358</v>
      </c>
      <c r="AI29" t="n">
        <v>2.431646</v>
      </c>
      <c r="AJ29" t="n">
        <v>1.087288</v>
      </c>
      <c r="AK29" t="n">
        <v>5.438212</v>
      </c>
      <c r="AL29" t="n">
        <v>58</v>
      </c>
      <c r="AM29" t="n">
        <v>26</v>
      </c>
      <c r="AN29" t="n">
        <v>131</v>
      </c>
      <c r="AO29" t="n">
        <v>117.3851</v>
      </c>
      <c r="AP29" t="n">
        <v>83.97989</v>
      </c>
      <c r="AQ29" t="n">
        <v>164.0782</v>
      </c>
      <c r="AR29" t="n">
        <v>0.5400738</v>
      </c>
      <c r="AS29" t="n">
        <v>0.2798325</v>
      </c>
      <c r="AT29" t="n">
        <v>1</v>
      </c>
      <c r="AU29" t="inlineStr">
        <is>
          <t>anlys\230430-153402\PrunModu-ab-5mn-m-hno-pol-la-ma-e3zn5trg</t>
        </is>
      </c>
    </row>
    <row r="30">
      <c r="A30" t="n">
        <v>2</v>
      </c>
      <c r="B30" t="inlineStr">
        <is>
          <t>Prunella modularis</t>
        </is>
      </c>
      <c r="C30" t="inlineStr">
        <is>
          <t>a+b</t>
        </is>
      </c>
      <c r="D30" t="inlineStr">
        <is>
          <t>m</t>
        </is>
      </c>
      <c r="E30" t="inlineStr">
        <is>
          <t>5mn</t>
        </is>
      </c>
      <c r="F30" t="n">
        <v>21</v>
      </c>
      <c r="G30" t="n">
        <v>159.730018883386</v>
      </c>
      <c r="H30" t="n">
        <v>84</v>
      </c>
      <c r="I30" t="inlineStr">
        <is>
          <t>HAZARD</t>
        </is>
      </c>
      <c r="J30" t="inlineStr">
        <is>
          <t>POLY</t>
        </is>
      </c>
      <c r="K30" t="n">
        <v>20</v>
      </c>
      <c r="L30" t="n">
        <v>200</v>
      </c>
      <c r="M30" t="inlineStr"/>
      <c r="N30" t="n">
        <v>2</v>
      </c>
      <c r="O30" t="n">
        <v>190</v>
      </c>
      <c r="P30" t="n">
        <v>20</v>
      </c>
      <c r="Q30" t="n">
        <v>95.23809523809524</v>
      </c>
      <c r="R30" t="n">
        <v>0</v>
      </c>
      <c r="S30" t="n">
        <v>0.7976999999999919</v>
      </c>
      <c r="T30" t="n">
        <v>0.07726705</v>
      </c>
      <c r="U30" t="n">
        <v>0.7767633</v>
      </c>
      <c r="V30" t="n">
        <v>0.8</v>
      </c>
      <c r="W30" t="n">
        <v>0.7</v>
      </c>
      <c r="X30" t="n">
        <v>0.3007788</v>
      </c>
      <c r="Y30" t="inlineStr"/>
      <c r="Z30" t="inlineStr"/>
      <c r="AA30" t="n">
        <v>0.4646119155731255</v>
      </c>
      <c r="AB30" t="inlineStr"/>
      <c r="AC30" t="n">
        <v>0.4866367087533456</v>
      </c>
      <c r="AD30" t="inlineStr"/>
      <c r="AE30" t="n">
        <v>0.523739156439551</v>
      </c>
      <c r="AF30" t="n">
        <v>0.3806484976743026</v>
      </c>
      <c r="AG30" t="n">
        <v>0.491915107694534</v>
      </c>
      <c r="AH30" t="n">
        <v>0.397091212813201</v>
      </c>
      <c r="AI30" t="n">
        <v>1.736976</v>
      </c>
      <c r="AJ30" t="n">
        <v>0.9693889999999999</v>
      </c>
      <c r="AK30" t="n">
        <v>3.112358</v>
      </c>
      <c r="AL30" t="n">
        <v>42</v>
      </c>
      <c r="AM30" t="n">
        <v>23</v>
      </c>
      <c r="AN30" t="n">
        <v>75</v>
      </c>
      <c r="AO30" t="n">
        <v>138.8885</v>
      </c>
      <c r="AP30" t="n">
        <v>119.6523</v>
      </c>
      <c r="AQ30" t="n">
        <v>161.2173</v>
      </c>
      <c r="AR30" t="n">
        <v>0.4822505</v>
      </c>
      <c r="AS30" t="n">
        <v>0.3583163</v>
      </c>
      <c r="AT30" t="n">
        <v>0.649051</v>
      </c>
      <c r="AU30" t="inlineStr">
        <is>
          <t>anlys\230430-153402\PrunModu-ab-5mn-m-haz-pol-l20-r200-q1gm0_bb</t>
        </is>
      </c>
    </row>
    <row r="31">
      <c r="A31" t="n">
        <v>2</v>
      </c>
      <c r="B31" t="inlineStr">
        <is>
          <t>Prunella modularis</t>
        </is>
      </c>
      <c r="C31" t="inlineStr">
        <is>
          <t>a+b</t>
        </is>
      </c>
      <c r="D31" t="inlineStr">
        <is>
          <t>m</t>
        </is>
      </c>
      <c r="E31" t="inlineStr">
        <is>
          <t>5mn</t>
        </is>
      </c>
      <c r="F31" t="n">
        <v>21</v>
      </c>
      <c r="G31" t="n">
        <v>159.730018883386</v>
      </c>
      <c r="H31" t="n">
        <v>60</v>
      </c>
      <c r="I31" t="inlineStr">
        <is>
          <t>HNORMAL</t>
        </is>
      </c>
      <c r="J31" t="inlineStr">
        <is>
          <t>POLY</t>
        </is>
      </c>
      <c r="K31" t="n">
        <v>24.97559221156294</v>
      </c>
      <c r="L31" t="inlineStr"/>
      <c r="M31" t="inlineStr"/>
      <c r="N31" t="n">
        <v>1</v>
      </c>
      <c r="O31" t="n">
        <v>190</v>
      </c>
      <c r="P31" t="n">
        <v>20</v>
      </c>
      <c r="Q31" t="n">
        <v>95.23809523809524</v>
      </c>
      <c r="R31" t="n">
        <v>0</v>
      </c>
      <c r="S31" t="n">
        <v>0</v>
      </c>
      <c r="T31" t="n">
        <v>0.7192971</v>
      </c>
      <c r="U31" t="n">
        <v>0.8708807</v>
      </c>
      <c r="V31" t="n">
        <v>1</v>
      </c>
      <c r="W31" t="n">
        <v>1</v>
      </c>
      <c r="X31" t="n">
        <v>0.4171296</v>
      </c>
      <c r="Y31" t="inlineStr"/>
      <c r="Z31" t="inlineStr"/>
      <c r="AA31" t="n">
        <v>0.474568537896921</v>
      </c>
      <c r="AB31" t="inlineStr"/>
      <c r="AC31" t="n">
        <v>0.6067988584315043</v>
      </c>
      <c r="AD31" t="inlineStr"/>
      <c r="AE31" t="n">
        <v>0.689306336348871</v>
      </c>
      <c r="AF31" t="n">
        <v>0.4970117431488535</v>
      </c>
      <c r="AG31" t="n">
        <v>0.5076851584916641</v>
      </c>
      <c r="AH31" t="n">
        <v>0.2814855830956046</v>
      </c>
      <c r="AI31" t="n">
        <v>2.713189</v>
      </c>
      <c r="AJ31" t="n">
        <v>1.213178</v>
      </c>
      <c r="AK31" t="n">
        <v>6.067863</v>
      </c>
      <c r="AL31" t="n">
        <v>65</v>
      </c>
      <c r="AM31" t="n">
        <v>29</v>
      </c>
      <c r="AN31" t="n">
        <v>146</v>
      </c>
      <c r="AO31" t="n">
        <v>111.1279</v>
      </c>
      <c r="AP31" t="n">
        <v>79.50336</v>
      </c>
      <c r="AQ31" t="n">
        <v>155.332</v>
      </c>
      <c r="AR31" t="n">
        <v>0.4840311</v>
      </c>
      <c r="AS31" t="n">
        <v>0.2507947</v>
      </c>
      <c r="AT31" t="n">
        <v>0.9341747</v>
      </c>
      <c r="AU31" t="inlineStr">
        <is>
          <t>anlys\230430-153402\PrunModu-ab-5mn-m-hno-pol-la-plng8ztr</t>
        </is>
      </c>
    </row>
    <row r="32">
      <c r="A32" t="n">
        <v>3</v>
      </c>
      <c r="B32" t="inlineStr">
        <is>
          <t>Prunella modularis</t>
        </is>
      </c>
      <c r="C32" t="inlineStr">
        <is>
          <t>a+b</t>
        </is>
      </c>
      <c r="D32" t="inlineStr">
        <is>
          <t>m</t>
        </is>
      </c>
      <c r="E32" t="inlineStr">
        <is>
          <t>10mn</t>
        </is>
      </c>
      <c r="F32" t="n">
        <v>47</v>
      </c>
      <c r="G32" t="n">
        <v>271.22109039805</v>
      </c>
      <c r="H32" t="n">
        <v>87</v>
      </c>
      <c r="I32" t="inlineStr">
        <is>
          <t>HNORMAL</t>
        </is>
      </c>
      <c r="J32" t="inlineStr">
        <is>
          <t>POLY</t>
        </is>
      </c>
      <c r="K32" t="inlineStr"/>
      <c r="L32" t="inlineStr"/>
      <c r="M32" t="n">
        <v>7</v>
      </c>
      <c r="N32" t="n">
        <v>1</v>
      </c>
      <c r="O32" t="n">
        <v>190</v>
      </c>
      <c r="P32" t="n">
        <v>47</v>
      </c>
      <c r="Q32" t="n">
        <v>100</v>
      </c>
      <c r="R32" t="n">
        <v>0</v>
      </c>
      <c r="S32" t="n">
        <v>0.8374000000000024</v>
      </c>
      <c r="T32" t="n">
        <v>0.7497347</v>
      </c>
      <c r="U32" t="n">
        <v>0.5359127</v>
      </c>
      <c r="V32" t="n">
        <v>0.6</v>
      </c>
      <c r="W32" t="n">
        <v>0.7</v>
      </c>
      <c r="X32" t="n">
        <v>0.229235</v>
      </c>
      <c r="Y32" t="inlineStr"/>
      <c r="Z32" t="n">
        <v>4</v>
      </c>
      <c r="AA32" t="n">
        <v>0.7048457743991681</v>
      </c>
      <c r="AB32" t="inlineStr"/>
      <c r="AC32" t="n">
        <v>0.7020246454388035</v>
      </c>
      <c r="AD32" t="inlineStr"/>
      <c r="AE32" t="n">
        <v>0.7087360584679548</v>
      </c>
      <c r="AF32" t="n">
        <v>0.7096976701491897</v>
      </c>
      <c r="AG32" t="n">
        <v>0.6837099064062166</v>
      </c>
      <c r="AH32" t="n">
        <v>0.6543439222512865</v>
      </c>
      <c r="AI32" t="n">
        <v>6.439119</v>
      </c>
      <c r="AJ32" t="n">
        <v>4.116054</v>
      </c>
      <c r="AK32" t="n">
        <v>10.0733</v>
      </c>
      <c r="AL32" t="n">
        <v>155</v>
      </c>
      <c r="AM32" t="n">
        <v>99</v>
      </c>
      <c r="AN32" t="n">
        <v>242</v>
      </c>
      <c r="AO32" t="n">
        <v>110.5819</v>
      </c>
      <c r="AP32" t="n">
        <v>95.52869</v>
      </c>
      <c r="AQ32" t="n">
        <v>128.0071</v>
      </c>
      <c r="AR32" t="n">
        <v>0.1662344</v>
      </c>
      <c r="AS32" t="n">
        <v>0.1241993</v>
      </c>
      <c r="AT32" t="n">
        <v>0.2224963</v>
      </c>
      <c r="AU32" t="inlineStr">
        <is>
          <t>anlys\230430-153402\PrunModu-ab-10mn-m-hno-pol-ma-mkd18igv</t>
        </is>
      </c>
    </row>
    <row r="33">
      <c r="A33" t="n">
        <v>3</v>
      </c>
      <c r="B33" t="inlineStr">
        <is>
          <t>Prunella modularis</t>
        </is>
      </c>
      <c r="C33" t="inlineStr">
        <is>
          <t>a+b</t>
        </is>
      </c>
      <c r="D33" t="inlineStr">
        <is>
          <t>m</t>
        </is>
      </c>
      <c r="E33" t="inlineStr">
        <is>
          <t>10mn</t>
        </is>
      </c>
      <c r="F33" t="n">
        <v>47</v>
      </c>
      <c r="G33" t="n">
        <v>271.22109039805</v>
      </c>
      <c r="H33" t="n">
        <v>88</v>
      </c>
      <c r="I33" t="inlineStr">
        <is>
          <t>HNORMAL</t>
        </is>
      </c>
      <c r="J33" t="inlineStr">
        <is>
          <t>POLY</t>
        </is>
      </c>
      <c r="K33" t="inlineStr"/>
      <c r="L33" t="n">
        <v>176.6101324537052</v>
      </c>
      <c r="M33" t="inlineStr"/>
      <c r="N33" t="n">
        <v>1</v>
      </c>
      <c r="O33" t="n">
        <v>190</v>
      </c>
      <c r="P33" t="n">
        <v>46</v>
      </c>
      <c r="Q33" t="n">
        <v>97.87234042553192</v>
      </c>
      <c r="R33" t="n">
        <v>0</v>
      </c>
      <c r="S33" t="n">
        <v>0</v>
      </c>
      <c r="T33" t="n">
        <v>0.5703509</v>
      </c>
      <c r="U33" t="n">
        <v>0.8201571</v>
      </c>
      <c r="V33" t="n">
        <v>0.8</v>
      </c>
      <c r="W33" t="n">
        <v>0.8</v>
      </c>
      <c r="X33" t="n">
        <v>0.2663902</v>
      </c>
      <c r="Y33" t="inlineStr"/>
      <c r="Z33" t="n">
        <v>3</v>
      </c>
      <c r="AA33" t="n">
        <v>0.7065227906317033</v>
      </c>
      <c r="AB33" t="n">
        <v>2</v>
      </c>
      <c r="AC33" t="n">
        <v>0.7183101292688102</v>
      </c>
      <c r="AD33" t="n">
        <v>2</v>
      </c>
      <c r="AE33" t="n">
        <v>0.7430311645031361</v>
      </c>
      <c r="AF33" t="n">
        <v>0.6899134555064286</v>
      </c>
      <c r="AG33" t="n">
        <v>0.7183282382367854</v>
      </c>
      <c r="AH33" t="n">
        <v>0.6180384864476549</v>
      </c>
      <c r="AI33" t="n">
        <v>5.691965</v>
      </c>
      <c r="AJ33" t="n">
        <v>3.388576</v>
      </c>
      <c r="AK33" t="n">
        <v>9.561083999999999</v>
      </c>
      <c r="AL33" t="n">
        <v>137</v>
      </c>
      <c r="AM33" t="n">
        <v>81</v>
      </c>
      <c r="AN33" t="n">
        <v>229</v>
      </c>
      <c r="AO33" t="n">
        <v>116.3579</v>
      </c>
      <c r="AP33" t="n">
        <v>95.60671000000001</v>
      </c>
      <c r="AQ33" t="n">
        <v>141.6132</v>
      </c>
      <c r="AR33" t="n">
        <v>0.4340718</v>
      </c>
      <c r="AS33" t="n">
        <v>0.2938604</v>
      </c>
      <c r="AT33" t="n">
        <v>0.6411829999999999</v>
      </c>
      <c r="AU33" t="inlineStr">
        <is>
          <t>anlys\230430-153402\PrunModu-ab-10mn-m-hno-pol-ra-18pk5nr2</t>
        </is>
      </c>
    </row>
    <row r="34">
      <c r="A34" t="n">
        <v>3</v>
      </c>
      <c r="B34" t="inlineStr">
        <is>
          <t>Prunella modularis</t>
        </is>
      </c>
      <c r="C34" t="inlineStr">
        <is>
          <t>a+b</t>
        </is>
      </c>
      <c r="D34" t="inlineStr">
        <is>
          <t>m</t>
        </is>
      </c>
      <c r="E34" t="inlineStr">
        <is>
          <t>10mn</t>
        </is>
      </c>
      <c r="F34" t="n">
        <v>47</v>
      </c>
      <c r="G34" t="n">
        <v>271.22109039805</v>
      </c>
      <c r="H34" t="n">
        <v>89</v>
      </c>
      <c r="I34" t="inlineStr">
        <is>
          <t>HNORMAL</t>
        </is>
      </c>
      <c r="J34" t="inlineStr">
        <is>
          <t>POLY</t>
        </is>
      </c>
      <c r="K34" t="inlineStr"/>
      <c r="L34" t="n">
        <v>177.2588103165699</v>
      </c>
      <c r="M34" t="n">
        <v>7</v>
      </c>
      <c r="N34" t="n">
        <v>1</v>
      </c>
      <c r="O34" t="n">
        <v>190</v>
      </c>
      <c r="P34" t="n">
        <v>46</v>
      </c>
      <c r="Q34" t="n">
        <v>97.87234042553192</v>
      </c>
      <c r="R34" t="n">
        <v>0</v>
      </c>
      <c r="S34" t="n">
        <v>0</v>
      </c>
      <c r="T34" t="n">
        <v>0.9876883</v>
      </c>
      <c r="U34" t="n">
        <v>0.8080708</v>
      </c>
      <c r="V34" t="n">
        <v>0.8</v>
      </c>
      <c r="W34" t="n">
        <v>0.8</v>
      </c>
      <c r="X34" t="n">
        <v>0.2663906</v>
      </c>
      <c r="Y34" t="inlineStr"/>
      <c r="Z34" t="n">
        <v>1</v>
      </c>
      <c r="AA34" t="n">
        <v>0.7553175736266693</v>
      </c>
      <c r="AB34" t="n">
        <v>1</v>
      </c>
      <c r="AC34" t="n">
        <v>0.7679192016343553</v>
      </c>
      <c r="AD34" t="n">
        <v>1</v>
      </c>
      <c r="AE34" t="n">
        <v>0.8019624502493902</v>
      </c>
      <c r="AF34" t="n">
        <v>0.7781672663305872</v>
      </c>
      <c r="AG34" t="n">
        <v>0.7610047150633495</v>
      </c>
      <c r="AH34" t="n">
        <v>0.6558371559656139</v>
      </c>
      <c r="AI34" t="n">
        <v>5.721568</v>
      </c>
      <c r="AJ34" t="n">
        <v>3.406198</v>
      </c>
      <c r="AK34" t="n">
        <v>9.610817000000001</v>
      </c>
      <c r="AL34" t="n">
        <v>137</v>
      </c>
      <c r="AM34" t="n">
        <v>82</v>
      </c>
      <c r="AN34" t="n">
        <v>231</v>
      </c>
      <c r="AO34" t="n">
        <v>116.0565</v>
      </c>
      <c r="AP34" t="n">
        <v>95.35901</v>
      </c>
      <c r="AQ34" t="n">
        <v>141.2464</v>
      </c>
      <c r="AR34" t="n">
        <v>0.4286696</v>
      </c>
      <c r="AS34" t="n">
        <v>0.2902029</v>
      </c>
      <c r="AT34" t="n">
        <v>0.6332038</v>
      </c>
      <c r="AU34" t="inlineStr">
        <is>
          <t>anlys\230430-153402\PrunModu-ab-10mn-m-hno-pol-ra-ma-kt2t8gks</t>
        </is>
      </c>
    </row>
    <row r="35">
      <c r="A35" t="n">
        <v>3</v>
      </c>
      <c r="B35" t="inlineStr">
        <is>
          <t>Prunella modularis</t>
        </is>
      </c>
      <c r="C35" t="inlineStr">
        <is>
          <t>a+b</t>
        </is>
      </c>
      <c r="D35" t="inlineStr">
        <is>
          <t>m</t>
        </is>
      </c>
      <c r="E35" t="inlineStr">
        <is>
          <t>10mn</t>
        </is>
      </c>
      <c r="F35" t="n">
        <v>47</v>
      </c>
      <c r="G35" t="n">
        <v>271.22109039805</v>
      </c>
      <c r="H35" t="n">
        <v>96</v>
      </c>
      <c r="I35" t="inlineStr">
        <is>
          <t>HNORMAL</t>
        </is>
      </c>
      <c r="J35" t="inlineStr">
        <is>
          <t>POLY</t>
        </is>
      </c>
      <c r="K35" t="inlineStr"/>
      <c r="L35" t="n">
        <v>200</v>
      </c>
      <c r="M35" t="inlineStr"/>
      <c r="N35" t="n">
        <v>2</v>
      </c>
      <c r="O35" t="n">
        <v>190</v>
      </c>
      <c r="P35" t="n">
        <v>46</v>
      </c>
      <c r="Q35" t="n">
        <v>97.87234042553192</v>
      </c>
      <c r="R35" t="n">
        <v>1</v>
      </c>
      <c r="S35" t="n">
        <v>0</v>
      </c>
      <c r="T35" t="n">
        <v>0.4352421</v>
      </c>
      <c r="U35" t="n">
        <v>0.9173021</v>
      </c>
      <c r="V35" t="n">
        <v>0.8</v>
      </c>
      <c r="W35" t="n">
        <v>0.8</v>
      </c>
      <c r="X35" t="n">
        <v>0.294856</v>
      </c>
      <c r="Y35" t="inlineStr"/>
      <c r="Z35" t="inlineStr"/>
      <c r="AA35" t="n">
        <v>0.6362130949529051</v>
      </c>
      <c r="AB35" t="inlineStr"/>
      <c r="AC35" t="n">
        <v>0.6640846027531784</v>
      </c>
      <c r="AD35" t="inlineStr"/>
      <c r="AE35" t="n">
        <v>0.7067805597279242</v>
      </c>
      <c r="AF35" t="n">
        <v>0.609934957874806</v>
      </c>
      <c r="AG35" t="n">
        <v>0.6626119232616029</v>
      </c>
      <c r="AH35" t="n">
        <v>0.5320250172317372</v>
      </c>
      <c r="AI35" t="n">
        <v>5.084004</v>
      </c>
      <c r="AJ35" t="n">
        <v>2.866331</v>
      </c>
      <c r="AK35" t="n">
        <v>9.017486999999999</v>
      </c>
      <c r="AL35" t="n">
        <v>122</v>
      </c>
      <c r="AM35" t="n">
        <v>69</v>
      </c>
      <c r="AN35" t="n">
        <v>216</v>
      </c>
      <c r="AO35" t="n">
        <v>123.1188</v>
      </c>
      <c r="AP35" t="n">
        <v>97.44938999999999</v>
      </c>
      <c r="AQ35" t="n">
        <v>155.5497</v>
      </c>
      <c r="AR35" t="n">
        <v>0.3789557</v>
      </c>
      <c r="AS35" t="n">
        <v>0.2385042</v>
      </c>
      <c r="AT35" t="n">
        <v>0.6021169</v>
      </c>
      <c r="AU35" t="inlineStr">
        <is>
          <t>anlys\230430-153402\PrunModu-ab-10mn-m-hno-pol-r200-y11duisp</t>
        </is>
      </c>
    </row>
    <row r="36">
      <c r="A36" t="n">
        <v>3</v>
      </c>
      <c r="B36" t="inlineStr">
        <is>
          <t>Prunella modularis</t>
        </is>
      </c>
      <c r="C36" t="inlineStr">
        <is>
          <t>a+b</t>
        </is>
      </c>
      <c r="D36" t="inlineStr">
        <is>
          <t>m</t>
        </is>
      </c>
      <c r="E36" t="inlineStr">
        <is>
          <t>10mn</t>
        </is>
      </c>
      <c r="F36" t="n">
        <v>47</v>
      </c>
      <c r="G36" t="n">
        <v>271.22109039805</v>
      </c>
      <c r="H36" t="n">
        <v>108</v>
      </c>
      <c r="I36" t="inlineStr">
        <is>
          <t>HAZARD</t>
        </is>
      </c>
      <c r="J36" t="inlineStr">
        <is>
          <t>POLY</t>
        </is>
      </c>
      <c r="K36" t="n">
        <v>11.95515862138099</v>
      </c>
      <c r="L36" t="n">
        <v>221.8577607431577</v>
      </c>
      <c r="M36" t="n">
        <v>6</v>
      </c>
      <c r="N36" t="n">
        <v>2</v>
      </c>
      <c r="O36" t="n">
        <v>190</v>
      </c>
      <c r="P36" t="n">
        <v>45</v>
      </c>
      <c r="Q36" t="n">
        <v>95.74468085106383</v>
      </c>
      <c r="R36" t="n">
        <v>0</v>
      </c>
      <c r="S36" t="n">
        <v>0</v>
      </c>
      <c r="T36" t="n">
        <v>0.6790924</v>
      </c>
      <c r="U36" t="n">
        <v>0.4893482</v>
      </c>
      <c r="V36" t="n">
        <v>0.7</v>
      </c>
      <c r="W36" t="n">
        <v>0.5</v>
      </c>
      <c r="X36" t="n">
        <v>0.2099734</v>
      </c>
      <c r="Y36" t="inlineStr"/>
      <c r="Z36" t="inlineStr"/>
      <c r="AA36" t="n">
        <v>0.6454301827527651</v>
      </c>
      <c r="AB36" t="inlineStr"/>
      <c r="AC36" t="n">
        <v>0.6386181604123927</v>
      </c>
      <c r="AD36" t="inlineStr"/>
      <c r="AE36" t="n">
        <v>0.6776324009840762</v>
      </c>
      <c r="AF36" t="n">
        <v>0.6490864746510525</v>
      </c>
      <c r="AG36" t="n">
        <v>0.6258787984863479</v>
      </c>
      <c r="AH36" t="n">
        <v>0.6201875695806836</v>
      </c>
      <c r="AI36" t="n">
        <v>3.65791</v>
      </c>
      <c r="AJ36" t="n">
        <v>2.425771</v>
      </c>
      <c r="AK36" t="n">
        <v>5.515899</v>
      </c>
      <c r="AL36" t="n">
        <v>88</v>
      </c>
      <c r="AM36" t="n">
        <v>58</v>
      </c>
      <c r="AN36" t="n">
        <v>132</v>
      </c>
      <c r="AO36" t="n">
        <v>143.5615</v>
      </c>
      <c r="AP36" t="n">
        <v>128.6533</v>
      </c>
      <c r="AQ36" t="n">
        <v>160.1973</v>
      </c>
      <c r="AR36" t="n">
        <v>0.418722</v>
      </c>
      <c r="AS36" t="n">
        <v>0.3364351</v>
      </c>
      <c r="AT36" t="n">
        <v>0.5211351</v>
      </c>
      <c r="AU36" t="inlineStr">
        <is>
          <t>anlys\230430-153402\PrunModu-ab-10mn-m-haz-pol-la-ra-ma-tl25re5a</t>
        </is>
      </c>
    </row>
    <row r="37">
      <c r="A37" t="n">
        <v>3</v>
      </c>
      <c r="B37" t="inlineStr">
        <is>
          <t>Prunella modularis</t>
        </is>
      </c>
      <c r="C37" t="inlineStr">
        <is>
          <t>a+b</t>
        </is>
      </c>
      <c r="D37" t="inlineStr">
        <is>
          <t>m</t>
        </is>
      </c>
      <c r="E37" t="inlineStr">
        <is>
          <t>10mn</t>
        </is>
      </c>
      <c r="F37" t="n">
        <v>47</v>
      </c>
      <c r="G37" t="n">
        <v>271.22109039805</v>
      </c>
      <c r="H37" t="n">
        <v>106</v>
      </c>
      <c r="I37" t="inlineStr">
        <is>
          <t>HAZARD</t>
        </is>
      </c>
      <c r="J37" t="inlineStr">
        <is>
          <t>POLY</t>
        </is>
      </c>
      <c r="K37" t="n">
        <v>14.73523514944339</v>
      </c>
      <c r="L37" t="inlineStr"/>
      <c r="M37" t="n">
        <v>8</v>
      </c>
      <c r="N37" t="n">
        <v>2</v>
      </c>
      <c r="O37" t="n">
        <v>190</v>
      </c>
      <c r="P37" t="n">
        <v>46</v>
      </c>
      <c r="Q37" t="n">
        <v>97.87234042553192</v>
      </c>
      <c r="R37" t="n">
        <v>0</v>
      </c>
      <c r="S37" t="n">
        <v>0</v>
      </c>
      <c r="T37" t="n">
        <v>0.5910308</v>
      </c>
      <c r="U37" t="n">
        <v>0.5299461</v>
      </c>
      <c r="V37" t="n">
        <v>0.7</v>
      </c>
      <c r="W37" t="n">
        <v>0.6</v>
      </c>
      <c r="X37" t="n">
        <v>0.2156051</v>
      </c>
      <c r="Y37" t="inlineStr"/>
      <c r="Z37" t="inlineStr"/>
      <c r="AA37" t="n">
        <v>0.6522275475873002</v>
      </c>
      <c r="AB37" t="inlineStr"/>
      <c r="AC37" t="n">
        <v>0.6464229048621647</v>
      </c>
      <c r="AD37" t="inlineStr"/>
      <c r="AE37" t="n">
        <v>0.6889899061753143</v>
      </c>
      <c r="AF37" t="n">
        <v>0.645126381009661</v>
      </c>
      <c r="AG37" t="n">
        <v>0.6373537327192957</v>
      </c>
      <c r="AH37" t="n">
        <v>0.6217407311431725</v>
      </c>
      <c r="AI37" t="n">
        <v>3.76629</v>
      </c>
      <c r="AJ37" t="n">
        <v>2.471011</v>
      </c>
      <c r="AK37" t="n">
        <v>5.740541</v>
      </c>
      <c r="AL37" t="n">
        <v>90</v>
      </c>
      <c r="AM37" t="n">
        <v>59</v>
      </c>
      <c r="AN37" t="n">
        <v>138</v>
      </c>
      <c r="AO37" t="n">
        <v>143.0442</v>
      </c>
      <c r="AP37" t="n">
        <v>126.1331</v>
      </c>
      <c r="AQ37" t="n">
        <v>162.2226</v>
      </c>
      <c r="AR37" t="n">
        <v>0.2781593</v>
      </c>
      <c r="AS37" t="n">
        <v>0.2164355</v>
      </c>
      <c r="AT37" t="n">
        <v>0.3574857</v>
      </c>
      <c r="AU37" t="inlineStr">
        <is>
          <t>anlys\230430-153402\PrunModu-ab-10mn-m-haz-pol-la-ma-yav60e03</t>
        </is>
      </c>
    </row>
    <row r="38">
      <c r="A38" t="n">
        <v>3</v>
      </c>
      <c r="B38" t="inlineStr">
        <is>
          <t>Prunella modularis</t>
        </is>
      </c>
      <c r="C38" t="inlineStr">
        <is>
          <t>a+b</t>
        </is>
      </c>
      <c r="D38" t="inlineStr">
        <is>
          <t>m</t>
        </is>
      </c>
      <c r="E38" t="inlineStr">
        <is>
          <t>10mn</t>
        </is>
      </c>
      <c r="F38" t="n">
        <v>47</v>
      </c>
      <c r="G38" t="n">
        <v>271.22109039805</v>
      </c>
      <c r="H38" t="n">
        <v>93</v>
      </c>
      <c r="I38" t="inlineStr">
        <is>
          <t>HNORMAL</t>
        </is>
      </c>
      <c r="J38" t="inlineStr">
        <is>
          <t>POLY</t>
        </is>
      </c>
      <c r="K38" t="n">
        <v>20.59197284686253</v>
      </c>
      <c r="L38" t="n">
        <v>182.1982226040456</v>
      </c>
      <c r="M38" t="n">
        <v>6</v>
      </c>
      <c r="N38" t="n">
        <v>1</v>
      </c>
      <c r="O38" t="n">
        <v>190</v>
      </c>
      <c r="P38" t="n">
        <v>45</v>
      </c>
      <c r="Q38" t="n">
        <v>95.74468085106383</v>
      </c>
      <c r="R38" t="n">
        <v>0</v>
      </c>
      <c r="S38" t="n">
        <v>0</v>
      </c>
      <c r="T38" t="n">
        <v>0.8924953</v>
      </c>
      <c r="U38" t="n">
        <v>0.7022579</v>
      </c>
      <c r="V38" t="n">
        <v>0.7</v>
      </c>
      <c r="W38" t="n">
        <v>0.7</v>
      </c>
      <c r="X38" t="n">
        <v>0.2716002</v>
      </c>
      <c r="Y38" t="inlineStr"/>
      <c r="Z38" t="inlineStr"/>
      <c r="AA38" t="n">
        <v>0.6992356188504902</v>
      </c>
      <c r="AB38" t="n">
        <v>3</v>
      </c>
      <c r="AC38" t="n">
        <v>0.7136093316439062</v>
      </c>
      <c r="AD38" t="n">
        <v>3</v>
      </c>
      <c r="AE38" t="n">
        <v>0.7398427171408708</v>
      </c>
      <c r="AF38" t="n">
        <v>0.7184546577377967</v>
      </c>
      <c r="AG38" t="n">
        <v>0.699570784525954</v>
      </c>
      <c r="AH38" t="n">
        <v>0.6065133655076578</v>
      </c>
      <c r="AI38" t="n">
        <v>6.102259</v>
      </c>
      <c r="AJ38" t="n">
        <v>3.596214</v>
      </c>
      <c r="AK38" t="n">
        <v>10.35466</v>
      </c>
      <c r="AL38" t="n">
        <v>146</v>
      </c>
      <c r="AM38" t="n">
        <v>86</v>
      </c>
      <c r="AN38" t="n">
        <v>249</v>
      </c>
      <c r="AO38" t="n">
        <v>111.1499</v>
      </c>
      <c r="AP38" t="n">
        <v>90.56638</v>
      </c>
      <c r="AQ38" t="n">
        <v>136.4116</v>
      </c>
      <c r="AR38" t="n">
        <v>0.3721613</v>
      </c>
      <c r="AS38" t="n">
        <v>0.2478547</v>
      </c>
      <c r="AT38" t="n">
        <v>0.5588114</v>
      </c>
      <c r="AU38" t="inlineStr">
        <is>
          <t>anlys\230430-153402\PrunModu-ab-10mn-m-hno-pol-la-ra-ma-4b2it9r0</t>
        </is>
      </c>
    </row>
    <row r="39">
      <c r="A39" t="n">
        <v>3</v>
      </c>
      <c r="B39" t="inlineStr">
        <is>
          <t>Prunella modularis</t>
        </is>
      </c>
      <c r="C39" t="inlineStr">
        <is>
          <t>a+b</t>
        </is>
      </c>
      <c r="D39" t="inlineStr">
        <is>
          <t>m</t>
        </is>
      </c>
      <c r="E39" t="inlineStr">
        <is>
          <t>10mn</t>
        </is>
      </c>
      <c r="F39" t="n">
        <v>47</v>
      </c>
      <c r="G39" t="n">
        <v>271.22109039805</v>
      </c>
      <c r="H39" t="n">
        <v>91</v>
      </c>
      <c r="I39" t="inlineStr">
        <is>
          <t>HNORMAL</t>
        </is>
      </c>
      <c r="J39" t="inlineStr">
        <is>
          <t>POLY</t>
        </is>
      </c>
      <c r="K39" t="n">
        <v>22.45614522024664</v>
      </c>
      <c r="L39" t="inlineStr"/>
      <c r="M39" t="n">
        <v>5</v>
      </c>
      <c r="N39" t="n">
        <v>1</v>
      </c>
      <c r="O39" t="n">
        <v>190</v>
      </c>
      <c r="P39" t="n">
        <v>46</v>
      </c>
      <c r="Q39" t="n">
        <v>97.87234042553192</v>
      </c>
      <c r="R39" t="n">
        <v>0</v>
      </c>
      <c r="S39" t="n">
        <v>0</v>
      </c>
      <c r="T39" t="n">
        <v>0.8165261</v>
      </c>
      <c r="U39" t="n">
        <v>0.5483155</v>
      </c>
      <c r="V39" t="n">
        <v>0.6</v>
      </c>
      <c r="W39" t="n">
        <v>0.7</v>
      </c>
      <c r="X39" t="n">
        <v>0.2312275</v>
      </c>
      <c r="Y39" t="inlineStr"/>
      <c r="Z39" t="n">
        <v>2</v>
      </c>
      <c r="AA39" t="n">
        <v>0.7103047976832723</v>
      </c>
      <c r="AB39" t="n">
        <v>4</v>
      </c>
      <c r="AC39" t="n">
        <v>0.7080494506687049</v>
      </c>
      <c r="AD39" t="n">
        <v>4</v>
      </c>
      <c r="AE39" t="n">
        <v>0.7164424508659728</v>
      </c>
      <c r="AF39" t="n">
        <v>0.7213894455784583</v>
      </c>
      <c r="AG39" t="n">
        <v>0.6901671410235393</v>
      </c>
      <c r="AH39" t="n">
        <v>0.6570197986048009</v>
      </c>
      <c r="AI39" t="n">
        <v>6.71408</v>
      </c>
      <c r="AJ39" t="n">
        <v>4.27512</v>
      </c>
      <c r="AK39" t="n">
        <v>10.54447</v>
      </c>
      <c r="AL39" t="n">
        <v>161</v>
      </c>
      <c r="AM39" t="n">
        <v>103</v>
      </c>
      <c r="AN39" t="n">
        <v>253</v>
      </c>
      <c r="AO39" t="n">
        <v>107.1356</v>
      </c>
      <c r="AP39" t="n">
        <v>92.10371000000001</v>
      </c>
      <c r="AQ39" t="n">
        <v>124.6209</v>
      </c>
      <c r="AR39" t="n">
        <v>0.1560346</v>
      </c>
      <c r="AS39" t="n">
        <v>0.1154665</v>
      </c>
      <c r="AT39" t="n">
        <v>0.2108558</v>
      </c>
      <c r="AU39" t="inlineStr">
        <is>
          <t>anlys\230430-153402\PrunModu-ab-10mn-m-hno-pol-la-ma-_sxbwoma</t>
        </is>
      </c>
    </row>
    <row r="40">
      <c r="A40" t="n">
        <v>3</v>
      </c>
      <c r="B40" t="inlineStr">
        <is>
          <t>Prunella modularis</t>
        </is>
      </c>
      <c r="C40" t="inlineStr">
        <is>
          <t>a+b</t>
        </is>
      </c>
      <c r="D40" t="inlineStr">
        <is>
          <t>m</t>
        </is>
      </c>
      <c r="E40" t="inlineStr">
        <is>
          <t>10mn</t>
        </is>
      </c>
      <c r="F40" t="n">
        <v>47</v>
      </c>
      <c r="G40" t="n">
        <v>271.22109039805</v>
      </c>
      <c r="H40" t="n">
        <v>92</v>
      </c>
      <c r="I40" t="inlineStr">
        <is>
          <t>HNORMAL</t>
        </is>
      </c>
      <c r="J40" t="inlineStr">
        <is>
          <t>POLY</t>
        </is>
      </c>
      <c r="K40" t="n">
        <v>25.04255390479987</v>
      </c>
      <c r="L40" t="n">
        <v>180.678740112737</v>
      </c>
      <c r="M40" t="inlineStr"/>
      <c r="N40" t="n">
        <v>1</v>
      </c>
      <c r="O40" t="n">
        <v>190</v>
      </c>
      <c r="P40" t="n">
        <v>45</v>
      </c>
      <c r="Q40" t="n">
        <v>95.74468085106383</v>
      </c>
      <c r="R40" t="n">
        <v>0</v>
      </c>
      <c r="S40" t="n">
        <v>0</v>
      </c>
      <c r="T40" t="n">
        <v>0.634678</v>
      </c>
      <c r="U40" t="n">
        <v>0.7268867</v>
      </c>
      <c r="V40" t="n">
        <v>0.7</v>
      </c>
      <c r="W40" t="n">
        <v>0.7</v>
      </c>
      <c r="X40" t="n">
        <v>0.2715996</v>
      </c>
      <c r="Y40" t="inlineStr"/>
      <c r="Z40" t="inlineStr"/>
      <c r="AA40" t="n">
        <v>0.6729592896343904</v>
      </c>
      <c r="AB40" t="inlineStr"/>
      <c r="AC40" t="n">
        <v>0.686792547453318</v>
      </c>
      <c r="AD40" t="inlineStr"/>
      <c r="AE40" t="n">
        <v>0.7081542626652435</v>
      </c>
      <c r="AF40" t="n">
        <v>0.668594258476623</v>
      </c>
      <c r="AG40" t="n">
        <v>0.6787479994743036</v>
      </c>
      <c r="AH40" t="n">
        <v>0.5862116158754638</v>
      </c>
      <c r="AI40" t="n">
        <v>6.301968</v>
      </c>
      <c r="AJ40" t="n">
        <v>3.713911</v>
      </c>
      <c r="AK40" t="n">
        <v>10.69352</v>
      </c>
      <c r="AL40" t="n">
        <v>151</v>
      </c>
      <c r="AM40" t="n">
        <v>89</v>
      </c>
      <c r="AN40" t="n">
        <v>257</v>
      </c>
      <c r="AO40" t="n">
        <v>109.3746</v>
      </c>
      <c r="AP40" t="n">
        <v>89.11987000000001</v>
      </c>
      <c r="AQ40" t="n">
        <v>134.2327</v>
      </c>
      <c r="AR40" t="n">
        <v>0.3664523</v>
      </c>
      <c r="AS40" t="n">
        <v>0.244053</v>
      </c>
      <c r="AT40" t="n">
        <v>0.5502384</v>
      </c>
      <c r="AU40" t="inlineStr">
        <is>
          <t>anlys\230430-153402\PrunModu-ab-10mn-m-hno-pol-la-ra-uh22gzo1</t>
        </is>
      </c>
    </row>
    <row r="41">
      <c r="A41" t="n">
        <v>3</v>
      </c>
      <c r="B41" t="inlineStr">
        <is>
          <t>Prunella modularis</t>
        </is>
      </c>
      <c r="C41" t="inlineStr">
        <is>
          <t>a+b</t>
        </is>
      </c>
      <c r="D41" t="inlineStr">
        <is>
          <t>m</t>
        </is>
      </c>
      <c r="E41" t="inlineStr">
        <is>
          <t>10mn</t>
        </is>
      </c>
      <c r="F41" t="n">
        <v>47</v>
      </c>
      <c r="G41" t="n">
        <v>271.22109039805</v>
      </c>
      <c r="H41" t="n">
        <v>90</v>
      </c>
      <c r="I41" t="inlineStr">
        <is>
          <t>HNORMAL</t>
        </is>
      </c>
      <c r="J41" t="inlineStr">
        <is>
          <t>POLY</t>
        </is>
      </c>
      <c r="K41" t="n">
        <v>28.78459916325228</v>
      </c>
      <c r="L41" t="inlineStr"/>
      <c r="M41" t="inlineStr"/>
      <c r="N41" t="n">
        <v>1</v>
      </c>
      <c r="O41" t="n">
        <v>190</v>
      </c>
      <c r="P41" t="n">
        <v>45</v>
      </c>
      <c r="Q41" t="n">
        <v>95.74468085106383</v>
      </c>
      <c r="R41" t="n">
        <v>0</v>
      </c>
      <c r="S41" t="n">
        <v>0</v>
      </c>
      <c r="T41" t="n">
        <v>0.9069886</v>
      </c>
      <c r="U41" t="n">
        <v>0.5415114</v>
      </c>
      <c r="V41" t="n">
        <v>0.6</v>
      </c>
      <c r="W41" t="n">
        <v>0.6</v>
      </c>
      <c r="X41" t="n">
        <v>0.2372975</v>
      </c>
      <c r="Y41" t="inlineStr"/>
      <c r="Z41" t="inlineStr"/>
      <c r="AA41" t="n">
        <v>0.6960571180413305</v>
      </c>
      <c r="AB41" t="inlineStr"/>
      <c r="AC41" t="n">
        <v>0.6957294792456777</v>
      </c>
      <c r="AD41" t="inlineStr"/>
      <c r="AE41" t="n">
        <v>0.7044994438449226</v>
      </c>
      <c r="AF41" t="n">
        <v>0.7168328071838047</v>
      </c>
      <c r="AG41" t="n">
        <v>0.676907967924648</v>
      </c>
      <c r="AH41" t="n">
        <v>0.6396843407886964</v>
      </c>
      <c r="AI41" t="n">
        <v>6.788184</v>
      </c>
      <c r="AJ41" t="n">
        <v>4.272436</v>
      </c>
      <c r="AK41" t="n">
        <v>10.78528</v>
      </c>
      <c r="AL41" t="n">
        <v>163</v>
      </c>
      <c r="AM41" t="n">
        <v>103</v>
      </c>
      <c r="AN41" t="n">
        <v>259</v>
      </c>
      <c r="AO41" t="n">
        <v>105.3847</v>
      </c>
      <c r="AP41" t="n">
        <v>90.15591000000001</v>
      </c>
      <c r="AQ41" t="n">
        <v>123.186</v>
      </c>
      <c r="AR41" t="n">
        <v>0.1509762</v>
      </c>
      <c r="AS41" t="n">
        <v>0.1106482</v>
      </c>
      <c r="AT41" t="n">
        <v>0.2060026</v>
      </c>
      <c r="AU41" t="inlineStr">
        <is>
          <t>anlys\230430-153402\PrunModu-ab-10mn-m-hno-pol-la-xfmsfvne</t>
        </is>
      </c>
    </row>
    <row r="42">
      <c r="A42" t="n">
        <v>4</v>
      </c>
      <c r="B42" t="inlineStr">
        <is>
          <t>Phylloscopus bonelli</t>
        </is>
      </c>
      <c r="C42" t="inlineStr">
        <is>
          <t>a+b</t>
        </is>
      </c>
      <c r="D42" t="inlineStr">
        <is>
          <t>m</t>
        </is>
      </c>
      <c r="E42" t="inlineStr">
        <is>
          <t>5mn</t>
        </is>
      </c>
      <c r="F42" t="n">
        <v>29</v>
      </c>
      <c r="G42" t="n">
        <v>287.586762257787</v>
      </c>
      <c r="H42" t="n">
        <v>117</v>
      </c>
      <c r="I42" t="inlineStr">
        <is>
          <t>HNORMAL</t>
        </is>
      </c>
      <c r="J42" t="inlineStr">
        <is>
          <t>POLY</t>
        </is>
      </c>
      <c r="K42" t="inlineStr"/>
      <c r="L42" t="inlineStr"/>
      <c r="M42" t="n">
        <v>5</v>
      </c>
      <c r="N42" t="n">
        <v>1</v>
      </c>
      <c r="O42" t="n">
        <v>190</v>
      </c>
      <c r="P42" t="n">
        <v>29</v>
      </c>
      <c r="Q42" t="n">
        <v>100</v>
      </c>
      <c r="R42" t="n">
        <v>0</v>
      </c>
      <c r="S42" t="n">
        <v>0</v>
      </c>
      <c r="T42" t="n">
        <v>0.9967858000000001</v>
      </c>
      <c r="U42" t="n">
        <v>0.9998475</v>
      </c>
      <c r="V42" t="n">
        <v>1</v>
      </c>
      <c r="W42" t="n">
        <v>1</v>
      </c>
      <c r="X42" t="n">
        <v>0.3371974</v>
      </c>
      <c r="Y42" t="inlineStr"/>
      <c r="Z42" t="n">
        <v>1</v>
      </c>
      <c r="AA42" t="n">
        <v>0.6868245637045358</v>
      </c>
      <c r="AB42" t="n">
        <v>1</v>
      </c>
      <c r="AC42" t="n">
        <v>0.7522574179902856</v>
      </c>
      <c r="AD42" t="n">
        <v>1</v>
      </c>
      <c r="AE42" t="n">
        <v>0.8225059510829863</v>
      </c>
      <c r="AF42" t="n">
        <v>0.7158445295495147</v>
      </c>
      <c r="AG42" t="n">
        <v>0.7160885042868105</v>
      </c>
      <c r="AH42" t="n">
        <v>0.5129922839704094</v>
      </c>
      <c r="AI42" t="n">
        <v>1.466827</v>
      </c>
      <c r="AJ42" t="n">
        <v>0.7645635</v>
      </c>
      <c r="AK42" t="n">
        <v>2.81413</v>
      </c>
      <c r="AL42" t="n">
        <v>35</v>
      </c>
      <c r="AM42" t="n">
        <v>18</v>
      </c>
      <c r="AN42" t="n">
        <v>68</v>
      </c>
      <c r="AO42" t="n">
        <v>181.9943</v>
      </c>
      <c r="AP42" t="n">
        <v>144.1215</v>
      </c>
      <c r="AQ42" t="n">
        <v>229.8194</v>
      </c>
      <c r="AR42" t="n">
        <v>0.4004773</v>
      </c>
      <c r="AS42" t="n">
        <v>0.2522571</v>
      </c>
      <c r="AT42" t="n">
        <v>0.635788</v>
      </c>
      <c r="AU42" t="inlineStr">
        <is>
          <t>anlys\230430-153402\PhylBone-ab-5mn-m-hno-pol-ma-v3m9dyt7</t>
        </is>
      </c>
    </row>
    <row r="43">
      <c r="A43" t="n">
        <v>4</v>
      </c>
      <c r="B43" t="inlineStr">
        <is>
          <t>Phylloscopus bonelli</t>
        </is>
      </c>
      <c r="C43" t="inlineStr">
        <is>
          <t>a+b</t>
        </is>
      </c>
      <c r="D43" t="inlineStr">
        <is>
          <t>m</t>
        </is>
      </c>
      <c r="E43" t="inlineStr">
        <is>
          <t>5mn</t>
        </is>
      </c>
      <c r="F43" t="n">
        <v>29</v>
      </c>
      <c r="G43" t="n">
        <v>287.586762257787</v>
      </c>
      <c r="H43" t="n">
        <v>116</v>
      </c>
      <c r="I43" t="inlineStr">
        <is>
          <t>HNORMAL</t>
        </is>
      </c>
      <c r="J43" t="inlineStr">
        <is>
          <t>POLY</t>
        </is>
      </c>
      <c r="K43" t="inlineStr"/>
      <c r="L43" t="inlineStr"/>
      <c r="M43" t="inlineStr"/>
      <c r="N43" t="n">
        <v>1</v>
      </c>
      <c r="O43" t="n">
        <v>190</v>
      </c>
      <c r="P43" t="n">
        <v>29</v>
      </c>
      <c r="Q43" t="n">
        <v>100</v>
      </c>
      <c r="R43" t="n">
        <v>0</v>
      </c>
      <c r="S43" t="n">
        <v>0</v>
      </c>
      <c r="T43" t="n">
        <v>0.71275</v>
      </c>
      <c r="U43" t="n">
        <v>0.9998475</v>
      </c>
      <c r="V43" t="n">
        <v>1</v>
      </c>
      <c r="W43" t="n">
        <v>1</v>
      </c>
      <c r="X43" t="n">
        <v>0.3371974</v>
      </c>
      <c r="Y43" t="inlineStr"/>
      <c r="Z43" t="n">
        <v>3</v>
      </c>
      <c r="AA43" t="n">
        <v>0.6586242876814236</v>
      </c>
      <c r="AB43" t="inlineStr"/>
      <c r="AC43" t="n">
        <v>0.7213705395226048</v>
      </c>
      <c r="AD43" t="inlineStr"/>
      <c r="AE43" t="n">
        <v>0.7840248317791025</v>
      </c>
      <c r="AF43" t="n">
        <v>0.6644293305249672</v>
      </c>
      <c r="AG43" t="n">
        <v>0.6898930096179331</v>
      </c>
      <c r="AH43" t="n">
        <v>0.4942263261879901</v>
      </c>
      <c r="AI43" t="n">
        <v>1.466827</v>
      </c>
      <c r="AJ43" t="n">
        <v>0.7645635</v>
      </c>
      <c r="AK43" t="n">
        <v>2.81413</v>
      </c>
      <c r="AL43" t="n">
        <v>35</v>
      </c>
      <c r="AM43" t="n">
        <v>18</v>
      </c>
      <c r="AN43" t="n">
        <v>68</v>
      </c>
      <c r="AO43" t="n">
        <v>181.9943</v>
      </c>
      <c r="AP43" t="n">
        <v>144.1215</v>
      </c>
      <c r="AQ43" t="n">
        <v>229.8194</v>
      </c>
      <c r="AR43" t="n">
        <v>0.4004773</v>
      </c>
      <c r="AS43" t="n">
        <v>0.2522571</v>
      </c>
      <c r="AT43" t="n">
        <v>0.635788</v>
      </c>
      <c r="AU43" t="inlineStr">
        <is>
          <t>anlys\230430-153402\PhylBone-ab-5mn-m-hno-pol-jz_rxuqk</t>
        </is>
      </c>
    </row>
    <row r="44">
      <c r="A44" t="n">
        <v>4</v>
      </c>
      <c r="B44" t="inlineStr">
        <is>
          <t>Phylloscopus bonelli</t>
        </is>
      </c>
      <c r="C44" t="inlineStr">
        <is>
          <t>a+b</t>
        </is>
      </c>
      <c r="D44" t="inlineStr">
        <is>
          <t>m</t>
        </is>
      </c>
      <c r="E44" t="inlineStr">
        <is>
          <t>5mn</t>
        </is>
      </c>
      <c r="F44" t="n">
        <v>29</v>
      </c>
      <c r="G44" t="n">
        <v>287.586762257787</v>
      </c>
      <c r="H44" t="n">
        <v>131</v>
      </c>
      <c r="I44" t="inlineStr">
        <is>
          <t>HAZARD</t>
        </is>
      </c>
      <c r="J44" t="inlineStr">
        <is>
          <t>POLY</t>
        </is>
      </c>
      <c r="K44" t="inlineStr"/>
      <c r="L44" t="inlineStr"/>
      <c r="M44" t="n">
        <v>7</v>
      </c>
      <c r="N44" t="n">
        <v>2</v>
      </c>
      <c r="O44" t="n">
        <v>190</v>
      </c>
      <c r="P44" t="n">
        <v>29</v>
      </c>
      <c r="Q44" t="n">
        <v>100</v>
      </c>
      <c r="R44" t="n">
        <v>0</v>
      </c>
      <c r="S44" t="n">
        <v>1.882499999999993</v>
      </c>
      <c r="T44" t="n">
        <v>0.9439043</v>
      </c>
      <c r="U44" t="n">
        <v>0.9993899000000001</v>
      </c>
      <c r="V44" t="n">
        <v>1</v>
      </c>
      <c r="W44" t="n">
        <v>1</v>
      </c>
      <c r="X44" t="n">
        <v>0.4053287</v>
      </c>
      <c r="Y44" t="inlineStr"/>
      <c r="Z44" t="inlineStr"/>
      <c r="AA44" t="n">
        <v>0.4969007688635122</v>
      </c>
      <c r="AB44" t="inlineStr"/>
      <c r="AC44" t="n">
        <v>0.6176247613349979</v>
      </c>
      <c r="AD44" t="inlineStr"/>
      <c r="AE44" t="n">
        <v>0.7482809871642017</v>
      </c>
      <c r="AF44" t="n">
        <v>0.5336195123238581</v>
      </c>
      <c r="AG44" t="n">
        <v>0.5370169998773311</v>
      </c>
      <c r="AH44" t="n">
        <v>0.3072557780952968</v>
      </c>
      <c r="AI44" t="n">
        <v>1.285619</v>
      </c>
      <c r="AJ44" t="n">
        <v>0.589637</v>
      </c>
      <c r="AK44" t="n">
        <v>2.803109</v>
      </c>
      <c r="AL44" t="n">
        <v>31</v>
      </c>
      <c r="AM44" t="n">
        <v>14</v>
      </c>
      <c r="AN44" t="n">
        <v>67</v>
      </c>
      <c r="AO44" t="n">
        <v>194.3977</v>
      </c>
      <c r="AP44" t="n">
        <v>140.1933</v>
      </c>
      <c r="AQ44" t="n">
        <v>269.5597</v>
      </c>
      <c r="AR44" t="n">
        <v>0.4569244</v>
      </c>
      <c r="AS44" t="n">
        <v>0.2404737</v>
      </c>
      <c r="AT44" t="n">
        <v>0.8682026</v>
      </c>
      <c r="AU44" t="inlineStr">
        <is>
          <t>anlys\230430-153402\PhylBone-ab-5mn-m-haz-pol-ma-b2zymp0h</t>
        </is>
      </c>
    </row>
    <row r="45">
      <c r="A45" t="n">
        <v>4</v>
      </c>
      <c r="B45" t="inlineStr">
        <is>
          <t>Phylloscopus bonelli</t>
        </is>
      </c>
      <c r="C45" t="inlineStr">
        <is>
          <t>a+b</t>
        </is>
      </c>
      <c r="D45" t="inlineStr">
        <is>
          <t>m</t>
        </is>
      </c>
      <c r="E45" t="inlineStr">
        <is>
          <t>5mn</t>
        </is>
      </c>
      <c r="F45" t="n">
        <v>29</v>
      </c>
      <c r="G45" t="n">
        <v>287.586762257787</v>
      </c>
      <c r="H45" t="n">
        <v>119</v>
      </c>
      <c r="I45" t="inlineStr">
        <is>
          <t>HNORMAL</t>
        </is>
      </c>
      <c r="J45" t="inlineStr">
        <is>
          <t>POLY</t>
        </is>
      </c>
      <c r="K45" t="inlineStr"/>
      <c r="L45" t="n">
        <v>280.676487020713</v>
      </c>
      <c r="M45" t="n">
        <v>5</v>
      </c>
      <c r="N45" t="n">
        <v>1</v>
      </c>
      <c r="O45" t="n">
        <v>190</v>
      </c>
      <c r="P45" t="n">
        <v>28</v>
      </c>
      <c r="Q45" t="n">
        <v>96.55172413793103</v>
      </c>
      <c r="R45" t="n">
        <v>0</v>
      </c>
      <c r="S45" t="n">
        <v>0</v>
      </c>
      <c r="T45" t="n">
        <v>0.9976777</v>
      </c>
      <c r="U45" t="n">
        <v>0.9984893</v>
      </c>
      <c r="V45" t="n">
        <v>1</v>
      </c>
      <c r="W45" t="n">
        <v>1</v>
      </c>
      <c r="X45" t="n">
        <v>0.3513788</v>
      </c>
      <c r="Y45" t="inlineStr"/>
      <c r="Z45" t="n">
        <v>4</v>
      </c>
      <c r="AA45" t="n">
        <v>0.6531151812048729</v>
      </c>
      <c r="AB45" t="n">
        <v>3</v>
      </c>
      <c r="AC45" t="n">
        <v>0.7308597682954123</v>
      </c>
      <c r="AD45" t="n">
        <v>4</v>
      </c>
      <c r="AE45" t="n">
        <v>0.8047537209150224</v>
      </c>
      <c r="AF45" t="n">
        <v>0.6845958737930408</v>
      </c>
      <c r="AG45" t="n">
        <v>0.6846577304683421</v>
      </c>
      <c r="AH45" t="n">
        <v>0.4709463293330647</v>
      </c>
      <c r="AI45" t="n">
        <v>1.553525</v>
      </c>
      <c r="AJ45" t="n">
        <v>0.7887092999999999</v>
      </c>
      <c r="AK45" t="n">
        <v>3.059987</v>
      </c>
      <c r="AL45" t="n">
        <v>37</v>
      </c>
      <c r="AM45" t="n">
        <v>19</v>
      </c>
      <c r="AN45" t="n">
        <v>73</v>
      </c>
      <c r="AO45" t="n">
        <v>173.7673</v>
      </c>
      <c r="AP45" t="n">
        <v>135.8355</v>
      </c>
      <c r="AQ45" t="n">
        <v>222.2916</v>
      </c>
      <c r="AR45" t="n">
        <v>0.3832885</v>
      </c>
      <c r="AS45" t="n">
        <v>0.2354313</v>
      </c>
      <c r="AT45" t="n">
        <v>0.6240038999999999</v>
      </c>
      <c r="AU45" t="inlineStr">
        <is>
          <t>anlys\230430-153402\PhylBone-ab-5mn-m-hno-pol-ra-ma-74i45_3y</t>
        </is>
      </c>
    </row>
    <row r="46">
      <c r="A46" t="n">
        <v>4</v>
      </c>
      <c r="B46" t="inlineStr">
        <is>
          <t>Phylloscopus bonelli</t>
        </is>
      </c>
      <c r="C46" t="inlineStr">
        <is>
          <t>a+b</t>
        </is>
      </c>
      <c r="D46" t="inlineStr">
        <is>
          <t>m</t>
        </is>
      </c>
      <c r="E46" t="inlineStr">
        <is>
          <t>5mn</t>
        </is>
      </c>
      <c r="F46" t="n">
        <v>29</v>
      </c>
      <c r="G46" t="n">
        <v>287.586762257787</v>
      </c>
      <c r="H46" t="n">
        <v>118</v>
      </c>
      <c r="I46" t="inlineStr">
        <is>
          <t>HNORMAL</t>
        </is>
      </c>
      <c r="J46" t="inlineStr">
        <is>
          <t>POLY</t>
        </is>
      </c>
      <c r="K46" t="inlineStr"/>
      <c r="L46" t="n">
        <v>282.2462136828399</v>
      </c>
      <c r="M46" t="inlineStr"/>
      <c r="N46" t="n">
        <v>1</v>
      </c>
      <c r="O46" t="n">
        <v>190</v>
      </c>
      <c r="P46" t="n">
        <v>28</v>
      </c>
      <c r="Q46" t="n">
        <v>96.55172413793103</v>
      </c>
      <c r="R46" t="n">
        <v>0</v>
      </c>
      <c r="S46" t="n">
        <v>0</v>
      </c>
      <c r="T46" t="n">
        <v>0.9952094</v>
      </c>
      <c r="U46" t="n">
        <v>0.9979015</v>
      </c>
      <c r="V46" t="n">
        <v>1</v>
      </c>
      <c r="W46" t="n">
        <v>1</v>
      </c>
      <c r="X46" t="n">
        <v>0.3513807</v>
      </c>
      <c r="Y46" t="inlineStr"/>
      <c r="Z46" t="inlineStr"/>
      <c r="AA46" t="n">
        <v>0.6528607621513951</v>
      </c>
      <c r="AB46" t="n">
        <v>4</v>
      </c>
      <c r="AC46" t="n">
        <v>0.7305772836124768</v>
      </c>
      <c r="AD46" t="inlineStr"/>
      <c r="AE46" t="n">
        <v>0.8043994777312601</v>
      </c>
      <c r="AF46" t="n">
        <v>0.6841704844874337</v>
      </c>
      <c r="AG46" t="n">
        <v>0.6843758733966299</v>
      </c>
      <c r="AH46" t="n">
        <v>0.4707805857911051</v>
      </c>
      <c r="AI46" t="n">
        <v>1.563488</v>
      </c>
      <c r="AJ46" t="n">
        <v>0.7937645</v>
      </c>
      <c r="AK46" t="n">
        <v>3.079622</v>
      </c>
      <c r="AL46" t="n">
        <v>38</v>
      </c>
      <c r="AM46" t="n">
        <v>19</v>
      </c>
      <c r="AN46" t="n">
        <v>74</v>
      </c>
      <c r="AO46" t="n">
        <v>173.2128</v>
      </c>
      <c r="AP46" t="n">
        <v>135.4017</v>
      </c>
      <c r="AQ46" t="n">
        <v>221.5828</v>
      </c>
      <c r="AR46" t="n">
        <v>0.3766209</v>
      </c>
      <c r="AS46" t="n">
        <v>0.2313346</v>
      </c>
      <c r="AT46" t="n">
        <v>0.6131523</v>
      </c>
      <c r="AU46" t="inlineStr">
        <is>
          <t>anlys\230430-153402\PhylBone-ab-5mn-m-hno-pol-ra-_ljk4ws7</t>
        </is>
      </c>
    </row>
    <row r="47">
      <c r="A47" t="n">
        <v>4</v>
      </c>
      <c r="B47" t="inlineStr">
        <is>
          <t>Phylloscopus bonelli</t>
        </is>
      </c>
      <c r="C47" t="inlineStr">
        <is>
          <t>a+b</t>
        </is>
      </c>
      <c r="D47" t="inlineStr">
        <is>
          <t>m</t>
        </is>
      </c>
      <c r="E47" t="inlineStr">
        <is>
          <t>5mn</t>
        </is>
      </c>
      <c r="F47" t="n">
        <v>29</v>
      </c>
      <c r="G47" t="n">
        <v>287.586762257787</v>
      </c>
      <c r="H47" t="n">
        <v>132</v>
      </c>
      <c r="I47" t="inlineStr">
        <is>
          <t>HAZARD</t>
        </is>
      </c>
      <c r="J47" t="inlineStr">
        <is>
          <t>POLY</t>
        </is>
      </c>
      <c r="K47" t="inlineStr"/>
      <c r="L47" t="n">
        <v>287.5860169178777</v>
      </c>
      <c r="M47" t="inlineStr"/>
      <c r="N47" t="n">
        <v>1</v>
      </c>
      <c r="O47" t="n">
        <v>190</v>
      </c>
      <c r="P47" t="n">
        <v>28</v>
      </c>
      <c r="Q47" t="n">
        <v>96.55172413793103</v>
      </c>
      <c r="R47" t="n">
        <v>0</v>
      </c>
      <c r="S47" t="n">
        <v>0</v>
      </c>
      <c r="T47" t="n">
        <v>0.9924349</v>
      </c>
      <c r="U47" t="n">
        <v>0.9937711</v>
      </c>
      <c r="V47" t="n">
        <v>1</v>
      </c>
      <c r="W47" t="n">
        <v>1</v>
      </c>
      <c r="X47" t="n">
        <v>0.3391149</v>
      </c>
      <c r="Y47" t="inlineStr"/>
      <c r="Z47" t="inlineStr"/>
      <c r="AA47" t="n">
        <v>0.6368441023676031</v>
      </c>
      <c r="AB47" t="inlineStr"/>
      <c r="AC47" t="n">
        <v>0.6994456497679851</v>
      </c>
      <c r="AD47" t="n">
        <v>3</v>
      </c>
      <c r="AE47" t="n">
        <v>0.8153551396148037</v>
      </c>
      <c r="AF47" t="n">
        <v>0.6690225965417633</v>
      </c>
      <c r="AG47" t="n">
        <v>0.6691226214080793</v>
      </c>
      <c r="AH47" t="n">
        <v>0.4771177819995348</v>
      </c>
      <c r="AI47" t="n">
        <v>1.14751</v>
      </c>
      <c r="AJ47" t="n">
        <v>0.5960556</v>
      </c>
      <c r="AK47" t="n">
        <v>2.209154</v>
      </c>
      <c r="AL47" t="n">
        <v>28</v>
      </c>
      <c r="AM47" t="n">
        <v>14</v>
      </c>
      <c r="AN47" t="n">
        <v>53</v>
      </c>
      <c r="AO47" t="n">
        <v>202.1851</v>
      </c>
      <c r="AP47" t="n">
        <v>160.9436</v>
      </c>
      <c r="AQ47" t="n">
        <v>253.9945</v>
      </c>
      <c r="AR47" t="n">
        <v>0.4942682</v>
      </c>
      <c r="AS47" t="n">
        <v>0.3144849</v>
      </c>
      <c r="AT47" t="n">
        <v>0.7768294</v>
      </c>
      <c r="AU47" t="inlineStr">
        <is>
          <t>anlys\230430-153402\PhylBone-ab-5mn-m-haz-pol-ra-iavnp0p7</t>
        </is>
      </c>
    </row>
    <row r="48">
      <c r="A48" t="n">
        <v>4</v>
      </c>
      <c r="B48" t="inlineStr">
        <is>
          <t>Phylloscopus bonelli</t>
        </is>
      </c>
      <c r="C48" t="inlineStr">
        <is>
          <t>a+b</t>
        </is>
      </c>
      <c r="D48" t="inlineStr">
        <is>
          <t>m</t>
        </is>
      </c>
      <c r="E48" t="inlineStr">
        <is>
          <t>5mn</t>
        </is>
      </c>
      <c r="F48" t="n">
        <v>29</v>
      </c>
      <c r="G48" t="n">
        <v>287.586762257787</v>
      </c>
      <c r="H48" t="n">
        <v>127</v>
      </c>
      <c r="I48" t="inlineStr">
        <is>
          <t>HNORMAL</t>
        </is>
      </c>
      <c r="J48" t="inlineStr">
        <is>
          <t>POLY</t>
        </is>
      </c>
      <c r="K48" t="n">
        <v>20</v>
      </c>
      <c r="L48" t="inlineStr"/>
      <c r="M48" t="inlineStr"/>
      <c r="N48" t="n">
        <v>1</v>
      </c>
      <c r="O48" t="n">
        <v>190</v>
      </c>
      <c r="P48" t="n">
        <v>29</v>
      </c>
      <c r="Q48" t="n">
        <v>100</v>
      </c>
      <c r="R48" t="n">
        <v>0</v>
      </c>
      <c r="S48" t="n">
        <v>0</v>
      </c>
      <c r="T48" t="n">
        <v>0.9731827</v>
      </c>
      <c r="U48" t="n">
        <v>0.9998502</v>
      </c>
      <c r="V48" t="n">
        <v>1</v>
      </c>
      <c r="W48" t="n">
        <v>1</v>
      </c>
      <c r="X48" t="n">
        <v>0.3371975</v>
      </c>
      <c r="Y48" t="inlineStr"/>
      <c r="Z48" t="n">
        <v>2</v>
      </c>
      <c r="AA48" t="n">
        <v>0.6847702710431478</v>
      </c>
      <c r="AB48" t="n">
        <v>2</v>
      </c>
      <c r="AC48" t="n">
        <v>0.7500075228780047</v>
      </c>
      <c r="AD48" t="n">
        <v>2</v>
      </c>
      <c r="AE48" t="n">
        <v>0.8196951885305628</v>
      </c>
      <c r="AF48" t="n">
        <v>0.7120425568646092</v>
      </c>
      <c r="AG48" t="n">
        <v>0.7141845608691409</v>
      </c>
      <c r="AH48" t="n">
        <v>0.5116280396322077</v>
      </c>
      <c r="AI48" t="n">
        <v>1.514718</v>
      </c>
      <c r="AJ48" t="n">
        <v>0.7895256</v>
      </c>
      <c r="AK48" t="n">
        <v>2.90601</v>
      </c>
      <c r="AL48" t="n">
        <v>36</v>
      </c>
      <c r="AM48" t="n">
        <v>19</v>
      </c>
      <c r="AN48" t="n">
        <v>70</v>
      </c>
      <c r="AO48" t="n">
        <v>179.0942</v>
      </c>
      <c r="AP48" t="n">
        <v>141.8249</v>
      </c>
      <c r="AQ48" t="n">
        <v>226.1572</v>
      </c>
      <c r="AR48" t="n">
        <v>0.3878154</v>
      </c>
      <c r="AS48" t="n">
        <v>0.2442814</v>
      </c>
      <c r="AT48" t="n">
        <v>0.6156867</v>
      </c>
      <c r="AU48" t="inlineStr">
        <is>
          <t>anlys\230430-153402\PhylBone-ab-5mn-m-hno-pol-l20-6is6_1kc</t>
        </is>
      </c>
    </row>
    <row r="49">
      <c r="A49" t="n">
        <v>4</v>
      </c>
      <c r="B49" t="inlineStr">
        <is>
          <t>Phylloscopus bonelli</t>
        </is>
      </c>
      <c r="C49" t="inlineStr">
        <is>
          <t>a+b</t>
        </is>
      </c>
      <c r="D49" t="inlineStr">
        <is>
          <t>m</t>
        </is>
      </c>
      <c r="E49" t="inlineStr">
        <is>
          <t>5mn</t>
        </is>
      </c>
      <c r="F49" t="n">
        <v>29</v>
      </c>
      <c r="G49" t="n">
        <v>287.586762257787</v>
      </c>
      <c r="H49" t="n">
        <v>141</v>
      </c>
      <c r="I49" t="inlineStr">
        <is>
          <t>HAZARD</t>
        </is>
      </c>
      <c r="J49" t="inlineStr">
        <is>
          <t>POLY</t>
        </is>
      </c>
      <c r="K49" t="n">
        <v>20</v>
      </c>
      <c r="L49" t="inlineStr"/>
      <c r="M49" t="inlineStr"/>
      <c r="N49" t="n">
        <v>2</v>
      </c>
      <c r="O49" t="n">
        <v>190</v>
      </c>
      <c r="P49" t="n">
        <v>29</v>
      </c>
      <c r="Q49" t="n">
        <v>100</v>
      </c>
      <c r="R49" t="n">
        <v>0</v>
      </c>
      <c r="S49" t="n">
        <v>1.967499999999973</v>
      </c>
      <c r="T49" t="n">
        <v>0.9687514</v>
      </c>
      <c r="U49" t="n">
        <v>0.9993864</v>
      </c>
      <c r="V49" t="n">
        <v>1</v>
      </c>
      <c r="W49" t="n">
        <v>1</v>
      </c>
      <c r="X49" t="n">
        <v>0.4056687</v>
      </c>
      <c r="Y49" t="inlineStr"/>
      <c r="Z49" t="inlineStr"/>
      <c r="AA49" t="n">
        <v>0.4977814842123563</v>
      </c>
      <c r="AB49" t="inlineStr"/>
      <c r="AC49" t="n">
        <v>0.6192067419799043</v>
      </c>
      <c r="AD49" t="inlineStr"/>
      <c r="AE49" t="n">
        <v>0.750708370289691</v>
      </c>
      <c r="AF49" t="n">
        <v>0.5360053676648701</v>
      </c>
      <c r="AG49" t="n">
        <v>0.5378627678027587</v>
      </c>
      <c r="AH49" t="n">
        <v>0.3073361472388955</v>
      </c>
      <c r="AI49" t="n">
        <v>1.31569</v>
      </c>
      <c r="AJ49" t="n">
        <v>0.6030487</v>
      </c>
      <c r="AK49" t="n">
        <v>2.870481</v>
      </c>
      <c r="AL49" t="n">
        <v>32</v>
      </c>
      <c r="AM49" t="n">
        <v>14</v>
      </c>
      <c r="AN49" t="n">
        <v>69</v>
      </c>
      <c r="AO49" t="n">
        <v>192.1633</v>
      </c>
      <c r="AP49" t="n">
        <v>138.522</v>
      </c>
      <c r="AQ49" t="n">
        <v>266.5768</v>
      </c>
      <c r="AR49" t="n">
        <v>0.4464813</v>
      </c>
      <c r="AS49" t="n">
        <v>0.2347852</v>
      </c>
      <c r="AT49" t="n">
        <v>0.8490548999999999</v>
      </c>
      <c r="AU49" t="inlineStr">
        <is>
          <t>anlys\230430-153402\PhylBone-ab-5mn-m-haz-pol-l20-usxzll3u</t>
        </is>
      </c>
    </row>
    <row r="50">
      <c r="A50" t="n">
        <v>4</v>
      </c>
      <c r="B50" t="inlineStr">
        <is>
          <t>Phylloscopus bonelli</t>
        </is>
      </c>
      <c r="C50" t="inlineStr">
        <is>
          <t>a+b</t>
        </is>
      </c>
      <c r="D50" t="inlineStr">
        <is>
          <t>m</t>
        </is>
      </c>
      <c r="E50" t="inlineStr">
        <is>
          <t>5mn</t>
        </is>
      </c>
      <c r="F50" t="n">
        <v>29</v>
      </c>
      <c r="G50" t="n">
        <v>287.586762257787</v>
      </c>
      <c r="H50" t="n">
        <v>120</v>
      </c>
      <c r="I50" t="inlineStr">
        <is>
          <t>HNORMAL</t>
        </is>
      </c>
      <c r="J50" t="inlineStr">
        <is>
          <t>POLY</t>
        </is>
      </c>
      <c r="K50" t="n">
        <v>22.77905816943529</v>
      </c>
      <c r="L50" t="inlineStr"/>
      <c r="M50" t="inlineStr"/>
      <c r="N50" t="n">
        <v>1</v>
      </c>
      <c r="O50" t="n">
        <v>190</v>
      </c>
      <c r="P50" t="n">
        <v>28</v>
      </c>
      <c r="Q50" t="n">
        <v>96.55172413793103</v>
      </c>
      <c r="R50" t="n">
        <v>0</v>
      </c>
      <c r="S50" t="n">
        <v>0</v>
      </c>
      <c r="T50" t="n">
        <v>0.9194901</v>
      </c>
      <c r="U50" t="n">
        <v>0.9993052</v>
      </c>
      <c r="V50" t="n">
        <v>1</v>
      </c>
      <c r="W50" t="n">
        <v>1</v>
      </c>
      <c r="X50" t="n">
        <v>0.3527819</v>
      </c>
      <c r="Y50" t="inlineStr"/>
      <c r="Z50" t="inlineStr"/>
      <c r="AA50" t="n">
        <v>0.6435042755045036</v>
      </c>
      <c r="AB50" t="inlineStr"/>
      <c r="AC50" t="n">
        <v>0.7217308685689299</v>
      </c>
      <c r="AD50" t="inlineStr"/>
      <c r="AE50" t="n">
        <v>0.7941723772252632</v>
      </c>
      <c r="AF50" t="n">
        <v>0.6695348268320007</v>
      </c>
      <c r="AG50" t="n">
        <v>0.6757560772967866</v>
      </c>
      <c r="AH50" t="n">
        <v>0.4628328697754243</v>
      </c>
      <c r="AI50" t="n">
        <v>1.392806</v>
      </c>
      <c r="AJ50" t="n">
        <v>0.7052507</v>
      </c>
      <c r="AK50" t="n">
        <v>2.750664</v>
      </c>
      <c r="AL50" t="n">
        <v>33</v>
      </c>
      <c r="AM50" t="n">
        <v>17</v>
      </c>
      <c r="AN50" t="n">
        <v>66</v>
      </c>
      <c r="AO50" t="n">
        <v>183.5194</v>
      </c>
      <c r="AP50" t="n">
        <v>143.1618</v>
      </c>
      <c r="AQ50" t="n">
        <v>235.2538</v>
      </c>
      <c r="AR50" t="n">
        <v>0.4072172</v>
      </c>
      <c r="AS50" t="n">
        <v>0.2491271</v>
      </c>
      <c r="AT50" t="n">
        <v>0.6656276</v>
      </c>
      <c r="AU50" t="inlineStr">
        <is>
          <t>anlys\230430-153402\PhylBone-ab-5mn-m-hno-pol-la-iiw89d4i</t>
        </is>
      </c>
    </row>
    <row r="51">
      <c r="A51" t="n">
        <v>4</v>
      </c>
      <c r="B51" t="inlineStr">
        <is>
          <t>Phylloscopus bonelli</t>
        </is>
      </c>
      <c r="C51" t="inlineStr">
        <is>
          <t>a+b</t>
        </is>
      </c>
      <c r="D51" t="inlineStr">
        <is>
          <t>m</t>
        </is>
      </c>
      <c r="E51" t="inlineStr">
        <is>
          <t>5mn</t>
        </is>
      </c>
      <c r="F51" t="n">
        <v>29</v>
      </c>
      <c r="G51" t="n">
        <v>287.586762257787</v>
      </c>
      <c r="H51" t="n">
        <v>121</v>
      </c>
      <c r="I51" t="inlineStr">
        <is>
          <t>HNORMAL</t>
        </is>
      </c>
      <c r="J51" t="inlineStr">
        <is>
          <t>POLY</t>
        </is>
      </c>
      <c r="K51" t="n">
        <v>22.77921842729778</v>
      </c>
      <c r="L51" t="inlineStr"/>
      <c r="M51" t="n">
        <v>8</v>
      </c>
      <c r="N51" t="n">
        <v>1</v>
      </c>
      <c r="O51" t="n">
        <v>190</v>
      </c>
      <c r="P51" t="n">
        <v>28</v>
      </c>
      <c r="Q51" t="n">
        <v>96.55172413793103</v>
      </c>
      <c r="R51" t="n">
        <v>0</v>
      </c>
      <c r="S51" t="n">
        <v>0</v>
      </c>
      <c r="T51" t="n">
        <v>0.9906904</v>
      </c>
      <c r="U51" t="n">
        <v>0.9993054</v>
      </c>
      <c r="V51" t="n">
        <v>1</v>
      </c>
      <c r="W51" t="n">
        <v>1</v>
      </c>
      <c r="X51" t="n">
        <v>0.3527819</v>
      </c>
      <c r="Y51" t="inlineStr"/>
      <c r="Z51" t="inlineStr"/>
      <c r="AA51" t="n">
        <v>0.6495316376752397</v>
      </c>
      <c r="AB51" t="inlineStr"/>
      <c r="AC51" t="n">
        <v>0.7284909376162635</v>
      </c>
      <c r="AD51" t="inlineStr"/>
      <c r="AE51" t="n">
        <v>0.8026792955350419</v>
      </c>
      <c r="AF51" t="n">
        <v>0.6807241513357644</v>
      </c>
      <c r="AG51" t="n">
        <v>0.6813793506009415</v>
      </c>
      <c r="AH51" t="n">
        <v>0.4666843019642803</v>
      </c>
      <c r="AI51" t="n">
        <v>1.392806</v>
      </c>
      <c r="AJ51" t="n">
        <v>0.705251</v>
      </c>
      <c r="AK51" t="n">
        <v>2.750666</v>
      </c>
      <c r="AL51" t="n">
        <v>33</v>
      </c>
      <c r="AM51" t="n">
        <v>17</v>
      </c>
      <c r="AN51" t="n">
        <v>66</v>
      </c>
      <c r="AO51" t="n">
        <v>183.5194</v>
      </c>
      <c r="AP51" t="n">
        <v>143.1618</v>
      </c>
      <c r="AQ51" t="n">
        <v>235.2538</v>
      </c>
      <c r="AR51" t="n">
        <v>0.4072171</v>
      </c>
      <c r="AS51" t="n">
        <v>0.249127</v>
      </c>
      <c r="AT51" t="n">
        <v>0.6656274</v>
      </c>
      <c r="AU51" t="inlineStr">
        <is>
          <t>anlys\230430-153402\PhylBone-ab-5mn-m-hno-pol-la-ma-142nd9l3</t>
        </is>
      </c>
    </row>
    <row r="52">
      <c r="A52" t="n">
        <v>5</v>
      </c>
      <c r="B52" t="inlineStr">
        <is>
          <t>Phylloscopus bonelli</t>
        </is>
      </c>
      <c r="C52" t="inlineStr">
        <is>
          <t>a+b</t>
        </is>
      </c>
      <c r="D52" t="inlineStr">
        <is>
          <t>m</t>
        </is>
      </c>
      <c r="E52" t="inlineStr">
        <is>
          <t>10mn</t>
        </is>
      </c>
      <c r="F52" t="n">
        <v>37</v>
      </c>
      <c r="G52" t="n">
        <v>287.586762257787</v>
      </c>
      <c r="H52" t="n">
        <v>144</v>
      </c>
      <c r="I52" t="inlineStr">
        <is>
          <t>HNORMAL</t>
        </is>
      </c>
      <c r="J52" t="inlineStr">
        <is>
          <t>POLY</t>
        </is>
      </c>
      <c r="K52" t="inlineStr"/>
      <c r="L52" t="inlineStr"/>
      <c r="M52" t="inlineStr"/>
      <c r="N52" t="n">
        <v>1</v>
      </c>
      <c r="O52" t="n">
        <v>190</v>
      </c>
      <c r="P52" t="n">
        <v>37</v>
      </c>
      <c r="Q52" t="n">
        <v>100</v>
      </c>
      <c r="R52" t="n">
        <v>0</v>
      </c>
      <c r="S52" t="n">
        <v>0</v>
      </c>
      <c r="T52" t="n">
        <v>0.9839141</v>
      </c>
      <c r="U52" t="n">
        <v>0.9931436</v>
      </c>
      <c r="V52" t="n">
        <v>1</v>
      </c>
      <c r="W52" t="n">
        <v>1</v>
      </c>
      <c r="X52" t="n">
        <v>0.3397934</v>
      </c>
      <c r="Y52" t="inlineStr"/>
      <c r="Z52" t="n">
        <v>1</v>
      </c>
      <c r="AA52" t="n">
        <v>0.6795752304780259</v>
      </c>
      <c r="AB52" t="n">
        <v>1</v>
      </c>
      <c r="AC52" t="n">
        <v>0.7471151366549479</v>
      </c>
      <c r="AD52" t="n">
        <v>1</v>
      </c>
      <c r="AE52" t="n">
        <v>0.8177241754127882</v>
      </c>
      <c r="AF52" t="n">
        <v>0.7081011165947617</v>
      </c>
      <c r="AG52" t="n">
        <v>0.7088360873181887</v>
      </c>
      <c r="AH52" t="n">
        <v>0.5045104407579306</v>
      </c>
      <c r="AI52" t="n">
        <v>1.649648</v>
      </c>
      <c r="AJ52" t="n">
        <v>0.8571774</v>
      </c>
      <c r="AK52" t="n">
        <v>3.174765</v>
      </c>
      <c r="AL52" t="n">
        <v>40</v>
      </c>
      <c r="AM52" t="n">
        <v>21</v>
      </c>
      <c r="AN52" t="n">
        <v>76</v>
      </c>
      <c r="AO52" t="n">
        <v>193.8445</v>
      </c>
      <c r="AP52" t="n">
        <v>154.6723</v>
      </c>
      <c r="AQ52" t="n">
        <v>242.9376</v>
      </c>
      <c r="AR52" t="n">
        <v>0.4543278</v>
      </c>
      <c r="AS52" t="n">
        <v>0.2904465</v>
      </c>
      <c r="AT52" t="n">
        <v>0.7106773</v>
      </c>
      <c r="AU52" t="inlineStr">
        <is>
          <t>anlys\230430-153402\PhylBone-ab-10mn-m-hno-pol-vx08gt3k</t>
        </is>
      </c>
    </row>
    <row r="53">
      <c r="A53" t="n">
        <v>5</v>
      </c>
      <c r="B53" t="inlineStr">
        <is>
          <t>Phylloscopus bonelli</t>
        </is>
      </c>
      <c r="C53" t="inlineStr">
        <is>
          <t>a+b</t>
        </is>
      </c>
      <c r="D53" t="inlineStr">
        <is>
          <t>m</t>
        </is>
      </c>
      <c r="E53" t="inlineStr">
        <is>
          <t>10mn</t>
        </is>
      </c>
      <c r="F53" t="n">
        <v>37</v>
      </c>
      <c r="G53" t="n">
        <v>287.586762257787</v>
      </c>
      <c r="H53" t="n">
        <v>158</v>
      </c>
      <c r="I53" t="inlineStr">
        <is>
          <t>HAZARD</t>
        </is>
      </c>
      <c r="J53" t="inlineStr">
        <is>
          <t>POLY</t>
        </is>
      </c>
      <c r="K53" t="inlineStr"/>
      <c r="L53" t="inlineStr"/>
      <c r="M53" t="inlineStr"/>
      <c r="N53" t="n">
        <v>2</v>
      </c>
      <c r="O53" t="n">
        <v>190</v>
      </c>
      <c r="P53" t="n">
        <v>37</v>
      </c>
      <c r="Q53" t="n">
        <v>100</v>
      </c>
      <c r="R53" t="n">
        <v>0</v>
      </c>
      <c r="S53" t="n">
        <v>2.395200000000045</v>
      </c>
      <c r="T53" t="n">
        <v>0.9665532</v>
      </c>
      <c r="U53" t="n">
        <v>0.9913341</v>
      </c>
      <c r="V53" t="n">
        <v>1</v>
      </c>
      <c r="W53" t="n">
        <v>1</v>
      </c>
      <c r="X53" t="n">
        <v>0.3444703</v>
      </c>
      <c r="Y53" t="inlineStr"/>
      <c r="Z53" t="inlineStr"/>
      <c r="AA53" t="n">
        <v>0.6265332869483412</v>
      </c>
      <c r="AB53" t="inlineStr"/>
      <c r="AC53" t="n">
        <v>0.6936116913838839</v>
      </c>
      <c r="AD53" t="n">
        <v>2</v>
      </c>
      <c r="AE53" t="n">
        <v>0.8109734133005972</v>
      </c>
      <c r="AF53" t="n">
        <v>0.6574524207002782</v>
      </c>
      <c r="AG53" t="n">
        <v>0.6593043113128422</v>
      </c>
      <c r="AH53" t="n">
        <v>0.463151696529098</v>
      </c>
      <c r="AI53" t="n">
        <v>1.295475</v>
      </c>
      <c r="AJ53" t="n">
        <v>0.6672391</v>
      </c>
      <c r="AK53" t="n">
        <v>2.515225</v>
      </c>
      <c r="AL53" t="n">
        <v>31</v>
      </c>
      <c r="AM53" t="n">
        <v>16</v>
      </c>
      <c r="AN53" t="n">
        <v>60</v>
      </c>
      <c r="AO53" t="n">
        <v>218.7432</v>
      </c>
      <c r="AP53" t="n">
        <v>173.2671</v>
      </c>
      <c r="AQ53" t="n">
        <v>276.1551</v>
      </c>
      <c r="AR53" t="n">
        <v>0.5785372</v>
      </c>
      <c r="AS53" t="n">
        <v>0.3646241</v>
      </c>
      <c r="AT53" t="n">
        <v>0.9179463</v>
      </c>
      <c r="AU53" t="inlineStr">
        <is>
          <t>anlys\230430-153402\PhylBone-ab-10mn-m-haz-pol-pstcgcgy</t>
        </is>
      </c>
    </row>
    <row r="54">
      <c r="A54" t="n">
        <v>5</v>
      </c>
      <c r="B54" t="inlineStr">
        <is>
          <t>Phylloscopus bonelli</t>
        </is>
      </c>
      <c r="C54" t="inlineStr">
        <is>
          <t>a+b</t>
        </is>
      </c>
      <c r="D54" t="inlineStr">
        <is>
          <t>m</t>
        </is>
      </c>
      <c r="E54" t="inlineStr">
        <is>
          <t>10mn</t>
        </is>
      </c>
      <c r="F54" t="n">
        <v>37</v>
      </c>
      <c r="G54" t="n">
        <v>287.586762257787</v>
      </c>
      <c r="H54" t="n">
        <v>146</v>
      </c>
      <c r="I54" t="inlineStr">
        <is>
          <t>HNORMAL</t>
        </is>
      </c>
      <c r="J54" t="inlineStr">
        <is>
          <t>POLY</t>
        </is>
      </c>
      <c r="K54" t="inlineStr"/>
      <c r="L54" t="n">
        <v>275.0329294573732</v>
      </c>
      <c r="M54" t="inlineStr"/>
      <c r="N54" t="n">
        <v>1</v>
      </c>
      <c r="O54" t="n">
        <v>190</v>
      </c>
      <c r="P54" t="n">
        <v>36</v>
      </c>
      <c r="Q54" t="n">
        <v>97.29729729729729</v>
      </c>
      <c r="R54" t="n">
        <v>0</v>
      </c>
      <c r="S54" t="n">
        <v>0</v>
      </c>
      <c r="T54" t="n">
        <v>0.9665568</v>
      </c>
      <c r="U54" t="n">
        <v>0.9948872</v>
      </c>
      <c r="V54" t="n">
        <v>1</v>
      </c>
      <c r="W54" t="n">
        <v>1</v>
      </c>
      <c r="X54" t="n">
        <v>0.3511902</v>
      </c>
      <c r="Y54" t="inlineStr"/>
      <c r="Z54" t="n">
        <v>3</v>
      </c>
      <c r="AA54" t="n">
        <v>0.6512767190826975</v>
      </c>
      <c r="AB54" t="n">
        <v>2</v>
      </c>
      <c r="AC54" t="n">
        <v>0.7285828709210828</v>
      </c>
      <c r="AD54" t="n">
        <v>3</v>
      </c>
      <c r="AE54" t="n">
        <v>0.8017676732124088</v>
      </c>
      <c r="AF54" t="n">
        <v>0.6804823543887192</v>
      </c>
      <c r="AG54" t="n">
        <v>0.6826701591483731</v>
      </c>
      <c r="AH54" t="n">
        <v>0.4700320034469691</v>
      </c>
      <c r="AI54" t="n">
        <v>1.641193</v>
      </c>
      <c r="AJ54" t="n">
        <v>0.835102</v>
      </c>
      <c r="AK54" t="n">
        <v>3.225373</v>
      </c>
      <c r="AL54" t="n">
        <v>39</v>
      </c>
      <c r="AM54" t="n">
        <v>20</v>
      </c>
      <c r="AN54" t="n">
        <v>77</v>
      </c>
      <c r="AO54" t="n">
        <v>191.6989</v>
      </c>
      <c r="AP54" t="n">
        <v>151.4626</v>
      </c>
      <c r="AQ54" t="n">
        <v>242.6241</v>
      </c>
      <c r="AR54" t="n">
        <v>0.4858137</v>
      </c>
      <c r="AS54" t="n">
        <v>0.3046879</v>
      </c>
      <c r="AT54" t="n">
        <v>0.7746123</v>
      </c>
      <c r="AU54" t="inlineStr">
        <is>
          <t>anlys\230430-153402\PhylBone-ab-10mn-m-hno-pol-ra-a_uauv_a</t>
        </is>
      </c>
    </row>
    <row r="55">
      <c r="A55" t="n">
        <v>5</v>
      </c>
      <c r="B55" t="inlineStr">
        <is>
          <t>Phylloscopus bonelli</t>
        </is>
      </c>
      <c r="C55" t="inlineStr">
        <is>
          <t>a+b</t>
        </is>
      </c>
      <c r="D55" t="inlineStr">
        <is>
          <t>m</t>
        </is>
      </c>
      <c r="E55" t="inlineStr">
        <is>
          <t>10mn</t>
        </is>
      </c>
      <c r="F55" t="n">
        <v>37</v>
      </c>
      <c r="G55" t="n">
        <v>287.586762257787</v>
      </c>
      <c r="H55" t="n">
        <v>160</v>
      </c>
      <c r="I55" t="inlineStr">
        <is>
          <t>HAZARD</t>
        </is>
      </c>
      <c r="J55" t="inlineStr">
        <is>
          <t>POLY</t>
        </is>
      </c>
      <c r="K55" t="inlineStr"/>
      <c r="L55" t="n">
        <v>283.8761871388165</v>
      </c>
      <c r="M55" t="inlineStr"/>
      <c r="N55" t="n">
        <v>2</v>
      </c>
      <c r="O55" t="n">
        <v>190</v>
      </c>
      <c r="P55" t="n">
        <v>36</v>
      </c>
      <c r="Q55" t="n">
        <v>97.29729729729729</v>
      </c>
      <c r="R55" t="n">
        <v>0</v>
      </c>
      <c r="S55" t="n">
        <v>0</v>
      </c>
      <c r="T55" t="n">
        <v>0.9187618</v>
      </c>
      <c r="U55" t="n">
        <v>0.8907307</v>
      </c>
      <c r="V55" t="n">
        <v>0.9</v>
      </c>
      <c r="W55" t="n">
        <v>0.8</v>
      </c>
      <c r="X55" t="n">
        <v>0.2930859</v>
      </c>
      <c r="Y55" t="inlineStr"/>
      <c r="Z55" t="n">
        <v>2</v>
      </c>
      <c r="AA55" t="n">
        <v>0.6792176694948179</v>
      </c>
      <c r="AB55" t="n">
        <v>4</v>
      </c>
      <c r="AC55" t="n">
        <v>0.7059967563383976</v>
      </c>
      <c r="AD55" t="inlineStr"/>
      <c r="AE55" t="n">
        <v>0.7971329388414801</v>
      </c>
      <c r="AF55" t="n">
        <v>0.7024025529650036</v>
      </c>
      <c r="AG55" t="n">
        <v>0.6999885138917928</v>
      </c>
      <c r="AH55" t="n">
        <v>0.5660379190027639</v>
      </c>
      <c r="AI55" t="n">
        <v>1.113507</v>
      </c>
      <c r="AJ55" t="n">
        <v>0.6309132</v>
      </c>
      <c r="AK55" t="n">
        <v>1.965242</v>
      </c>
      <c r="AL55" t="n">
        <v>27</v>
      </c>
      <c r="AM55" t="n">
        <v>15</v>
      </c>
      <c r="AN55" t="n">
        <v>47</v>
      </c>
      <c r="AO55" t="n">
        <v>232.7304</v>
      </c>
      <c r="AP55" t="n">
        <v>204.0424</v>
      </c>
      <c r="AQ55" t="n">
        <v>265.4519</v>
      </c>
      <c r="AR55" t="n">
        <v>0.6721231</v>
      </c>
      <c r="AS55" t="n">
        <v>0.5170586</v>
      </c>
      <c r="AT55" t="n">
        <v>0.8736912</v>
      </c>
      <c r="AU55" t="inlineStr">
        <is>
          <t>anlys\230430-153402\PhylBone-ab-10mn-m-haz-pol-ra-bj6e6n_3</t>
        </is>
      </c>
    </row>
    <row r="56">
      <c r="A56" t="n">
        <v>5</v>
      </c>
      <c r="B56" t="inlineStr">
        <is>
          <t>Phylloscopus bonelli</t>
        </is>
      </c>
      <c r="C56" t="inlineStr">
        <is>
          <t>a+b</t>
        </is>
      </c>
      <c r="D56" t="inlineStr">
        <is>
          <t>m</t>
        </is>
      </c>
      <c r="E56" t="inlineStr">
        <is>
          <t>10mn</t>
        </is>
      </c>
      <c r="F56" t="n">
        <v>37</v>
      </c>
      <c r="G56" t="n">
        <v>287.586762257787</v>
      </c>
      <c r="H56" t="n">
        <v>155</v>
      </c>
      <c r="I56" t="inlineStr">
        <is>
          <t>HNORMAL</t>
        </is>
      </c>
      <c r="J56" t="inlineStr">
        <is>
          <t>POLY</t>
        </is>
      </c>
      <c r="K56" t="n">
        <v>20</v>
      </c>
      <c r="L56" t="inlineStr"/>
      <c r="M56" t="inlineStr"/>
      <c r="N56" t="n">
        <v>1</v>
      </c>
      <c r="O56" t="n">
        <v>190</v>
      </c>
      <c r="P56" t="n">
        <v>37</v>
      </c>
      <c r="Q56" t="n">
        <v>100</v>
      </c>
      <c r="R56" t="n">
        <v>0</v>
      </c>
      <c r="S56" t="n">
        <v>0</v>
      </c>
      <c r="T56" t="n">
        <v>0.3889284</v>
      </c>
      <c r="U56" t="n">
        <v>0.9906015</v>
      </c>
      <c r="V56" t="n">
        <v>1</v>
      </c>
      <c r="W56" t="n">
        <v>1</v>
      </c>
      <c r="X56" t="n">
        <v>0.3397881</v>
      </c>
      <c r="Y56" t="inlineStr"/>
      <c r="Z56" t="inlineStr"/>
      <c r="AA56" t="n">
        <v>0.6049503589148684</v>
      </c>
      <c r="AB56" t="inlineStr"/>
      <c r="AC56" t="n">
        <v>0.6650684893813368</v>
      </c>
      <c r="AD56" t="inlineStr"/>
      <c r="AE56" t="n">
        <v>0.715923432060826</v>
      </c>
      <c r="AF56" t="n">
        <v>0.575974243455233</v>
      </c>
      <c r="AG56" t="n">
        <v>0.6390243869249053</v>
      </c>
      <c r="AH56" t="n">
        <v>0.4549586316481971</v>
      </c>
      <c r="AI56" t="n">
        <v>1.699654</v>
      </c>
      <c r="AJ56" t="n">
        <v>0.8831701</v>
      </c>
      <c r="AK56" t="n">
        <v>3.270972</v>
      </c>
      <c r="AL56" t="n">
        <v>41</v>
      </c>
      <c r="AM56" t="n">
        <v>21</v>
      </c>
      <c r="AN56" t="n">
        <v>79</v>
      </c>
      <c r="AO56" t="n">
        <v>190.9716</v>
      </c>
      <c r="AP56" t="n">
        <v>152.3811</v>
      </c>
      <c r="AQ56" t="n">
        <v>239.3351</v>
      </c>
      <c r="AR56" t="n">
        <v>0.4409607</v>
      </c>
      <c r="AS56" t="n">
        <v>0.2819055</v>
      </c>
      <c r="AT56" t="n">
        <v>0.6897572</v>
      </c>
      <c r="AU56" t="inlineStr">
        <is>
          <t>anlys\230430-153402\PhylBone-ab-10mn-m-hno-pol-l20-bfz9owp2</t>
        </is>
      </c>
    </row>
    <row r="57">
      <c r="A57" t="n">
        <v>5</v>
      </c>
      <c r="B57" t="inlineStr">
        <is>
          <t>Phylloscopus bonelli</t>
        </is>
      </c>
      <c r="C57" t="inlineStr">
        <is>
          <t>a+b</t>
        </is>
      </c>
      <c r="D57" t="inlineStr">
        <is>
          <t>m</t>
        </is>
      </c>
      <c r="E57" t="inlineStr">
        <is>
          <t>10mn</t>
        </is>
      </c>
      <c r="F57" t="n">
        <v>37</v>
      </c>
      <c r="G57" t="n">
        <v>287.586762257787</v>
      </c>
      <c r="H57" t="n">
        <v>169</v>
      </c>
      <c r="I57" t="inlineStr">
        <is>
          <t>HAZARD</t>
        </is>
      </c>
      <c r="J57" t="inlineStr">
        <is>
          <t>POLY</t>
        </is>
      </c>
      <c r="K57" t="n">
        <v>20</v>
      </c>
      <c r="L57" t="inlineStr"/>
      <c r="M57" t="inlineStr"/>
      <c r="N57" t="n">
        <v>2</v>
      </c>
      <c r="O57" t="n">
        <v>190</v>
      </c>
      <c r="P57" t="n">
        <v>37</v>
      </c>
      <c r="Q57" t="n">
        <v>100</v>
      </c>
      <c r="R57" t="n">
        <v>0</v>
      </c>
      <c r="S57" t="n">
        <v>2.567200000000014</v>
      </c>
      <c r="T57" t="n">
        <v>0.3561201</v>
      </c>
      <c r="U57" t="n">
        <v>0.9735232</v>
      </c>
      <c r="V57" t="n">
        <v>1</v>
      </c>
      <c r="W57" t="n">
        <v>1</v>
      </c>
      <c r="X57" t="n">
        <v>0.3456059</v>
      </c>
      <c r="Y57" t="inlineStr"/>
      <c r="Z57" t="inlineStr"/>
      <c r="AA57" t="n">
        <v>0.5497365081143403</v>
      </c>
      <c r="AB57" t="inlineStr"/>
      <c r="AC57" t="n">
        <v>0.6096459459441687</v>
      </c>
      <c r="AD57" t="inlineStr"/>
      <c r="AE57" t="n">
        <v>0.7004083672509785</v>
      </c>
      <c r="AF57" t="n">
        <v>0.5238460581911836</v>
      </c>
      <c r="AG57" t="n">
        <v>0.5857758163800552</v>
      </c>
      <c r="AH57" t="n">
        <v>0.4109792680959665</v>
      </c>
      <c r="AI57" t="n">
        <v>1.3187</v>
      </c>
      <c r="AJ57" t="n">
        <v>0.6777692</v>
      </c>
      <c r="AK57" t="n">
        <v>2.565726</v>
      </c>
      <c r="AL57" t="n">
        <v>32</v>
      </c>
      <c r="AM57" t="n">
        <v>16</v>
      </c>
      <c r="AN57" t="n">
        <v>62</v>
      </c>
      <c r="AO57" t="n">
        <v>216.8084</v>
      </c>
      <c r="AP57" t="n">
        <v>171.4423</v>
      </c>
      <c r="AQ57" t="n">
        <v>274.179</v>
      </c>
      <c r="AR57" t="n">
        <v>0.5683481</v>
      </c>
      <c r="AS57" t="n">
        <v>0.3570191</v>
      </c>
      <c r="AT57" t="n">
        <v>0.9047682</v>
      </c>
      <c r="AU57" t="inlineStr">
        <is>
          <t>anlys\230430-153402\PhylBone-ab-10mn-m-haz-pol-l20-377qlqjz</t>
        </is>
      </c>
    </row>
    <row r="58">
      <c r="A58" t="n">
        <v>5</v>
      </c>
      <c r="B58" t="inlineStr">
        <is>
          <t>Phylloscopus bonelli</t>
        </is>
      </c>
      <c r="C58" t="inlineStr">
        <is>
          <t>a+b</t>
        </is>
      </c>
      <c r="D58" t="inlineStr">
        <is>
          <t>m</t>
        </is>
      </c>
      <c r="E58" t="inlineStr">
        <is>
          <t>10mn</t>
        </is>
      </c>
      <c r="F58" t="n">
        <v>37</v>
      </c>
      <c r="G58" t="n">
        <v>287.586762257787</v>
      </c>
      <c r="H58" t="n">
        <v>149</v>
      </c>
      <c r="I58" t="inlineStr">
        <is>
          <t>HNORMAL</t>
        </is>
      </c>
      <c r="J58" t="inlineStr">
        <is>
          <t>POLY</t>
        </is>
      </c>
      <c r="K58" t="n">
        <v>26.71480654523855</v>
      </c>
      <c r="L58" t="inlineStr"/>
      <c r="M58" t="n">
        <v>8</v>
      </c>
      <c r="N58" t="n">
        <v>1</v>
      </c>
      <c r="O58" t="n">
        <v>190</v>
      </c>
      <c r="P58" t="n">
        <v>36</v>
      </c>
      <c r="Q58" t="n">
        <v>97.29729729729729</v>
      </c>
      <c r="R58" t="n">
        <v>0</v>
      </c>
      <c r="S58" t="n">
        <v>0</v>
      </c>
      <c r="T58" t="n">
        <v>0.9730072</v>
      </c>
      <c r="U58" t="n">
        <v>0.9892722</v>
      </c>
      <c r="V58" t="n">
        <v>1</v>
      </c>
      <c r="W58" t="n">
        <v>1</v>
      </c>
      <c r="X58" t="n">
        <v>0.3527995</v>
      </c>
      <c r="Y58" t="inlineStr"/>
      <c r="Z58" t="n">
        <v>4</v>
      </c>
      <c r="AA58" t="n">
        <v>0.6478381582045486</v>
      </c>
      <c r="AB58" t="n">
        <v>3</v>
      </c>
      <c r="AC58" t="n">
        <v>0.726612261534139</v>
      </c>
      <c r="AD58" t="n">
        <v>4</v>
      </c>
      <c r="AE58" t="n">
        <v>0.8003253785920676</v>
      </c>
      <c r="AF58" t="n">
        <v>0.6777885847243723</v>
      </c>
      <c r="AG58" t="n">
        <v>0.6790382248253423</v>
      </c>
      <c r="AH58" t="n">
        <v>0.4655779650767838</v>
      </c>
      <c r="AI58" t="n">
        <v>1.611236</v>
      </c>
      <c r="AJ58" t="n">
        <v>0.8174201</v>
      </c>
      <c r="AK58" t="n">
        <v>3.175946</v>
      </c>
      <c r="AL58" t="n">
        <v>39</v>
      </c>
      <c r="AM58" t="n">
        <v>20</v>
      </c>
      <c r="AN58" t="n">
        <v>76</v>
      </c>
      <c r="AO58" t="n">
        <v>193.4728</v>
      </c>
      <c r="AP58" t="n">
        <v>152.4929</v>
      </c>
      <c r="AQ58" t="n">
        <v>245.4653</v>
      </c>
      <c r="AR58" t="n">
        <v>0.4525869</v>
      </c>
      <c r="AS58" t="n">
        <v>0.2825123</v>
      </c>
      <c r="AT58" t="n">
        <v>0.7250478</v>
      </c>
      <c r="AU58" t="inlineStr">
        <is>
          <t>anlys\230430-153402\PhylBone-ab-10mn-m-hno-pol-la-ma-v2mc_4o8</t>
        </is>
      </c>
    </row>
    <row r="59">
      <c r="A59" t="n">
        <v>6</v>
      </c>
      <c r="B59" t="inlineStr">
        <is>
          <t>Oriolus oriolus</t>
        </is>
      </c>
      <c r="C59" t="inlineStr">
        <is>
          <t>b</t>
        </is>
      </c>
      <c r="D59" t="inlineStr">
        <is>
          <t>m</t>
        </is>
      </c>
      <c r="E59" t="inlineStr">
        <is>
          <t>5mn</t>
        </is>
      </c>
      <c r="F59" t="n">
        <v>4</v>
      </c>
      <c r="G59" t="n">
        <v>203.380021651143</v>
      </c>
      <c r="H59" t="n">
        <v>172</v>
      </c>
      <c r="I59" t="inlineStr">
        <is>
          <t>HNORMAL</t>
        </is>
      </c>
      <c r="J59" t="inlineStr">
        <is>
          <t>POLY</t>
        </is>
      </c>
      <c r="K59" t="inlineStr"/>
      <c r="L59" t="inlineStr"/>
      <c r="M59" t="inlineStr"/>
      <c r="N59" t="n">
        <v>2</v>
      </c>
      <c r="O59" t="n">
        <v>94</v>
      </c>
      <c r="P59" t="n">
        <v>4</v>
      </c>
      <c r="Q59" t="n">
        <v>100</v>
      </c>
      <c r="R59" t="n">
        <v>0</v>
      </c>
      <c r="S59" t="n">
        <v>0</v>
      </c>
      <c r="T59" t="inlineStr"/>
      <c r="U59" t="n">
        <v>0.8271037999999999</v>
      </c>
      <c r="V59" t="n">
        <v>0</v>
      </c>
      <c r="W59" t="n">
        <v>0</v>
      </c>
      <c r="X59" t="n">
        <v>0.8522585</v>
      </c>
      <c r="Y59" t="inlineStr"/>
      <c r="Z59" t="inlineStr"/>
      <c r="AA59" t="n">
        <v>0</v>
      </c>
      <c r="AB59" t="inlineStr"/>
      <c r="AC59" t="n">
        <v>0</v>
      </c>
      <c r="AD59" t="inlineStr"/>
      <c r="AE59" t="inlineStr"/>
      <c r="AF59" t="n">
        <v>0</v>
      </c>
      <c r="AG59" t="n">
        <v>0</v>
      </c>
      <c r="AH59" t="n">
        <v>0</v>
      </c>
      <c r="AI59" t="n">
        <v>0.3275355</v>
      </c>
      <c r="AJ59" t="n">
        <v>0.05613953</v>
      </c>
      <c r="AK59" t="n">
        <v>1.910944</v>
      </c>
      <c r="AL59" t="n">
        <v>8</v>
      </c>
      <c r="AM59" t="n">
        <v>1</v>
      </c>
      <c r="AN59" t="n">
        <v>46</v>
      </c>
      <c r="AO59" t="n">
        <v>203.3583</v>
      </c>
      <c r="AP59" t="n">
        <v>69.33705999999999</v>
      </c>
      <c r="AQ59" t="n">
        <v>596.4285</v>
      </c>
      <c r="AR59" t="n">
        <v>0.9997865</v>
      </c>
      <c r="AS59" t="n">
        <v>0.1352818</v>
      </c>
      <c r="AT59" t="n">
        <v>1</v>
      </c>
      <c r="AU59" t="inlineStr">
        <is>
          <t>anlys\230430-153402\OrioOrio-b-5mn-m-hno-pol-s2nah_e4</t>
        </is>
      </c>
    </row>
    <row r="60">
      <c r="A60" t="n">
        <v>6</v>
      </c>
      <c r="B60" t="inlineStr">
        <is>
          <t>Oriolus oriolus</t>
        </is>
      </c>
      <c r="C60" t="inlineStr">
        <is>
          <t>b</t>
        </is>
      </c>
      <c r="D60" t="inlineStr">
        <is>
          <t>m</t>
        </is>
      </c>
      <c r="E60" t="inlineStr">
        <is>
          <t>5mn</t>
        </is>
      </c>
      <c r="F60" t="n">
        <v>4</v>
      </c>
      <c r="G60" t="n">
        <v>203.380021651143</v>
      </c>
      <c r="H60" t="n">
        <v>173</v>
      </c>
      <c r="I60" t="inlineStr">
        <is>
          <t>HNORMAL</t>
        </is>
      </c>
      <c r="J60" t="inlineStr">
        <is>
          <t>POLY</t>
        </is>
      </c>
      <c r="K60" t="inlineStr"/>
      <c r="L60" t="inlineStr"/>
      <c r="M60" t="n">
        <v>3</v>
      </c>
      <c r="N60" t="n">
        <v>2</v>
      </c>
      <c r="O60" t="n">
        <v>94</v>
      </c>
      <c r="P60" t="n">
        <v>4</v>
      </c>
      <c r="Q60" t="n">
        <v>100</v>
      </c>
      <c r="R60" t="n">
        <v>0</v>
      </c>
      <c r="S60" t="n">
        <v>0</v>
      </c>
      <c r="T60" t="n">
        <v>0.3711274</v>
      </c>
      <c r="U60" t="n">
        <v>0.8271037999999999</v>
      </c>
      <c r="V60" t="n">
        <v>0</v>
      </c>
      <c r="W60" t="n">
        <v>0</v>
      </c>
      <c r="X60" t="n">
        <v>0.8522585</v>
      </c>
      <c r="Y60" t="inlineStr"/>
      <c r="Z60" t="inlineStr"/>
      <c r="AA60" t="n">
        <v>0</v>
      </c>
      <c r="AB60" t="inlineStr"/>
      <c r="AC60" t="n">
        <v>0</v>
      </c>
      <c r="AD60" t="inlineStr"/>
      <c r="AE60" t="n">
        <v>0</v>
      </c>
      <c r="AF60" t="n">
        <v>0</v>
      </c>
      <c r="AG60" t="n">
        <v>0</v>
      </c>
      <c r="AH60" t="n">
        <v>0</v>
      </c>
      <c r="AI60" t="n">
        <v>0.3275355</v>
      </c>
      <c r="AJ60" t="n">
        <v>0.05613953</v>
      </c>
      <c r="AK60" t="n">
        <v>1.910944</v>
      </c>
      <c r="AL60" t="n">
        <v>8</v>
      </c>
      <c r="AM60" t="n">
        <v>1</v>
      </c>
      <c r="AN60" t="n">
        <v>46</v>
      </c>
      <c r="AO60" t="n">
        <v>203.3583</v>
      </c>
      <c r="AP60" t="n">
        <v>69.33705999999999</v>
      </c>
      <c r="AQ60" t="n">
        <v>596.4285</v>
      </c>
      <c r="AR60" t="n">
        <v>0.9997865</v>
      </c>
      <c r="AS60" t="n">
        <v>0.1352818</v>
      </c>
      <c r="AT60" t="n">
        <v>1</v>
      </c>
      <c r="AU60" t="inlineStr">
        <is>
          <t>anlys\230430-153402\OrioOrio-b-5mn-m-hno-pol-ma-i7rlgrv_</t>
        </is>
      </c>
    </row>
    <row r="61">
      <c r="A61" t="n">
        <v>6</v>
      </c>
      <c r="B61" t="inlineStr">
        <is>
          <t>Oriolus oriolus</t>
        </is>
      </c>
      <c r="C61" t="inlineStr">
        <is>
          <t>b</t>
        </is>
      </c>
      <c r="D61" t="inlineStr">
        <is>
          <t>m</t>
        </is>
      </c>
      <c r="E61" t="inlineStr">
        <is>
          <t>5mn</t>
        </is>
      </c>
      <c r="F61" t="n">
        <v>4</v>
      </c>
      <c r="G61" t="n">
        <v>203.380021651143</v>
      </c>
      <c r="H61" t="n">
        <v>187</v>
      </c>
      <c r="I61" t="inlineStr">
        <is>
          <t>HAZARD</t>
        </is>
      </c>
      <c r="J61" t="inlineStr">
        <is>
          <t>POLY</t>
        </is>
      </c>
      <c r="K61" t="inlineStr"/>
      <c r="L61" t="inlineStr"/>
      <c r="M61" t="inlineStr"/>
      <c r="N61" t="n">
        <v>2</v>
      </c>
      <c r="O61" t="n">
        <v>94</v>
      </c>
      <c r="P61" t="n">
        <v>4</v>
      </c>
      <c r="Q61" t="n">
        <v>100</v>
      </c>
      <c r="R61" t="n">
        <v>0</v>
      </c>
      <c r="S61" t="n">
        <v>1.999900000000004</v>
      </c>
      <c r="T61" t="inlineStr"/>
      <c r="U61" t="n">
        <v>0.8270092</v>
      </c>
      <c r="V61" t="n">
        <v>0</v>
      </c>
      <c r="W61" t="n">
        <v>0</v>
      </c>
      <c r="X61" t="n">
        <v>0.4918694</v>
      </c>
      <c r="Y61" t="inlineStr"/>
      <c r="Z61" t="inlineStr"/>
      <c r="AA61" t="n">
        <v>0</v>
      </c>
      <c r="AB61" t="inlineStr"/>
      <c r="AC61" t="n">
        <v>0</v>
      </c>
      <c r="AD61" t="inlineStr"/>
      <c r="AE61" t="inlineStr"/>
      <c r="AF61" t="n">
        <v>0</v>
      </c>
      <c r="AG61" t="n">
        <v>0</v>
      </c>
      <c r="AH61" t="n">
        <v>0</v>
      </c>
      <c r="AI61" t="n">
        <v>0.3274656</v>
      </c>
      <c r="AJ61" t="n">
        <v>0.1299348</v>
      </c>
      <c r="AK61" t="n">
        <v>0.8252885</v>
      </c>
      <c r="AL61" t="n">
        <v>8</v>
      </c>
      <c r="AM61" t="n">
        <v>3</v>
      </c>
      <c r="AN61" t="n">
        <v>20</v>
      </c>
      <c r="AO61" t="n">
        <v>203.38</v>
      </c>
      <c r="AP61" t="n">
        <v>203.3799</v>
      </c>
      <c r="AQ61" t="n">
        <v>203.3801</v>
      </c>
      <c r="AR61" t="n">
        <v>0.9999999000000001</v>
      </c>
      <c r="AS61" t="n">
        <v>0.9999987</v>
      </c>
      <c r="AT61" t="n">
        <v>1</v>
      </c>
      <c r="AU61" t="inlineStr">
        <is>
          <t>anlys\230430-153402\OrioOrio-b-5mn-m-haz-pol-hc923rg_</t>
        </is>
      </c>
    </row>
    <row r="62">
      <c r="A62" t="n">
        <v>6</v>
      </c>
      <c r="B62" t="inlineStr">
        <is>
          <t>Oriolus oriolus</t>
        </is>
      </c>
      <c r="C62" t="inlineStr">
        <is>
          <t>b</t>
        </is>
      </c>
      <c r="D62" t="inlineStr">
        <is>
          <t>m</t>
        </is>
      </c>
      <c r="E62" t="inlineStr">
        <is>
          <t>5mn</t>
        </is>
      </c>
      <c r="F62" t="n">
        <v>4</v>
      </c>
      <c r="G62" t="n">
        <v>203.380021651143</v>
      </c>
      <c r="H62" t="n">
        <v>186</v>
      </c>
      <c r="I62" t="inlineStr">
        <is>
          <t>HNORMAL</t>
        </is>
      </c>
      <c r="J62" t="inlineStr">
        <is>
          <t>POLY</t>
        </is>
      </c>
      <c r="K62" t="inlineStr"/>
      <c r="L62" t="n">
        <v>400</v>
      </c>
      <c r="M62" t="inlineStr"/>
      <c r="N62" t="n">
        <v>2</v>
      </c>
      <c r="O62" t="n">
        <v>94</v>
      </c>
      <c r="P62" t="n">
        <v>4</v>
      </c>
      <c r="Q62" t="n">
        <v>100</v>
      </c>
      <c r="R62" t="n">
        <v>0</v>
      </c>
      <c r="S62" t="n">
        <v>0</v>
      </c>
      <c r="T62" t="inlineStr"/>
      <c r="U62" t="n">
        <v>0.9031652</v>
      </c>
      <c r="V62" t="n">
        <v>0</v>
      </c>
      <c r="W62" t="n">
        <v>0</v>
      </c>
      <c r="X62" t="n">
        <v>0.8879715</v>
      </c>
      <c r="Y62" t="inlineStr"/>
      <c r="Z62" t="inlineStr"/>
      <c r="AA62" t="n">
        <v>0</v>
      </c>
      <c r="AB62" t="inlineStr"/>
      <c r="AC62" t="n">
        <v>0</v>
      </c>
      <c r="AD62" t="inlineStr"/>
      <c r="AE62" t="inlineStr"/>
      <c r="AF62" t="n">
        <v>0</v>
      </c>
      <c r="AG62" t="n">
        <v>0</v>
      </c>
      <c r="AH62" t="n">
        <v>0</v>
      </c>
      <c r="AI62" t="n">
        <v>0.6159392</v>
      </c>
      <c r="AJ62" t="n">
        <v>0.09676034999999999</v>
      </c>
      <c r="AK62" t="n">
        <v>3.920832</v>
      </c>
      <c r="AL62" t="n">
        <v>15</v>
      </c>
      <c r="AM62" t="n">
        <v>2</v>
      </c>
      <c r="AN62" t="n">
        <v>94</v>
      </c>
      <c r="AO62" t="n">
        <v>148.2935</v>
      </c>
      <c r="AP62" t="n">
        <v>47.47804</v>
      </c>
      <c r="AQ62" t="n">
        <v>463.182</v>
      </c>
      <c r="AR62" t="n">
        <v>0.1374436</v>
      </c>
      <c r="AS62" t="n">
        <v>0.01680633</v>
      </c>
      <c r="AT62" t="n">
        <v>1</v>
      </c>
      <c r="AU62" t="inlineStr">
        <is>
          <t>anlys\230430-153402\OrioOrio-b-5mn-m-hno-pol-r400-70hz38sl</t>
        </is>
      </c>
    </row>
    <row r="63">
      <c r="A63" t="n">
        <v>6</v>
      </c>
      <c r="B63" t="inlineStr">
        <is>
          <t>Oriolus oriolus</t>
        </is>
      </c>
      <c r="C63" t="inlineStr">
        <is>
          <t>b</t>
        </is>
      </c>
      <c r="D63" t="inlineStr">
        <is>
          <t>m</t>
        </is>
      </c>
      <c r="E63" t="inlineStr">
        <is>
          <t>5mn</t>
        </is>
      </c>
      <c r="F63" t="n">
        <v>4</v>
      </c>
      <c r="G63" t="n">
        <v>203.380021651143</v>
      </c>
      <c r="H63" t="n">
        <v>201</v>
      </c>
      <c r="I63" t="inlineStr">
        <is>
          <t>HAZARD</t>
        </is>
      </c>
      <c r="J63" t="inlineStr">
        <is>
          <t>POLY</t>
        </is>
      </c>
      <c r="K63" t="inlineStr"/>
      <c r="L63" t="n">
        <v>400</v>
      </c>
      <c r="M63" t="inlineStr"/>
      <c r="N63" t="n">
        <v>2</v>
      </c>
      <c r="O63" t="n">
        <v>94</v>
      </c>
      <c r="P63" t="n">
        <v>4</v>
      </c>
      <c r="Q63" t="n">
        <v>100</v>
      </c>
      <c r="R63" t="n">
        <v>0</v>
      </c>
      <c r="S63" t="n">
        <v>0.4531199999999984</v>
      </c>
      <c r="T63" t="inlineStr"/>
      <c r="U63" t="n">
        <v>0.7649955000000001</v>
      </c>
      <c r="V63" t="n">
        <v>0</v>
      </c>
      <c r="W63" t="n">
        <v>0</v>
      </c>
      <c r="X63" t="n">
        <v>0.7584648000000001</v>
      </c>
      <c r="Y63" t="inlineStr"/>
      <c r="Z63" t="inlineStr"/>
      <c r="AA63" t="n">
        <v>0</v>
      </c>
      <c r="AB63" t="inlineStr"/>
      <c r="AC63" t="n">
        <v>0</v>
      </c>
      <c r="AD63" t="inlineStr"/>
      <c r="AE63" t="inlineStr"/>
      <c r="AF63" t="n">
        <v>0</v>
      </c>
      <c r="AG63" t="n">
        <v>0</v>
      </c>
      <c r="AH63" t="n">
        <v>0</v>
      </c>
      <c r="AI63" t="n">
        <v>0.2920157</v>
      </c>
      <c r="AJ63" t="n">
        <v>0.05569144</v>
      </c>
      <c r="AK63" t="n">
        <v>1.531172</v>
      </c>
      <c r="AL63" t="n">
        <v>7</v>
      </c>
      <c r="AM63" t="n">
        <v>1</v>
      </c>
      <c r="AN63" t="n">
        <v>37</v>
      </c>
      <c r="AO63" t="n">
        <v>215.3714</v>
      </c>
      <c r="AP63" t="n">
        <v>63.75608</v>
      </c>
      <c r="AQ63" t="n">
        <v>727.5359</v>
      </c>
      <c r="AR63" t="n">
        <v>0.2899053</v>
      </c>
      <c r="AS63" t="n">
        <v>0.02884055</v>
      </c>
      <c r="AT63" t="n">
        <v>1</v>
      </c>
      <c r="AU63" t="inlineStr">
        <is>
          <t>anlys\230430-153402\OrioOrio-b-5mn-m-haz-pol-r400-6l3iw1nr</t>
        </is>
      </c>
    </row>
    <row r="64">
      <c r="A64" t="n">
        <v>6</v>
      </c>
      <c r="B64" t="inlineStr">
        <is>
          <t>Oriolus oriolus</t>
        </is>
      </c>
      <c r="C64" t="inlineStr">
        <is>
          <t>b</t>
        </is>
      </c>
      <c r="D64" t="inlineStr">
        <is>
          <t>m</t>
        </is>
      </c>
      <c r="E64" t="inlineStr">
        <is>
          <t>5mn</t>
        </is>
      </c>
      <c r="F64" t="n">
        <v>4</v>
      </c>
      <c r="G64" t="n">
        <v>203.380021651143</v>
      </c>
      <c r="H64" t="n">
        <v>183</v>
      </c>
      <c r="I64" t="inlineStr">
        <is>
          <t>HNORMAL</t>
        </is>
      </c>
      <c r="J64" t="inlineStr">
        <is>
          <t>POLY</t>
        </is>
      </c>
      <c r="K64" t="n">
        <v>20</v>
      </c>
      <c r="L64" t="inlineStr"/>
      <c r="M64" t="inlineStr"/>
      <c r="N64" t="n">
        <v>2</v>
      </c>
      <c r="O64" t="n">
        <v>94</v>
      </c>
      <c r="P64" t="n">
        <v>4</v>
      </c>
      <c r="Q64" t="n">
        <v>100</v>
      </c>
      <c r="R64" t="n">
        <v>0</v>
      </c>
      <c r="S64" t="n">
        <v>0</v>
      </c>
      <c r="T64" t="inlineStr"/>
      <c r="U64" t="n">
        <v>0.8034196</v>
      </c>
      <c r="V64" t="n">
        <v>0</v>
      </c>
      <c r="W64" t="n">
        <v>0</v>
      </c>
      <c r="X64" t="n">
        <v>0.8583529</v>
      </c>
      <c r="Y64" t="inlineStr"/>
      <c r="Z64" t="inlineStr"/>
      <c r="AA64" t="n">
        <v>0</v>
      </c>
      <c r="AB64" t="inlineStr"/>
      <c r="AC64" t="n">
        <v>0</v>
      </c>
      <c r="AD64" t="inlineStr"/>
      <c r="AE64" t="inlineStr"/>
      <c r="AF64" t="n">
        <v>0</v>
      </c>
      <c r="AG64" t="n">
        <v>0</v>
      </c>
      <c r="AH64" t="n">
        <v>0</v>
      </c>
      <c r="AI64" t="n">
        <v>0.3307349</v>
      </c>
      <c r="AJ64" t="n">
        <v>0.05584645</v>
      </c>
      <c r="AK64" t="n">
        <v>1.958684</v>
      </c>
      <c r="AL64" t="n">
        <v>8</v>
      </c>
      <c r="AM64" t="n">
        <v>1</v>
      </c>
      <c r="AN64" t="n">
        <v>47</v>
      </c>
      <c r="AO64" t="n">
        <v>202.3723</v>
      </c>
      <c r="AP64" t="n">
        <v>68.25467</v>
      </c>
      <c r="AQ64" t="n">
        <v>600.0258</v>
      </c>
      <c r="AR64" t="n">
        <v>0.9901151</v>
      </c>
      <c r="AS64" t="n">
        <v>0.1316305</v>
      </c>
      <c r="AT64" t="n">
        <v>1</v>
      </c>
      <c r="AU64" t="inlineStr">
        <is>
          <t>anlys\230430-153402\OrioOrio-b-5mn-m-hno-pol-l20-izojax89</t>
        </is>
      </c>
    </row>
    <row r="65">
      <c r="A65" t="n">
        <v>6</v>
      </c>
      <c r="B65" t="inlineStr">
        <is>
          <t>Oriolus oriolus</t>
        </is>
      </c>
      <c r="C65" t="inlineStr">
        <is>
          <t>b</t>
        </is>
      </c>
      <c r="D65" t="inlineStr">
        <is>
          <t>m</t>
        </is>
      </c>
      <c r="E65" t="inlineStr">
        <is>
          <t>5mn</t>
        </is>
      </c>
      <c r="F65" t="n">
        <v>4</v>
      </c>
      <c r="G65" t="n">
        <v>203.380021651143</v>
      </c>
      <c r="H65" t="n">
        <v>198</v>
      </c>
      <c r="I65" t="inlineStr">
        <is>
          <t>HAZARD</t>
        </is>
      </c>
      <c r="J65" t="inlineStr">
        <is>
          <t>POLY</t>
        </is>
      </c>
      <c r="K65" t="n">
        <v>20</v>
      </c>
      <c r="L65" t="inlineStr"/>
      <c r="M65" t="inlineStr"/>
      <c r="N65" t="n">
        <v>2</v>
      </c>
      <c r="O65" t="n">
        <v>94</v>
      </c>
      <c r="P65" t="n">
        <v>4</v>
      </c>
      <c r="Q65" t="n">
        <v>100</v>
      </c>
      <c r="R65" t="n">
        <v>0</v>
      </c>
      <c r="S65" t="n">
        <v>1.99991</v>
      </c>
      <c r="T65" t="inlineStr"/>
      <c r="U65" t="n">
        <v>0.8033246000000001</v>
      </c>
      <c r="V65" t="n">
        <v>0</v>
      </c>
      <c r="W65" t="n">
        <v>0</v>
      </c>
      <c r="X65" t="n">
        <v>0.4918694</v>
      </c>
      <c r="Y65" t="inlineStr"/>
      <c r="Z65" t="inlineStr"/>
      <c r="AA65" t="n">
        <v>0</v>
      </c>
      <c r="AB65" t="inlineStr"/>
      <c r="AC65" t="n">
        <v>0</v>
      </c>
      <c r="AD65" t="inlineStr"/>
      <c r="AE65" t="inlineStr"/>
      <c r="AF65" t="n">
        <v>0</v>
      </c>
      <c r="AG65" t="n">
        <v>0</v>
      </c>
      <c r="AH65" t="n">
        <v>0</v>
      </c>
      <c r="AI65" t="n">
        <v>0.3306632</v>
      </c>
      <c r="AJ65" t="n">
        <v>0.1312036</v>
      </c>
      <c r="AK65" t="n">
        <v>0.8333473</v>
      </c>
      <c r="AL65" t="n">
        <v>8</v>
      </c>
      <c r="AM65" t="n">
        <v>3</v>
      </c>
      <c r="AN65" t="n">
        <v>20</v>
      </c>
      <c r="AO65" t="n">
        <v>202.3943</v>
      </c>
      <c r="AP65" t="n">
        <v>202.3941</v>
      </c>
      <c r="AQ65" t="n">
        <v>202.3944</v>
      </c>
      <c r="AR65" t="n">
        <v>0.9903296</v>
      </c>
      <c r="AS65" t="n">
        <v>0.9903283000000001</v>
      </c>
      <c r="AT65" t="n">
        <v>0.9903309</v>
      </c>
      <c r="AU65" t="inlineStr">
        <is>
          <t>anlys\230430-153402\OrioOrio-b-5mn-m-haz-pol-l20-332xzckz</t>
        </is>
      </c>
    </row>
    <row r="66">
      <c r="A66" t="n">
        <v>7</v>
      </c>
      <c r="B66" t="inlineStr">
        <is>
          <t>Oriolus oriolus</t>
        </is>
      </c>
      <c r="C66" t="inlineStr">
        <is>
          <t>b</t>
        </is>
      </c>
      <c r="D66" t="inlineStr">
        <is>
          <t>m</t>
        </is>
      </c>
      <c r="E66" t="inlineStr">
        <is>
          <t>10mn</t>
        </is>
      </c>
      <c r="F66" t="n">
        <v>11</v>
      </c>
      <c r="G66" t="n">
        <v>902.361121603972</v>
      </c>
      <c r="H66" t="n">
        <v>203</v>
      </c>
      <c r="I66" t="inlineStr">
        <is>
          <t>HNORMAL</t>
        </is>
      </c>
      <c r="J66" t="inlineStr">
        <is>
          <t>POLY</t>
        </is>
      </c>
      <c r="K66" t="inlineStr"/>
      <c r="L66" t="inlineStr"/>
      <c r="M66" t="n">
        <v>5</v>
      </c>
      <c r="N66" t="n">
        <v>1</v>
      </c>
      <c r="O66" t="n">
        <v>94</v>
      </c>
      <c r="P66" t="n">
        <v>11</v>
      </c>
      <c r="Q66" t="n">
        <v>100</v>
      </c>
      <c r="R66" t="n">
        <v>0</v>
      </c>
      <c r="S66" t="n">
        <v>6.818300000000022</v>
      </c>
      <c r="T66" t="n">
        <v>0.1000775</v>
      </c>
      <c r="U66" t="n">
        <v>0.1160415</v>
      </c>
      <c r="V66" t="n">
        <v>0.1</v>
      </c>
      <c r="W66" t="n">
        <v>0.1</v>
      </c>
      <c r="X66" t="n">
        <v>0.323403</v>
      </c>
      <c r="Y66" t="inlineStr"/>
      <c r="Z66" t="inlineStr"/>
      <c r="AA66" t="n">
        <v>0.2307466211244388</v>
      </c>
      <c r="AB66" t="inlineStr"/>
      <c r="AC66" t="n">
        <v>0.2480630707600913</v>
      </c>
      <c r="AD66" t="inlineStr"/>
      <c r="AE66" t="n">
        <v>0.2290775770962366</v>
      </c>
      <c r="AF66" t="n">
        <v>0.2102927794394382</v>
      </c>
      <c r="AG66" t="n">
        <v>0.2137795887880504</v>
      </c>
      <c r="AH66" t="n">
        <v>0.2018477814113783</v>
      </c>
      <c r="AI66" t="n">
        <v>0.3242627</v>
      </c>
      <c r="AJ66" t="n">
        <v>0.1732384</v>
      </c>
      <c r="AK66" t="n">
        <v>0.6069459</v>
      </c>
      <c r="AL66" t="n">
        <v>8</v>
      </c>
      <c r="AM66" t="n">
        <v>4</v>
      </c>
      <c r="AN66" t="n">
        <v>15</v>
      </c>
      <c r="AO66" t="n">
        <v>338.9292</v>
      </c>
      <c r="AP66" t="n">
        <v>285.836</v>
      </c>
      <c r="AQ66" t="n">
        <v>401.8843</v>
      </c>
      <c r="AR66" t="n">
        <v>0.1410773</v>
      </c>
      <c r="AS66" t="n">
        <v>0.1004881</v>
      </c>
      <c r="AT66" t="n">
        <v>0.1980613</v>
      </c>
      <c r="AU66" t="inlineStr">
        <is>
          <t>anlys\230430-153402\OrioOrio-b-10mn-m-hno-pol-ma-k6b5kyna</t>
        </is>
      </c>
    </row>
    <row r="67">
      <c r="A67" t="n">
        <v>7</v>
      </c>
      <c r="B67" t="inlineStr">
        <is>
          <t>Oriolus oriolus</t>
        </is>
      </c>
      <c r="C67" t="inlineStr">
        <is>
          <t>b</t>
        </is>
      </c>
      <c r="D67" t="inlineStr">
        <is>
          <t>m</t>
        </is>
      </c>
      <c r="E67" t="inlineStr">
        <is>
          <t>10mn</t>
        </is>
      </c>
      <c r="F67" t="n">
        <v>11</v>
      </c>
      <c r="G67" t="n">
        <v>902.361121603972</v>
      </c>
      <c r="H67" t="n">
        <v>202</v>
      </c>
      <c r="I67" t="inlineStr">
        <is>
          <t>HNORMAL</t>
        </is>
      </c>
      <c r="J67" t="inlineStr">
        <is>
          <t>POLY</t>
        </is>
      </c>
      <c r="K67" t="inlineStr"/>
      <c r="L67" t="inlineStr"/>
      <c r="M67" t="inlineStr"/>
      <c r="N67" t="n">
        <v>1</v>
      </c>
      <c r="O67" t="n">
        <v>94</v>
      </c>
      <c r="P67" t="n">
        <v>11</v>
      </c>
      <c r="Q67" t="n">
        <v>100</v>
      </c>
      <c r="R67" t="n">
        <v>0</v>
      </c>
      <c r="S67" t="n">
        <v>6.818300000000022</v>
      </c>
      <c r="T67" t="n">
        <v>0.01585686</v>
      </c>
      <c r="U67" t="n">
        <v>0.1160415</v>
      </c>
      <c r="V67" t="n">
        <v>0.1</v>
      </c>
      <c r="W67" t="n">
        <v>0.1</v>
      </c>
      <c r="X67" t="n">
        <v>0.323403</v>
      </c>
      <c r="Y67" t="inlineStr"/>
      <c r="Z67" t="inlineStr"/>
      <c r="AA67" t="n">
        <v>0.183282265019364</v>
      </c>
      <c r="AB67" t="inlineStr"/>
      <c r="AC67" t="n">
        <v>0.1970367377646205</v>
      </c>
      <c r="AD67" t="inlineStr"/>
      <c r="AE67" t="n">
        <v>0.1760677564134671</v>
      </c>
      <c r="AF67" t="n">
        <v>0.1396432931324766</v>
      </c>
      <c r="AG67" t="n">
        <v>0.1742063966737298</v>
      </c>
      <c r="AH67" t="n">
        <v>0.1644833114125083</v>
      </c>
      <c r="AI67" t="n">
        <v>0.3242627</v>
      </c>
      <c r="AJ67" t="n">
        <v>0.1732384</v>
      </c>
      <c r="AK67" t="n">
        <v>0.6069459</v>
      </c>
      <c r="AL67" t="n">
        <v>8</v>
      </c>
      <c r="AM67" t="n">
        <v>4</v>
      </c>
      <c r="AN67" t="n">
        <v>15</v>
      </c>
      <c r="AO67" t="n">
        <v>338.9292</v>
      </c>
      <c r="AP67" t="n">
        <v>285.836</v>
      </c>
      <c r="AQ67" t="n">
        <v>401.8843</v>
      </c>
      <c r="AR67" t="n">
        <v>0.1410773</v>
      </c>
      <c r="AS67" t="n">
        <v>0.1004881</v>
      </c>
      <c r="AT67" t="n">
        <v>0.1980613</v>
      </c>
      <c r="AU67" t="inlineStr">
        <is>
          <t>anlys\230430-153402\OrioOrio-b-10mn-m-hno-pol-dut_vcx5</t>
        </is>
      </c>
    </row>
    <row r="68">
      <c r="A68" t="n">
        <v>7</v>
      </c>
      <c r="B68" t="inlineStr">
        <is>
          <t>Oriolus oriolus</t>
        </is>
      </c>
      <c r="C68" t="inlineStr">
        <is>
          <t>b</t>
        </is>
      </c>
      <c r="D68" t="inlineStr">
        <is>
          <t>m</t>
        </is>
      </c>
      <c r="E68" t="inlineStr">
        <is>
          <t>10mn</t>
        </is>
      </c>
      <c r="F68" t="n">
        <v>11</v>
      </c>
      <c r="G68" t="n">
        <v>902.361121603972</v>
      </c>
      <c r="H68" t="n">
        <v>218</v>
      </c>
      <c r="I68" t="inlineStr">
        <is>
          <t>HAZARD</t>
        </is>
      </c>
      <c r="J68" t="inlineStr">
        <is>
          <t>POLY</t>
        </is>
      </c>
      <c r="K68" t="inlineStr"/>
      <c r="L68" t="inlineStr"/>
      <c r="M68" t="n">
        <v>5</v>
      </c>
      <c r="N68" t="n">
        <v>2</v>
      </c>
      <c r="O68" t="n">
        <v>94</v>
      </c>
      <c r="P68" t="n">
        <v>11</v>
      </c>
      <c r="Q68" t="n">
        <v>100</v>
      </c>
      <c r="R68" t="n">
        <v>0</v>
      </c>
      <c r="S68" t="n">
        <v>0</v>
      </c>
      <c r="T68" t="n">
        <v>0.3974767</v>
      </c>
      <c r="U68" t="n">
        <v>0.9848109</v>
      </c>
      <c r="V68" t="n">
        <v>1</v>
      </c>
      <c r="W68" t="n">
        <v>1</v>
      </c>
      <c r="X68" t="n">
        <v>0.6101268</v>
      </c>
      <c r="Y68" t="inlineStr"/>
      <c r="Z68" t="inlineStr"/>
      <c r="AA68" t="n">
        <v>0.1158503427514407</v>
      </c>
      <c r="AB68" t="n">
        <v>1</v>
      </c>
      <c r="AC68" t="n">
        <v>0.3289891333715378</v>
      </c>
      <c r="AD68" t="n">
        <v>1</v>
      </c>
      <c r="AE68" t="n">
        <v>0.462023204299728</v>
      </c>
      <c r="AF68" t="n">
        <v>0.13285802942799</v>
      </c>
      <c r="AG68" t="n">
        <v>0.1469501923885407</v>
      </c>
      <c r="AH68" t="n">
        <v>0.02545228758859997</v>
      </c>
      <c r="AI68" t="n">
        <v>0.7875071</v>
      </c>
      <c r="AJ68" t="n">
        <v>0.2367522</v>
      </c>
      <c r="AK68" t="n">
        <v>2.619479</v>
      </c>
      <c r="AL68" t="n">
        <v>19</v>
      </c>
      <c r="AM68" t="n">
        <v>6</v>
      </c>
      <c r="AN68" t="n">
        <v>63</v>
      </c>
      <c r="AO68" t="n">
        <v>217.4855</v>
      </c>
      <c r="AP68" t="n">
        <v>119.407</v>
      </c>
      <c r="AQ68" t="n">
        <v>396.1234</v>
      </c>
      <c r="AR68" t="n">
        <v>0.05808977</v>
      </c>
      <c r="AS68" t="n">
        <v>0.01851373</v>
      </c>
      <c r="AT68" t="n">
        <v>0.1822659</v>
      </c>
      <c r="AU68" t="inlineStr">
        <is>
          <t>anlys\230430-153402\OrioOrio-b-10mn-m-haz-pol-ma-8nxluetp</t>
        </is>
      </c>
    </row>
    <row r="69">
      <c r="A69" t="n">
        <v>7</v>
      </c>
      <c r="B69" t="inlineStr">
        <is>
          <t>Oriolus oriolus</t>
        </is>
      </c>
      <c r="C69" t="inlineStr">
        <is>
          <t>b</t>
        </is>
      </c>
      <c r="D69" t="inlineStr">
        <is>
          <t>m</t>
        </is>
      </c>
      <c r="E69" t="inlineStr">
        <is>
          <t>10mn</t>
        </is>
      </c>
      <c r="F69" t="n">
        <v>11</v>
      </c>
      <c r="G69" t="n">
        <v>902.361121603972</v>
      </c>
      <c r="H69" t="n">
        <v>217</v>
      </c>
      <c r="I69" t="inlineStr">
        <is>
          <t>HAZARD</t>
        </is>
      </c>
      <c r="J69" t="inlineStr">
        <is>
          <t>POLY</t>
        </is>
      </c>
      <c r="K69" t="inlineStr"/>
      <c r="L69" t="inlineStr"/>
      <c r="M69" t="inlineStr"/>
      <c r="N69" t="n">
        <v>2</v>
      </c>
      <c r="O69" t="n">
        <v>94</v>
      </c>
      <c r="P69" t="n">
        <v>11</v>
      </c>
      <c r="Q69" t="n">
        <v>100</v>
      </c>
      <c r="R69" t="n">
        <v>0</v>
      </c>
      <c r="S69" t="n">
        <v>0</v>
      </c>
      <c r="T69" t="n">
        <v>0.2232615</v>
      </c>
      <c r="U69" t="n">
        <v>0.9848109</v>
      </c>
      <c r="V69" t="n">
        <v>1</v>
      </c>
      <c r="W69" t="n">
        <v>1</v>
      </c>
      <c r="X69" t="n">
        <v>0.6101268</v>
      </c>
      <c r="Y69" t="inlineStr"/>
      <c r="Z69" t="inlineStr"/>
      <c r="AA69" t="n">
        <v>0.1077916434252721</v>
      </c>
      <c r="AB69" t="n">
        <v>2</v>
      </c>
      <c r="AC69" t="n">
        <v>0.3061042247519209</v>
      </c>
      <c r="AD69" t="n">
        <v>2</v>
      </c>
      <c r="AE69" t="n">
        <v>0.4254792474798275</v>
      </c>
      <c r="AF69" t="n">
        <v>0.1168749991104605</v>
      </c>
      <c r="AG69" t="n">
        <v>0.137827876783205</v>
      </c>
      <c r="AH69" t="n">
        <v>0.02387227060129943</v>
      </c>
      <c r="AI69" t="n">
        <v>0.7875071</v>
      </c>
      <c r="AJ69" t="n">
        <v>0.2367522</v>
      </c>
      <c r="AK69" t="n">
        <v>2.619479</v>
      </c>
      <c r="AL69" t="n">
        <v>19</v>
      </c>
      <c r="AM69" t="n">
        <v>6</v>
      </c>
      <c r="AN69" t="n">
        <v>63</v>
      </c>
      <c r="AO69" t="n">
        <v>217.4855</v>
      </c>
      <c r="AP69" t="n">
        <v>119.407</v>
      </c>
      <c r="AQ69" t="n">
        <v>396.1234</v>
      </c>
      <c r="AR69" t="n">
        <v>0.05808977</v>
      </c>
      <c r="AS69" t="n">
        <v>0.01851373</v>
      </c>
      <c r="AT69" t="n">
        <v>0.1822659</v>
      </c>
      <c r="AU69" t="inlineStr">
        <is>
          <t>anlys\230430-153402\OrioOrio-b-10mn-m-haz-pol-qpqgdnvg</t>
        </is>
      </c>
    </row>
    <row r="70">
      <c r="A70" t="n">
        <v>7</v>
      </c>
      <c r="B70" t="inlineStr">
        <is>
          <t>Oriolus oriolus</t>
        </is>
      </c>
      <c r="C70" t="inlineStr">
        <is>
          <t>b</t>
        </is>
      </c>
      <c r="D70" t="inlineStr">
        <is>
          <t>m</t>
        </is>
      </c>
      <c r="E70" t="inlineStr">
        <is>
          <t>10mn</t>
        </is>
      </c>
      <c r="F70" t="n">
        <v>11</v>
      </c>
      <c r="G70" t="n">
        <v>902.361121603972</v>
      </c>
      <c r="H70" t="n">
        <v>213</v>
      </c>
      <c r="I70" t="inlineStr">
        <is>
          <t>HNORMAL</t>
        </is>
      </c>
      <c r="J70" t="inlineStr">
        <is>
          <t>POLY</t>
        </is>
      </c>
      <c r="K70" t="n">
        <v>20</v>
      </c>
      <c r="L70" t="inlineStr"/>
      <c r="M70" t="inlineStr"/>
      <c r="N70" t="n">
        <v>1</v>
      </c>
      <c r="O70" t="n">
        <v>94</v>
      </c>
      <c r="P70" t="n">
        <v>11</v>
      </c>
      <c r="Q70" t="n">
        <v>100</v>
      </c>
      <c r="R70" t="n">
        <v>0</v>
      </c>
      <c r="S70" t="n">
        <v>6.931299999999993</v>
      </c>
      <c r="T70" t="n">
        <v>0.02234811</v>
      </c>
      <c r="U70" t="n">
        <v>0.1148281</v>
      </c>
      <c r="V70" t="n">
        <v>0.1</v>
      </c>
      <c r="W70" t="n">
        <v>0.1</v>
      </c>
      <c r="X70" t="n">
        <v>0.3233961</v>
      </c>
      <c r="Y70" t="inlineStr"/>
      <c r="Z70" t="inlineStr"/>
      <c r="AA70" t="n">
        <v>0.1910673195597693</v>
      </c>
      <c r="AB70" t="inlineStr"/>
      <c r="AC70" t="n">
        <v>0.2054042194528846</v>
      </c>
      <c r="AD70" t="inlineStr"/>
      <c r="AE70" t="n">
        <v>0.1846375695448089</v>
      </c>
      <c r="AF70" t="n">
        <v>0.1505347961274638</v>
      </c>
      <c r="AG70" t="n">
        <v>0.1805574848142275</v>
      </c>
      <c r="AH70" t="n">
        <v>0.1706821785551233</v>
      </c>
      <c r="AI70" t="n">
        <v>0.3266054</v>
      </c>
      <c r="AJ70" t="n">
        <v>0.1744923</v>
      </c>
      <c r="AK70" t="n">
        <v>0.6113226</v>
      </c>
      <c r="AL70" t="n">
        <v>8</v>
      </c>
      <c r="AM70" t="n">
        <v>4</v>
      </c>
      <c r="AN70" t="n">
        <v>15</v>
      </c>
      <c r="AO70" t="n">
        <v>337.7114</v>
      </c>
      <c r="AP70" t="n">
        <v>284.8136</v>
      </c>
      <c r="AQ70" t="n">
        <v>400.4338</v>
      </c>
      <c r="AR70" t="n">
        <v>0.1400654</v>
      </c>
      <c r="AS70" t="n">
        <v>0.09977052</v>
      </c>
      <c r="AT70" t="n">
        <v>0.1966343</v>
      </c>
      <c r="AU70" t="inlineStr">
        <is>
          <t>anlys\230430-153402\OrioOrio-b-10mn-m-hno-pol-l20-5u1ualme</t>
        </is>
      </c>
    </row>
    <row r="71">
      <c r="A71" t="n">
        <v>7</v>
      </c>
      <c r="B71" t="inlineStr">
        <is>
          <t>Oriolus oriolus</t>
        </is>
      </c>
      <c r="C71" t="inlineStr">
        <is>
          <t>b</t>
        </is>
      </c>
      <c r="D71" t="inlineStr">
        <is>
          <t>m</t>
        </is>
      </c>
      <c r="E71" t="inlineStr">
        <is>
          <t>10mn</t>
        </is>
      </c>
      <c r="F71" t="n">
        <v>11</v>
      </c>
      <c r="G71" t="n">
        <v>902.361121603972</v>
      </c>
      <c r="H71" t="n">
        <v>228</v>
      </c>
      <c r="I71" t="inlineStr">
        <is>
          <t>HAZARD</t>
        </is>
      </c>
      <c r="J71" t="inlineStr">
        <is>
          <t>POLY</t>
        </is>
      </c>
      <c r="K71" t="n">
        <v>20</v>
      </c>
      <c r="L71" t="inlineStr"/>
      <c r="M71" t="inlineStr"/>
      <c r="N71" t="n">
        <v>2</v>
      </c>
      <c r="O71" t="n">
        <v>94</v>
      </c>
      <c r="P71" t="n">
        <v>11</v>
      </c>
      <c r="Q71" t="n">
        <v>100</v>
      </c>
      <c r="R71" t="n">
        <v>0</v>
      </c>
      <c r="S71" t="n">
        <v>0</v>
      </c>
      <c r="T71" t="n">
        <v>0.2155948</v>
      </c>
      <c r="U71" t="n">
        <v>0.9850811</v>
      </c>
      <c r="V71" t="n">
        <v>1</v>
      </c>
      <c r="W71" t="n">
        <v>1</v>
      </c>
      <c r="X71" t="n">
        <v>0.6253328</v>
      </c>
      <c r="Y71" t="inlineStr"/>
      <c r="Z71" t="inlineStr"/>
      <c r="AA71" t="n">
        <v>0.09322143232315573</v>
      </c>
      <c r="AB71" t="inlineStr"/>
      <c r="AC71" t="n">
        <v>0.290797185162273</v>
      </c>
      <c r="AD71" t="n">
        <v>3</v>
      </c>
      <c r="AE71" t="n">
        <v>0.4099594495359954</v>
      </c>
      <c r="AF71" t="n">
        <v>0.1023231327566448</v>
      </c>
      <c r="AG71" t="n">
        <v>0.1211403109972168</v>
      </c>
      <c r="AH71" t="n">
        <v>0.01851157730353863</v>
      </c>
      <c r="AI71" t="n">
        <v>0.818508</v>
      </c>
      <c r="AJ71" t="n">
        <v>0.2391769</v>
      </c>
      <c r="AK71" t="n">
        <v>2.801088</v>
      </c>
      <c r="AL71" t="n">
        <v>20</v>
      </c>
      <c r="AM71" t="n">
        <v>6</v>
      </c>
      <c r="AN71" t="n">
        <v>67</v>
      </c>
      <c r="AO71" t="n">
        <v>213.3271</v>
      </c>
      <c r="AP71" t="n">
        <v>114.9931</v>
      </c>
      <c r="AQ71" t="n">
        <v>395.7493</v>
      </c>
      <c r="AR71" t="n">
        <v>0.05588963</v>
      </c>
      <c r="AS71" t="n">
        <v>0.01725363</v>
      </c>
      <c r="AT71" t="n">
        <v>0.1810431</v>
      </c>
      <c r="AU71" t="inlineStr">
        <is>
          <t>anlys\230430-153402\OrioOrio-b-10mn-m-haz-pol-l20-_0wvgpp9</t>
        </is>
      </c>
    </row>
    <row r="72">
      <c r="A72" t="n">
        <v>8</v>
      </c>
      <c r="B72" t="inlineStr">
        <is>
          <t>Oriolus oriolus</t>
        </is>
      </c>
      <c r="C72" t="inlineStr">
        <is>
          <t>b</t>
        </is>
      </c>
      <c r="D72" t="inlineStr">
        <is>
          <t>m+a</t>
        </is>
      </c>
      <c r="E72" t="inlineStr">
        <is>
          <t>5mn</t>
        </is>
      </c>
      <c r="F72" t="n">
        <v>4</v>
      </c>
      <c r="G72" t="n">
        <v>203.380021651143</v>
      </c>
      <c r="H72" t="n">
        <v>232</v>
      </c>
      <c r="I72" t="inlineStr">
        <is>
          <t>HNORMAL</t>
        </is>
      </c>
      <c r="J72" t="inlineStr">
        <is>
          <t>POLY</t>
        </is>
      </c>
      <c r="K72" t="inlineStr"/>
      <c r="L72" t="inlineStr"/>
      <c r="M72" t="inlineStr"/>
      <c r="N72" t="n">
        <v>2</v>
      </c>
      <c r="O72" t="n">
        <v>94</v>
      </c>
      <c r="P72" t="n">
        <v>4</v>
      </c>
      <c r="Q72" t="n">
        <v>100</v>
      </c>
      <c r="R72" t="n">
        <v>0</v>
      </c>
      <c r="S72" t="n">
        <v>0</v>
      </c>
      <c r="T72" t="inlineStr"/>
      <c r="U72" t="n">
        <v>0.8271037999999999</v>
      </c>
      <c r="V72" t="n">
        <v>0</v>
      </c>
      <c r="W72" t="n">
        <v>0</v>
      </c>
      <c r="X72" t="n">
        <v>0.8522585</v>
      </c>
      <c r="Y72" t="inlineStr"/>
      <c r="Z72" t="inlineStr"/>
      <c r="AA72" t="n">
        <v>0</v>
      </c>
      <c r="AB72" t="inlineStr"/>
      <c r="AC72" t="n">
        <v>0</v>
      </c>
      <c r="AD72" t="inlineStr"/>
      <c r="AE72" t="inlineStr"/>
      <c r="AF72" t="n">
        <v>0</v>
      </c>
      <c r="AG72" t="n">
        <v>0</v>
      </c>
      <c r="AH72" t="n">
        <v>0</v>
      </c>
      <c r="AI72" t="n">
        <v>0.3275355</v>
      </c>
      <c r="AJ72" t="n">
        <v>0.05613953</v>
      </c>
      <c r="AK72" t="n">
        <v>1.910944</v>
      </c>
      <c r="AL72" t="n">
        <v>8</v>
      </c>
      <c r="AM72" t="n">
        <v>1</v>
      </c>
      <c r="AN72" t="n">
        <v>46</v>
      </c>
      <c r="AO72" t="n">
        <v>203.3583</v>
      </c>
      <c r="AP72" t="n">
        <v>69.33705999999999</v>
      </c>
      <c r="AQ72" t="n">
        <v>596.4285</v>
      </c>
      <c r="AR72" t="n">
        <v>0.9997865</v>
      </c>
      <c r="AS72" t="n">
        <v>0.1352818</v>
      </c>
      <c r="AT72" t="n">
        <v>1</v>
      </c>
      <c r="AU72" t="inlineStr">
        <is>
          <t>anlys\230430-153402\OrioOrio-b-5mn-ma-hno-pol-qo9xv325</t>
        </is>
      </c>
    </row>
    <row r="73">
      <c r="A73" t="n">
        <v>8</v>
      </c>
      <c r="B73" t="inlineStr">
        <is>
          <t>Oriolus oriolus</t>
        </is>
      </c>
      <c r="C73" t="inlineStr">
        <is>
          <t>b</t>
        </is>
      </c>
      <c r="D73" t="inlineStr">
        <is>
          <t>m+a</t>
        </is>
      </c>
      <c r="E73" t="inlineStr">
        <is>
          <t>5mn</t>
        </is>
      </c>
      <c r="F73" t="n">
        <v>4</v>
      </c>
      <c r="G73" t="n">
        <v>203.380021651143</v>
      </c>
      <c r="H73" t="n">
        <v>247</v>
      </c>
      <c r="I73" t="inlineStr">
        <is>
          <t>HAZARD</t>
        </is>
      </c>
      <c r="J73" t="inlineStr">
        <is>
          <t>POLY</t>
        </is>
      </c>
      <c r="K73" t="inlineStr"/>
      <c r="L73" t="inlineStr"/>
      <c r="M73" t="inlineStr"/>
      <c r="N73" t="n">
        <v>2</v>
      </c>
      <c r="O73" t="n">
        <v>94</v>
      </c>
      <c r="P73" t="n">
        <v>4</v>
      </c>
      <c r="Q73" t="n">
        <v>100</v>
      </c>
      <c r="R73" t="n">
        <v>0</v>
      </c>
      <c r="S73" t="n">
        <v>1.999900000000004</v>
      </c>
      <c r="T73" t="inlineStr"/>
      <c r="U73" t="n">
        <v>0.8270092</v>
      </c>
      <c r="V73" t="n">
        <v>0</v>
      </c>
      <c r="W73" t="n">
        <v>0</v>
      </c>
      <c r="X73" t="n">
        <v>0.4918694</v>
      </c>
      <c r="Y73" t="inlineStr"/>
      <c r="Z73" t="inlineStr"/>
      <c r="AA73" t="n">
        <v>0</v>
      </c>
      <c r="AB73" t="inlineStr"/>
      <c r="AC73" t="n">
        <v>0</v>
      </c>
      <c r="AD73" t="inlineStr"/>
      <c r="AE73" t="inlineStr"/>
      <c r="AF73" t="n">
        <v>0</v>
      </c>
      <c r="AG73" t="n">
        <v>0</v>
      </c>
      <c r="AH73" t="n">
        <v>0</v>
      </c>
      <c r="AI73" t="n">
        <v>0.3274656</v>
      </c>
      <c r="AJ73" t="n">
        <v>0.1299348</v>
      </c>
      <c r="AK73" t="n">
        <v>0.8252885</v>
      </c>
      <c r="AL73" t="n">
        <v>8</v>
      </c>
      <c r="AM73" t="n">
        <v>3</v>
      </c>
      <c r="AN73" t="n">
        <v>20</v>
      </c>
      <c r="AO73" t="n">
        <v>203.38</v>
      </c>
      <c r="AP73" t="n">
        <v>203.3799</v>
      </c>
      <c r="AQ73" t="n">
        <v>203.3801</v>
      </c>
      <c r="AR73" t="n">
        <v>0.9999999000000001</v>
      </c>
      <c r="AS73" t="n">
        <v>0.9999987</v>
      </c>
      <c r="AT73" t="n">
        <v>1</v>
      </c>
      <c r="AU73" t="inlineStr">
        <is>
          <t>anlys\230430-153402\OrioOrio-b-5mn-ma-haz-pol-fugad79p</t>
        </is>
      </c>
    </row>
    <row r="74">
      <c r="A74" t="n">
        <v>8</v>
      </c>
      <c r="B74" t="inlineStr">
        <is>
          <t>Oriolus oriolus</t>
        </is>
      </c>
      <c r="C74" t="inlineStr">
        <is>
          <t>b</t>
        </is>
      </c>
      <c r="D74" t="inlineStr">
        <is>
          <t>m+a</t>
        </is>
      </c>
      <c r="E74" t="inlineStr">
        <is>
          <t>5mn</t>
        </is>
      </c>
      <c r="F74" t="n">
        <v>4</v>
      </c>
      <c r="G74" t="n">
        <v>203.380021651143</v>
      </c>
      <c r="H74" t="n">
        <v>246</v>
      </c>
      <c r="I74" t="inlineStr">
        <is>
          <t>HNORMAL</t>
        </is>
      </c>
      <c r="J74" t="inlineStr">
        <is>
          <t>POLY</t>
        </is>
      </c>
      <c r="K74" t="inlineStr"/>
      <c r="L74" t="n">
        <v>400</v>
      </c>
      <c r="M74" t="inlineStr"/>
      <c r="N74" t="n">
        <v>2</v>
      </c>
      <c r="O74" t="n">
        <v>94</v>
      </c>
      <c r="P74" t="n">
        <v>4</v>
      </c>
      <c r="Q74" t="n">
        <v>100</v>
      </c>
      <c r="R74" t="n">
        <v>0</v>
      </c>
      <c r="S74" t="n">
        <v>0</v>
      </c>
      <c r="T74" t="inlineStr"/>
      <c r="U74" t="n">
        <v>0.9031652</v>
      </c>
      <c r="V74" t="n">
        <v>0</v>
      </c>
      <c r="W74" t="n">
        <v>0</v>
      </c>
      <c r="X74" t="n">
        <v>0.8879715</v>
      </c>
      <c r="Y74" t="inlineStr"/>
      <c r="Z74" t="inlineStr"/>
      <c r="AA74" t="n">
        <v>0</v>
      </c>
      <c r="AB74" t="inlineStr"/>
      <c r="AC74" t="n">
        <v>0</v>
      </c>
      <c r="AD74" t="inlineStr"/>
      <c r="AE74" t="inlineStr"/>
      <c r="AF74" t="n">
        <v>0</v>
      </c>
      <c r="AG74" t="n">
        <v>0</v>
      </c>
      <c r="AH74" t="n">
        <v>0</v>
      </c>
      <c r="AI74" t="n">
        <v>0.6159392</v>
      </c>
      <c r="AJ74" t="n">
        <v>0.09676034999999999</v>
      </c>
      <c r="AK74" t="n">
        <v>3.920832</v>
      </c>
      <c r="AL74" t="n">
        <v>15</v>
      </c>
      <c r="AM74" t="n">
        <v>2</v>
      </c>
      <c r="AN74" t="n">
        <v>94</v>
      </c>
      <c r="AO74" t="n">
        <v>148.2935</v>
      </c>
      <c r="AP74" t="n">
        <v>47.47804</v>
      </c>
      <c r="AQ74" t="n">
        <v>463.182</v>
      </c>
      <c r="AR74" t="n">
        <v>0.1374436</v>
      </c>
      <c r="AS74" t="n">
        <v>0.01680633</v>
      </c>
      <c r="AT74" t="n">
        <v>1</v>
      </c>
      <c r="AU74" t="inlineStr">
        <is>
          <t>anlys\230430-153402\OrioOrio-b-5mn-ma-hno-pol-r400-yx6uke0f</t>
        </is>
      </c>
    </row>
    <row r="75">
      <c r="A75" t="n">
        <v>8</v>
      </c>
      <c r="B75" t="inlineStr">
        <is>
          <t>Oriolus oriolus</t>
        </is>
      </c>
      <c r="C75" t="inlineStr">
        <is>
          <t>b</t>
        </is>
      </c>
      <c r="D75" t="inlineStr">
        <is>
          <t>m+a</t>
        </is>
      </c>
      <c r="E75" t="inlineStr">
        <is>
          <t>5mn</t>
        </is>
      </c>
      <c r="F75" t="n">
        <v>4</v>
      </c>
      <c r="G75" t="n">
        <v>203.380021651143</v>
      </c>
      <c r="H75" t="n">
        <v>261</v>
      </c>
      <c r="I75" t="inlineStr">
        <is>
          <t>HAZARD</t>
        </is>
      </c>
      <c r="J75" t="inlineStr">
        <is>
          <t>POLY</t>
        </is>
      </c>
      <c r="K75" t="inlineStr"/>
      <c r="L75" t="n">
        <v>400</v>
      </c>
      <c r="M75" t="inlineStr"/>
      <c r="N75" t="n">
        <v>2</v>
      </c>
      <c r="O75" t="n">
        <v>94</v>
      </c>
      <c r="P75" t="n">
        <v>4</v>
      </c>
      <c r="Q75" t="n">
        <v>100</v>
      </c>
      <c r="R75" t="n">
        <v>0</v>
      </c>
      <c r="S75" t="n">
        <v>0.4531199999999984</v>
      </c>
      <c r="T75" t="inlineStr"/>
      <c r="U75" t="n">
        <v>0.7649955000000001</v>
      </c>
      <c r="V75" t="n">
        <v>0</v>
      </c>
      <c r="W75" t="n">
        <v>0</v>
      </c>
      <c r="X75" t="n">
        <v>0.7584648000000001</v>
      </c>
      <c r="Y75" t="inlineStr"/>
      <c r="Z75" t="inlineStr"/>
      <c r="AA75" t="n">
        <v>0</v>
      </c>
      <c r="AB75" t="inlineStr"/>
      <c r="AC75" t="n">
        <v>0</v>
      </c>
      <c r="AD75" t="inlineStr"/>
      <c r="AE75" t="inlineStr"/>
      <c r="AF75" t="n">
        <v>0</v>
      </c>
      <c r="AG75" t="n">
        <v>0</v>
      </c>
      <c r="AH75" t="n">
        <v>0</v>
      </c>
      <c r="AI75" t="n">
        <v>0.2920157</v>
      </c>
      <c r="AJ75" t="n">
        <v>0.05569144</v>
      </c>
      <c r="AK75" t="n">
        <v>1.531172</v>
      </c>
      <c r="AL75" t="n">
        <v>7</v>
      </c>
      <c r="AM75" t="n">
        <v>1</v>
      </c>
      <c r="AN75" t="n">
        <v>37</v>
      </c>
      <c r="AO75" t="n">
        <v>215.3714</v>
      </c>
      <c r="AP75" t="n">
        <v>63.75608</v>
      </c>
      <c r="AQ75" t="n">
        <v>727.5359</v>
      </c>
      <c r="AR75" t="n">
        <v>0.2899053</v>
      </c>
      <c r="AS75" t="n">
        <v>0.02884055</v>
      </c>
      <c r="AT75" t="n">
        <v>1</v>
      </c>
      <c r="AU75" t="inlineStr">
        <is>
          <t>anlys\230430-153402\OrioOrio-b-5mn-ma-haz-pol-r400-tcc99is0</t>
        </is>
      </c>
    </row>
    <row r="76">
      <c r="A76" t="n">
        <v>8</v>
      </c>
      <c r="B76" t="inlineStr">
        <is>
          <t>Oriolus oriolus</t>
        </is>
      </c>
      <c r="C76" t="inlineStr">
        <is>
          <t>b</t>
        </is>
      </c>
      <c r="D76" t="inlineStr">
        <is>
          <t>m+a</t>
        </is>
      </c>
      <c r="E76" t="inlineStr">
        <is>
          <t>5mn</t>
        </is>
      </c>
      <c r="F76" t="n">
        <v>4</v>
      </c>
      <c r="G76" t="n">
        <v>203.380021651143</v>
      </c>
      <c r="H76" t="n">
        <v>243</v>
      </c>
      <c r="I76" t="inlineStr">
        <is>
          <t>HNORMAL</t>
        </is>
      </c>
      <c r="J76" t="inlineStr">
        <is>
          <t>POLY</t>
        </is>
      </c>
      <c r="K76" t="n">
        <v>20</v>
      </c>
      <c r="L76" t="inlineStr"/>
      <c r="M76" t="inlineStr"/>
      <c r="N76" t="n">
        <v>2</v>
      </c>
      <c r="O76" t="n">
        <v>94</v>
      </c>
      <c r="P76" t="n">
        <v>4</v>
      </c>
      <c r="Q76" t="n">
        <v>100</v>
      </c>
      <c r="R76" t="n">
        <v>0</v>
      </c>
      <c r="S76" t="n">
        <v>0</v>
      </c>
      <c r="T76" t="inlineStr"/>
      <c r="U76" t="n">
        <v>0.8034196</v>
      </c>
      <c r="V76" t="n">
        <v>0</v>
      </c>
      <c r="W76" t="n">
        <v>0</v>
      </c>
      <c r="X76" t="n">
        <v>0.8583529</v>
      </c>
      <c r="Y76" t="inlineStr"/>
      <c r="Z76" t="inlineStr"/>
      <c r="AA76" t="n">
        <v>0</v>
      </c>
      <c r="AB76" t="inlineStr"/>
      <c r="AC76" t="n">
        <v>0</v>
      </c>
      <c r="AD76" t="inlineStr"/>
      <c r="AE76" t="inlineStr"/>
      <c r="AF76" t="n">
        <v>0</v>
      </c>
      <c r="AG76" t="n">
        <v>0</v>
      </c>
      <c r="AH76" t="n">
        <v>0</v>
      </c>
      <c r="AI76" t="n">
        <v>0.3307349</v>
      </c>
      <c r="AJ76" t="n">
        <v>0.05584645</v>
      </c>
      <c r="AK76" t="n">
        <v>1.958684</v>
      </c>
      <c r="AL76" t="n">
        <v>8</v>
      </c>
      <c r="AM76" t="n">
        <v>1</v>
      </c>
      <c r="AN76" t="n">
        <v>47</v>
      </c>
      <c r="AO76" t="n">
        <v>202.3723</v>
      </c>
      <c r="AP76" t="n">
        <v>68.25467</v>
      </c>
      <c r="AQ76" t="n">
        <v>600.0258</v>
      </c>
      <c r="AR76" t="n">
        <v>0.9901151</v>
      </c>
      <c r="AS76" t="n">
        <v>0.1316305</v>
      </c>
      <c r="AT76" t="n">
        <v>1</v>
      </c>
      <c r="AU76" t="inlineStr">
        <is>
          <t>anlys\230430-153402\OrioOrio-b-5mn-ma-hno-pol-l20-w4uhaz6a</t>
        </is>
      </c>
    </row>
    <row r="77">
      <c r="A77" t="n">
        <v>8</v>
      </c>
      <c r="B77" t="inlineStr">
        <is>
          <t>Oriolus oriolus</t>
        </is>
      </c>
      <c r="C77" t="inlineStr">
        <is>
          <t>b</t>
        </is>
      </c>
      <c r="D77" t="inlineStr">
        <is>
          <t>m+a</t>
        </is>
      </c>
      <c r="E77" t="inlineStr">
        <is>
          <t>5mn</t>
        </is>
      </c>
      <c r="F77" t="n">
        <v>4</v>
      </c>
      <c r="G77" t="n">
        <v>203.380021651143</v>
      </c>
      <c r="H77" t="n">
        <v>258</v>
      </c>
      <c r="I77" t="inlineStr">
        <is>
          <t>HAZARD</t>
        </is>
      </c>
      <c r="J77" t="inlineStr">
        <is>
          <t>POLY</t>
        </is>
      </c>
      <c r="K77" t="n">
        <v>20</v>
      </c>
      <c r="L77" t="inlineStr"/>
      <c r="M77" t="inlineStr"/>
      <c r="N77" t="n">
        <v>2</v>
      </c>
      <c r="O77" t="n">
        <v>94</v>
      </c>
      <c r="P77" t="n">
        <v>4</v>
      </c>
      <c r="Q77" t="n">
        <v>100</v>
      </c>
      <c r="R77" t="n">
        <v>0</v>
      </c>
      <c r="S77" t="n">
        <v>1.99991</v>
      </c>
      <c r="T77" t="inlineStr"/>
      <c r="U77" t="n">
        <v>0.8033246000000001</v>
      </c>
      <c r="V77" t="n">
        <v>0</v>
      </c>
      <c r="W77" t="n">
        <v>0</v>
      </c>
      <c r="X77" t="n">
        <v>0.4918694</v>
      </c>
      <c r="Y77" t="inlineStr"/>
      <c r="Z77" t="inlineStr"/>
      <c r="AA77" t="n">
        <v>0</v>
      </c>
      <c r="AB77" t="inlineStr"/>
      <c r="AC77" t="n">
        <v>0</v>
      </c>
      <c r="AD77" t="inlineStr"/>
      <c r="AE77" t="inlineStr"/>
      <c r="AF77" t="n">
        <v>0</v>
      </c>
      <c r="AG77" t="n">
        <v>0</v>
      </c>
      <c r="AH77" t="n">
        <v>0</v>
      </c>
      <c r="AI77" t="n">
        <v>0.3306632</v>
      </c>
      <c r="AJ77" t="n">
        <v>0.1312036</v>
      </c>
      <c r="AK77" t="n">
        <v>0.8333473</v>
      </c>
      <c r="AL77" t="n">
        <v>8</v>
      </c>
      <c r="AM77" t="n">
        <v>3</v>
      </c>
      <c r="AN77" t="n">
        <v>20</v>
      </c>
      <c r="AO77" t="n">
        <v>202.3943</v>
      </c>
      <c r="AP77" t="n">
        <v>202.3941</v>
      </c>
      <c r="AQ77" t="n">
        <v>202.3944</v>
      </c>
      <c r="AR77" t="n">
        <v>0.9903296</v>
      </c>
      <c r="AS77" t="n">
        <v>0.9903283000000001</v>
      </c>
      <c r="AT77" t="n">
        <v>0.9903309</v>
      </c>
      <c r="AU77" t="inlineStr">
        <is>
          <t>anlys\230430-153402\OrioOrio-b-5mn-ma-haz-pol-l20-z4amk1q0</t>
        </is>
      </c>
    </row>
    <row r="78">
      <c r="A78" t="n">
        <v>9</v>
      </c>
      <c r="B78" t="inlineStr">
        <is>
          <t>Oriolus oriolus</t>
        </is>
      </c>
      <c r="C78" t="inlineStr">
        <is>
          <t>b</t>
        </is>
      </c>
      <c r="D78" t="inlineStr">
        <is>
          <t>m+a</t>
        </is>
      </c>
      <c r="E78" t="inlineStr">
        <is>
          <t>10mn</t>
        </is>
      </c>
      <c r="F78" t="n">
        <v>11</v>
      </c>
      <c r="G78" t="n">
        <v>902.361121603972</v>
      </c>
      <c r="H78" t="n">
        <v>263</v>
      </c>
      <c r="I78" t="inlineStr">
        <is>
          <t>HNORMAL</t>
        </is>
      </c>
      <c r="J78" t="inlineStr">
        <is>
          <t>POLY</t>
        </is>
      </c>
      <c r="K78" t="inlineStr"/>
      <c r="L78" t="inlineStr"/>
      <c r="M78" t="n">
        <v>5</v>
      </c>
      <c r="N78" t="n">
        <v>1</v>
      </c>
      <c r="O78" t="n">
        <v>94</v>
      </c>
      <c r="P78" t="n">
        <v>11</v>
      </c>
      <c r="Q78" t="n">
        <v>100</v>
      </c>
      <c r="R78" t="n">
        <v>0</v>
      </c>
      <c r="S78" t="n">
        <v>6.818300000000022</v>
      </c>
      <c r="T78" t="n">
        <v>0.1000775</v>
      </c>
      <c r="U78" t="n">
        <v>0.1160415</v>
      </c>
      <c r="V78" t="n">
        <v>0.1</v>
      </c>
      <c r="W78" t="n">
        <v>0.1</v>
      </c>
      <c r="X78" t="n">
        <v>0.323403</v>
      </c>
      <c r="Y78" t="inlineStr"/>
      <c r="Z78" t="inlineStr"/>
      <c r="AA78" t="n">
        <v>0.2307466211244388</v>
      </c>
      <c r="AB78" t="inlineStr"/>
      <c r="AC78" t="n">
        <v>0.2480630707600913</v>
      </c>
      <c r="AD78" t="inlineStr"/>
      <c r="AE78" t="n">
        <v>0.2290775770962366</v>
      </c>
      <c r="AF78" t="n">
        <v>0.2102927794394382</v>
      </c>
      <c r="AG78" t="n">
        <v>0.2137795887880504</v>
      </c>
      <c r="AH78" t="n">
        <v>0.2018477814113783</v>
      </c>
      <c r="AI78" t="n">
        <v>0.3242627</v>
      </c>
      <c r="AJ78" t="n">
        <v>0.1732384</v>
      </c>
      <c r="AK78" t="n">
        <v>0.6069459</v>
      </c>
      <c r="AL78" t="n">
        <v>8</v>
      </c>
      <c r="AM78" t="n">
        <v>4</v>
      </c>
      <c r="AN78" t="n">
        <v>15</v>
      </c>
      <c r="AO78" t="n">
        <v>338.9292</v>
      </c>
      <c r="AP78" t="n">
        <v>285.836</v>
      </c>
      <c r="AQ78" t="n">
        <v>401.8843</v>
      </c>
      <c r="AR78" t="n">
        <v>0.1410773</v>
      </c>
      <c r="AS78" t="n">
        <v>0.1004881</v>
      </c>
      <c r="AT78" t="n">
        <v>0.1980613</v>
      </c>
      <c r="AU78" t="inlineStr">
        <is>
          <t>anlys\230430-153402\OrioOrio-b-10mn-ma-hno-pol-ma-exluctaw</t>
        </is>
      </c>
    </row>
    <row r="79">
      <c r="A79" t="n">
        <v>9</v>
      </c>
      <c r="B79" t="inlineStr">
        <is>
          <t>Oriolus oriolus</t>
        </is>
      </c>
      <c r="C79" t="inlineStr">
        <is>
          <t>b</t>
        </is>
      </c>
      <c r="D79" t="inlineStr">
        <is>
          <t>m+a</t>
        </is>
      </c>
      <c r="E79" t="inlineStr">
        <is>
          <t>10mn</t>
        </is>
      </c>
      <c r="F79" t="n">
        <v>11</v>
      </c>
      <c r="G79" t="n">
        <v>902.361121603972</v>
      </c>
      <c r="H79" t="n">
        <v>262</v>
      </c>
      <c r="I79" t="inlineStr">
        <is>
          <t>HNORMAL</t>
        </is>
      </c>
      <c r="J79" t="inlineStr">
        <is>
          <t>POLY</t>
        </is>
      </c>
      <c r="K79" t="inlineStr"/>
      <c r="L79" t="inlineStr"/>
      <c r="M79" t="inlineStr"/>
      <c r="N79" t="n">
        <v>1</v>
      </c>
      <c r="O79" t="n">
        <v>94</v>
      </c>
      <c r="P79" t="n">
        <v>11</v>
      </c>
      <c r="Q79" t="n">
        <v>100</v>
      </c>
      <c r="R79" t="n">
        <v>0</v>
      </c>
      <c r="S79" t="n">
        <v>6.818300000000022</v>
      </c>
      <c r="T79" t="n">
        <v>0.01585686</v>
      </c>
      <c r="U79" t="n">
        <v>0.1160415</v>
      </c>
      <c r="V79" t="n">
        <v>0.1</v>
      </c>
      <c r="W79" t="n">
        <v>0.1</v>
      </c>
      <c r="X79" t="n">
        <v>0.323403</v>
      </c>
      <c r="Y79" t="inlineStr"/>
      <c r="Z79" t="inlineStr"/>
      <c r="AA79" t="n">
        <v>0.183282265019364</v>
      </c>
      <c r="AB79" t="inlineStr"/>
      <c r="AC79" t="n">
        <v>0.1970367377646205</v>
      </c>
      <c r="AD79" t="inlineStr"/>
      <c r="AE79" t="n">
        <v>0.1760677564134671</v>
      </c>
      <c r="AF79" t="n">
        <v>0.1396432931324766</v>
      </c>
      <c r="AG79" t="n">
        <v>0.1742063966737298</v>
      </c>
      <c r="AH79" t="n">
        <v>0.1644833114125083</v>
      </c>
      <c r="AI79" t="n">
        <v>0.3242627</v>
      </c>
      <c r="AJ79" t="n">
        <v>0.1732384</v>
      </c>
      <c r="AK79" t="n">
        <v>0.6069459</v>
      </c>
      <c r="AL79" t="n">
        <v>8</v>
      </c>
      <c r="AM79" t="n">
        <v>4</v>
      </c>
      <c r="AN79" t="n">
        <v>15</v>
      </c>
      <c r="AO79" t="n">
        <v>338.9292</v>
      </c>
      <c r="AP79" t="n">
        <v>285.836</v>
      </c>
      <c r="AQ79" t="n">
        <v>401.8843</v>
      </c>
      <c r="AR79" t="n">
        <v>0.1410773</v>
      </c>
      <c r="AS79" t="n">
        <v>0.1004881</v>
      </c>
      <c r="AT79" t="n">
        <v>0.1980613</v>
      </c>
      <c r="AU79" t="inlineStr">
        <is>
          <t>anlys\230430-153402\OrioOrio-b-10mn-ma-hno-pol-qx9bne7g</t>
        </is>
      </c>
    </row>
    <row r="80">
      <c r="A80" t="n">
        <v>9</v>
      </c>
      <c r="B80" t="inlineStr">
        <is>
          <t>Oriolus oriolus</t>
        </is>
      </c>
      <c r="C80" t="inlineStr">
        <is>
          <t>b</t>
        </is>
      </c>
      <c r="D80" t="inlineStr">
        <is>
          <t>m+a</t>
        </is>
      </c>
      <c r="E80" t="inlineStr">
        <is>
          <t>10mn</t>
        </is>
      </c>
      <c r="F80" t="n">
        <v>11</v>
      </c>
      <c r="G80" t="n">
        <v>902.361121603972</v>
      </c>
      <c r="H80" t="n">
        <v>278</v>
      </c>
      <c r="I80" t="inlineStr">
        <is>
          <t>HAZARD</t>
        </is>
      </c>
      <c r="J80" t="inlineStr">
        <is>
          <t>POLY</t>
        </is>
      </c>
      <c r="K80" t="inlineStr"/>
      <c r="L80" t="inlineStr"/>
      <c r="M80" t="n">
        <v>5</v>
      </c>
      <c r="N80" t="n">
        <v>2</v>
      </c>
      <c r="O80" t="n">
        <v>94</v>
      </c>
      <c r="P80" t="n">
        <v>11</v>
      </c>
      <c r="Q80" t="n">
        <v>100</v>
      </c>
      <c r="R80" t="n">
        <v>0</v>
      </c>
      <c r="S80" t="n">
        <v>0</v>
      </c>
      <c r="T80" t="n">
        <v>0.3974767</v>
      </c>
      <c r="U80" t="n">
        <v>0.9848109</v>
      </c>
      <c r="V80" t="n">
        <v>1</v>
      </c>
      <c r="W80" t="n">
        <v>1</v>
      </c>
      <c r="X80" t="n">
        <v>0.6101268</v>
      </c>
      <c r="Y80" t="inlineStr"/>
      <c r="Z80" t="inlineStr"/>
      <c r="AA80" t="n">
        <v>0.1158503427514407</v>
      </c>
      <c r="AB80" t="n">
        <v>1</v>
      </c>
      <c r="AC80" t="n">
        <v>0.3289891333715378</v>
      </c>
      <c r="AD80" t="n">
        <v>1</v>
      </c>
      <c r="AE80" t="n">
        <v>0.462023204299728</v>
      </c>
      <c r="AF80" t="n">
        <v>0.13285802942799</v>
      </c>
      <c r="AG80" t="n">
        <v>0.1469501923885407</v>
      </c>
      <c r="AH80" t="n">
        <v>0.02545228758859997</v>
      </c>
      <c r="AI80" t="n">
        <v>0.7875071</v>
      </c>
      <c r="AJ80" t="n">
        <v>0.2367522</v>
      </c>
      <c r="AK80" t="n">
        <v>2.619479</v>
      </c>
      <c r="AL80" t="n">
        <v>19</v>
      </c>
      <c r="AM80" t="n">
        <v>6</v>
      </c>
      <c r="AN80" t="n">
        <v>63</v>
      </c>
      <c r="AO80" t="n">
        <v>217.4855</v>
      </c>
      <c r="AP80" t="n">
        <v>119.407</v>
      </c>
      <c r="AQ80" t="n">
        <v>396.1234</v>
      </c>
      <c r="AR80" t="n">
        <v>0.05808977</v>
      </c>
      <c r="AS80" t="n">
        <v>0.01851373</v>
      </c>
      <c r="AT80" t="n">
        <v>0.1822659</v>
      </c>
      <c r="AU80" t="inlineStr">
        <is>
          <t>anlys\230430-153402\OrioOrio-b-10mn-ma-haz-pol-ma-muk16rf1</t>
        </is>
      </c>
    </row>
    <row r="81">
      <c r="A81" t="n">
        <v>9</v>
      </c>
      <c r="B81" t="inlineStr">
        <is>
          <t>Oriolus oriolus</t>
        </is>
      </c>
      <c r="C81" t="inlineStr">
        <is>
          <t>b</t>
        </is>
      </c>
      <c r="D81" t="inlineStr">
        <is>
          <t>m+a</t>
        </is>
      </c>
      <c r="E81" t="inlineStr">
        <is>
          <t>10mn</t>
        </is>
      </c>
      <c r="F81" t="n">
        <v>11</v>
      </c>
      <c r="G81" t="n">
        <v>902.361121603972</v>
      </c>
      <c r="H81" t="n">
        <v>277</v>
      </c>
      <c r="I81" t="inlineStr">
        <is>
          <t>HAZARD</t>
        </is>
      </c>
      <c r="J81" t="inlineStr">
        <is>
          <t>POLY</t>
        </is>
      </c>
      <c r="K81" t="inlineStr"/>
      <c r="L81" t="inlineStr"/>
      <c r="M81" t="inlineStr"/>
      <c r="N81" t="n">
        <v>2</v>
      </c>
      <c r="O81" t="n">
        <v>94</v>
      </c>
      <c r="P81" t="n">
        <v>11</v>
      </c>
      <c r="Q81" t="n">
        <v>100</v>
      </c>
      <c r="R81" t="n">
        <v>0</v>
      </c>
      <c r="S81" t="n">
        <v>0</v>
      </c>
      <c r="T81" t="n">
        <v>0.2232615</v>
      </c>
      <c r="U81" t="n">
        <v>0.9848109</v>
      </c>
      <c r="V81" t="n">
        <v>1</v>
      </c>
      <c r="W81" t="n">
        <v>1</v>
      </c>
      <c r="X81" t="n">
        <v>0.6101268</v>
      </c>
      <c r="Y81" t="inlineStr"/>
      <c r="Z81" t="inlineStr"/>
      <c r="AA81" t="n">
        <v>0.1077916434252721</v>
      </c>
      <c r="AB81" t="n">
        <v>2</v>
      </c>
      <c r="AC81" t="n">
        <v>0.3061042247519209</v>
      </c>
      <c r="AD81" t="n">
        <v>2</v>
      </c>
      <c r="AE81" t="n">
        <v>0.4254792474798275</v>
      </c>
      <c r="AF81" t="n">
        <v>0.1168749991104605</v>
      </c>
      <c r="AG81" t="n">
        <v>0.137827876783205</v>
      </c>
      <c r="AH81" t="n">
        <v>0.02387227060129943</v>
      </c>
      <c r="AI81" t="n">
        <v>0.7875071</v>
      </c>
      <c r="AJ81" t="n">
        <v>0.2367522</v>
      </c>
      <c r="AK81" t="n">
        <v>2.619479</v>
      </c>
      <c r="AL81" t="n">
        <v>19</v>
      </c>
      <c r="AM81" t="n">
        <v>6</v>
      </c>
      <c r="AN81" t="n">
        <v>63</v>
      </c>
      <c r="AO81" t="n">
        <v>217.4855</v>
      </c>
      <c r="AP81" t="n">
        <v>119.407</v>
      </c>
      <c r="AQ81" t="n">
        <v>396.1234</v>
      </c>
      <c r="AR81" t="n">
        <v>0.05808977</v>
      </c>
      <c r="AS81" t="n">
        <v>0.01851373</v>
      </c>
      <c r="AT81" t="n">
        <v>0.1822659</v>
      </c>
      <c r="AU81" t="inlineStr">
        <is>
          <t>anlys\230430-153402\OrioOrio-b-10mn-ma-haz-pol-8zpeiaa4</t>
        </is>
      </c>
    </row>
    <row r="82">
      <c r="A82" t="n">
        <v>9</v>
      </c>
      <c r="B82" t="inlineStr">
        <is>
          <t>Oriolus oriolus</t>
        </is>
      </c>
      <c r="C82" t="inlineStr">
        <is>
          <t>b</t>
        </is>
      </c>
      <c r="D82" t="inlineStr">
        <is>
          <t>m+a</t>
        </is>
      </c>
      <c r="E82" t="inlineStr">
        <is>
          <t>10mn</t>
        </is>
      </c>
      <c r="F82" t="n">
        <v>11</v>
      </c>
      <c r="G82" t="n">
        <v>902.361121603972</v>
      </c>
      <c r="H82" t="n">
        <v>273</v>
      </c>
      <c r="I82" t="inlineStr">
        <is>
          <t>HNORMAL</t>
        </is>
      </c>
      <c r="J82" t="inlineStr">
        <is>
          <t>POLY</t>
        </is>
      </c>
      <c r="K82" t="n">
        <v>20</v>
      </c>
      <c r="L82" t="inlineStr"/>
      <c r="M82" t="inlineStr"/>
      <c r="N82" t="n">
        <v>1</v>
      </c>
      <c r="O82" t="n">
        <v>94</v>
      </c>
      <c r="P82" t="n">
        <v>11</v>
      </c>
      <c r="Q82" t="n">
        <v>100</v>
      </c>
      <c r="R82" t="n">
        <v>0</v>
      </c>
      <c r="S82" t="n">
        <v>6.931299999999993</v>
      </c>
      <c r="T82" t="n">
        <v>0.02234811</v>
      </c>
      <c r="U82" t="n">
        <v>0.1148281</v>
      </c>
      <c r="V82" t="n">
        <v>0.1</v>
      </c>
      <c r="W82" t="n">
        <v>0.1</v>
      </c>
      <c r="X82" t="n">
        <v>0.3233961</v>
      </c>
      <c r="Y82" t="inlineStr"/>
      <c r="Z82" t="inlineStr"/>
      <c r="AA82" t="n">
        <v>0.1910673195597693</v>
      </c>
      <c r="AB82" t="inlineStr"/>
      <c r="AC82" t="n">
        <v>0.2054042194528846</v>
      </c>
      <c r="AD82" t="inlineStr"/>
      <c r="AE82" t="n">
        <v>0.1846375695448089</v>
      </c>
      <c r="AF82" t="n">
        <v>0.1505347961274638</v>
      </c>
      <c r="AG82" t="n">
        <v>0.1805574848142275</v>
      </c>
      <c r="AH82" t="n">
        <v>0.1706821785551233</v>
      </c>
      <c r="AI82" t="n">
        <v>0.3266054</v>
      </c>
      <c r="AJ82" t="n">
        <v>0.1744923</v>
      </c>
      <c r="AK82" t="n">
        <v>0.6113226</v>
      </c>
      <c r="AL82" t="n">
        <v>8</v>
      </c>
      <c r="AM82" t="n">
        <v>4</v>
      </c>
      <c r="AN82" t="n">
        <v>15</v>
      </c>
      <c r="AO82" t="n">
        <v>337.7114</v>
      </c>
      <c r="AP82" t="n">
        <v>284.8136</v>
      </c>
      <c r="AQ82" t="n">
        <v>400.4338</v>
      </c>
      <c r="AR82" t="n">
        <v>0.1400654</v>
      </c>
      <c r="AS82" t="n">
        <v>0.09977052</v>
      </c>
      <c r="AT82" t="n">
        <v>0.1966343</v>
      </c>
      <c r="AU82" t="inlineStr">
        <is>
          <t>anlys\230430-153402\OrioOrio-b-10mn-ma-hno-pol-l20-jjd1uy3r</t>
        </is>
      </c>
    </row>
    <row r="83">
      <c r="A83" t="n">
        <v>9</v>
      </c>
      <c r="B83" t="inlineStr">
        <is>
          <t>Oriolus oriolus</t>
        </is>
      </c>
      <c r="C83" t="inlineStr">
        <is>
          <t>b</t>
        </is>
      </c>
      <c r="D83" t="inlineStr">
        <is>
          <t>m+a</t>
        </is>
      </c>
      <c r="E83" t="inlineStr">
        <is>
          <t>10mn</t>
        </is>
      </c>
      <c r="F83" t="n">
        <v>11</v>
      </c>
      <c r="G83" t="n">
        <v>902.361121603972</v>
      </c>
      <c r="H83" t="n">
        <v>288</v>
      </c>
      <c r="I83" t="inlineStr">
        <is>
          <t>HAZARD</t>
        </is>
      </c>
      <c r="J83" t="inlineStr">
        <is>
          <t>POLY</t>
        </is>
      </c>
      <c r="K83" t="n">
        <v>20</v>
      </c>
      <c r="L83" t="inlineStr"/>
      <c r="M83" t="inlineStr"/>
      <c r="N83" t="n">
        <v>2</v>
      </c>
      <c r="O83" t="n">
        <v>94</v>
      </c>
      <c r="P83" t="n">
        <v>11</v>
      </c>
      <c r="Q83" t="n">
        <v>100</v>
      </c>
      <c r="R83" t="n">
        <v>0</v>
      </c>
      <c r="S83" t="n">
        <v>0</v>
      </c>
      <c r="T83" t="n">
        <v>0.2155948</v>
      </c>
      <c r="U83" t="n">
        <v>0.9850811</v>
      </c>
      <c r="V83" t="n">
        <v>1</v>
      </c>
      <c r="W83" t="n">
        <v>1</v>
      </c>
      <c r="X83" t="n">
        <v>0.6253328</v>
      </c>
      <c r="Y83" t="inlineStr"/>
      <c r="Z83" t="inlineStr"/>
      <c r="AA83" t="n">
        <v>0.09322143232315573</v>
      </c>
      <c r="AB83" t="inlineStr"/>
      <c r="AC83" t="n">
        <v>0.290797185162273</v>
      </c>
      <c r="AD83" t="n">
        <v>3</v>
      </c>
      <c r="AE83" t="n">
        <v>0.4099594495359954</v>
      </c>
      <c r="AF83" t="n">
        <v>0.1023231327566448</v>
      </c>
      <c r="AG83" t="n">
        <v>0.1211403109972168</v>
      </c>
      <c r="AH83" t="n">
        <v>0.01851157730353863</v>
      </c>
      <c r="AI83" t="n">
        <v>0.818508</v>
      </c>
      <c r="AJ83" t="n">
        <v>0.2391769</v>
      </c>
      <c r="AK83" t="n">
        <v>2.801088</v>
      </c>
      <c r="AL83" t="n">
        <v>20</v>
      </c>
      <c r="AM83" t="n">
        <v>6</v>
      </c>
      <c r="AN83" t="n">
        <v>67</v>
      </c>
      <c r="AO83" t="n">
        <v>213.3271</v>
      </c>
      <c r="AP83" t="n">
        <v>114.9931</v>
      </c>
      <c r="AQ83" t="n">
        <v>395.7493</v>
      </c>
      <c r="AR83" t="n">
        <v>0.05588963</v>
      </c>
      <c r="AS83" t="n">
        <v>0.01725363</v>
      </c>
      <c r="AT83" t="n">
        <v>0.1810431</v>
      </c>
      <c r="AU83" t="inlineStr">
        <is>
          <t>anlys\230430-153402\OrioOrio-b-10mn-ma-haz-pol-l20-cx8m7n7v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Echant</t>
        </is>
      </c>
      <c r="B1" s="1" t="inlineStr">
        <is>
          <t>Espèce</t>
        </is>
      </c>
      <c r="C1" s="1" t="inlineStr">
        <is>
          <t>Passage</t>
        </is>
      </c>
      <c r="D1" s="1" t="inlineStr">
        <is>
          <t>Adulte</t>
        </is>
      </c>
      <c r="E1" s="1" t="inlineStr">
        <is>
          <t>Durée</t>
        </is>
      </c>
      <c r="F1" s="1" t="inlineStr">
        <is>
          <t>NTot Obs</t>
        </is>
      </c>
      <c r="G1" s="1" t="inlineStr">
        <is>
          <t>Max Dist</t>
        </is>
      </c>
      <c r="H1" s="1" t="inlineStr">
        <is>
          <t>Analyse</t>
        </is>
      </c>
      <c r="I1" s="1" t="inlineStr">
        <is>
          <t>Mod Key Fn</t>
        </is>
      </c>
      <c r="J1" s="1" t="inlineStr">
        <is>
          <t>Mod Adj Ser</t>
        </is>
      </c>
      <c r="K1" s="1" t="inlineStr">
        <is>
          <t>Left Trunc Dist</t>
        </is>
      </c>
      <c r="L1" s="1" t="inlineStr">
        <is>
          <t>Right Trunc Dist</t>
        </is>
      </c>
      <c r="M1" s="1" t="inlineStr">
        <is>
          <t>Fit Dist Cuts</t>
        </is>
      </c>
      <c r="N1" s="1" t="inlineStr">
        <is>
          <t>ExCod</t>
        </is>
      </c>
      <c r="O1" s="1" t="inlineStr">
        <is>
          <t>Effort</t>
        </is>
      </c>
      <c r="P1" s="1" t="inlineStr">
        <is>
          <t>NObs</t>
        </is>
      </c>
      <c r="Q1" s="1" t="inlineStr">
        <is>
          <t>Obs Rate</t>
        </is>
      </c>
      <c r="R1" s="1" t="inlineStr">
        <is>
          <t>NumPars AdjSer</t>
        </is>
      </c>
      <c r="S1" s="1" t="inlineStr">
        <is>
          <t>Delta AIC</t>
        </is>
      </c>
      <c r="T1" s="1" t="inlineStr">
        <is>
          <t>Chi2 P</t>
        </is>
      </c>
      <c r="U1" s="1" t="inlineStr">
        <is>
          <t>KS P</t>
        </is>
      </c>
      <c r="V1" s="1" t="inlineStr">
        <is>
          <t>CvM Uw P</t>
        </is>
      </c>
      <c r="W1" s="1" t="inlineStr">
        <is>
          <t>CvM Cw P</t>
        </is>
      </c>
      <c r="X1" s="1" t="inlineStr">
        <is>
          <t>CoefVar Density</t>
        </is>
      </c>
      <c r="Y1" s="1" t="inlineStr">
        <is>
          <t>Final selection</t>
        </is>
      </c>
      <c r="Z1" s="1" t="inlineStr">
        <is>
          <t>Pre-selection Qual Bal 3</t>
        </is>
      </c>
      <c r="AA1" s="1" t="inlineStr">
        <is>
          <t>Qual Bal 3</t>
        </is>
      </c>
      <c r="AB1" s="1" t="inlineStr">
        <is>
          <t>Pre-selection Qual Bal 2</t>
        </is>
      </c>
      <c r="AC1" s="1" t="inlineStr">
        <is>
          <t>Qual Bal 2</t>
        </is>
      </c>
      <c r="AD1" s="1" t="inlineStr">
        <is>
          <t>Pre-selection Qual Bal 1</t>
        </is>
      </c>
      <c r="AE1" s="1" t="inlineStr">
        <is>
          <t>Qual Bal 1</t>
        </is>
      </c>
      <c r="AF1" s="1" t="inlineStr">
        <is>
          <t>Qual Chi2+</t>
        </is>
      </c>
      <c r="AG1" s="1" t="inlineStr">
        <is>
          <t>Qual KS+</t>
        </is>
      </c>
      <c r="AH1" s="1" t="inlineStr">
        <is>
          <t>Qual DCv+</t>
        </is>
      </c>
      <c r="AI1" s="1" t="inlineStr">
        <is>
          <t>Density</t>
        </is>
      </c>
      <c r="AJ1" s="1" t="inlineStr">
        <is>
          <t>Min Density</t>
        </is>
      </c>
      <c r="AK1" s="1" t="inlineStr">
        <is>
          <t>Max Density</t>
        </is>
      </c>
      <c r="AL1" s="1" t="inlineStr">
        <is>
          <t>Number</t>
        </is>
      </c>
      <c r="AM1" s="1" t="inlineStr">
        <is>
          <t>Min Number</t>
        </is>
      </c>
      <c r="AN1" s="1" t="inlineStr">
        <is>
          <t>Max Number</t>
        </is>
      </c>
      <c r="AO1" s="1" t="inlineStr">
        <is>
          <t>EDR/ESW</t>
        </is>
      </c>
      <c r="AP1" s="1" t="inlineStr">
        <is>
          <t>Min EDR/ESW</t>
        </is>
      </c>
      <c r="AQ1" s="1" t="inlineStr">
        <is>
          <t>Max EDR/ESW</t>
        </is>
      </c>
      <c r="AR1" s="1" t="inlineStr">
        <is>
          <t>PDetec</t>
        </is>
      </c>
      <c r="AS1" s="1" t="inlineStr">
        <is>
          <t>Min PDetec</t>
        </is>
      </c>
      <c r="AT1" s="1" t="inlineStr">
        <is>
          <t>Max PDetec</t>
        </is>
      </c>
      <c r="AU1" s="1" t="inlineStr">
        <is>
          <t>RunFolder</t>
        </is>
      </c>
    </row>
    <row r="2">
      <c r="A2" t="n">
        <v>0</v>
      </c>
      <c r="B2" t="inlineStr">
        <is>
          <t>Sylvia atricapilla</t>
        </is>
      </c>
      <c r="C2" t="inlineStr">
        <is>
          <t>a+b</t>
        </is>
      </c>
      <c r="D2" t="inlineStr">
        <is>
          <t>m</t>
        </is>
      </c>
      <c r="E2" t="inlineStr">
        <is>
          <t>5mn</t>
        </is>
      </c>
      <c r="F2" t="n">
        <v>270</v>
      </c>
      <c r="G2" t="n">
        <v>488.187599344441</v>
      </c>
      <c r="H2" t="n">
        <v>15</v>
      </c>
      <c r="I2" t="inlineStr">
        <is>
          <t>HAZARD</t>
        </is>
      </c>
      <c r="J2" t="inlineStr">
        <is>
          <t>POLY</t>
        </is>
      </c>
      <c r="K2" t="inlineStr"/>
      <c r="L2" t="inlineStr"/>
      <c r="M2" t="n">
        <v>17</v>
      </c>
      <c r="N2" t="n">
        <v>2</v>
      </c>
      <c r="O2" t="n">
        <v>190</v>
      </c>
      <c r="P2" t="n">
        <v>270</v>
      </c>
      <c r="Q2" t="n">
        <v>100</v>
      </c>
      <c r="R2" t="n">
        <v>0</v>
      </c>
      <c r="S2" t="n">
        <v>0</v>
      </c>
      <c r="T2" t="n">
        <v>0.1739699</v>
      </c>
      <c r="U2" t="n">
        <v>0.5805464</v>
      </c>
      <c r="V2" t="n">
        <v>0.7</v>
      </c>
      <c r="W2" t="n">
        <v>0.7</v>
      </c>
      <c r="X2" t="n">
        <v>0.1199254</v>
      </c>
      <c r="Y2" t="inlineStr"/>
      <c r="Z2" t="n">
        <v>4</v>
      </c>
      <c r="AA2" t="n">
        <v>0.6310545078155937</v>
      </c>
      <c r="AB2" t="n">
        <v>4</v>
      </c>
      <c r="AC2" t="n">
        <v>0.6215372031806878</v>
      </c>
      <c r="AD2" t="n">
        <v>4</v>
      </c>
      <c r="AE2" t="n">
        <v>0.6350288768991701</v>
      </c>
      <c r="AF2" t="n">
        <v>0.5468773040517337</v>
      </c>
      <c r="AG2" t="n">
        <v>0.625232183234685</v>
      </c>
      <c r="AH2" t="n">
        <v>0.6520305655486245</v>
      </c>
      <c r="AI2" t="n">
        <v>29.87127</v>
      </c>
      <c r="AJ2" t="n">
        <v>23.61114</v>
      </c>
      <c r="AK2" t="n">
        <v>37.79118</v>
      </c>
      <c r="AL2" t="n">
        <v>717</v>
      </c>
      <c r="AM2" t="n">
        <v>567</v>
      </c>
      <c r="AN2" t="n">
        <v>907</v>
      </c>
      <c r="AO2" t="n">
        <v>123.0561</v>
      </c>
      <c r="AP2" t="n">
        <v>112.9668</v>
      </c>
      <c r="AQ2" t="n">
        <v>134.0466</v>
      </c>
      <c r="AR2" t="n">
        <v>0.06353793000000001</v>
      </c>
      <c r="AS2" t="n">
        <v>0.05355904</v>
      </c>
      <c r="AT2" t="n">
        <v>0.07537605</v>
      </c>
      <c r="AU2" t="inlineStr">
        <is>
          <t>anlys\230430-153402\SylvAtri-ab-5mn-m-haz-pol-ma-em4hpzd5</t>
        </is>
      </c>
    </row>
    <row r="3">
      <c r="A3" t="n">
        <v>0</v>
      </c>
      <c r="B3" t="inlineStr">
        <is>
          <t>Sylvia atricapilla</t>
        </is>
      </c>
      <c r="C3" t="inlineStr">
        <is>
          <t>a+b</t>
        </is>
      </c>
      <c r="D3" t="inlineStr">
        <is>
          <t>m</t>
        </is>
      </c>
      <c r="E3" t="inlineStr">
        <is>
          <t>5mn</t>
        </is>
      </c>
      <c r="F3" t="n">
        <v>270</v>
      </c>
      <c r="G3" t="n">
        <v>488.187599344441</v>
      </c>
      <c r="H3" t="n">
        <v>3</v>
      </c>
      <c r="I3" t="inlineStr">
        <is>
          <t>HNORMAL</t>
        </is>
      </c>
      <c r="J3" t="inlineStr">
        <is>
          <t>POLY</t>
        </is>
      </c>
      <c r="K3" t="inlineStr"/>
      <c r="L3" t="n">
        <v>315.500903969655</v>
      </c>
      <c r="M3" t="n">
        <v>15</v>
      </c>
      <c r="N3" t="n">
        <v>1</v>
      </c>
      <c r="O3" t="n">
        <v>190</v>
      </c>
      <c r="P3" t="n">
        <v>262</v>
      </c>
      <c r="Q3" t="n">
        <v>97.03703703703704</v>
      </c>
      <c r="R3" t="n">
        <v>2</v>
      </c>
      <c r="S3" t="n">
        <v>0</v>
      </c>
      <c r="T3" t="n">
        <v>0.2418475</v>
      </c>
      <c r="U3" t="n">
        <v>0.3218013</v>
      </c>
      <c r="V3" t="n">
        <v>0.3</v>
      </c>
      <c r="W3" t="n">
        <v>0.2</v>
      </c>
      <c r="X3" t="n">
        <v>0.1257615</v>
      </c>
      <c r="Y3" t="inlineStr"/>
      <c r="Z3" t="inlineStr"/>
      <c r="AA3" t="n">
        <v>0.4568923343303197</v>
      </c>
      <c r="AB3" t="inlineStr"/>
      <c r="AC3" t="n">
        <v>0.4542377571392927</v>
      </c>
      <c r="AD3" t="inlineStr"/>
      <c r="AE3" t="n">
        <v>0.4386189223767188</v>
      </c>
      <c r="AF3" t="n">
        <v>0.4257130395622435</v>
      </c>
      <c r="AG3" t="n">
        <v>0.4394402802612932</v>
      </c>
      <c r="AH3" t="n">
        <v>0.4880431531267514</v>
      </c>
      <c r="AI3" t="n">
        <v>41.97152</v>
      </c>
      <c r="AJ3" t="n">
        <v>32.80196</v>
      </c>
      <c r="AK3" t="n">
        <v>53.70437</v>
      </c>
      <c r="AL3" t="n">
        <v>1007</v>
      </c>
      <c r="AM3" t="n">
        <v>787</v>
      </c>
      <c r="AN3" t="n">
        <v>1289</v>
      </c>
      <c r="AO3" t="n">
        <v>102.2637</v>
      </c>
      <c r="AP3" t="n">
        <v>93.28021</v>
      </c>
      <c r="AQ3" t="n">
        <v>112.1124</v>
      </c>
      <c r="AR3" t="n">
        <v>0.105061</v>
      </c>
      <c r="AS3" t="n">
        <v>0.08743948</v>
      </c>
      <c r="AT3" t="n">
        <v>0.1262338</v>
      </c>
      <c r="AU3" t="inlineStr">
        <is>
          <t>anlys\230430-153402\SylvAtri-ab-5mn-m-hno-pol-ra-ma-037exkgf</t>
        </is>
      </c>
    </row>
    <row r="4">
      <c r="A4" t="n">
        <v>0</v>
      </c>
      <c r="B4" t="inlineStr">
        <is>
          <t>Sylvia atricapilla</t>
        </is>
      </c>
      <c r="C4" t="inlineStr">
        <is>
          <t>a+b</t>
        </is>
      </c>
      <c r="D4" t="inlineStr">
        <is>
          <t>m</t>
        </is>
      </c>
      <c r="E4" t="inlineStr">
        <is>
          <t>5mn</t>
        </is>
      </c>
      <c r="F4" t="n">
        <v>270</v>
      </c>
      <c r="G4" t="n">
        <v>488.187599344441</v>
      </c>
      <c r="H4" t="n">
        <v>2</v>
      </c>
      <c r="I4" t="inlineStr">
        <is>
          <t>HNORMAL</t>
        </is>
      </c>
      <c r="J4" t="inlineStr">
        <is>
          <t>POLY</t>
        </is>
      </c>
      <c r="K4" t="inlineStr"/>
      <c r="L4" t="n">
        <v>319.4278886906082</v>
      </c>
      <c r="M4" t="inlineStr"/>
      <c r="N4" t="n">
        <v>1</v>
      </c>
      <c r="O4" t="n">
        <v>190</v>
      </c>
      <c r="P4" t="n">
        <v>262</v>
      </c>
      <c r="Q4" t="n">
        <v>97.03703703703704</v>
      </c>
      <c r="R4" t="n">
        <v>2</v>
      </c>
      <c r="S4" t="n">
        <v>0</v>
      </c>
      <c r="T4" t="n">
        <v>0.1461519</v>
      </c>
      <c r="U4" t="n">
        <v>0.3146848</v>
      </c>
      <c r="V4" t="n">
        <v>0.3</v>
      </c>
      <c r="W4" t="n">
        <v>0.2</v>
      </c>
      <c r="X4" t="n">
        <v>0.1258444</v>
      </c>
      <c r="Y4" t="inlineStr"/>
      <c r="Z4" t="inlineStr"/>
      <c r="AA4" t="n">
        <v>0.4277979575999621</v>
      </c>
      <c r="AB4" t="inlineStr"/>
      <c r="AC4" t="n">
        <v>0.425308868572578</v>
      </c>
      <c r="AD4" t="inlineStr"/>
      <c r="AE4" t="n">
        <v>0.4068517979749609</v>
      </c>
      <c r="AF4" t="n">
        <v>0.3796755930871543</v>
      </c>
      <c r="AG4" t="n">
        <v>0.4134477209306063</v>
      </c>
      <c r="AH4" t="n">
        <v>0.4603002088749659</v>
      </c>
      <c r="AI4" t="n">
        <v>42.05285</v>
      </c>
      <c r="AJ4" t="n">
        <v>32.86026</v>
      </c>
      <c r="AK4" t="n">
        <v>53.81704</v>
      </c>
      <c r="AL4" t="n">
        <v>1009</v>
      </c>
      <c r="AM4" t="n">
        <v>789</v>
      </c>
      <c r="AN4" t="n">
        <v>1292</v>
      </c>
      <c r="AO4" t="n">
        <v>102.1648</v>
      </c>
      <c r="AP4" t="n">
        <v>93.17977</v>
      </c>
      <c r="AQ4" t="n">
        <v>112.0162</v>
      </c>
      <c r="AR4" t="n">
        <v>0.1022955</v>
      </c>
      <c r="AS4" t="n">
        <v>0.08511924999999999</v>
      </c>
      <c r="AT4" t="n">
        <v>0.1229377</v>
      </c>
      <c r="AU4" t="inlineStr">
        <is>
          <t>anlys\230430-153402\SylvAtri-ab-5mn-m-hno-pol-ra-jxjy_6k6</t>
        </is>
      </c>
    </row>
    <row r="5">
      <c r="A5" t="n">
        <v>0</v>
      </c>
      <c r="B5" t="inlineStr">
        <is>
          <t>Sylvia atricapilla</t>
        </is>
      </c>
      <c r="C5" t="inlineStr">
        <is>
          <t>a+b</t>
        </is>
      </c>
      <c r="D5" t="inlineStr">
        <is>
          <t>m</t>
        </is>
      </c>
      <c r="E5" t="inlineStr">
        <is>
          <t>5mn</t>
        </is>
      </c>
      <c r="F5" t="n">
        <v>270</v>
      </c>
      <c r="G5" t="n">
        <v>488.187599344441</v>
      </c>
      <c r="H5" t="n">
        <v>16</v>
      </c>
      <c r="I5" t="inlineStr">
        <is>
          <t>HAZARD</t>
        </is>
      </c>
      <c r="J5" t="inlineStr">
        <is>
          <t>POLY</t>
        </is>
      </c>
      <c r="K5" t="inlineStr"/>
      <c r="L5" t="n">
        <v>319.8722210671719</v>
      </c>
      <c r="M5" t="inlineStr"/>
      <c r="N5" t="n">
        <v>2</v>
      </c>
      <c r="O5" t="n">
        <v>190</v>
      </c>
      <c r="P5" t="n">
        <v>262</v>
      </c>
      <c r="Q5" t="n">
        <v>97.03703703703704</v>
      </c>
      <c r="R5" t="n">
        <v>1</v>
      </c>
      <c r="S5" t="n">
        <v>0</v>
      </c>
      <c r="T5" t="n">
        <v>0.2537499</v>
      </c>
      <c r="U5" t="n">
        <v>0.3249864</v>
      </c>
      <c r="V5" t="n">
        <v>0.6</v>
      </c>
      <c r="W5" t="n">
        <v>0.6</v>
      </c>
      <c r="X5" t="n">
        <v>0.1314563</v>
      </c>
      <c r="Y5" t="inlineStr"/>
      <c r="Z5" t="inlineStr"/>
      <c r="AA5" t="n">
        <v>0.5738799724965917</v>
      </c>
      <c r="AB5" t="inlineStr"/>
      <c r="AC5" t="n">
        <v>0.5659817480045362</v>
      </c>
      <c r="AD5" t="inlineStr"/>
      <c r="AE5" t="n">
        <v>0.5698400133104913</v>
      </c>
      <c r="AF5" t="n">
        <v>0.5241331196494278</v>
      </c>
      <c r="AG5" t="n">
        <v>0.5387428586752767</v>
      </c>
      <c r="AH5" t="n">
        <v>0.5960134918276215</v>
      </c>
      <c r="AI5" t="n">
        <v>30.47606</v>
      </c>
      <c r="AJ5" t="n">
        <v>23.55703</v>
      </c>
      <c r="AK5" t="n">
        <v>39.42731</v>
      </c>
      <c r="AL5" t="n">
        <v>731</v>
      </c>
      <c r="AM5" t="n">
        <v>565</v>
      </c>
      <c r="AN5" t="n">
        <v>946</v>
      </c>
      <c r="AO5" t="n">
        <v>120.0106</v>
      </c>
      <c r="AP5" t="n">
        <v>108.6604</v>
      </c>
      <c r="AQ5" t="n">
        <v>132.5463</v>
      </c>
      <c r="AR5" t="n">
        <v>0.1407623</v>
      </c>
      <c r="AS5" t="n">
        <v>0.1154395</v>
      </c>
      <c r="AT5" t="n">
        <v>0.1716401</v>
      </c>
      <c r="AU5" t="inlineStr">
        <is>
          <t>anlys\230430-153402\SylvAtri-ab-5mn-m-haz-pol-ra-l9qumhmq</t>
        </is>
      </c>
    </row>
    <row r="6">
      <c r="A6" t="n">
        <v>0</v>
      </c>
      <c r="B6" t="inlineStr">
        <is>
          <t>Sylvia atricapilla</t>
        </is>
      </c>
      <c r="C6" t="inlineStr">
        <is>
          <t>a+b</t>
        </is>
      </c>
      <c r="D6" t="inlineStr">
        <is>
          <t>m</t>
        </is>
      </c>
      <c r="E6" t="inlineStr">
        <is>
          <t>5mn</t>
        </is>
      </c>
      <c r="F6" t="n">
        <v>270</v>
      </c>
      <c r="G6" t="n">
        <v>488.187599344441</v>
      </c>
      <c r="H6" t="n">
        <v>17</v>
      </c>
      <c r="I6" t="inlineStr">
        <is>
          <t>HAZARD</t>
        </is>
      </c>
      <c r="J6" t="inlineStr">
        <is>
          <t>POLY</t>
        </is>
      </c>
      <c r="K6" t="inlineStr"/>
      <c r="L6" t="n">
        <v>375.3655098785</v>
      </c>
      <c r="M6" t="n">
        <v>18</v>
      </c>
      <c r="N6" t="n">
        <v>1</v>
      </c>
      <c r="O6" t="n">
        <v>190</v>
      </c>
      <c r="P6" t="n">
        <v>266</v>
      </c>
      <c r="Q6" t="n">
        <v>98.51851851851852</v>
      </c>
      <c r="R6" t="n">
        <v>0</v>
      </c>
      <c r="S6" t="n">
        <v>0</v>
      </c>
      <c r="T6" t="n">
        <v>0.3298259</v>
      </c>
      <c r="U6" t="n">
        <v>0.5433133</v>
      </c>
      <c r="V6" t="n">
        <v>0.7</v>
      </c>
      <c r="W6" t="n">
        <v>0.7</v>
      </c>
      <c r="X6" t="n">
        <v>0.1203683</v>
      </c>
      <c r="Y6" t="inlineStr"/>
      <c r="Z6" t="n">
        <v>3</v>
      </c>
      <c r="AA6" t="n">
        <v>0.6765362568627267</v>
      </c>
      <c r="AB6" t="n">
        <v>3</v>
      </c>
      <c r="AC6" t="n">
        <v>0.6662992400319917</v>
      </c>
      <c r="AD6" t="n">
        <v>3</v>
      </c>
      <c r="AE6" t="n">
        <v>0.6876430925831767</v>
      </c>
      <c r="AF6" t="n">
        <v>0.6246312490624951</v>
      </c>
      <c r="AG6" t="n">
        <v>0.6602505502275919</v>
      </c>
      <c r="AH6" t="n">
        <v>0.6935068727359345</v>
      </c>
      <c r="AI6" t="n">
        <v>29.77569</v>
      </c>
      <c r="AJ6" t="n">
        <v>23.51544</v>
      </c>
      <c r="AK6" t="n">
        <v>37.70255</v>
      </c>
      <c r="AL6" t="n">
        <v>715</v>
      </c>
      <c r="AM6" t="n">
        <v>564</v>
      </c>
      <c r="AN6" t="n">
        <v>905</v>
      </c>
      <c r="AO6" t="n">
        <v>122.3371</v>
      </c>
      <c r="AP6" t="n">
        <v>112.2155</v>
      </c>
      <c r="AQ6" t="n">
        <v>133.3716</v>
      </c>
      <c r="AR6" t="n">
        <v>0.10622</v>
      </c>
      <c r="AS6" t="n">
        <v>0.08939305</v>
      </c>
      <c r="AT6" t="n">
        <v>0.1262144</v>
      </c>
      <c r="AU6" t="inlineStr">
        <is>
          <t>anlys\230430-153402\SylvAtri-ab-5mn-m-haz-pol-ra-ma-b9b1q3bo</t>
        </is>
      </c>
    </row>
    <row r="7">
      <c r="A7" t="n">
        <v>0</v>
      </c>
      <c r="B7" t="inlineStr">
        <is>
          <t>Sylvia atricapilla</t>
        </is>
      </c>
      <c r="C7" t="inlineStr">
        <is>
          <t>a+b</t>
        </is>
      </c>
      <c r="D7" t="inlineStr">
        <is>
          <t>m</t>
        </is>
      </c>
      <c r="E7" t="inlineStr">
        <is>
          <t>5mn</t>
        </is>
      </c>
      <c r="F7" t="n">
        <v>270</v>
      </c>
      <c r="G7" t="n">
        <v>488.187599344441</v>
      </c>
      <c r="H7" t="n">
        <v>18</v>
      </c>
      <c r="I7" t="inlineStr">
        <is>
          <t>HAZARD</t>
        </is>
      </c>
      <c r="J7" t="inlineStr">
        <is>
          <t>POLY</t>
        </is>
      </c>
      <c r="K7" t="n">
        <v>11.86173337682975</v>
      </c>
      <c r="L7" t="inlineStr"/>
      <c r="M7" t="inlineStr"/>
      <c r="N7" t="n">
        <v>2</v>
      </c>
      <c r="O7" t="n">
        <v>190</v>
      </c>
      <c r="P7" t="n">
        <v>268</v>
      </c>
      <c r="Q7" t="n">
        <v>99.25925925925925</v>
      </c>
      <c r="R7" t="n">
        <v>0</v>
      </c>
      <c r="S7" t="n">
        <v>0</v>
      </c>
      <c r="T7" t="n">
        <v>0.05739301</v>
      </c>
      <c r="U7" t="n">
        <v>0.5594258</v>
      </c>
      <c r="V7" t="n">
        <v>0.7</v>
      </c>
      <c r="W7" t="n">
        <v>0.7</v>
      </c>
      <c r="X7" t="n">
        <v>0.1209424</v>
      </c>
      <c r="Y7" t="inlineStr"/>
      <c r="Z7" t="inlineStr"/>
      <c r="AA7" t="n">
        <v>0.5460518099273012</v>
      </c>
      <c r="AB7" t="inlineStr"/>
      <c r="AC7" t="n">
        <v>0.5377542466069158</v>
      </c>
      <c r="AD7" t="inlineStr"/>
      <c r="AE7" t="n">
        <v>0.538329837997624</v>
      </c>
      <c r="AF7" t="n">
        <v>0.4251337018649564</v>
      </c>
      <c r="AG7" t="n">
        <v>0.5475218782385003</v>
      </c>
      <c r="AH7" t="n">
        <v>0.5730923880895105</v>
      </c>
      <c r="AI7" t="n">
        <v>29.89012</v>
      </c>
      <c r="AJ7" t="n">
        <v>23.57947</v>
      </c>
      <c r="AK7" t="n">
        <v>37.88972</v>
      </c>
      <c r="AL7" t="n">
        <v>717</v>
      </c>
      <c r="AM7" t="n">
        <v>566</v>
      </c>
      <c r="AN7" t="n">
        <v>909</v>
      </c>
      <c r="AO7" t="n">
        <v>122.5609</v>
      </c>
      <c r="AP7" t="n">
        <v>112.381</v>
      </c>
      <c r="AQ7" t="n">
        <v>133.6628</v>
      </c>
      <c r="AR7" t="n">
        <v>0.06302750999999999</v>
      </c>
      <c r="AS7" t="n">
        <v>0.0530056</v>
      </c>
      <c r="AT7" t="n">
        <v>0.07494429</v>
      </c>
      <c r="AU7" t="inlineStr">
        <is>
          <t>anlys\230430-153402\SylvAtri-ab-5mn-m-haz-pol-la-q6huua06</t>
        </is>
      </c>
    </row>
    <row r="8">
      <c r="A8" t="n">
        <v>0</v>
      </c>
      <c r="B8" t="inlineStr">
        <is>
          <t>Sylvia atricapilla</t>
        </is>
      </c>
      <c r="C8" t="inlineStr">
        <is>
          <t>a+b</t>
        </is>
      </c>
      <c r="D8" t="inlineStr">
        <is>
          <t>m</t>
        </is>
      </c>
      <c r="E8" t="inlineStr">
        <is>
          <t>5mn</t>
        </is>
      </c>
      <c r="F8" t="n">
        <v>270</v>
      </c>
      <c r="G8" t="n">
        <v>488.187599344441</v>
      </c>
      <c r="H8" t="n">
        <v>19</v>
      </c>
      <c r="I8" t="inlineStr">
        <is>
          <t>HAZARD</t>
        </is>
      </c>
      <c r="J8" t="inlineStr">
        <is>
          <t>POLY</t>
        </is>
      </c>
      <c r="K8" t="n">
        <v>12.18575364412747</v>
      </c>
      <c r="L8" t="inlineStr"/>
      <c r="M8" t="n">
        <v>13</v>
      </c>
      <c r="N8" t="n">
        <v>2</v>
      </c>
      <c r="O8" t="n">
        <v>190</v>
      </c>
      <c r="P8" t="n">
        <v>268</v>
      </c>
      <c r="Q8" t="n">
        <v>99.25925925925925</v>
      </c>
      <c r="R8" t="n">
        <v>0</v>
      </c>
      <c r="S8" t="n">
        <v>0</v>
      </c>
      <c r="T8" t="n">
        <v>0.4112832</v>
      </c>
      <c r="U8" t="n">
        <v>0.5602016</v>
      </c>
      <c r="V8" t="n">
        <v>0.7</v>
      </c>
      <c r="W8" t="n">
        <v>0.7</v>
      </c>
      <c r="X8" t="n">
        <v>0.1209983</v>
      </c>
      <c r="Y8" t="inlineStr"/>
      <c r="Z8" t="n">
        <v>1</v>
      </c>
      <c r="AA8" t="n">
        <v>0.6985658918256841</v>
      </c>
      <c r="AB8" t="n">
        <v>1</v>
      </c>
      <c r="AC8" t="n">
        <v>0.6879464632549253</v>
      </c>
      <c r="AD8" t="n">
        <v>1</v>
      </c>
      <c r="AE8" t="n">
        <v>0.7133579414267769</v>
      </c>
      <c r="AF8" t="n">
        <v>0.6586344500267363</v>
      </c>
      <c r="AG8" t="n">
        <v>0.6816413516445593</v>
      </c>
      <c r="AH8" t="n">
        <v>0.713348241756773</v>
      </c>
      <c r="AI8" t="n">
        <v>29.93321</v>
      </c>
      <c r="AJ8" t="n">
        <v>23.61091</v>
      </c>
      <c r="AK8" t="n">
        <v>37.94844</v>
      </c>
      <c r="AL8" t="n">
        <v>718</v>
      </c>
      <c r="AM8" t="n">
        <v>567</v>
      </c>
      <c r="AN8" t="n">
        <v>911</v>
      </c>
      <c r="AO8" t="n">
        <v>122.4726</v>
      </c>
      <c r="AP8" t="n">
        <v>112.2917</v>
      </c>
      <c r="AQ8" t="n">
        <v>133.5766</v>
      </c>
      <c r="AR8" t="n">
        <v>0.06293678</v>
      </c>
      <c r="AS8" t="n">
        <v>0.05292136</v>
      </c>
      <c r="AT8" t="n">
        <v>0.07484762</v>
      </c>
      <c r="AU8" t="inlineStr">
        <is>
          <t>anlys\230430-153402\SylvAtri-ab-5mn-m-haz-pol-la-ma-_0htyo_8</t>
        </is>
      </c>
    </row>
    <row r="9">
      <c r="A9" t="n">
        <v>0</v>
      </c>
      <c r="B9" t="inlineStr">
        <is>
          <t>Sylvia atricapilla</t>
        </is>
      </c>
      <c r="C9" t="inlineStr">
        <is>
          <t>a+b</t>
        </is>
      </c>
      <c r="D9" t="inlineStr">
        <is>
          <t>m</t>
        </is>
      </c>
      <c r="E9" t="inlineStr">
        <is>
          <t>5mn</t>
        </is>
      </c>
      <c r="F9" t="n">
        <v>270</v>
      </c>
      <c r="G9" t="n">
        <v>488.187599344441</v>
      </c>
      <c r="H9" t="n">
        <v>20</v>
      </c>
      <c r="I9" t="inlineStr">
        <is>
          <t>HAZARD</t>
        </is>
      </c>
      <c r="J9" t="inlineStr">
        <is>
          <t>POLY</t>
        </is>
      </c>
      <c r="K9" t="n">
        <v>15.7514758867449</v>
      </c>
      <c r="L9" t="n">
        <v>261.6581427922172</v>
      </c>
      <c r="M9" t="inlineStr"/>
      <c r="N9" t="n">
        <v>2</v>
      </c>
      <c r="O9" t="n">
        <v>190</v>
      </c>
      <c r="P9" t="n">
        <v>255</v>
      </c>
      <c r="Q9" t="n">
        <v>94.44444444444444</v>
      </c>
      <c r="R9" t="n">
        <v>0</v>
      </c>
      <c r="S9" t="n">
        <v>0</v>
      </c>
      <c r="T9" t="n">
        <v>0.3327097</v>
      </c>
      <c r="U9" t="n">
        <v>0.407493</v>
      </c>
      <c r="V9" t="n">
        <v>0.6</v>
      </c>
      <c r="W9" t="n">
        <v>0.6</v>
      </c>
      <c r="X9" t="n">
        <v>0.1290957</v>
      </c>
      <c r="Y9" t="inlineStr"/>
      <c r="Z9" t="n">
        <v>5</v>
      </c>
      <c r="AA9" t="n">
        <v>0.6225091594686084</v>
      </c>
      <c r="AB9" t="n">
        <v>5</v>
      </c>
      <c r="AC9" t="n">
        <v>0.612537129868413</v>
      </c>
      <c r="AD9" t="n">
        <v>5</v>
      </c>
      <c r="AE9" t="n">
        <v>0.6261627660745945</v>
      </c>
      <c r="AF9" t="n">
        <v>0.5806502312703633</v>
      </c>
      <c r="AG9" t="n">
        <v>0.593879668994105</v>
      </c>
      <c r="AH9" t="n">
        <v>0.6414583478231611</v>
      </c>
      <c r="AI9" t="n">
        <v>30.38099</v>
      </c>
      <c r="AJ9" t="n">
        <v>23.59105</v>
      </c>
      <c r="AK9" t="n">
        <v>39.12521</v>
      </c>
      <c r="AL9" t="n">
        <v>729</v>
      </c>
      <c r="AM9" t="n">
        <v>566</v>
      </c>
      <c r="AN9" t="n">
        <v>939</v>
      </c>
      <c r="AO9" t="n">
        <v>118.5816</v>
      </c>
      <c r="AP9" t="n">
        <v>107.6189</v>
      </c>
      <c r="AQ9" t="n">
        <v>130.661</v>
      </c>
      <c r="AR9" t="n">
        <v>0.2053841</v>
      </c>
      <c r="AS9" t="n">
        <v>0.169224</v>
      </c>
      <c r="AT9" t="n">
        <v>0.2492709</v>
      </c>
      <c r="AU9" t="inlineStr">
        <is>
          <t>anlys\230430-153402\SylvAtri-ab-5mn-m-haz-pol-la-ra-abqnffa4</t>
        </is>
      </c>
    </row>
    <row r="10">
      <c r="A10" t="n">
        <v>0</v>
      </c>
      <c r="B10" t="inlineStr">
        <is>
          <t>Sylvia atricapilla</t>
        </is>
      </c>
      <c r="C10" t="inlineStr">
        <is>
          <t>a+b</t>
        </is>
      </c>
      <c r="D10" t="inlineStr">
        <is>
          <t>m</t>
        </is>
      </c>
      <c r="E10" t="inlineStr">
        <is>
          <t>5mn</t>
        </is>
      </c>
      <c r="F10" t="n">
        <v>270</v>
      </c>
      <c r="G10" t="n">
        <v>488.187599344441</v>
      </c>
      <c r="H10" t="n">
        <v>7</v>
      </c>
      <c r="I10" t="inlineStr">
        <is>
          <t>HNORMAL</t>
        </is>
      </c>
      <c r="J10" t="inlineStr">
        <is>
          <t>POLY</t>
        </is>
      </c>
      <c r="K10" t="n">
        <v>15.90867682235415</v>
      </c>
      <c r="L10" t="n">
        <v>367.0693040704977</v>
      </c>
      <c r="M10" t="n">
        <v>15</v>
      </c>
      <c r="N10" t="n">
        <v>1</v>
      </c>
      <c r="O10" t="n">
        <v>190</v>
      </c>
      <c r="P10" t="n">
        <v>259</v>
      </c>
      <c r="Q10" t="n">
        <v>95.92592592592592</v>
      </c>
      <c r="R10" t="n">
        <v>2</v>
      </c>
      <c r="S10" t="n">
        <v>0</v>
      </c>
      <c r="T10" t="n">
        <v>0.2057507</v>
      </c>
      <c r="U10" t="n">
        <v>0.3382219</v>
      </c>
      <c r="V10" t="n">
        <v>0.4</v>
      </c>
      <c r="W10" t="n">
        <v>0.3</v>
      </c>
      <c r="X10" t="n">
        <v>0.1169778</v>
      </c>
      <c r="Y10" t="inlineStr"/>
      <c r="Z10" t="inlineStr"/>
      <c r="AA10" t="n">
        <v>0.4927582331622892</v>
      </c>
      <c r="AB10" t="inlineStr"/>
      <c r="AC10" t="n">
        <v>0.4903751422693903</v>
      </c>
      <c r="AD10" t="inlineStr"/>
      <c r="AE10" t="n">
        <v>0.4775552600121816</v>
      </c>
      <c r="AF10" t="n">
        <v>0.4471881335121814</v>
      </c>
      <c r="AG10" t="n">
        <v>0.4725793710462361</v>
      </c>
      <c r="AH10" t="n">
        <v>0.5239759501681494</v>
      </c>
      <c r="AI10" t="n">
        <v>41.48728</v>
      </c>
      <c r="AJ10" t="n">
        <v>32.97971</v>
      </c>
      <c r="AK10" t="n">
        <v>52.18949</v>
      </c>
      <c r="AL10" t="n">
        <v>996</v>
      </c>
      <c r="AM10" t="n">
        <v>792</v>
      </c>
      <c r="AN10" t="n">
        <v>1253</v>
      </c>
      <c r="AO10" t="n">
        <v>102.2682</v>
      </c>
      <c r="AP10" t="n">
        <v>94.26553</v>
      </c>
      <c r="AQ10" t="n">
        <v>110.9503</v>
      </c>
      <c r="AR10" t="n">
        <v>0.07762218999999999</v>
      </c>
      <c r="AS10" t="n">
        <v>0.06596307</v>
      </c>
      <c r="AT10" t="n">
        <v>0.09134208000000001</v>
      </c>
      <c r="AU10" t="inlineStr">
        <is>
          <t>anlys\230430-153402\SylvAtri-ab-5mn-m-hno-pol-la-ra-ma-ou5o37l9</t>
        </is>
      </c>
    </row>
    <row r="11">
      <c r="A11" t="n">
        <v>0</v>
      </c>
      <c r="B11" t="inlineStr">
        <is>
          <t>Sylvia atricapilla</t>
        </is>
      </c>
      <c r="C11" t="inlineStr">
        <is>
          <t>a+b</t>
        </is>
      </c>
      <c r="D11" t="inlineStr">
        <is>
          <t>m</t>
        </is>
      </c>
      <c r="E11" t="inlineStr">
        <is>
          <t>5mn</t>
        </is>
      </c>
      <c r="F11" t="n">
        <v>270</v>
      </c>
      <c r="G11" t="n">
        <v>488.187599344441</v>
      </c>
      <c r="H11" t="n">
        <v>6</v>
      </c>
      <c r="I11" t="inlineStr">
        <is>
          <t>HNORMAL</t>
        </is>
      </c>
      <c r="J11" t="inlineStr">
        <is>
          <t>POLY</t>
        </is>
      </c>
      <c r="K11" t="n">
        <v>19.04900275776897</v>
      </c>
      <c r="L11" t="n">
        <v>235.7810918640849</v>
      </c>
      <c r="M11" t="inlineStr"/>
      <c r="N11" t="n">
        <v>1</v>
      </c>
      <c r="O11" t="n">
        <v>190</v>
      </c>
      <c r="P11" t="n">
        <v>253</v>
      </c>
      <c r="Q11" t="n">
        <v>93.70370370370371</v>
      </c>
      <c r="R11" t="n">
        <v>2</v>
      </c>
      <c r="S11" t="n">
        <v>0</v>
      </c>
      <c r="T11" t="n">
        <v>0.2141256</v>
      </c>
      <c r="U11" t="n">
        <v>0.381765</v>
      </c>
      <c r="V11" t="n">
        <v>0.4</v>
      </c>
      <c r="W11" t="n">
        <v>0.4</v>
      </c>
      <c r="X11" t="n">
        <v>0.1346985</v>
      </c>
      <c r="Y11" t="inlineStr"/>
      <c r="Z11" t="inlineStr"/>
      <c r="AA11" t="n">
        <v>0.5148095733257063</v>
      </c>
      <c r="AB11" t="inlineStr"/>
      <c r="AC11" t="n">
        <v>0.5114124983705709</v>
      </c>
      <c r="AD11" t="inlineStr"/>
      <c r="AE11" t="n">
        <v>0.5036006153189138</v>
      </c>
      <c r="AF11" t="n">
        <v>0.4669987553815182</v>
      </c>
      <c r="AG11" t="n">
        <v>0.4979878886134492</v>
      </c>
      <c r="AH11" t="n">
        <v>0.540246082233545</v>
      </c>
      <c r="AI11" t="n">
        <v>41.63364</v>
      </c>
      <c r="AJ11" t="n">
        <v>31.97978</v>
      </c>
      <c r="AK11" t="n">
        <v>54.20174</v>
      </c>
      <c r="AL11" t="n">
        <v>999</v>
      </c>
      <c r="AM11" t="n">
        <v>768</v>
      </c>
      <c r="AN11" t="n">
        <v>1301</v>
      </c>
      <c r="AO11" t="n">
        <v>100.8989</v>
      </c>
      <c r="AP11" t="n">
        <v>90.97324999999999</v>
      </c>
      <c r="AQ11" t="n">
        <v>111.9074</v>
      </c>
      <c r="AR11" t="n">
        <v>0.1831281</v>
      </c>
      <c r="AS11" t="n">
        <v>0.1489345</v>
      </c>
      <c r="AT11" t="n">
        <v>0.2251722</v>
      </c>
      <c r="AU11" t="inlineStr">
        <is>
          <t>anlys\230430-153402\SylvAtri-ab-5mn-m-hno-pol-la-ra-i3vcg7ze</t>
        </is>
      </c>
    </row>
    <row r="12">
      <c r="A12" t="n">
        <v>0</v>
      </c>
      <c r="B12" t="inlineStr">
        <is>
          <t>Sylvia atricapilla</t>
        </is>
      </c>
      <c r="C12" t="inlineStr">
        <is>
          <t>a+b</t>
        </is>
      </c>
      <c r="D12" t="inlineStr">
        <is>
          <t>m</t>
        </is>
      </c>
      <c r="E12" t="inlineStr">
        <is>
          <t>5mn</t>
        </is>
      </c>
      <c r="F12" t="n">
        <v>270</v>
      </c>
      <c r="G12" t="n">
        <v>488.187599344441</v>
      </c>
      <c r="H12" t="n">
        <v>25</v>
      </c>
      <c r="I12" t="inlineStr">
        <is>
          <t>HAZARD</t>
        </is>
      </c>
      <c r="J12" t="inlineStr">
        <is>
          <t>POLY</t>
        </is>
      </c>
      <c r="K12" t="n">
        <v>20</v>
      </c>
      <c r="L12" t="inlineStr"/>
      <c r="M12" t="inlineStr"/>
      <c r="N12" t="n">
        <v>2</v>
      </c>
      <c r="O12" t="n">
        <v>190</v>
      </c>
      <c r="P12" t="n">
        <v>265</v>
      </c>
      <c r="Q12" t="n">
        <v>98.14814814814815</v>
      </c>
      <c r="R12" t="n">
        <v>0</v>
      </c>
      <c r="S12" t="n">
        <v>0</v>
      </c>
      <c r="T12" t="n">
        <v>0.0008880496</v>
      </c>
      <c r="U12" t="n">
        <v>0.5657573</v>
      </c>
      <c r="V12" t="n">
        <v>0.7</v>
      </c>
      <c r="W12" t="n">
        <v>0.7</v>
      </c>
      <c r="X12" t="n">
        <v>0.1219829</v>
      </c>
      <c r="Y12" t="inlineStr"/>
      <c r="Z12" t="inlineStr"/>
      <c r="AA12" t="n">
        <v>0.3241207812313213</v>
      </c>
      <c r="AB12" t="inlineStr"/>
      <c r="AC12" t="n">
        <v>0.3191585885910521</v>
      </c>
      <c r="AD12" t="inlineStr"/>
      <c r="AE12" t="n">
        <v>0.2966391087520497</v>
      </c>
      <c r="AF12" t="n">
        <v>0.1682713770496925</v>
      </c>
      <c r="AG12" t="n">
        <v>0.3448158673633635</v>
      </c>
      <c r="AH12" t="n">
        <v>0.3603032119075195</v>
      </c>
      <c r="AI12" t="n">
        <v>30.43658</v>
      </c>
      <c r="AJ12" t="n">
        <v>23.96295</v>
      </c>
      <c r="AK12" t="n">
        <v>38.65907</v>
      </c>
      <c r="AL12" t="n">
        <v>730</v>
      </c>
      <c r="AM12" t="n">
        <v>575</v>
      </c>
      <c r="AN12" t="n">
        <v>928</v>
      </c>
      <c r="AO12" t="n">
        <v>120.774</v>
      </c>
      <c r="AP12" t="n">
        <v>110.4089</v>
      </c>
      <c r="AQ12" t="n">
        <v>132.1121</v>
      </c>
      <c r="AR12" t="n">
        <v>0.06120306</v>
      </c>
      <c r="AS12" t="n">
        <v>0.05116291</v>
      </c>
      <c r="AT12" t="n">
        <v>0.07321348</v>
      </c>
      <c r="AU12" t="inlineStr">
        <is>
          <t>anlys\230430-153402\SylvAtri-ab-5mn-m-haz-pol-l20-oaf5b8qy</t>
        </is>
      </c>
    </row>
    <row r="13">
      <c r="A13" t="n">
        <v>0</v>
      </c>
      <c r="B13" t="inlineStr">
        <is>
          <t>Sylvia atricapilla</t>
        </is>
      </c>
      <c r="C13" t="inlineStr">
        <is>
          <t>a+b</t>
        </is>
      </c>
      <c r="D13" t="inlineStr">
        <is>
          <t>m</t>
        </is>
      </c>
      <c r="E13" t="inlineStr">
        <is>
          <t>5mn</t>
        </is>
      </c>
      <c r="F13" t="n">
        <v>270</v>
      </c>
      <c r="G13" t="n">
        <v>488.187599344441</v>
      </c>
      <c r="H13" t="n">
        <v>21</v>
      </c>
      <c r="I13" t="inlineStr">
        <is>
          <t>HAZARD</t>
        </is>
      </c>
      <c r="J13" t="inlineStr">
        <is>
          <t>POLY</t>
        </is>
      </c>
      <c r="K13" t="n">
        <v>23.22534765457019</v>
      </c>
      <c r="L13" t="n">
        <v>377.2227677367845</v>
      </c>
      <c r="M13" t="n">
        <v>17</v>
      </c>
      <c r="N13" t="n">
        <v>1</v>
      </c>
      <c r="O13" t="n">
        <v>190</v>
      </c>
      <c r="P13" t="n">
        <v>258</v>
      </c>
      <c r="Q13" t="n">
        <v>95.55555555555556</v>
      </c>
      <c r="R13" t="n">
        <v>0</v>
      </c>
      <c r="S13" t="n">
        <v>0</v>
      </c>
      <c r="T13" t="n">
        <v>0.409945</v>
      </c>
      <c r="U13" t="n">
        <v>0.5378439</v>
      </c>
      <c r="V13" t="n">
        <v>0.7</v>
      </c>
      <c r="W13" t="n">
        <v>0.7</v>
      </c>
      <c r="X13" t="n">
        <v>0.1240563</v>
      </c>
      <c r="Y13" t="inlineStr"/>
      <c r="Z13" t="n">
        <v>2</v>
      </c>
      <c r="AA13" t="n">
        <v>0.6903764933695467</v>
      </c>
      <c r="AB13" t="n">
        <v>2</v>
      </c>
      <c r="AC13" t="n">
        <v>0.6796552819416399</v>
      </c>
      <c r="AD13" t="n">
        <v>2</v>
      </c>
      <c r="AE13" t="n">
        <v>0.7041435729838846</v>
      </c>
      <c r="AF13" t="n">
        <v>0.6515306332404117</v>
      </c>
      <c r="AG13" t="n">
        <v>0.6714879844706948</v>
      </c>
      <c r="AH13" t="n">
        <v>0.7049438649126848</v>
      </c>
      <c r="AI13" t="n">
        <v>30.30917</v>
      </c>
      <c r="AJ13" t="n">
        <v>23.767</v>
      </c>
      <c r="AK13" t="n">
        <v>38.65215</v>
      </c>
      <c r="AL13" t="n">
        <v>727</v>
      </c>
      <c r="AM13" t="n">
        <v>570</v>
      </c>
      <c r="AN13" t="n">
        <v>928</v>
      </c>
      <c r="AO13" t="n">
        <v>119.4184</v>
      </c>
      <c r="AP13" t="n">
        <v>108.8212</v>
      </c>
      <c r="AQ13" t="n">
        <v>131.0475</v>
      </c>
      <c r="AR13" t="n">
        <v>0.1002181</v>
      </c>
      <c r="AS13" t="n">
        <v>0.08324624999999999</v>
      </c>
      <c r="AT13" t="n">
        <v>0.12065</v>
      </c>
      <c r="AU13" t="inlineStr">
        <is>
          <t>anlys\230430-153402\SylvAtri-ab-5mn-m-haz-pol-la-ra-ma-tovsic8n</t>
        </is>
      </c>
    </row>
    <row r="14">
      <c r="A14" t="n">
        <v>1</v>
      </c>
      <c r="B14" t="inlineStr">
        <is>
          <t>Sylvia atricapilla</t>
        </is>
      </c>
      <c r="C14" t="inlineStr">
        <is>
          <t>a+b</t>
        </is>
      </c>
      <c r="D14" t="inlineStr">
        <is>
          <t>m</t>
        </is>
      </c>
      <c r="E14" t="inlineStr">
        <is>
          <t>10mn</t>
        </is>
      </c>
      <c r="F14" t="n">
        <v>403</v>
      </c>
      <c r="G14" t="n">
        <v>511.409745300912</v>
      </c>
      <c r="H14" t="n">
        <v>43</v>
      </c>
      <c r="I14" t="inlineStr">
        <is>
          <t>HAZARD</t>
        </is>
      </c>
      <c r="J14" t="inlineStr">
        <is>
          <t>POLY</t>
        </is>
      </c>
      <c r="K14" t="inlineStr"/>
      <c r="L14" t="inlineStr"/>
      <c r="M14" t="n">
        <v>13</v>
      </c>
      <c r="N14" t="n">
        <v>1</v>
      </c>
      <c r="O14" t="n">
        <v>190</v>
      </c>
      <c r="P14" t="n">
        <v>403</v>
      </c>
      <c r="Q14" t="n">
        <v>100</v>
      </c>
      <c r="R14" t="n">
        <v>0</v>
      </c>
      <c r="S14" t="n">
        <v>0</v>
      </c>
      <c r="T14" t="n">
        <v>0.1633545</v>
      </c>
      <c r="U14" t="n">
        <v>0.5173957</v>
      </c>
      <c r="V14" t="n">
        <v>0.6</v>
      </c>
      <c r="W14" t="n">
        <v>0.6</v>
      </c>
      <c r="X14" t="n">
        <v>0.09861854</v>
      </c>
      <c r="Y14" t="inlineStr"/>
      <c r="Z14" t="n">
        <v>2</v>
      </c>
      <c r="AA14" t="n">
        <v>0.5990493272745453</v>
      </c>
      <c r="AB14" t="n">
        <v>2</v>
      </c>
      <c r="AC14" t="n">
        <v>0.5917203490096981</v>
      </c>
      <c r="AD14" t="n">
        <v>2</v>
      </c>
      <c r="AE14" t="n">
        <v>0.5971474431974104</v>
      </c>
      <c r="AF14" t="n">
        <v>0.5185123283272443</v>
      </c>
      <c r="AG14" t="n">
        <v>0.5893747139061933</v>
      </c>
      <c r="AH14" t="n">
        <v>0.6274149375497393</v>
      </c>
      <c r="AI14" t="n">
        <v>36.9548</v>
      </c>
      <c r="AJ14" t="n">
        <v>30.45185</v>
      </c>
      <c r="AK14" t="n">
        <v>44.84645</v>
      </c>
      <c r="AL14" t="n">
        <v>887</v>
      </c>
      <c r="AM14" t="n">
        <v>731</v>
      </c>
      <c r="AN14" t="n">
        <v>1076</v>
      </c>
      <c r="AO14" t="n">
        <v>135.1653</v>
      </c>
      <c r="AP14" t="n">
        <v>126.0495</v>
      </c>
      <c r="AQ14" t="n">
        <v>144.9404</v>
      </c>
      <c r="AR14" t="n">
        <v>0.06985421999999999</v>
      </c>
      <c r="AS14" t="n">
        <v>0.06075773</v>
      </c>
      <c r="AT14" t="n">
        <v>0.08031262</v>
      </c>
      <c r="AU14" t="inlineStr">
        <is>
          <t>anlys\230430-153402\SylvAtri-ab-10mn-m-haz-pol-ma-w3hq64b3</t>
        </is>
      </c>
    </row>
    <row r="15">
      <c r="A15" t="n">
        <v>1</v>
      </c>
      <c r="B15" t="inlineStr">
        <is>
          <t>Sylvia atricapilla</t>
        </is>
      </c>
      <c r="C15" t="inlineStr">
        <is>
          <t>a+b</t>
        </is>
      </c>
      <c r="D15" t="inlineStr">
        <is>
          <t>m</t>
        </is>
      </c>
      <c r="E15" t="inlineStr">
        <is>
          <t>10mn</t>
        </is>
      </c>
      <c r="F15" t="n">
        <v>403</v>
      </c>
      <c r="G15" t="n">
        <v>511.409745300912</v>
      </c>
      <c r="H15" t="n">
        <v>42</v>
      </c>
      <c r="I15" t="inlineStr">
        <is>
          <t>HAZARD</t>
        </is>
      </c>
      <c r="J15" t="inlineStr">
        <is>
          <t>POLY</t>
        </is>
      </c>
      <c r="K15" t="inlineStr"/>
      <c r="L15" t="inlineStr"/>
      <c r="M15" t="inlineStr"/>
      <c r="N15" t="n">
        <v>1</v>
      </c>
      <c r="O15" t="n">
        <v>190</v>
      </c>
      <c r="P15" t="n">
        <v>403</v>
      </c>
      <c r="Q15" t="n">
        <v>100</v>
      </c>
      <c r="R15" t="n">
        <v>0</v>
      </c>
      <c r="S15" t="n">
        <v>0</v>
      </c>
      <c r="T15" t="n">
        <v>0.002468109</v>
      </c>
      <c r="U15" t="n">
        <v>0.5173957</v>
      </c>
      <c r="V15" t="n">
        <v>0.6</v>
      </c>
      <c r="W15" t="n">
        <v>0.6</v>
      </c>
      <c r="X15" t="n">
        <v>0.09861854</v>
      </c>
      <c r="Y15" t="inlineStr"/>
      <c r="Z15" t="inlineStr"/>
      <c r="AA15" t="n">
        <v>0.3547045332304327</v>
      </c>
      <c r="AB15" t="inlineStr"/>
      <c r="AC15" t="n">
        <v>0.3503649543408011</v>
      </c>
      <c r="AD15" t="inlineStr"/>
      <c r="AE15" t="n">
        <v>0.3280741701605567</v>
      </c>
      <c r="AF15" t="n">
        <v>0.2042416214740777</v>
      </c>
      <c r="AG15" t="n">
        <v>0.3698997865545661</v>
      </c>
      <c r="AH15" t="n">
        <v>0.3937743612084003</v>
      </c>
      <c r="AI15" t="n">
        <v>36.9548</v>
      </c>
      <c r="AJ15" t="n">
        <v>30.45185</v>
      </c>
      <c r="AK15" t="n">
        <v>44.84645</v>
      </c>
      <c r="AL15" t="n">
        <v>887</v>
      </c>
      <c r="AM15" t="n">
        <v>731</v>
      </c>
      <c r="AN15" t="n">
        <v>1076</v>
      </c>
      <c r="AO15" t="n">
        <v>135.1653</v>
      </c>
      <c r="AP15" t="n">
        <v>126.0495</v>
      </c>
      <c r="AQ15" t="n">
        <v>144.9404</v>
      </c>
      <c r="AR15" t="n">
        <v>0.06985421999999999</v>
      </c>
      <c r="AS15" t="n">
        <v>0.06075773</v>
      </c>
      <c r="AT15" t="n">
        <v>0.08031262</v>
      </c>
      <c r="AU15" t="inlineStr">
        <is>
          <t>anlys\230430-153402\SylvAtri-ab-10mn-m-haz-pol-d095av3p</t>
        </is>
      </c>
    </row>
    <row r="16">
      <c r="A16" t="n">
        <v>1</v>
      </c>
      <c r="B16" t="inlineStr">
        <is>
          <t>Sylvia atricapilla</t>
        </is>
      </c>
      <c r="C16" t="inlineStr">
        <is>
          <t>a+b</t>
        </is>
      </c>
      <c r="D16" t="inlineStr">
        <is>
          <t>m</t>
        </is>
      </c>
      <c r="E16" t="inlineStr">
        <is>
          <t>10mn</t>
        </is>
      </c>
      <c r="F16" t="n">
        <v>403</v>
      </c>
      <c r="G16" t="n">
        <v>511.409745300912</v>
      </c>
      <c r="H16" t="n">
        <v>45</v>
      </c>
      <c r="I16" t="inlineStr">
        <is>
          <t>HAZARD</t>
        </is>
      </c>
      <c r="J16" t="inlineStr">
        <is>
          <t>POLY</t>
        </is>
      </c>
      <c r="K16" t="inlineStr"/>
      <c r="L16" t="n">
        <v>278.0036317770612</v>
      </c>
      <c r="M16" t="n">
        <v>25</v>
      </c>
      <c r="N16" t="n">
        <v>1</v>
      </c>
      <c r="O16" t="n">
        <v>190</v>
      </c>
      <c r="P16" t="n">
        <v>384</v>
      </c>
      <c r="Q16" t="n">
        <v>95.28535980148884</v>
      </c>
      <c r="R16" t="n">
        <v>0</v>
      </c>
      <c r="S16" t="n">
        <v>0</v>
      </c>
      <c r="T16" t="n">
        <v>0.08880752</v>
      </c>
      <c r="U16" t="n">
        <v>0.47873</v>
      </c>
      <c r="V16" t="n">
        <v>0.6</v>
      </c>
      <c r="W16" t="n">
        <v>0.6</v>
      </c>
      <c r="X16" t="n">
        <v>0.1064735</v>
      </c>
      <c r="Y16" t="inlineStr"/>
      <c r="Z16" t="n">
        <v>4</v>
      </c>
      <c r="AA16" t="n">
        <v>0.5448680839913186</v>
      </c>
      <c r="AB16" t="n">
        <v>4</v>
      </c>
      <c r="AC16" t="n">
        <v>0.5375810802254775</v>
      </c>
      <c r="AD16" t="n">
        <v>4</v>
      </c>
      <c r="AE16" t="n">
        <v>0.5361118696167554</v>
      </c>
      <c r="AF16" t="n">
        <v>0.4454032800776709</v>
      </c>
      <c r="AG16" t="n">
        <v>0.5370897255604845</v>
      </c>
      <c r="AH16" t="n">
        <v>0.575239985146146</v>
      </c>
      <c r="AI16" t="n">
        <v>37.80903</v>
      </c>
      <c r="AJ16" t="n">
        <v>30.6839</v>
      </c>
      <c r="AK16" t="n">
        <v>46.5887</v>
      </c>
      <c r="AL16" t="n">
        <v>907</v>
      </c>
      <c r="AM16" t="n">
        <v>736</v>
      </c>
      <c r="AN16" t="n">
        <v>1118</v>
      </c>
      <c r="AO16" t="n">
        <v>130.4416</v>
      </c>
      <c r="AP16" t="n">
        <v>120.5708</v>
      </c>
      <c r="AQ16" t="n">
        <v>141.1205</v>
      </c>
      <c r="AR16" t="n">
        <v>0.2201558</v>
      </c>
      <c r="AS16" t="n">
        <v>0.1881324</v>
      </c>
      <c r="AT16" t="n">
        <v>0.2576301</v>
      </c>
      <c r="AU16" t="inlineStr">
        <is>
          <t>anlys\230430-153402\SylvAtri-ab-10mn-m-haz-pol-ra-ma-c7m6ijqg</t>
        </is>
      </c>
    </row>
    <row r="17">
      <c r="A17" t="n">
        <v>1</v>
      </c>
      <c r="B17" t="inlineStr">
        <is>
          <t>Sylvia atricapilla</t>
        </is>
      </c>
      <c r="C17" t="inlineStr">
        <is>
          <t>a+b</t>
        </is>
      </c>
      <c r="D17" t="inlineStr">
        <is>
          <t>m</t>
        </is>
      </c>
      <c r="E17" t="inlineStr">
        <is>
          <t>10mn</t>
        </is>
      </c>
      <c r="F17" t="n">
        <v>403</v>
      </c>
      <c r="G17" t="n">
        <v>511.409745300912</v>
      </c>
      <c r="H17" t="n">
        <v>30</v>
      </c>
      <c r="I17" t="inlineStr">
        <is>
          <t>HNORMAL</t>
        </is>
      </c>
      <c r="J17" t="inlineStr">
        <is>
          <t>POLY</t>
        </is>
      </c>
      <c r="K17" t="inlineStr"/>
      <c r="L17" t="n">
        <v>304.2520392944627</v>
      </c>
      <c r="M17" t="inlineStr"/>
      <c r="N17" t="n">
        <v>1</v>
      </c>
      <c r="O17" t="n">
        <v>190</v>
      </c>
      <c r="P17" t="n">
        <v>389</v>
      </c>
      <c r="Q17" t="n">
        <v>96.52605459057072</v>
      </c>
      <c r="R17" t="n">
        <v>2</v>
      </c>
      <c r="S17" t="n">
        <v>0</v>
      </c>
      <c r="T17" t="n">
        <v>0.06337452</v>
      </c>
      <c r="U17" t="n">
        <v>0.3691601</v>
      </c>
      <c r="V17" t="n">
        <v>0.4</v>
      </c>
      <c r="W17" t="n">
        <v>0.3</v>
      </c>
      <c r="X17" t="n">
        <v>0.1099512</v>
      </c>
      <c r="Y17" t="inlineStr"/>
      <c r="Z17" t="inlineStr"/>
      <c r="AA17" t="n">
        <v>0.4316530109406416</v>
      </c>
      <c r="AB17" t="inlineStr"/>
      <c r="AC17" t="n">
        <v>0.4299535751609662</v>
      </c>
      <c r="AD17" t="inlineStr"/>
      <c r="AE17" t="n">
        <v>0.4101731199323466</v>
      </c>
      <c r="AF17" t="n">
        <v>0.3487825627702576</v>
      </c>
      <c r="AG17" t="n">
        <v>0.4242170365315914</v>
      </c>
      <c r="AH17" t="n">
        <v>0.4670799950596793</v>
      </c>
      <c r="AI17" t="n">
        <v>50.01659</v>
      </c>
      <c r="AJ17" t="n">
        <v>40.31845</v>
      </c>
      <c r="AK17" t="n">
        <v>62.04751</v>
      </c>
      <c r="AL17" t="n">
        <v>1200</v>
      </c>
      <c r="AM17" t="n">
        <v>968</v>
      </c>
      <c r="AN17" t="n">
        <v>1489</v>
      </c>
      <c r="AO17" t="n">
        <v>114.1474</v>
      </c>
      <c r="AP17" t="n">
        <v>105.0339</v>
      </c>
      <c r="AQ17" t="n">
        <v>124.0516</v>
      </c>
      <c r="AR17" t="n">
        <v>0.1407554</v>
      </c>
      <c r="AS17" t="n">
        <v>0.1192035</v>
      </c>
      <c r="AT17" t="n">
        <v>0.1662039</v>
      </c>
      <c r="AU17" t="inlineStr">
        <is>
          <t>anlys\230430-153402\SylvAtri-ab-10mn-m-hno-pol-ra-lj9s6p8k</t>
        </is>
      </c>
    </row>
    <row r="18">
      <c r="A18" t="n">
        <v>1</v>
      </c>
      <c r="B18" t="inlineStr">
        <is>
          <t>Sylvia atricapilla</t>
        </is>
      </c>
      <c r="C18" t="inlineStr">
        <is>
          <t>a+b</t>
        </is>
      </c>
      <c r="D18" t="inlineStr">
        <is>
          <t>m</t>
        </is>
      </c>
      <c r="E18" t="inlineStr">
        <is>
          <t>10mn</t>
        </is>
      </c>
      <c r="F18" t="n">
        <v>403</v>
      </c>
      <c r="G18" t="n">
        <v>511.409745300912</v>
      </c>
      <c r="H18" t="n">
        <v>31</v>
      </c>
      <c r="I18" t="inlineStr">
        <is>
          <t>HNORMAL</t>
        </is>
      </c>
      <c r="J18" t="inlineStr">
        <is>
          <t>POLY</t>
        </is>
      </c>
      <c r="K18" t="inlineStr"/>
      <c r="L18" t="n">
        <v>348.5219595181352</v>
      </c>
      <c r="M18" t="n">
        <v>13</v>
      </c>
      <c r="N18" t="n">
        <v>1</v>
      </c>
      <c r="O18" t="n">
        <v>190</v>
      </c>
      <c r="P18" t="n">
        <v>390</v>
      </c>
      <c r="Q18" t="n">
        <v>96.7741935483871</v>
      </c>
      <c r="R18" t="n">
        <v>2</v>
      </c>
      <c r="S18" t="n">
        <v>0</v>
      </c>
      <c r="T18" t="n">
        <v>0.07042527</v>
      </c>
      <c r="U18" t="n">
        <v>0.2912295</v>
      </c>
      <c r="V18" t="n">
        <v>0.4</v>
      </c>
      <c r="W18" t="n">
        <v>0.3</v>
      </c>
      <c r="X18" t="n">
        <v>0.1080999</v>
      </c>
      <c r="Y18" t="inlineStr"/>
      <c r="Z18" t="inlineStr"/>
      <c r="AA18" t="n">
        <v>0.42506634818578</v>
      </c>
      <c r="AB18" t="inlineStr"/>
      <c r="AC18" t="n">
        <v>0.4235001163720011</v>
      </c>
      <c r="AD18" t="inlineStr"/>
      <c r="AE18" t="n">
        <v>0.4029586801486614</v>
      </c>
      <c r="AF18" t="n">
        <v>0.3481041058718655</v>
      </c>
      <c r="AG18" t="n">
        <v>0.4075772232666207</v>
      </c>
      <c r="AH18" t="n">
        <v>0.4610489267476109</v>
      </c>
      <c r="AI18" t="n">
        <v>51.03031</v>
      </c>
      <c r="AJ18" t="n">
        <v>41.28371</v>
      </c>
      <c r="AK18" t="n">
        <v>63.07796</v>
      </c>
      <c r="AL18" t="n">
        <v>1225</v>
      </c>
      <c r="AM18" t="n">
        <v>991</v>
      </c>
      <c r="AN18" t="n">
        <v>1514</v>
      </c>
      <c r="AO18" t="n">
        <v>113.1531</v>
      </c>
      <c r="AP18" t="n">
        <v>104.338</v>
      </c>
      <c r="AQ18" t="n">
        <v>122.713</v>
      </c>
      <c r="AR18" t="n">
        <v>0.1054078</v>
      </c>
      <c r="AS18" t="n">
        <v>0.08964250999999999</v>
      </c>
      <c r="AT18" t="n">
        <v>0.1239456</v>
      </c>
      <c r="AU18" t="inlineStr">
        <is>
          <t>anlys\230430-153402\SylvAtri-ab-10mn-m-hno-pol-ra-ma-_y06dsbm</t>
        </is>
      </c>
    </row>
    <row r="19">
      <c r="A19" t="n">
        <v>1</v>
      </c>
      <c r="B19" t="inlineStr">
        <is>
          <t>Sylvia atricapilla</t>
        </is>
      </c>
      <c r="C19" t="inlineStr">
        <is>
          <t>a+b</t>
        </is>
      </c>
      <c r="D19" t="inlineStr">
        <is>
          <t>m</t>
        </is>
      </c>
      <c r="E19" t="inlineStr">
        <is>
          <t>10mn</t>
        </is>
      </c>
      <c r="F19" t="n">
        <v>403</v>
      </c>
      <c r="G19" t="n">
        <v>511.409745300912</v>
      </c>
      <c r="H19" t="n">
        <v>44</v>
      </c>
      <c r="I19" t="inlineStr">
        <is>
          <t>HAZARD</t>
        </is>
      </c>
      <c r="J19" t="inlineStr">
        <is>
          <t>POLY</t>
        </is>
      </c>
      <c r="K19" t="inlineStr"/>
      <c r="L19" t="n">
        <v>356.6315512324471</v>
      </c>
      <c r="M19" t="inlineStr"/>
      <c r="N19" t="n">
        <v>2</v>
      </c>
      <c r="O19" t="n">
        <v>190</v>
      </c>
      <c r="P19" t="n">
        <v>390</v>
      </c>
      <c r="Q19" t="n">
        <v>96.7741935483871</v>
      </c>
      <c r="R19" t="n">
        <v>1</v>
      </c>
      <c r="S19" t="n">
        <v>0</v>
      </c>
      <c r="T19" t="n">
        <v>0.09560858999999999</v>
      </c>
      <c r="U19" t="n">
        <v>0.3722855</v>
      </c>
      <c r="V19" t="n">
        <v>0.6</v>
      </c>
      <c r="W19" t="n">
        <v>0.6</v>
      </c>
      <c r="X19" t="n">
        <v>0.1112337</v>
      </c>
      <c r="Y19" t="inlineStr"/>
      <c r="Z19" t="n">
        <v>5</v>
      </c>
      <c r="AA19" t="n">
        <v>0.5216949252533859</v>
      </c>
      <c r="AB19" t="n">
        <v>5</v>
      </c>
      <c r="AC19" t="n">
        <v>0.5156695973910909</v>
      </c>
      <c r="AD19" t="n">
        <v>5</v>
      </c>
      <c r="AE19" t="n">
        <v>0.509460207387378</v>
      </c>
      <c r="AF19" t="n">
        <v>0.4320526225620714</v>
      </c>
      <c r="AG19" t="n">
        <v>0.5024979975340045</v>
      </c>
      <c r="AH19" t="n">
        <v>0.552488546089737</v>
      </c>
      <c r="AI19" t="n">
        <v>38.34243</v>
      </c>
      <c r="AJ19" t="n">
        <v>30.83133</v>
      </c>
      <c r="AK19" t="n">
        <v>47.68336</v>
      </c>
      <c r="AL19" t="n">
        <v>920</v>
      </c>
      <c r="AM19" t="n">
        <v>740</v>
      </c>
      <c r="AN19" t="n">
        <v>1144</v>
      </c>
      <c r="AO19" t="n">
        <v>130.5392</v>
      </c>
      <c r="AP19" t="n">
        <v>119.8903</v>
      </c>
      <c r="AQ19" t="n">
        <v>142.1338</v>
      </c>
      <c r="AR19" t="n">
        <v>0.1339803</v>
      </c>
      <c r="AS19" t="n">
        <v>0.1130397</v>
      </c>
      <c r="AT19" t="n">
        <v>0.1588001</v>
      </c>
      <c r="AU19" t="inlineStr">
        <is>
          <t>anlys\230430-153402\SylvAtri-ab-10mn-m-haz-pol-ra-8pyrex_e</t>
        </is>
      </c>
    </row>
    <row r="20">
      <c r="A20" t="n">
        <v>1</v>
      </c>
      <c r="B20" t="inlineStr">
        <is>
          <t>Sylvia atricapilla</t>
        </is>
      </c>
      <c r="C20" t="inlineStr">
        <is>
          <t>a+b</t>
        </is>
      </c>
      <c r="D20" t="inlineStr">
        <is>
          <t>m</t>
        </is>
      </c>
      <c r="E20" t="inlineStr">
        <is>
          <t>10mn</t>
        </is>
      </c>
      <c r="F20" t="n">
        <v>403</v>
      </c>
      <c r="G20" t="n">
        <v>511.409745300912</v>
      </c>
      <c r="H20" t="n">
        <v>46</v>
      </c>
      <c r="I20" t="inlineStr">
        <is>
          <t>HAZARD</t>
        </is>
      </c>
      <c r="J20" t="inlineStr">
        <is>
          <t>POLY</t>
        </is>
      </c>
      <c r="K20" t="n">
        <v>1.394174439319107</v>
      </c>
      <c r="L20" t="inlineStr"/>
      <c r="M20" t="inlineStr"/>
      <c r="N20" t="n">
        <v>1</v>
      </c>
      <c r="O20" t="n">
        <v>190</v>
      </c>
      <c r="P20" t="n">
        <v>402</v>
      </c>
      <c r="Q20" t="n">
        <v>99.75186104218362</v>
      </c>
      <c r="R20" t="n">
        <v>0</v>
      </c>
      <c r="S20" t="n">
        <v>0</v>
      </c>
      <c r="T20" t="n">
        <v>0.004510641</v>
      </c>
      <c r="U20" t="n">
        <v>0.5193621</v>
      </c>
      <c r="V20" t="n">
        <v>0.6</v>
      </c>
      <c r="W20" t="n">
        <v>0.6</v>
      </c>
      <c r="X20" t="n">
        <v>0.0989377</v>
      </c>
      <c r="Y20" t="inlineStr"/>
      <c r="Z20" t="inlineStr"/>
      <c r="AA20" t="n">
        <v>0.3824940256165151</v>
      </c>
      <c r="AB20" t="inlineStr"/>
      <c r="AC20" t="n">
        <v>0.377796123738834</v>
      </c>
      <c r="AD20" t="inlineStr"/>
      <c r="AE20" t="n">
        <v>0.3576159364902595</v>
      </c>
      <c r="AF20" t="n">
        <v>0.2335390457295184</v>
      </c>
      <c r="AG20" t="n">
        <v>0.3957175194761733</v>
      </c>
      <c r="AH20" t="n">
        <v>0.4210401086279972</v>
      </c>
      <c r="AI20" t="n">
        <v>36.70132</v>
      </c>
      <c r="AJ20" t="n">
        <v>30.22397</v>
      </c>
      <c r="AK20" t="n">
        <v>44.56684</v>
      </c>
      <c r="AL20" t="n">
        <v>881</v>
      </c>
      <c r="AM20" t="n">
        <v>725</v>
      </c>
      <c r="AN20" t="n">
        <v>1070</v>
      </c>
      <c r="AO20" t="n">
        <v>135.4629</v>
      </c>
      <c r="AP20" t="n">
        <v>126.3215</v>
      </c>
      <c r="AQ20" t="n">
        <v>145.2659</v>
      </c>
      <c r="AR20" t="n">
        <v>0.07016215000000001</v>
      </c>
      <c r="AS20" t="n">
        <v>0.06102022</v>
      </c>
      <c r="AT20" t="n">
        <v>0.08067369000000001</v>
      </c>
      <c r="AU20" t="inlineStr">
        <is>
          <t>anlys\230430-153402\SylvAtri-ab-10mn-m-haz-pol-la-53a3kp36</t>
        </is>
      </c>
    </row>
    <row r="21">
      <c r="A21" t="n">
        <v>1</v>
      </c>
      <c r="B21" t="inlineStr">
        <is>
          <t>Sylvia atricapilla</t>
        </is>
      </c>
      <c r="C21" t="inlineStr">
        <is>
          <t>a+b</t>
        </is>
      </c>
      <c r="D21" t="inlineStr">
        <is>
          <t>m</t>
        </is>
      </c>
      <c r="E21" t="inlineStr">
        <is>
          <t>10mn</t>
        </is>
      </c>
      <c r="F21" t="n">
        <v>403</v>
      </c>
      <c r="G21" t="n">
        <v>511.409745300912</v>
      </c>
      <c r="H21" t="n">
        <v>49</v>
      </c>
      <c r="I21" t="inlineStr">
        <is>
          <t>HAZARD</t>
        </is>
      </c>
      <c r="J21" t="inlineStr">
        <is>
          <t>POLY</t>
        </is>
      </c>
      <c r="K21" t="n">
        <v>4.553959641354886</v>
      </c>
      <c r="L21" t="n">
        <v>492.3283159838322</v>
      </c>
      <c r="M21" t="n">
        <v>13</v>
      </c>
      <c r="N21" t="n">
        <v>1</v>
      </c>
      <c r="O21" t="n">
        <v>190</v>
      </c>
      <c r="P21" t="n">
        <v>401</v>
      </c>
      <c r="Q21" t="n">
        <v>99.50372208436724</v>
      </c>
      <c r="R21" t="n">
        <v>0</v>
      </c>
      <c r="S21" t="n">
        <v>0</v>
      </c>
      <c r="T21" t="n">
        <v>0.2500808</v>
      </c>
      <c r="U21" t="n">
        <v>0.5500754</v>
      </c>
      <c r="V21" t="n">
        <v>0.6</v>
      </c>
      <c r="W21" t="n">
        <v>0.7</v>
      </c>
      <c r="X21" t="n">
        <v>0.1002309</v>
      </c>
      <c r="Y21" t="inlineStr"/>
      <c r="Z21" t="n">
        <v>1</v>
      </c>
      <c r="AA21" t="n">
        <v>0.6482794332705014</v>
      </c>
      <c r="AB21" t="n">
        <v>1</v>
      </c>
      <c r="AC21" t="n">
        <v>0.6401920044787797</v>
      </c>
      <c r="AD21" t="n">
        <v>1</v>
      </c>
      <c r="AE21" t="n">
        <v>0.6536108791086135</v>
      </c>
      <c r="AF21" t="n">
        <v>0.5831732421065325</v>
      </c>
      <c r="AG21" t="n">
        <v>0.6365544738905814</v>
      </c>
      <c r="AH21" t="n">
        <v>0.6727104315566447</v>
      </c>
      <c r="AI21" t="n">
        <v>37.58468</v>
      </c>
      <c r="AJ21" t="n">
        <v>30.87411</v>
      </c>
      <c r="AK21" t="n">
        <v>45.7538</v>
      </c>
      <c r="AL21" t="n">
        <v>902</v>
      </c>
      <c r="AM21" t="n">
        <v>741</v>
      </c>
      <c r="AN21" t="n">
        <v>1098</v>
      </c>
      <c r="AO21" t="n">
        <v>133.695</v>
      </c>
      <c r="AP21" t="n">
        <v>124.44</v>
      </c>
      <c r="AQ21" t="n">
        <v>143.6382</v>
      </c>
      <c r="AR21" t="n">
        <v>0.07374303</v>
      </c>
      <c r="AS21" t="n">
        <v>0.06389590000000001</v>
      </c>
      <c r="AT21" t="n">
        <v>0.08510773000000001</v>
      </c>
      <c r="AU21" t="inlineStr">
        <is>
          <t>anlys\230430-153402\SylvAtri-ab-10mn-m-haz-pol-la-ra-ma-90vq_6nr</t>
        </is>
      </c>
    </row>
    <row r="22">
      <c r="A22" t="n">
        <v>1</v>
      </c>
      <c r="B22" t="inlineStr">
        <is>
          <t>Sylvia atricapilla</t>
        </is>
      </c>
      <c r="C22" t="inlineStr">
        <is>
          <t>a+b</t>
        </is>
      </c>
      <c r="D22" t="inlineStr">
        <is>
          <t>m</t>
        </is>
      </c>
      <c r="E22" t="inlineStr">
        <is>
          <t>10mn</t>
        </is>
      </c>
      <c r="F22" t="n">
        <v>403</v>
      </c>
      <c r="G22" t="n">
        <v>511.409745300912</v>
      </c>
      <c r="H22" t="n">
        <v>47</v>
      </c>
      <c r="I22" t="inlineStr">
        <is>
          <t>HAZARD</t>
        </is>
      </c>
      <c r="J22" t="inlineStr">
        <is>
          <t>POLY</t>
        </is>
      </c>
      <c r="K22" t="n">
        <v>6.391710018107661</v>
      </c>
      <c r="L22" t="inlineStr"/>
      <c r="M22" t="n">
        <v>25</v>
      </c>
      <c r="N22" t="n">
        <v>1</v>
      </c>
      <c r="O22" t="n">
        <v>190</v>
      </c>
      <c r="P22" t="n">
        <v>402</v>
      </c>
      <c r="Q22" t="n">
        <v>99.75186104218362</v>
      </c>
      <c r="R22" t="n">
        <v>0</v>
      </c>
      <c r="S22" t="n">
        <v>0</v>
      </c>
      <c r="T22" t="n">
        <v>0.1012</v>
      </c>
      <c r="U22" t="n">
        <v>0.516043</v>
      </c>
      <c r="V22" t="n">
        <v>0.6</v>
      </c>
      <c r="W22" t="n">
        <v>0.6</v>
      </c>
      <c r="X22" t="n">
        <v>0.09913646</v>
      </c>
      <c r="Y22" t="inlineStr"/>
      <c r="Z22" t="n">
        <v>3</v>
      </c>
      <c r="AA22" t="n">
        <v>0.5637865961168452</v>
      </c>
      <c r="AB22" t="n">
        <v>3</v>
      </c>
      <c r="AC22" t="n">
        <v>0.5568452108825582</v>
      </c>
      <c r="AD22" t="n">
        <v>3</v>
      </c>
      <c r="AE22" t="n">
        <v>0.557162062378715</v>
      </c>
      <c r="AF22" t="n">
        <v>0.4658361254087934</v>
      </c>
      <c r="AG22" t="n">
        <v>0.5582707494583885</v>
      </c>
      <c r="AH22" t="n">
        <v>0.5943825991518996</v>
      </c>
      <c r="AI22" t="n">
        <v>36.92633</v>
      </c>
      <c r="AJ22" t="n">
        <v>30.39757</v>
      </c>
      <c r="AK22" t="n">
        <v>44.85734</v>
      </c>
      <c r="AL22" t="n">
        <v>886</v>
      </c>
      <c r="AM22" t="n">
        <v>730</v>
      </c>
      <c r="AN22" t="n">
        <v>1077</v>
      </c>
      <c r="AO22" t="n">
        <v>135.0496</v>
      </c>
      <c r="AP22" t="n">
        <v>125.9018</v>
      </c>
      <c r="AQ22" t="n">
        <v>144.8619</v>
      </c>
      <c r="AR22" t="n">
        <v>0.06973459999999999</v>
      </c>
      <c r="AS22" t="n">
        <v>0.06061558</v>
      </c>
      <c r="AT22" t="n">
        <v>0.08022549</v>
      </c>
      <c r="AU22" t="inlineStr">
        <is>
          <t>anlys\230430-153402\SylvAtri-ab-10mn-m-haz-pol-la-ma-7ak3cu9l</t>
        </is>
      </c>
    </row>
    <row r="23">
      <c r="A23" t="n">
        <v>1</v>
      </c>
      <c r="B23" t="inlineStr">
        <is>
          <t>Sylvia atricapilla</t>
        </is>
      </c>
      <c r="C23" t="inlineStr">
        <is>
          <t>a+b</t>
        </is>
      </c>
      <c r="D23" t="inlineStr">
        <is>
          <t>m</t>
        </is>
      </c>
      <c r="E23" t="inlineStr">
        <is>
          <t>10mn</t>
        </is>
      </c>
      <c r="F23" t="n">
        <v>403</v>
      </c>
      <c r="G23" t="n">
        <v>511.409745300912</v>
      </c>
      <c r="H23" t="n">
        <v>34</v>
      </c>
      <c r="I23" t="inlineStr">
        <is>
          <t>HNORMAL</t>
        </is>
      </c>
      <c r="J23" t="inlineStr">
        <is>
          <t>POLY</t>
        </is>
      </c>
      <c r="K23" t="n">
        <v>16.27002665534494</v>
      </c>
      <c r="L23" t="n">
        <v>310.1984947836591</v>
      </c>
      <c r="M23" t="inlineStr"/>
      <c r="N23" t="n">
        <v>1</v>
      </c>
      <c r="O23" t="n">
        <v>190</v>
      </c>
      <c r="P23" t="n">
        <v>382</v>
      </c>
      <c r="Q23" t="n">
        <v>94.78908188585608</v>
      </c>
      <c r="R23" t="n">
        <v>2</v>
      </c>
      <c r="S23" t="n">
        <v>0</v>
      </c>
      <c r="T23" t="n">
        <v>0.2076188</v>
      </c>
      <c r="U23" t="n">
        <v>0.326651</v>
      </c>
      <c r="V23" t="n">
        <v>0.4</v>
      </c>
      <c r="W23" t="n">
        <v>0.3</v>
      </c>
      <c r="X23" t="n">
        <v>0.1133837</v>
      </c>
      <c r="Y23" t="inlineStr"/>
      <c r="Z23" t="inlineStr"/>
      <c r="AA23" t="n">
        <v>0.4912371209087519</v>
      </c>
      <c r="AB23" t="inlineStr"/>
      <c r="AC23" t="n">
        <v>0.489081365895487</v>
      </c>
      <c r="AD23" t="inlineStr"/>
      <c r="AE23" t="n">
        <v>0.4756652882157691</v>
      </c>
      <c r="AF23" t="n">
        <v>0.4464089565223441</v>
      </c>
      <c r="AG23" t="n">
        <v>0.4694631301369342</v>
      </c>
      <c r="AH23" t="n">
        <v>0.5232909283456311</v>
      </c>
      <c r="AI23" t="n">
        <v>50.93022</v>
      </c>
      <c r="AJ23" t="n">
        <v>40.78219</v>
      </c>
      <c r="AK23" t="n">
        <v>63.60344</v>
      </c>
      <c r="AL23" t="n">
        <v>1222</v>
      </c>
      <c r="AM23" t="n">
        <v>979</v>
      </c>
      <c r="AN23" t="n">
        <v>1526</v>
      </c>
      <c r="AO23" t="n">
        <v>112.0965</v>
      </c>
      <c r="AP23" t="n">
        <v>102.7414</v>
      </c>
      <c r="AQ23" t="n">
        <v>122.3035</v>
      </c>
      <c r="AR23" t="n">
        <v>0.1305889</v>
      </c>
      <c r="AS23" t="n">
        <v>0.1097297</v>
      </c>
      <c r="AT23" t="n">
        <v>0.1554134</v>
      </c>
      <c r="AU23" t="inlineStr">
        <is>
          <t>anlys\230430-153402\SylvAtri-ab-10mn-m-hno-pol-la-ra-ct6695j9</t>
        </is>
      </c>
    </row>
    <row r="24">
      <c r="A24" t="n">
        <v>1</v>
      </c>
      <c r="B24" t="inlineStr">
        <is>
          <t>Sylvia atricapilla</t>
        </is>
      </c>
      <c r="C24" t="inlineStr">
        <is>
          <t>a+b</t>
        </is>
      </c>
      <c r="D24" t="inlineStr">
        <is>
          <t>m</t>
        </is>
      </c>
      <c r="E24" t="inlineStr">
        <is>
          <t>10mn</t>
        </is>
      </c>
      <c r="F24" t="n">
        <v>403</v>
      </c>
      <c r="G24" t="n">
        <v>511.409745300912</v>
      </c>
      <c r="H24" t="n">
        <v>53</v>
      </c>
      <c r="I24" t="inlineStr">
        <is>
          <t>HAZARD</t>
        </is>
      </c>
      <c r="J24" t="inlineStr">
        <is>
          <t>POLY</t>
        </is>
      </c>
      <c r="K24" t="n">
        <v>20</v>
      </c>
      <c r="L24" t="inlineStr"/>
      <c r="M24" t="inlineStr"/>
      <c r="N24" t="n">
        <v>1</v>
      </c>
      <c r="O24" t="n">
        <v>190</v>
      </c>
      <c r="P24" t="n">
        <v>393</v>
      </c>
      <c r="Q24" t="n">
        <v>97.51861042183623</v>
      </c>
      <c r="R24" t="n">
        <v>0</v>
      </c>
      <c r="S24" t="n">
        <v>0</v>
      </c>
      <c r="T24" t="n">
        <v>0.002661884</v>
      </c>
      <c r="U24" t="n">
        <v>0.5063003</v>
      </c>
      <c r="V24" t="n">
        <v>0.5</v>
      </c>
      <c r="W24" t="n">
        <v>0.6</v>
      </c>
      <c r="X24" t="n">
        <v>0.1011106</v>
      </c>
      <c r="Y24" t="inlineStr"/>
      <c r="Z24" t="inlineStr"/>
      <c r="AA24" t="n">
        <v>0.3476593970021056</v>
      </c>
      <c r="AB24" t="inlineStr"/>
      <c r="AC24" t="n">
        <v>0.3432770742320881</v>
      </c>
      <c r="AD24" t="inlineStr"/>
      <c r="AE24" t="n">
        <v>0.3206824887324877</v>
      </c>
      <c r="AF24" t="n">
        <v>0.2023237040964981</v>
      </c>
      <c r="AG24" t="n">
        <v>0.3624877458066285</v>
      </c>
      <c r="AH24" t="n">
        <v>0.3865158964986984</v>
      </c>
      <c r="AI24" t="n">
        <v>36.64043</v>
      </c>
      <c r="AJ24" t="n">
        <v>30.04727</v>
      </c>
      <c r="AK24" t="n">
        <v>44.68031</v>
      </c>
      <c r="AL24" t="n">
        <v>879</v>
      </c>
      <c r="AM24" t="n">
        <v>721</v>
      </c>
      <c r="AN24" t="n">
        <v>1072</v>
      </c>
      <c r="AO24" t="n">
        <v>134.0492</v>
      </c>
      <c r="AP24" t="n">
        <v>124.596</v>
      </c>
      <c r="AQ24" t="n">
        <v>144.2196</v>
      </c>
      <c r="AR24" t="n">
        <v>0.06870533</v>
      </c>
      <c r="AS24" t="n">
        <v>0.05936575</v>
      </c>
      <c r="AT24" t="n">
        <v>0.07951424</v>
      </c>
      <c r="AU24" t="inlineStr">
        <is>
          <t>anlys\230430-153402\SylvAtri-ab-10mn-m-haz-pol-l20-6gbvnjys</t>
        </is>
      </c>
    </row>
    <row r="25">
      <c r="A25" t="n">
        <v>1</v>
      </c>
      <c r="B25" t="inlineStr">
        <is>
          <t>Sylvia atricapilla</t>
        </is>
      </c>
      <c r="C25" t="inlineStr">
        <is>
          <t>a+b</t>
        </is>
      </c>
      <c r="D25" t="inlineStr">
        <is>
          <t>m</t>
        </is>
      </c>
      <c r="E25" t="inlineStr">
        <is>
          <t>10mn</t>
        </is>
      </c>
      <c r="F25" t="n">
        <v>403</v>
      </c>
      <c r="G25" t="n">
        <v>511.409745300912</v>
      </c>
      <c r="H25" t="n">
        <v>35</v>
      </c>
      <c r="I25" t="inlineStr">
        <is>
          <t>HNORMAL</t>
        </is>
      </c>
      <c r="J25" t="inlineStr">
        <is>
          <t>POLY</t>
        </is>
      </c>
      <c r="K25" t="n">
        <v>22.01868753575665</v>
      </c>
      <c r="L25" t="n">
        <v>295.1204112350394</v>
      </c>
      <c r="M25" t="n">
        <v>13</v>
      </c>
      <c r="N25" t="n">
        <v>1</v>
      </c>
      <c r="O25" t="n">
        <v>190</v>
      </c>
      <c r="P25" t="n">
        <v>375</v>
      </c>
      <c r="Q25" t="n">
        <v>93.05210918114143</v>
      </c>
      <c r="R25" t="n">
        <v>2</v>
      </c>
      <c r="S25" t="n">
        <v>0</v>
      </c>
      <c r="T25" t="n">
        <v>0.1659957</v>
      </c>
      <c r="U25" t="n">
        <v>0.3024977</v>
      </c>
      <c r="V25" t="n">
        <v>0.4</v>
      </c>
      <c r="W25" t="n">
        <v>0.3</v>
      </c>
      <c r="X25" t="n">
        <v>0.1181021</v>
      </c>
      <c r="Y25" t="inlineStr"/>
      <c r="Z25" t="inlineStr"/>
      <c r="AA25" t="n">
        <v>0.4710195143248794</v>
      </c>
      <c r="AB25" t="inlineStr"/>
      <c r="AC25" t="n">
        <v>0.4686781942597825</v>
      </c>
      <c r="AD25" t="inlineStr"/>
      <c r="AE25" t="n">
        <v>0.4536213057874998</v>
      </c>
      <c r="AF25" t="n">
        <v>0.4194807197573155</v>
      </c>
      <c r="AG25" t="n">
        <v>0.4484049150948078</v>
      </c>
      <c r="AH25" t="n">
        <v>0.5031421447069405</v>
      </c>
      <c r="AI25" t="n">
        <v>52.12489</v>
      </c>
      <c r="AJ25" t="n">
        <v>41.35923</v>
      </c>
      <c r="AK25" t="n">
        <v>65.69280999999999</v>
      </c>
      <c r="AL25" t="n">
        <v>1251</v>
      </c>
      <c r="AM25" t="n">
        <v>993</v>
      </c>
      <c r="AN25" t="n">
        <v>1577</v>
      </c>
      <c r="AO25" t="n">
        <v>109.7846</v>
      </c>
      <c r="AP25" t="n">
        <v>99.93173</v>
      </c>
      <c r="AQ25" t="n">
        <v>120.6089</v>
      </c>
      <c r="AR25" t="n">
        <v>0.1383839</v>
      </c>
      <c r="AS25" t="n">
        <v>0.1146962</v>
      </c>
      <c r="AT25" t="n">
        <v>0.1669636</v>
      </c>
      <c r="AU25" t="inlineStr">
        <is>
          <t>anlys\230430-153402\SylvAtri-ab-10mn-m-hno-pol-la-ra-ma-uz19m2fe</t>
        </is>
      </c>
    </row>
    <row r="26">
      <c r="A26" t="n">
        <v>2</v>
      </c>
      <c r="B26" t="inlineStr">
        <is>
          <t>Prunella modularis</t>
        </is>
      </c>
      <c r="C26" t="inlineStr">
        <is>
          <t>a+b</t>
        </is>
      </c>
      <c r="D26" t="inlineStr">
        <is>
          <t>m</t>
        </is>
      </c>
      <c r="E26" t="inlineStr">
        <is>
          <t>5mn</t>
        </is>
      </c>
      <c r="F26" t="n">
        <v>21</v>
      </c>
      <c r="G26" t="n">
        <v>159.730018883386</v>
      </c>
      <c r="H26" t="n">
        <v>57</v>
      </c>
      <c r="I26" t="inlineStr">
        <is>
          <t>HNORMAL</t>
        </is>
      </c>
      <c r="J26" t="inlineStr">
        <is>
          <t>POLY</t>
        </is>
      </c>
      <c r="K26" t="inlineStr"/>
      <c r="L26" t="inlineStr"/>
      <c r="M26" t="n">
        <v>4</v>
      </c>
      <c r="N26" t="n">
        <v>1</v>
      </c>
      <c r="O26" t="n">
        <v>190</v>
      </c>
      <c r="P26" t="n">
        <v>21</v>
      </c>
      <c r="Q26" t="n">
        <v>100</v>
      </c>
      <c r="R26" t="n">
        <v>0</v>
      </c>
      <c r="S26" t="n">
        <v>9.179699999999997</v>
      </c>
      <c r="T26" t="n">
        <v>0.9241697</v>
      </c>
      <c r="U26" t="n">
        <v>0.8853005</v>
      </c>
      <c r="V26" t="n">
        <v>1</v>
      </c>
      <c r="W26" t="n">
        <v>1</v>
      </c>
      <c r="X26" t="n">
        <v>0.3997802</v>
      </c>
      <c r="Y26" t="inlineStr"/>
      <c r="Z26" t="n">
        <v>1</v>
      </c>
      <c r="AA26" t="n">
        <v>0.5328465889867956</v>
      </c>
      <c r="AB26" t="n">
        <v>1</v>
      </c>
      <c r="AC26" t="n">
        <v>0.6540009437373021</v>
      </c>
      <c r="AD26" t="n">
        <v>1</v>
      </c>
      <c r="AE26" t="n">
        <v>0.7388546737585572</v>
      </c>
      <c r="AF26" t="n">
        <v>0.5664666685069604</v>
      </c>
      <c r="AG26" t="n">
        <v>0.563768640113625</v>
      </c>
      <c r="AH26" t="n">
        <v>0.3339209157609507</v>
      </c>
      <c r="AI26" t="n">
        <v>2.721605</v>
      </c>
      <c r="AJ26" t="n">
        <v>1.259828</v>
      </c>
      <c r="AK26" t="n">
        <v>5.879478</v>
      </c>
      <c r="AL26" t="n">
        <v>65</v>
      </c>
      <c r="AM26" t="n">
        <v>30</v>
      </c>
      <c r="AN26" t="n">
        <v>141</v>
      </c>
      <c r="AO26" t="n">
        <v>113.6961</v>
      </c>
      <c r="AP26" t="n">
        <v>83.89146</v>
      </c>
      <c r="AQ26" t="n">
        <v>154.0895</v>
      </c>
      <c r="AR26" t="n">
        <v>0.5066612</v>
      </c>
      <c r="AS26" t="n">
        <v>0.278421</v>
      </c>
      <c r="AT26" t="n">
        <v>0.9220051</v>
      </c>
      <c r="AU26" t="inlineStr">
        <is>
          <t>anlys\230430-153402\PrunModu-ab-5mn-m-hno-pol-ma-e0imn7lg</t>
        </is>
      </c>
    </row>
    <row r="27">
      <c r="A27" t="n">
        <v>2</v>
      </c>
      <c r="B27" t="inlineStr">
        <is>
          <t>Prunella modularis</t>
        </is>
      </c>
      <c r="C27" t="inlineStr">
        <is>
          <t>a+b</t>
        </is>
      </c>
      <c r="D27" t="inlineStr">
        <is>
          <t>m</t>
        </is>
      </c>
      <c r="E27" t="inlineStr">
        <is>
          <t>5mn</t>
        </is>
      </c>
      <c r="F27" t="n">
        <v>21</v>
      </c>
      <c r="G27" t="n">
        <v>159.730018883386</v>
      </c>
      <c r="H27" t="n">
        <v>56</v>
      </c>
      <c r="I27" t="inlineStr">
        <is>
          <t>HNORMAL</t>
        </is>
      </c>
      <c r="J27" t="inlineStr">
        <is>
          <t>POLY</t>
        </is>
      </c>
      <c r="K27" t="inlineStr"/>
      <c r="L27" t="inlineStr"/>
      <c r="M27" t="inlineStr"/>
      <c r="N27" t="n">
        <v>1</v>
      </c>
      <c r="O27" t="n">
        <v>190</v>
      </c>
      <c r="P27" t="n">
        <v>21</v>
      </c>
      <c r="Q27" t="n">
        <v>100</v>
      </c>
      <c r="R27" t="n">
        <v>0</v>
      </c>
      <c r="S27" t="n">
        <v>9.179699999999997</v>
      </c>
      <c r="T27" t="n">
        <v>0.3791687</v>
      </c>
      <c r="U27" t="n">
        <v>0.8853005</v>
      </c>
      <c r="V27" t="n">
        <v>1</v>
      </c>
      <c r="W27" t="n">
        <v>1</v>
      </c>
      <c r="X27" t="n">
        <v>0.3997802</v>
      </c>
      <c r="Y27" t="inlineStr"/>
      <c r="Z27" t="n">
        <v>5</v>
      </c>
      <c r="AA27" t="n">
        <v>0.4766913641732585</v>
      </c>
      <c r="AB27" t="inlineStr"/>
      <c r="AC27" t="n">
        <v>0.5850775973503672</v>
      </c>
      <c r="AD27" t="inlineStr"/>
      <c r="AE27" t="n">
        <v>0.6505562399844251</v>
      </c>
      <c r="AF27" t="n">
        <v>0.4647210085042905</v>
      </c>
      <c r="AG27" t="n">
        <v>0.5106341864774225</v>
      </c>
      <c r="AH27" t="n">
        <v>0.3024493081648231</v>
      </c>
      <c r="AI27" t="n">
        <v>2.721605</v>
      </c>
      <c r="AJ27" t="n">
        <v>1.259828</v>
      </c>
      <c r="AK27" t="n">
        <v>5.879478</v>
      </c>
      <c r="AL27" t="n">
        <v>65</v>
      </c>
      <c r="AM27" t="n">
        <v>30</v>
      </c>
      <c r="AN27" t="n">
        <v>141</v>
      </c>
      <c r="AO27" t="n">
        <v>113.6961</v>
      </c>
      <c r="AP27" t="n">
        <v>83.89146</v>
      </c>
      <c r="AQ27" t="n">
        <v>154.0895</v>
      </c>
      <c r="AR27" t="n">
        <v>0.5066612</v>
      </c>
      <c r="AS27" t="n">
        <v>0.278421</v>
      </c>
      <c r="AT27" t="n">
        <v>0.9220051</v>
      </c>
      <c r="AU27" t="inlineStr">
        <is>
          <t>anlys\230430-153402\PrunModu-ab-5mn-m-hno-pol-457r1y8m</t>
        </is>
      </c>
    </row>
    <row r="28">
      <c r="A28" t="n">
        <v>2</v>
      </c>
      <c r="B28" t="inlineStr">
        <is>
          <t>Prunella modularis</t>
        </is>
      </c>
      <c r="C28" t="inlineStr">
        <is>
          <t>a+b</t>
        </is>
      </c>
      <c r="D28" t="inlineStr">
        <is>
          <t>m</t>
        </is>
      </c>
      <c r="E28" t="inlineStr">
        <is>
          <t>5mn</t>
        </is>
      </c>
      <c r="F28" t="n">
        <v>21</v>
      </c>
      <c r="G28" t="n">
        <v>159.730018883386</v>
      </c>
      <c r="H28" t="n">
        <v>58</v>
      </c>
      <c r="I28" t="inlineStr">
        <is>
          <t>HNORMAL</t>
        </is>
      </c>
      <c r="J28" t="inlineStr">
        <is>
          <t>POLY</t>
        </is>
      </c>
      <c r="K28" t="inlineStr"/>
      <c r="L28" t="n">
        <v>151.3846980289072</v>
      </c>
      <c r="M28" t="inlineStr"/>
      <c r="N28" t="n">
        <v>1</v>
      </c>
      <c r="O28" t="n">
        <v>190</v>
      </c>
      <c r="P28" t="n">
        <v>20</v>
      </c>
      <c r="Q28" t="n">
        <v>95.23809523809524</v>
      </c>
      <c r="R28" t="n">
        <v>0</v>
      </c>
      <c r="S28" t="n">
        <v>0</v>
      </c>
      <c r="T28" t="n">
        <v>0.8238671</v>
      </c>
      <c r="U28" t="n">
        <v>0.8415073</v>
      </c>
      <c r="V28" t="n">
        <v>1</v>
      </c>
      <c r="W28" t="n">
        <v>1</v>
      </c>
      <c r="X28" t="n">
        <v>0.4200137</v>
      </c>
      <c r="Y28" t="inlineStr"/>
      <c r="Z28" t="inlineStr"/>
      <c r="AA28" t="n">
        <v>0.4742915432331186</v>
      </c>
      <c r="AB28" t="n">
        <v>4</v>
      </c>
      <c r="AC28" t="n">
        <v>0.6108426565765602</v>
      </c>
      <c r="AD28" t="n">
        <v>4</v>
      </c>
      <c r="AE28" t="n">
        <v>0.6964778615045346</v>
      </c>
      <c r="AF28" t="n">
        <v>0.5043025153752128</v>
      </c>
      <c r="AG28" t="n">
        <v>0.5054910114061912</v>
      </c>
      <c r="AH28" t="n">
        <v>0.2780424776489858</v>
      </c>
      <c r="AI28" t="n">
        <v>2.774897</v>
      </c>
      <c r="AJ28" t="n">
        <v>1.237605</v>
      </c>
      <c r="AK28" t="n">
        <v>6.221737</v>
      </c>
      <c r="AL28" t="n">
        <v>67</v>
      </c>
      <c r="AM28" t="n">
        <v>30</v>
      </c>
      <c r="AN28" t="n">
        <v>149</v>
      </c>
      <c r="AO28" t="n">
        <v>109.8854</v>
      </c>
      <c r="AP28" t="n">
        <v>79.57586000000001</v>
      </c>
      <c r="AQ28" t="n">
        <v>151.7394</v>
      </c>
      <c r="AR28" t="n">
        <v>0.5268827</v>
      </c>
      <c r="AS28" t="n">
        <v>0.2793669</v>
      </c>
      <c r="AT28" t="n">
        <v>0.9936947</v>
      </c>
      <c r="AU28" t="inlineStr">
        <is>
          <t>anlys\230430-153402\PrunModu-ab-5mn-m-hno-pol-ra-d6xosv6_</t>
        </is>
      </c>
    </row>
    <row r="29">
      <c r="A29" t="n">
        <v>2</v>
      </c>
      <c r="B29" t="inlineStr">
        <is>
          <t>Prunella modularis</t>
        </is>
      </c>
      <c r="C29" t="inlineStr">
        <is>
          <t>a+b</t>
        </is>
      </c>
      <c r="D29" t="inlineStr">
        <is>
          <t>m</t>
        </is>
      </c>
      <c r="E29" t="inlineStr">
        <is>
          <t>5mn</t>
        </is>
      </c>
      <c r="F29" t="n">
        <v>21</v>
      </c>
      <c r="G29" t="n">
        <v>159.730018883386</v>
      </c>
      <c r="H29" t="n">
        <v>59</v>
      </c>
      <c r="I29" t="inlineStr">
        <is>
          <t>HNORMAL</t>
        </is>
      </c>
      <c r="J29" t="inlineStr">
        <is>
          <t>POLY</t>
        </is>
      </c>
      <c r="K29" t="inlineStr"/>
      <c r="L29" t="n">
        <v>156.2941801345967</v>
      </c>
      <c r="M29" t="n">
        <v>4</v>
      </c>
      <c r="N29" t="n">
        <v>1</v>
      </c>
      <c r="O29" t="n">
        <v>190</v>
      </c>
      <c r="P29" t="n">
        <v>20</v>
      </c>
      <c r="Q29" t="n">
        <v>95.23809523809524</v>
      </c>
      <c r="R29" t="n">
        <v>0</v>
      </c>
      <c r="S29" t="n">
        <v>0</v>
      </c>
      <c r="T29" t="n">
        <v>0.9281696</v>
      </c>
      <c r="U29" t="n">
        <v>0.8234605</v>
      </c>
      <c r="V29" t="n">
        <v>1</v>
      </c>
      <c r="W29" t="n">
        <v>1</v>
      </c>
      <c r="X29" t="n">
        <v>0.4200129</v>
      </c>
      <c r="Y29" t="inlineStr"/>
      <c r="Z29" t="n">
        <v>4</v>
      </c>
      <c r="AA29" t="n">
        <v>0.480110685179728</v>
      </c>
      <c r="AB29" t="n">
        <v>3</v>
      </c>
      <c r="AC29" t="n">
        <v>0.6183359112155782</v>
      </c>
      <c r="AD29" t="n">
        <v>3</v>
      </c>
      <c r="AE29" t="n">
        <v>0.7062501288096047</v>
      </c>
      <c r="AF29" t="n">
        <v>0.5165958626419002</v>
      </c>
      <c r="AG29" t="n">
        <v>0.5097706888459712</v>
      </c>
      <c r="AH29" t="n">
        <v>0.2810736451111271</v>
      </c>
      <c r="AI29" t="n">
        <v>2.933796</v>
      </c>
      <c r="AJ29" t="n">
        <v>1.308476</v>
      </c>
      <c r="AK29" t="n">
        <v>6.578002</v>
      </c>
      <c r="AL29" t="n">
        <v>70</v>
      </c>
      <c r="AM29" t="n">
        <v>31</v>
      </c>
      <c r="AN29" t="n">
        <v>158</v>
      </c>
      <c r="AO29" t="n">
        <v>106.8682</v>
      </c>
      <c r="AP29" t="n">
        <v>77.39097</v>
      </c>
      <c r="AQ29" t="n">
        <v>147.5728</v>
      </c>
      <c r="AR29" t="n">
        <v>0.4675327</v>
      </c>
      <c r="AS29" t="n">
        <v>0.2478984</v>
      </c>
      <c r="AT29" t="n">
        <v>0.8817594</v>
      </c>
      <c r="AU29" t="inlineStr">
        <is>
          <t>anlys\230430-153402\PrunModu-ab-5mn-m-hno-pol-ra-ma-i6957j_c</t>
        </is>
      </c>
    </row>
    <row r="30">
      <c r="A30" t="n">
        <v>2</v>
      </c>
      <c r="B30" t="inlineStr">
        <is>
          <t>Prunella modularis</t>
        </is>
      </c>
      <c r="C30" t="inlineStr">
        <is>
          <t>a+b</t>
        </is>
      </c>
      <c r="D30" t="inlineStr">
        <is>
          <t>m</t>
        </is>
      </c>
      <c r="E30" t="inlineStr">
        <is>
          <t>5mn</t>
        </is>
      </c>
      <c r="F30" t="n">
        <v>21</v>
      </c>
      <c r="G30" t="n">
        <v>159.730018883386</v>
      </c>
      <c r="H30" t="n">
        <v>73</v>
      </c>
      <c r="I30" t="inlineStr">
        <is>
          <t>HAZARD</t>
        </is>
      </c>
      <c r="J30" t="inlineStr">
        <is>
          <t>POLY</t>
        </is>
      </c>
      <c r="K30" t="inlineStr"/>
      <c r="L30" t="n">
        <v>159.5533502590467</v>
      </c>
      <c r="M30" t="inlineStr"/>
      <c r="N30" t="n">
        <v>1</v>
      </c>
      <c r="O30" t="n">
        <v>190</v>
      </c>
      <c r="P30" t="n">
        <v>20</v>
      </c>
      <c r="Q30" t="n">
        <v>95.23809523809524</v>
      </c>
      <c r="R30" t="n">
        <v>0</v>
      </c>
      <c r="S30" t="n">
        <v>0</v>
      </c>
      <c r="T30" t="n">
        <v>0.2045119</v>
      </c>
      <c r="U30" t="n">
        <v>0.7014223000000001</v>
      </c>
      <c r="V30" t="n">
        <v>0.6</v>
      </c>
      <c r="W30" t="n">
        <v>0.5</v>
      </c>
      <c r="X30" t="n">
        <v>0.3189173</v>
      </c>
      <c r="Y30" t="inlineStr"/>
      <c r="Z30" t="inlineStr"/>
      <c r="AA30" t="n">
        <v>0.4564833780685572</v>
      </c>
      <c r="AB30" t="inlineStr"/>
      <c r="AC30" t="n">
        <v>0.4879994659621156</v>
      </c>
      <c r="AD30" t="inlineStr"/>
      <c r="AE30" t="n">
        <v>0.5322087647214602</v>
      </c>
      <c r="AF30" t="n">
        <v>0.4175224327582366</v>
      </c>
      <c r="AG30" t="n">
        <v>0.4787990247996259</v>
      </c>
      <c r="AH30" t="n">
        <v>0.3743995758364394</v>
      </c>
      <c r="AI30" t="n">
        <v>1.857424</v>
      </c>
      <c r="AJ30" t="n">
        <v>1.00246</v>
      </c>
      <c r="AK30" t="n">
        <v>3.441556</v>
      </c>
      <c r="AL30" t="n">
        <v>45</v>
      </c>
      <c r="AM30" t="n">
        <v>24</v>
      </c>
      <c r="AN30" t="n">
        <v>83</v>
      </c>
      <c r="AO30" t="n">
        <v>134.3098</v>
      </c>
      <c r="AP30" t="n">
        <v>115.1456</v>
      </c>
      <c r="AQ30" t="n">
        <v>156.6636</v>
      </c>
      <c r="AR30" t="n">
        <v>0.7086072</v>
      </c>
      <c r="AS30" t="n">
        <v>0.521456</v>
      </c>
      <c r="AT30" t="n">
        <v>0.9629272</v>
      </c>
      <c r="AU30" t="inlineStr">
        <is>
          <t>anlys\230430-153402\PrunModu-ab-5mn-m-haz-pol-ra-uzoighy3</t>
        </is>
      </c>
    </row>
    <row r="31">
      <c r="A31" t="n">
        <v>2</v>
      </c>
      <c r="B31" t="inlineStr">
        <is>
          <t>Prunella modularis</t>
        </is>
      </c>
      <c r="C31" t="inlineStr">
        <is>
          <t>a+b</t>
        </is>
      </c>
      <c r="D31" t="inlineStr">
        <is>
          <t>m</t>
        </is>
      </c>
      <c r="E31" t="inlineStr">
        <is>
          <t>5mn</t>
        </is>
      </c>
      <c r="F31" t="n">
        <v>21</v>
      </c>
      <c r="G31" t="n">
        <v>159.730018883386</v>
      </c>
      <c r="H31" t="n">
        <v>74</v>
      </c>
      <c r="I31" t="inlineStr">
        <is>
          <t>HAZARD</t>
        </is>
      </c>
      <c r="J31" t="inlineStr">
        <is>
          <t>POLY</t>
        </is>
      </c>
      <c r="K31" t="inlineStr"/>
      <c r="L31" t="n">
        <v>159.7295019584809</v>
      </c>
      <c r="M31" t="n">
        <v>4</v>
      </c>
      <c r="N31" t="n">
        <v>1</v>
      </c>
      <c r="O31" t="n">
        <v>190</v>
      </c>
      <c r="P31" t="n">
        <v>20</v>
      </c>
      <c r="Q31" t="n">
        <v>95.23809523809524</v>
      </c>
      <c r="R31" t="n">
        <v>0</v>
      </c>
      <c r="S31" t="n">
        <v>0</v>
      </c>
      <c r="T31" t="n">
        <v>0.2584782</v>
      </c>
      <c r="U31" t="n">
        <v>0.7004294</v>
      </c>
      <c r="V31" t="n">
        <v>0.6</v>
      </c>
      <c r="W31" t="n">
        <v>0.5</v>
      </c>
      <c r="X31" t="n">
        <v>0.3185503</v>
      </c>
      <c r="Y31" t="inlineStr"/>
      <c r="Z31" t="inlineStr"/>
      <c r="AA31" t="n">
        <v>0.4704462500162128</v>
      </c>
      <c r="AB31" t="inlineStr"/>
      <c r="AC31" t="n">
        <v>0.5027008531259539</v>
      </c>
      <c r="AD31" t="inlineStr"/>
      <c r="AE31" t="n">
        <v>0.550424362011222</v>
      </c>
      <c r="AF31" t="n">
        <v>0.4401609968182267</v>
      </c>
      <c r="AG31" t="n">
        <v>0.4917179367069889</v>
      </c>
      <c r="AH31" t="n">
        <v>0.3849155083319465</v>
      </c>
      <c r="AI31" t="n">
        <v>1.85658</v>
      </c>
      <c r="AJ31" t="n">
        <v>1.002693</v>
      </c>
      <c r="AK31" t="n">
        <v>3.437634</v>
      </c>
      <c r="AL31" t="n">
        <v>45</v>
      </c>
      <c r="AM31" t="n">
        <v>24</v>
      </c>
      <c r="AN31" t="n">
        <v>83</v>
      </c>
      <c r="AO31" t="n">
        <v>134.3403</v>
      </c>
      <c r="AP31" t="n">
        <v>115.2681</v>
      </c>
      <c r="AQ31" t="n">
        <v>156.5682</v>
      </c>
      <c r="AR31" t="n">
        <v>0.7073589</v>
      </c>
      <c r="AS31" t="n">
        <v>0.5213984</v>
      </c>
      <c r="AT31" t="n">
        <v>0.9596436</v>
      </c>
      <c r="AU31" t="inlineStr">
        <is>
          <t>anlys\230430-153402\PrunModu-ab-5mn-m-haz-pol-ra-ma-knl10lmj</t>
        </is>
      </c>
    </row>
    <row r="32">
      <c r="A32" t="n">
        <v>2</v>
      </c>
      <c r="B32" t="inlineStr">
        <is>
          <t>Prunella modularis</t>
        </is>
      </c>
      <c r="C32" t="inlineStr">
        <is>
          <t>a+b</t>
        </is>
      </c>
      <c r="D32" t="inlineStr">
        <is>
          <t>m</t>
        </is>
      </c>
      <c r="E32" t="inlineStr">
        <is>
          <t>5mn</t>
        </is>
      </c>
      <c r="F32" t="n">
        <v>21</v>
      </c>
      <c r="G32" t="n">
        <v>159.730018883386</v>
      </c>
      <c r="H32" t="n">
        <v>81</v>
      </c>
      <c r="I32" t="inlineStr">
        <is>
          <t>HAZARD</t>
        </is>
      </c>
      <c r="J32" t="inlineStr">
        <is>
          <t>POLY</t>
        </is>
      </c>
      <c r="K32" t="inlineStr"/>
      <c r="L32" t="n">
        <v>200</v>
      </c>
      <c r="M32" t="inlineStr"/>
      <c r="N32" t="n">
        <v>2</v>
      </c>
      <c r="O32" t="n">
        <v>190</v>
      </c>
      <c r="P32" t="n">
        <v>21</v>
      </c>
      <c r="Q32" t="n">
        <v>100</v>
      </c>
      <c r="R32" t="n">
        <v>0</v>
      </c>
      <c r="S32" t="n">
        <v>1.208100000000002</v>
      </c>
      <c r="T32" t="n">
        <v>0.1658116</v>
      </c>
      <c r="U32" t="n">
        <v>0.705287</v>
      </c>
      <c r="V32" t="n">
        <v>0.7</v>
      </c>
      <c r="W32" t="n">
        <v>0.6</v>
      </c>
      <c r="X32" t="n">
        <v>0.3083254</v>
      </c>
      <c r="Y32" t="inlineStr"/>
      <c r="Z32" t="n">
        <v>3</v>
      </c>
      <c r="AA32" t="n">
        <v>0.4806526004663527</v>
      </c>
      <c r="AB32" t="inlineStr"/>
      <c r="AC32" t="n">
        <v>0.5075252338843655</v>
      </c>
      <c r="AD32" t="inlineStr"/>
      <c r="AE32" t="n">
        <v>0.5524040455773764</v>
      </c>
      <c r="AF32" t="n">
        <v>0.4270452740539767</v>
      </c>
      <c r="AG32" t="n">
        <v>0.5015741418921021</v>
      </c>
      <c r="AH32" t="n">
        <v>0.4021939098988273</v>
      </c>
      <c r="AI32" t="n">
        <v>1.836018</v>
      </c>
      <c r="AJ32" t="n">
        <v>1.010536</v>
      </c>
      <c r="AK32" t="n">
        <v>3.335817</v>
      </c>
      <c r="AL32" t="n">
        <v>44</v>
      </c>
      <c r="AM32" t="n">
        <v>24</v>
      </c>
      <c r="AN32" t="n">
        <v>80</v>
      </c>
      <c r="AO32" t="n">
        <v>138.4265</v>
      </c>
      <c r="AP32" t="n">
        <v>118.9255</v>
      </c>
      <c r="AQ32" t="n">
        <v>161.1253</v>
      </c>
      <c r="AR32" t="n">
        <v>0.4790477</v>
      </c>
      <c r="AS32" t="n">
        <v>0.3540018</v>
      </c>
      <c r="AT32" t="n">
        <v>0.6482642</v>
      </c>
      <c r="AU32" t="inlineStr">
        <is>
          <t>anlys\230430-153402\PrunModu-ab-5mn-m-haz-pol-r200-qvoovagu</t>
        </is>
      </c>
    </row>
    <row r="33">
      <c r="A33" t="n">
        <v>2</v>
      </c>
      <c r="B33" t="inlineStr">
        <is>
          <t>Prunella modularis</t>
        </is>
      </c>
      <c r="C33" t="inlineStr">
        <is>
          <t>a+b</t>
        </is>
      </c>
      <c r="D33" t="inlineStr">
        <is>
          <t>m</t>
        </is>
      </c>
      <c r="E33" t="inlineStr">
        <is>
          <t>5mn</t>
        </is>
      </c>
      <c r="F33" t="n">
        <v>21</v>
      </c>
      <c r="G33" t="n">
        <v>159.730018883386</v>
      </c>
      <c r="H33" t="n">
        <v>66</v>
      </c>
      <c r="I33" t="inlineStr">
        <is>
          <t>HNORMAL</t>
        </is>
      </c>
      <c r="J33" t="inlineStr">
        <is>
          <t>POLY</t>
        </is>
      </c>
      <c r="K33" t="inlineStr"/>
      <c r="L33" t="n">
        <v>200</v>
      </c>
      <c r="M33" t="inlineStr"/>
      <c r="N33" t="n">
        <v>2</v>
      </c>
      <c r="O33" t="n">
        <v>190</v>
      </c>
      <c r="P33" t="n">
        <v>21</v>
      </c>
      <c r="Q33" t="n">
        <v>100</v>
      </c>
      <c r="R33" t="n">
        <v>1</v>
      </c>
      <c r="S33" t="n">
        <v>0</v>
      </c>
      <c r="T33" t="n">
        <v>0.1549515</v>
      </c>
      <c r="U33" t="n">
        <v>0.8327382</v>
      </c>
      <c r="V33" t="n">
        <v>0.9</v>
      </c>
      <c r="W33" t="n">
        <v>0.9</v>
      </c>
      <c r="X33" t="n">
        <v>0.4363292</v>
      </c>
      <c r="Y33" t="inlineStr"/>
      <c r="Z33" t="inlineStr"/>
      <c r="AA33" t="n">
        <v>0.3410414223977697</v>
      </c>
      <c r="AB33" t="inlineStr"/>
      <c r="AC33" t="n">
        <v>0.4597796428214762</v>
      </c>
      <c r="AD33" t="inlineStr"/>
      <c r="AE33" t="n">
        <v>0.5225682205032068</v>
      </c>
      <c r="AF33" t="n">
        <v>0.3124202701674309</v>
      </c>
      <c r="AG33" t="n">
        <v>0.3766041136140054</v>
      </c>
      <c r="AH33" t="n">
        <v>0.1934715929272609</v>
      </c>
      <c r="AI33" t="n">
        <v>2.403808</v>
      </c>
      <c r="AJ33" t="n">
        <v>1.037934</v>
      </c>
      <c r="AK33" t="n">
        <v>5.567109</v>
      </c>
      <c r="AL33" t="n">
        <v>58</v>
      </c>
      <c r="AM33" t="n">
        <v>25</v>
      </c>
      <c r="AN33" t="n">
        <v>134</v>
      </c>
      <c r="AO33" t="n">
        <v>120.9784</v>
      </c>
      <c r="AP33" t="n">
        <v>84.86715</v>
      </c>
      <c r="AQ33" t="n">
        <v>172.4552</v>
      </c>
      <c r="AR33" t="n">
        <v>0.3658946</v>
      </c>
      <c r="AS33" t="n">
        <v>0.1826824</v>
      </c>
      <c r="AT33" t="n">
        <v>0.7328506</v>
      </c>
      <c r="AU33" t="inlineStr">
        <is>
          <t>anlys\230430-153402\PrunModu-ab-5mn-m-hno-pol-r200-p05hr8jk</t>
        </is>
      </c>
    </row>
    <row r="34">
      <c r="A34" t="n">
        <v>2</v>
      </c>
      <c r="B34" t="inlineStr">
        <is>
          <t>Prunella modularis</t>
        </is>
      </c>
      <c r="C34" t="inlineStr">
        <is>
          <t>a+b</t>
        </is>
      </c>
      <c r="D34" t="inlineStr">
        <is>
          <t>m</t>
        </is>
      </c>
      <c r="E34" t="inlineStr">
        <is>
          <t>5mn</t>
        </is>
      </c>
      <c r="F34" t="n">
        <v>21</v>
      </c>
      <c r="G34" t="n">
        <v>159.730018883386</v>
      </c>
      <c r="H34" t="n">
        <v>61</v>
      </c>
      <c r="I34" t="inlineStr">
        <is>
          <t>HNORMAL</t>
        </is>
      </c>
      <c r="J34" t="inlineStr">
        <is>
          <t>POLY</t>
        </is>
      </c>
      <c r="K34" t="n">
        <v>11.93994734434171</v>
      </c>
      <c r="L34" t="inlineStr"/>
      <c r="M34" t="n">
        <v>4</v>
      </c>
      <c r="N34" t="n">
        <v>1</v>
      </c>
      <c r="O34" t="n">
        <v>190</v>
      </c>
      <c r="P34" t="n">
        <v>20</v>
      </c>
      <c r="Q34" t="n">
        <v>95.23809523809524</v>
      </c>
      <c r="R34" t="n">
        <v>0</v>
      </c>
      <c r="S34" t="n">
        <v>0</v>
      </c>
      <c r="T34" t="n">
        <v>0.9782082</v>
      </c>
      <c r="U34" t="n">
        <v>0.915799</v>
      </c>
      <c r="V34" t="n">
        <v>1</v>
      </c>
      <c r="W34" t="n">
        <v>1</v>
      </c>
      <c r="X34" t="n">
        <v>0.4171298</v>
      </c>
      <c r="Y34" t="inlineStr"/>
      <c r="Z34" t="n">
        <v>2</v>
      </c>
      <c r="AA34" t="n">
        <v>0.4962712391828547</v>
      </c>
      <c r="AB34" t="n">
        <v>2</v>
      </c>
      <c r="AC34" t="n">
        <v>0.6345489575786198</v>
      </c>
      <c r="AD34" t="n">
        <v>2</v>
      </c>
      <c r="AE34" t="n">
        <v>0.7254493124320582</v>
      </c>
      <c r="AF34" t="n">
        <v>0.5351369092918009</v>
      </c>
      <c r="AG34" t="n">
        <v>0.5312313162486362</v>
      </c>
      <c r="AH34" t="n">
        <v>0.2928991907120358</v>
      </c>
      <c r="AI34" t="n">
        <v>2.431646</v>
      </c>
      <c r="AJ34" t="n">
        <v>1.087288</v>
      </c>
      <c r="AK34" t="n">
        <v>5.438212</v>
      </c>
      <c r="AL34" t="n">
        <v>58</v>
      </c>
      <c r="AM34" t="n">
        <v>26</v>
      </c>
      <c r="AN34" t="n">
        <v>131</v>
      </c>
      <c r="AO34" t="n">
        <v>117.3851</v>
      </c>
      <c r="AP34" t="n">
        <v>83.97989</v>
      </c>
      <c r="AQ34" t="n">
        <v>164.0782</v>
      </c>
      <c r="AR34" t="n">
        <v>0.5400738</v>
      </c>
      <c r="AS34" t="n">
        <v>0.2798325</v>
      </c>
      <c r="AT34" t="n">
        <v>1</v>
      </c>
      <c r="AU34" t="inlineStr">
        <is>
          <t>anlys\230430-153402\PrunModu-ab-5mn-m-hno-pol-la-ma-e3zn5trg</t>
        </is>
      </c>
    </row>
    <row r="35">
      <c r="A35" t="n">
        <v>2</v>
      </c>
      <c r="B35" t="inlineStr">
        <is>
          <t>Prunella modularis</t>
        </is>
      </c>
      <c r="C35" t="inlineStr">
        <is>
          <t>a+b</t>
        </is>
      </c>
      <c r="D35" t="inlineStr">
        <is>
          <t>m</t>
        </is>
      </c>
      <c r="E35" t="inlineStr">
        <is>
          <t>5mn</t>
        </is>
      </c>
      <c r="F35" t="n">
        <v>21</v>
      </c>
      <c r="G35" t="n">
        <v>159.730018883386</v>
      </c>
      <c r="H35" t="n">
        <v>67</v>
      </c>
      <c r="I35" t="inlineStr">
        <is>
          <t>HNORMAL</t>
        </is>
      </c>
      <c r="J35" t="inlineStr">
        <is>
          <t>POLY</t>
        </is>
      </c>
      <c r="K35" t="n">
        <v>20</v>
      </c>
      <c r="L35" t="inlineStr"/>
      <c r="M35" t="inlineStr"/>
      <c r="N35" t="n">
        <v>1</v>
      </c>
      <c r="O35" t="n">
        <v>190</v>
      </c>
      <c r="P35" t="n">
        <v>20</v>
      </c>
      <c r="Q35" t="n">
        <v>95.23809523809524</v>
      </c>
      <c r="R35" t="n">
        <v>0</v>
      </c>
      <c r="S35" t="n">
        <v>0</v>
      </c>
      <c r="T35" t="n">
        <v>0.2844024</v>
      </c>
      <c r="U35" t="n">
        <v>0.8932263</v>
      </c>
      <c r="V35" t="n">
        <v>1</v>
      </c>
      <c r="W35" t="n">
        <v>1</v>
      </c>
      <c r="X35" t="n">
        <v>0.4171313</v>
      </c>
      <c r="Y35" t="inlineStr"/>
      <c r="Z35" t="inlineStr"/>
      <c r="AA35" t="n">
        <v>0.4239347739866824</v>
      </c>
      <c r="AB35" t="inlineStr"/>
      <c r="AC35" t="n">
        <v>0.5420591605197443</v>
      </c>
      <c r="AD35" t="inlineStr"/>
      <c r="AE35" t="n">
        <v>0.6059198550404419</v>
      </c>
      <c r="AF35" t="n">
        <v>0.4055423157904146</v>
      </c>
      <c r="AG35" t="n">
        <v>0.4605338290944159</v>
      </c>
      <c r="AH35" t="n">
        <v>0.2546230346640252</v>
      </c>
      <c r="AI35" t="n">
        <v>2.575378</v>
      </c>
      <c r="AJ35" t="n">
        <v>1.151553</v>
      </c>
      <c r="AK35" t="n">
        <v>5.759675</v>
      </c>
      <c r="AL35" t="n">
        <v>62</v>
      </c>
      <c r="AM35" t="n">
        <v>28</v>
      </c>
      <c r="AN35" t="n">
        <v>138</v>
      </c>
      <c r="AO35" t="n">
        <v>114.0625</v>
      </c>
      <c r="AP35" t="n">
        <v>81.60262</v>
      </c>
      <c r="AQ35" t="n">
        <v>159.4342</v>
      </c>
      <c r="AR35" t="n">
        <v>0.5099323</v>
      </c>
      <c r="AS35" t="n">
        <v>0.264214</v>
      </c>
      <c r="AT35" t="n">
        <v>0.9841679</v>
      </c>
      <c r="AU35" t="inlineStr">
        <is>
          <t>anlys\230430-153402\PrunModu-ab-5mn-m-hno-pol-l20-bht7nv3m</t>
        </is>
      </c>
    </row>
    <row r="36">
      <c r="A36" t="n">
        <v>2</v>
      </c>
      <c r="B36" t="inlineStr">
        <is>
          <t>Prunella modularis</t>
        </is>
      </c>
      <c r="C36" t="inlineStr">
        <is>
          <t>a+b</t>
        </is>
      </c>
      <c r="D36" t="inlineStr">
        <is>
          <t>m</t>
        </is>
      </c>
      <c r="E36" t="inlineStr">
        <is>
          <t>5mn</t>
        </is>
      </c>
      <c r="F36" t="n">
        <v>21</v>
      </c>
      <c r="G36" t="n">
        <v>159.730018883386</v>
      </c>
      <c r="H36" t="n">
        <v>84</v>
      </c>
      <c r="I36" t="inlineStr">
        <is>
          <t>HAZARD</t>
        </is>
      </c>
      <c r="J36" t="inlineStr">
        <is>
          <t>POLY</t>
        </is>
      </c>
      <c r="K36" t="n">
        <v>20</v>
      </c>
      <c r="L36" t="n">
        <v>200</v>
      </c>
      <c r="M36" t="inlineStr"/>
      <c r="N36" t="n">
        <v>2</v>
      </c>
      <c r="O36" t="n">
        <v>190</v>
      </c>
      <c r="P36" t="n">
        <v>20</v>
      </c>
      <c r="Q36" t="n">
        <v>95.23809523809524</v>
      </c>
      <c r="R36" t="n">
        <v>0</v>
      </c>
      <c r="S36" t="n">
        <v>0.7976999999999919</v>
      </c>
      <c r="T36" t="n">
        <v>0.07726705</v>
      </c>
      <c r="U36" t="n">
        <v>0.7767633</v>
      </c>
      <c r="V36" t="n">
        <v>0.8</v>
      </c>
      <c r="W36" t="n">
        <v>0.7</v>
      </c>
      <c r="X36" t="n">
        <v>0.3007788</v>
      </c>
      <c r="Y36" t="inlineStr"/>
      <c r="Z36" t="inlineStr"/>
      <c r="AA36" t="n">
        <v>0.4646119155731255</v>
      </c>
      <c r="AB36" t="inlineStr"/>
      <c r="AC36" t="n">
        <v>0.4866367087533456</v>
      </c>
      <c r="AD36" t="inlineStr"/>
      <c r="AE36" t="n">
        <v>0.523739156439551</v>
      </c>
      <c r="AF36" t="n">
        <v>0.3806484976743026</v>
      </c>
      <c r="AG36" t="n">
        <v>0.491915107694534</v>
      </c>
      <c r="AH36" t="n">
        <v>0.397091212813201</v>
      </c>
      <c r="AI36" t="n">
        <v>1.736976</v>
      </c>
      <c r="AJ36" t="n">
        <v>0.9693889999999999</v>
      </c>
      <c r="AK36" t="n">
        <v>3.112358</v>
      </c>
      <c r="AL36" t="n">
        <v>42</v>
      </c>
      <c r="AM36" t="n">
        <v>23</v>
      </c>
      <c r="AN36" t="n">
        <v>75</v>
      </c>
      <c r="AO36" t="n">
        <v>138.8885</v>
      </c>
      <c r="AP36" t="n">
        <v>119.6523</v>
      </c>
      <c r="AQ36" t="n">
        <v>161.2173</v>
      </c>
      <c r="AR36" t="n">
        <v>0.4822505</v>
      </c>
      <c r="AS36" t="n">
        <v>0.3583163</v>
      </c>
      <c r="AT36" t="n">
        <v>0.649051</v>
      </c>
      <c r="AU36" t="inlineStr">
        <is>
          <t>anlys\230430-153402\PrunModu-ab-5mn-m-haz-pol-l20-r200-q1gm0_bb</t>
        </is>
      </c>
    </row>
    <row r="37">
      <c r="A37" t="n">
        <v>2</v>
      </c>
      <c r="B37" t="inlineStr">
        <is>
          <t>Prunella modularis</t>
        </is>
      </c>
      <c r="C37" t="inlineStr">
        <is>
          <t>a+b</t>
        </is>
      </c>
      <c r="D37" t="inlineStr">
        <is>
          <t>m</t>
        </is>
      </c>
      <c r="E37" t="inlineStr">
        <is>
          <t>5mn</t>
        </is>
      </c>
      <c r="F37" t="n">
        <v>21</v>
      </c>
      <c r="G37" t="n">
        <v>159.730018883386</v>
      </c>
      <c r="H37" t="n">
        <v>60</v>
      </c>
      <c r="I37" t="inlineStr">
        <is>
          <t>HNORMAL</t>
        </is>
      </c>
      <c r="J37" t="inlineStr">
        <is>
          <t>POLY</t>
        </is>
      </c>
      <c r="K37" t="n">
        <v>24.97559221156294</v>
      </c>
      <c r="L37" t="inlineStr"/>
      <c r="M37" t="inlineStr"/>
      <c r="N37" t="n">
        <v>1</v>
      </c>
      <c r="O37" t="n">
        <v>190</v>
      </c>
      <c r="P37" t="n">
        <v>20</v>
      </c>
      <c r="Q37" t="n">
        <v>95.23809523809524</v>
      </c>
      <c r="R37" t="n">
        <v>0</v>
      </c>
      <c r="S37" t="n">
        <v>0</v>
      </c>
      <c r="T37" t="n">
        <v>0.7192971</v>
      </c>
      <c r="U37" t="n">
        <v>0.8708807</v>
      </c>
      <c r="V37" t="n">
        <v>1</v>
      </c>
      <c r="W37" t="n">
        <v>1</v>
      </c>
      <c r="X37" t="n">
        <v>0.4171296</v>
      </c>
      <c r="Y37" t="inlineStr"/>
      <c r="Z37" t="inlineStr"/>
      <c r="AA37" t="n">
        <v>0.474568537896921</v>
      </c>
      <c r="AB37" t="n">
        <v>5</v>
      </c>
      <c r="AC37" t="n">
        <v>0.6067988584315043</v>
      </c>
      <c r="AD37" t="n">
        <v>5</v>
      </c>
      <c r="AE37" t="n">
        <v>0.689306336348871</v>
      </c>
      <c r="AF37" t="n">
        <v>0.4970117431488535</v>
      </c>
      <c r="AG37" t="n">
        <v>0.5076851584916641</v>
      </c>
      <c r="AH37" t="n">
        <v>0.2814855830956046</v>
      </c>
      <c r="AI37" t="n">
        <v>2.713189</v>
      </c>
      <c r="AJ37" t="n">
        <v>1.213178</v>
      </c>
      <c r="AK37" t="n">
        <v>6.067863</v>
      </c>
      <c r="AL37" t="n">
        <v>65</v>
      </c>
      <c r="AM37" t="n">
        <v>29</v>
      </c>
      <c r="AN37" t="n">
        <v>146</v>
      </c>
      <c r="AO37" t="n">
        <v>111.1279</v>
      </c>
      <c r="AP37" t="n">
        <v>79.50336</v>
      </c>
      <c r="AQ37" t="n">
        <v>155.332</v>
      </c>
      <c r="AR37" t="n">
        <v>0.4840311</v>
      </c>
      <c r="AS37" t="n">
        <v>0.2507947</v>
      </c>
      <c r="AT37" t="n">
        <v>0.9341747</v>
      </c>
      <c r="AU37" t="inlineStr">
        <is>
          <t>anlys\230430-153402\PrunModu-ab-5mn-m-hno-pol-la-plng8ztr</t>
        </is>
      </c>
    </row>
    <row r="38">
      <c r="A38" t="n">
        <v>3</v>
      </c>
      <c r="B38" t="inlineStr">
        <is>
          <t>Prunella modularis</t>
        </is>
      </c>
      <c r="C38" t="inlineStr">
        <is>
          <t>a+b</t>
        </is>
      </c>
      <c r="D38" t="inlineStr">
        <is>
          <t>m</t>
        </is>
      </c>
      <c r="E38" t="inlineStr">
        <is>
          <t>10mn</t>
        </is>
      </c>
      <c r="F38" t="n">
        <v>47</v>
      </c>
      <c r="G38" t="n">
        <v>271.22109039805</v>
      </c>
      <c r="H38" t="n">
        <v>87</v>
      </c>
      <c r="I38" t="inlineStr">
        <is>
          <t>HNORMAL</t>
        </is>
      </c>
      <c r="J38" t="inlineStr">
        <is>
          <t>POLY</t>
        </is>
      </c>
      <c r="K38" t="inlineStr"/>
      <c r="L38" t="inlineStr"/>
      <c r="M38" t="n">
        <v>7</v>
      </c>
      <c r="N38" t="n">
        <v>1</v>
      </c>
      <c r="O38" t="n">
        <v>190</v>
      </c>
      <c r="P38" t="n">
        <v>47</v>
      </c>
      <c r="Q38" t="n">
        <v>100</v>
      </c>
      <c r="R38" t="n">
        <v>0</v>
      </c>
      <c r="S38" t="n">
        <v>0.8374000000000024</v>
      </c>
      <c r="T38" t="n">
        <v>0.7497347</v>
      </c>
      <c r="U38" t="n">
        <v>0.5359127</v>
      </c>
      <c r="V38" t="n">
        <v>0.6</v>
      </c>
      <c r="W38" t="n">
        <v>0.7</v>
      </c>
      <c r="X38" t="n">
        <v>0.229235</v>
      </c>
      <c r="Y38" t="inlineStr"/>
      <c r="Z38" t="n">
        <v>4</v>
      </c>
      <c r="AA38" t="n">
        <v>0.7048457743991681</v>
      </c>
      <c r="AB38" t="n">
        <v>5</v>
      </c>
      <c r="AC38" t="n">
        <v>0.7020246454388035</v>
      </c>
      <c r="AD38" t="n">
        <v>5</v>
      </c>
      <c r="AE38" t="n">
        <v>0.7087360584679548</v>
      </c>
      <c r="AF38" t="n">
        <v>0.7096976701491897</v>
      </c>
      <c r="AG38" t="n">
        <v>0.6837099064062166</v>
      </c>
      <c r="AH38" t="n">
        <v>0.6543439222512865</v>
      </c>
      <c r="AI38" t="n">
        <v>6.439119</v>
      </c>
      <c r="AJ38" t="n">
        <v>4.116054</v>
      </c>
      <c r="AK38" t="n">
        <v>10.0733</v>
      </c>
      <c r="AL38" t="n">
        <v>155</v>
      </c>
      <c r="AM38" t="n">
        <v>99</v>
      </c>
      <c r="AN38" t="n">
        <v>242</v>
      </c>
      <c r="AO38" t="n">
        <v>110.5819</v>
      </c>
      <c r="AP38" t="n">
        <v>95.52869</v>
      </c>
      <c r="AQ38" t="n">
        <v>128.0071</v>
      </c>
      <c r="AR38" t="n">
        <v>0.1662344</v>
      </c>
      <c r="AS38" t="n">
        <v>0.1241993</v>
      </c>
      <c r="AT38" t="n">
        <v>0.2224963</v>
      </c>
      <c r="AU38" t="inlineStr">
        <is>
          <t>anlys\230430-153402\PrunModu-ab-10mn-m-hno-pol-ma-mkd18igv</t>
        </is>
      </c>
    </row>
    <row r="39">
      <c r="A39" t="n">
        <v>3</v>
      </c>
      <c r="B39" t="inlineStr">
        <is>
          <t>Prunella modularis</t>
        </is>
      </c>
      <c r="C39" t="inlineStr">
        <is>
          <t>a+b</t>
        </is>
      </c>
      <c r="D39" t="inlineStr">
        <is>
          <t>m</t>
        </is>
      </c>
      <c r="E39" t="inlineStr">
        <is>
          <t>10mn</t>
        </is>
      </c>
      <c r="F39" t="n">
        <v>47</v>
      </c>
      <c r="G39" t="n">
        <v>271.22109039805</v>
      </c>
      <c r="H39" t="n">
        <v>86</v>
      </c>
      <c r="I39" t="inlineStr">
        <is>
          <t>HNORMAL</t>
        </is>
      </c>
      <c r="J39" t="inlineStr">
        <is>
          <t>POLY</t>
        </is>
      </c>
      <c r="K39" t="inlineStr"/>
      <c r="L39" t="inlineStr"/>
      <c r="M39" t="inlineStr"/>
      <c r="N39" t="n">
        <v>1</v>
      </c>
      <c r="O39" t="n">
        <v>190</v>
      </c>
      <c r="P39" t="n">
        <v>47</v>
      </c>
      <c r="Q39" t="n">
        <v>100</v>
      </c>
      <c r="R39" t="n">
        <v>0</v>
      </c>
      <c r="S39" t="n">
        <v>0.8374000000000024</v>
      </c>
      <c r="T39" t="n">
        <v>0.295132</v>
      </c>
      <c r="U39" t="n">
        <v>0.5359127</v>
      </c>
      <c r="V39" t="n">
        <v>0.6</v>
      </c>
      <c r="W39" t="n">
        <v>0.7</v>
      </c>
      <c r="X39" t="n">
        <v>0.229235</v>
      </c>
      <c r="Y39" t="inlineStr"/>
      <c r="Z39" t="inlineStr"/>
      <c r="AA39" t="n">
        <v>0.627310687381886</v>
      </c>
      <c r="AB39" t="inlineStr"/>
      <c r="AC39" t="n">
        <v>0.6247998908195773</v>
      </c>
      <c r="AD39" t="inlineStr"/>
      <c r="AE39" t="n">
        <v>0.6203587513252309</v>
      </c>
      <c r="AF39" t="n">
        <v>0.5768960065260081</v>
      </c>
      <c r="AG39" t="n">
        <v>0.6164302591497979</v>
      </c>
      <c r="AH39" t="n">
        <v>0.5899539991845701</v>
      </c>
      <c r="AI39" t="n">
        <v>6.439119</v>
      </c>
      <c r="AJ39" t="n">
        <v>4.116054</v>
      </c>
      <c r="AK39" t="n">
        <v>10.0733</v>
      </c>
      <c r="AL39" t="n">
        <v>155</v>
      </c>
      <c r="AM39" t="n">
        <v>99</v>
      </c>
      <c r="AN39" t="n">
        <v>242</v>
      </c>
      <c r="AO39" t="n">
        <v>110.5819</v>
      </c>
      <c r="AP39" t="n">
        <v>95.52869</v>
      </c>
      <c r="AQ39" t="n">
        <v>128.0071</v>
      </c>
      <c r="AR39" t="n">
        <v>0.1662344</v>
      </c>
      <c r="AS39" t="n">
        <v>0.1241993</v>
      </c>
      <c r="AT39" t="n">
        <v>0.2224963</v>
      </c>
      <c r="AU39" t="inlineStr">
        <is>
          <t>anlys\230430-153402\PrunModu-ab-10mn-m-hno-pol-zl53dkfo</t>
        </is>
      </c>
    </row>
    <row r="40">
      <c r="A40" t="n">
        <v>3</v>
      </c>
      <c r="B40" t="inlineStr">
        <is>
          <t>Prunella modularis</t>
        </is>
      </c>
      <c r="C40" t="inlineStr">
        <is>
          <t>a+b</t>
        </is>
      </c>
      <c r="D40" t="inlineStr">
        <is>
          <t>m</t>
        </is>
      </c>
      <c r="E40" t="inlineStr">
        <is>
          <t>10mn</t>
        </is>
      </c>
      <c r="F40" t="n">
        <v>47</v>
      </c>
      <c r="G40" t="n">
        <v>271.22109039805</v>
      </c>
      <c r="H40" t="n">
        <v>88</v>
      </c>
      <c r="I40" t="inlineStr">
        <is>
          <t>HNORMAL</t>
        </is>
      </c>
      <c r="J40" t="inlineStr">
        <is>
          <t>POLY</t>
        </is>
      </c>
      <c r="K40" t="inlineStr"/>
      <c r="L40" t="n">
        <v>176.6101324537052</v>
      </c>
      <c r="M40" t="inlineStr"/>
      <c r="N40" t="n">
        <v>1</v>
      </c>
      <c r="O40" t="n">
        <v>190</v>
      </c>
      <c r="P40" t="n">
        <v>46</v>
      </c>
      <c r="Q40" t="n">
        <v>97.87234042553192</v>
      </c>
      <c r="R40" t="n">
        <v>0</v>
      </c>
      <c r="S40" t="n">
        <v>0</v>
      </c>
      <c r="T40" t="n">
        <v>0.5703509</v>
      </c>
      <c r="U40" t="n">
        <v>0.8201571</v>
      </c>
      <c r="V40" t="n">
        <v>0.8</v>
      </c>
      <c r="W40" t="n">
        <v>0.8</v>
      </c>
      <c r="X40" t="n">
        <v>0.2663902</v>
      </c>
      <c r="Y40" t="inlineStr"/>
      <c r="Z40" t="n">
        <v>3</v>
      </c>
      <c r="AA40" t="n">
        <v>0.7065227906317033</v>
      </c>
      <c r="AB40" t="n">
        <v>2</v>
      </c>
      <c r="AC40" t="n">
        <v>0.7183101292688102</v>
      </c>
      <c r="AD40" t="n">
        <v>2</v>
      </c>
      <c r="AE40" t="n">
        <v>0.7430311645031361</v>
      </c>
      <c r="AF40" t="n">
        <v>0.6899134555064286</v>
      </c>
      <c r="AG40" t="n">
        <v>0.7183282382367854</v>
      </c>
      <c r="AH40" t="n">
        <v>0.6180384864476549</v>
      </c>
      <c r="AI40" t="n">
        <v>5.691965</v>
      </c>
      <c r="AJ40" t="n">
        <v>3.388576</v>
      </c>
      <c r="AK40" t="n">
        <v>9.561083999999999</v>
      </c>
      <c r="AL40" t="n">
        <v>137</v>
      </c>
      <c r="AM40" t="n">
        <v>81</v>
      </c>
      <c r="AN40" t="n">
        <v>229</v>
      </c>
      <c r="AO40" t="n">
        <v>116.3579</v>
      </c>
      <c r="AP40" t="n">
        <v>95.60671000000001</v>
      </c>
      <c r="AQ40" t="n">
        <v>141.6132</v>
      </c>
      <c r="AR40" t="n">
        <v>0.4340718</v>
      </c>
      <c r="AS40" t="n">
        <v>0.2938604</v>
      </c>
      <c r="AT40" t="n">
        <v>0.6411829999999999</v>
      </c>
      <c r="AU40" t="inlineStr">
        <is>
          <t>anlys\230430-153402\PrunModu-ab-10mn-m-hno-pol-ra-18pk5nr2</t>
        </is>
      </c>
    </row>
    <row r="41">
      <c r="A41" t="n">
        <v>3</v>
      </c>
      <c r="B41" t="inlineStr">
        <is>
          <t>Prunella modularis</t>
        </is>
      </c>
      <c r="C41" t="inlineStr">
        <is>
          <t>a+b</t>
        </is>
      </c>
      <c r="D41" t="inlineStr">
        <is>
          <t>m</t>
        </is>
      </c>
      <c r="E41" t="inlineStr">
        <is>
          <t>10mn</t>
        </is>
      </c>
      <c r="F41" t="n">
        <v>47</v>
      </c>
      <c r="G41" t="n">
        <v>271.22109039805</v>
      </c>
      <c r="H41" t="n">
        <v>89</v>
      </c>
      <c r="I41" t="inlineStr">
        <is>
          <t>HNORMAL</t>
        </is>
      </c>
      <c r="J41" t="inlineStr">
        <is>
          <t>POLY</t>
        </is>
      </c>
      <c r="K41" t="inlineStr"/>
      <c r="L41" t="n">
        <v>177.2588103165699</v>
      </c>
      <c r="M41" t="n">
        <v>7</v>
      </c>
      <c r="N41" t="n">
        <v>1</v>
      </c>
      <c r="O41" t="n">
        <v>190</v>
      </c>
      <c r="P41" t="n">
        <v>46</v>
      </c>
      <c r="Q41" t="n">
        <v>97.87234042553192</v>
      </c>
      <c r="R41" t="n">
        <v>0</v>
      </c>
      <c r="S41" t="n">
        <v>0</v>
      </c>
      <c r="T41" t="n">
        <v>0.9876883</v>
      </c>
      <c r="U41" t="n">
        <v>0.8080708</v>
      </c>
      <c r="V41" t="n">
        <v>0.8</v>
      </c>
      <c r="W41" t="n">
        <v>0.8</v>
      </c>
      <c r="X41" t="n">
        <v>0.2663906</v>
      </c>
      <c r="Y41" t="inlineStr"/>
      <c r="Z41" t="n">
        <v>1</v>
      </c>
      <c r="AA41" t="n">
        <v>0.7553175736266693</v>
      </c>
      <c r="AB41" t="n">
        <v>1</v>
      </c>
      <c r="AC41" t="n">
        <v>0.7679192016343553</v>
      </c>
      <c r="AD41" t="n">
        <v>1</v>
      </c>
      <c r="AE41" t="n">
        <v>0.8019624502493902</v>
      </c>
      <c r="AF41" t="n">
        <v>0.7781672663305872</v>
      </c>
      <c r="AG41" t="n">
        <v>0.7610047150633495</v>
      </c>
      <c r="AH41" t="n">
        <v>0.6558371559656139</v>
      </c>
      <c r="AI41" t="n">
        <v>5.721568</v>
      </c>
      <c r="AJ41" t="n">
        <v>3.406198</v>
      </c>
      <c r="AK41" t="n">
        <v>9.610817000000001</v>
      </c>
      <c r="AL41" t="n">
        <v>137</v>
      </c>
      <c r="AM41" t="n">
        <v>82</v>
      </c>
      <c r="AN41" t="n">
        <v>231</v>
      </c>
      <c r="AO41" t="n">
        <v>116.0565</v>
      </c>
      <c r="AP41" t="n">
        <v>95.35901</v>
      </c>
      <c r="AQ41" t="n">
        <v>141.2464</v>
      </c>
      <c r="AR41" t="n">
        <v>0.4286696</v>
      </c>
      <c r="AS41" t="n">
        <v>0.2902029</v>
      </c>
      <c r="AT41" t="n">
        <v>0.6332038</v>
      </c>
      <c r="AU41" t="inlineStr">
        <is>
          <t>anlys\230430-153402\PrunModu-ab-10mn-m-hno-pol-ra-ma-kt2t8gks</t>
        </is>
      </c>
    </row>
    <row r="42">
      <c r="A42" t="n">
        <v>3</v>
      </c>
      <c r="B42" t="inlineStr">
        <is>
          <t>Prunella modularis</t>
        </is>
      </c>
      <c r="C42" t="inlineStr">
        <is>
          <t>a+b</t>
        </is>
      </c>
      <c r="D42" t="inlineStr">
        <is>
          <t>m</t>
        </is>
      </c>
      <c r="E42" t="inlineStr">
        <is>
          <t>10mn</t>
        </is>
      </c>
      <c r="F42" t="n">
        <v>47</v>
      </c>
      <c r="G42" t="n">
        <v>271.22109039805</v>
      </c>
      <c r="H42" t="n">
        <v>96</v>
      </c>
      <c r="I42" t="inlineStr">
        <is>
          <t>HNORMAL</t>
        </is>
      </c>
      <c r="J42" t="inlineStr">
        <is>
          <t>POLY</t>
        </is>
      </c>
      <c r="K42" t="inlineStr"/>
      <c r="L42" t="n">
        <v>200</v>
      </c>
      <c r="M42" t="inlineStr"/>
      <c r="N42" t="n">
        <v>2</v>
      </c>
      <c r="O42" t="n">
        <v>190</v>
      </c>
      <c r="P42" t="n">
        <v>46</v>
      </c>
      <c r="Q42" t="n">
        <v>97.87234042553192</v>
      </c>
      <c r="R42" t="n">
        <v>1</v>
      </c>
      <c r="S42" t="n">
        <v>0</v>
      </c>
      <c r="T42" t="n">
        <v>0.4352421</v>
      </c>
      <c r="U42" t="n">
        <v>0.9173021</v>
      </c>
      <c r="V42" t="n">
        <v>0.8</v>
      </c>
      <c r="W42" t="n">
        <v>0.8</v>
      </c>
      <c r="X42" t="n">
        <v>0.294856</v>
      </c>
      <c r="Y42" t="inlineStr"/>
      <c r="Z42" t="inlineStr"/>
      <c r="AA42" t="n">
        <v>0.6362130949529051</v>
      </c>
      <c r="AB42" t="inlineStr"/>
      <c r="AC42" t="n">
        <v>0.6640846027531784</v>
      </c>
      <c r="AD42" t="inlineStr"/>
      <c r="AE42" t="n">
        <v>0.7067805597279242</v>
      </c>
      <c r="AF42" t="n">
        <v>0.609934957874806</v>
      </c>
      <c r="AG42" t="n">
        <v>0.6626119232616029</v>
      </c>
      <c r="AH42" t="n">
        <v>0.5320250172317372</v>
      </c>
      <c r="AI42" t="n">
        <v>5.084004</v>
      </c>
      <c r="AJ42" t="n">
        <v>2.866331</v>
      </c>
      <c r="AK42" t="n">
        <v>9.017486999999999</v>
      </c>
      <c r="AL42" t="n">
        <v>122</v>
      </c>
      <c r="AM42" t="n">
        <v>69</v>
      </c>
      <c r="AN42" t="n">
        <v>216</v>
      </c>
      <c r="AO42" t="n">
        <v>123.1188</v>
      </c>
      <c r="AP42" t="n">
        <v>97.44938999999999</v>
      </c>
      <c r="AQ42" t="n">
        <v>155.5497</v>
      </c>
      <c r="AR42" t="n">
        <v>0.3789557</v>
      </c>
      <c r="AS42" t="n">
        <v>0.2385042</v>
      </c>
      <c r="AT42" t="n">
        <v>0.6021169</v>
      </c>
      <c r="AU42" t="inlineStr">
        <is>
          <t>anlys\230430-153402\PrunModu-ab-10mn-m-hno-pol-r200-y11duisp</t>
        </is>
      </c>
    </row>
    <row r="43">
      <c r="A43" t="n">
        <v>3</v>
      </c>
      <c r="B43" t="inlineStr">
        <is>
          <t>Prunella modularis</t>
        </is>
      </c>
      <c r="C43" t="inlineStr">
        <is>
          <t>a+b</t>
        </is>
      </c>
      <c r="D43" t="inlineStr">
        <is>
          <t>m</t>
        </is>
      </c>
      <c r="E43" t="inlineStr">
        <is>
          <t>10mn</t>
        </is>
      </c>
      <c r="F43" t="n">
        <v>47</v>
      </c>
      <c r="G43" t="n">
        <v>271.22109039805</v>
      </c>
      <c r="H43" t="n">
        <v>107</v>
      </c>
      <c r="I43" t="inlineStr">
        <is>
          <t>HAZARD</t>
        </is>
      </c>
      <c r="J43" t="inlineStr">
        <is>
          <t>POLY</t>
        </is>
      </c>
      <c r="K43" t="n">
        <v>10.62704092606604</v>
      </c>
      <c r="L43" t="n">
        <v>196.9023328932084</v>
      </c>
      <c r="M43" t="inlineStr"/>
      <c r="N43" t="n">
        <v>1</v>
      </c>
      <c r="O43" t="n">
        <v>190</v>
      </c>
      <c r="P43" t="n">
        <v>45</v>
      </c>
      <c r="Q43" t="n">
        <v>95.74468085106383</v>
      </c>
      <c r="R43" t="n">
        <v>0</v>
      </c>
      <c r="S43" t="n">
        <v>0</v>
      </c>
      <c r="T43" t="n">
        <v>0.457987</v>
      </c>
      <c r="U43" t="n">
        <v>0.5158431999999999</v>
      </c>
      <c r="V43" t="n">
        <v>0.7</v>
      </c>
      <c r="W43" t="n">
        <v>0.6</v>
      </c>
      <c r="X43" t="n">
        <v>0.2141627</v>
      </c>
      <c r="Y43" t="inlineStr"/>
      <c r="Z43" t="inlineStr"/>
      <c r="AA43" t="n">
        <v>0.6291650048989575</v>
      </c>
      <c r="AB43" t="inlineStr"/>
      <c r="AC43" t="n">
        <v>0.6232865385251295</v>
      </c>
      <c r="AD43" t="inlineStr"/>
      <c r="AE43" t="n">
        <v>0.6604119277669995</v>
      </c>
      <c r="AF43" t="n">
        <v>0.607352843009737</v>
      </c>
      <c r="AG43" t="n">
        <v>0.6154341274193847</v>
      </c>
      <c r="AH43" t="n">
        <v>0.6032300759796297</v>
      </c>
      <c r="AI43" t="n">
        <v>3.676188</v>
      </c>
      <c r="AJ43" t="n">
        <v>2.418497</v>
      </c>
      <c r="AK43" t="n">
        <v>5.587914</v>
      </c>
      <c r="AL43" t="n">
        <v>88</v>
      </c>
      <c r="AM43" t="n">
        <v>58</v>
      </c>
      <c r="AN43" t="n">
        <v>134</v>
      </c>
      <c r="AO43" t="n">
        <v>143.2042</v>
      </c>
      <c r="AP43" t="n">
        <v>127.3199</v>
      </c>
      <c r="AQ43" t="n">
        <v>161.0702</v>
      </c>
      <c r="AR43" t="n">
        <v>0.5289457</v>
      </c>
      <c r="AS43" t="n">
        <v>0.4183606</v>
      </c>
      <c r="AT43" t="n">
        <v>0.6687618</v>
      </c>
      <c r="AU43" t="inlineStr">
        <is>
          <t>anlys\230430-153402\PrunModu-ab-10mn-m-haz-pol-la-ra-7d8x2k9h</t>
        </is>
      </c>
    </row>
    <row r="44">
      <c r="A44" t="n">
        <v>3</v>
      </c>
      <c r="B44" t="inlineStr">
        <is>
          <t>Prunella modularis</t>
        </is>
      </c>
      <c r="C44" t="inlineStr">
        <is>
          <t>a+b</t>
        </is>
      </c>
      <c r="D44" t="inlineStr">
        <is>
          <t>m</t>
        </is>
      </c>
      <c r="E44" t="inlineStr">
        <is>
          <t>10mn</t>
        </is>
      </c>
      <c r="F44" t="n">
        <v>47</v>
      </c>
      <c r="G44" t="n">
        <v>271.22109039805</v>
      </c>
      <c r="H44" t="n">
        <v>108</v>
      </c>
      <c r="I44" t="inlineStr">
        <is>
          <t>HAZARD</t>
        </is>
      </c>
      <c r="J44" t="inlineStr">
        <is>
          <t>POLY</t>
        </is>
      </c>
      <c r="K44" t="n">
        <v>11.95515862138099</v>
      </c>
      <c r="L44" t="n">
        <v>221.8577607431577</v>
      </c>
      <c r="M44" t="n">
        <v>6</v>
      </c>
      <c r="N44" t="n">
        <v>2</v>
      </c>
      <c r="O44" t="n">
        <v>190</v>
      </c>
      <c r="P44" t="n">
        <v>45</v>
      </c>
      <c r="Q44" t="n">
        <v>95.74468085106383</v>
      </c>
      <c r="R44" t="n">
        <v>0</v>
      </c>
      <c r="S44" t="n">
        <v>0</v>
      </c>
      <c r="T44" t="n">
        <v>0.6790924</v>
      </c>
      <c r="U44" t="n">
        <v>0.4893482</v>
      </c>
      <c r="V44" t="n">
        <v>0.7</v>
      </c>
      <c r="W44" t="n">
        <v>0.5</v>
      </c>
      <c r="X44" t="n">
        <v>0.2099734</v>
      </c>
      <c r="Y44" t="inlineStr"/>
      <c r="Z44" t="inlineStr"/>
      <c r="AA44" t="n">
        <v>0.6454301827527651</v>
      </c>
      <c r="AB44" t="inlineStr"/>
      <c r="AC44" t="n">
        <v>0.6386181604123927</v>
      </c>
      <c r="AD44" t="inlineStr"/>
      <c r="AE44" t="n">
        <v>0.6776324009840762</v>
      </c>
      <c r="AF44" t="n">
        <v>0.6490864746510525</v>
      </c>
      <c r="AG44" t="n">
        <v>0.6258787984863479</v>
      </c>
      <c r="AH44" t="n">
        <v>0.6201875695806836</v>
      </c>
      <c r="AI44" t="n">
        <v>3.65791</v>
      </c>
      <c r="AJ44" t="n">
        <v>2.425771</v>
      </c>
      <c r="AK44" t="n">
        <v>5.515899</v>
      </c>
      <c r="AL44" t="n">
        <v>88</v>
      </c>
      <c r="AM44" t="n">
        <v>58</v>
      </c>
      <c r="AN44" t="n">
        <v>132</v>
      </c>
      <c r="AO44" t="n">
        <v>143.5615</v>
      </c>
      <c r="AP44" t="n">
        <v>128.6533</v>
      </c>
      <c r="AQ44" t="n">
        <v>160.1973</v>
      </c>
      <c r="AR44" t="n">
        <v>0.418722</v>
      </c>
      <c r="AS44" t="n">
        <v>0.3364351</v>
      </c>
      <c r="AT44" t="n">
        <v>0.5211351</v>
      </c>
      <c r="AU44" t="inlineStr">
        <is>
          <t>anlys\230430-153402\PrunModu-ab-10mn-m-haz-pol-la-ra-ma-tl25re5a</t>
        </is>
      </c>
    </row>
    <row r="45">
      <c r="A45" t="n">
        <v>3</v>
      </c>
      <c r="B45" t="inlineStr">
        <is>
          <t>Prunella modularis</t>
        </is>
      </c>
      <c r="C45" t="inlineStr">
        <is>
          <t>a+b</t>
        </is>
      </c>
      <c r="D45" t="inlineStr">
        <is>
          <t>m</t>
        </is>
      </c>
      <c r="E45" t="inlineStr">
        <is>
          <t>10mn</t>
        </is>
      </c>
      <c r="F45" t="n">
        <v>47</v>
      </c>
      <c r="G45" t="n">
        <v>271.22109039805</v>
      </c>
      <c r="H45" t="n">
        <v>106</v>
      </c>
      <c r="I45" t="inlineStr">
        <is>
          <t>HAZARD</t>
        </is>
      </c>
      <c r="J45" t="inlineStr">
        <is>
          <t>POLY</t>
        </is>
      </c>
      <c r="K45" t="n">
        <v>14.73523514944339</v>
      </c>
      <c r="L45" t="inlineStr"/>
      <c r="M45" t="n">
        <v>8</v>
      </c>
      <c r="N45" t="n">
        <v>2</v>
      </c>
      <c r="O45" t="n">
        <v>190</v>
      </c>
      <c r="P45" t="n">
        <v>46</v>
      </c>
      <c r="Q45" t="n">
        <v>97.87234042553192</v>
      </c>
      <c r="R45" t="n">
        <v>0</v>
      </c>
      <c r="S45" t="n">
        <v>0</v>
      </c>
      <c r="T45" t="n">
        <v>0.5910308</v>
      </c>
      <c r="U45" t="n">
        <v>0.5299461</v>
      </c>
      <c r="V45" t="n">
        <v>0.7</v>
      </c>
      <c r="W45" t="n">
        <v>0.6</v>
      </c>
      <c r="X45" t="n">
        <v>0.2156051</v>
      </c>
      <c r="Y45" t="inlineStr"/>
      <c r="Z45" t="inlineStr"/>
      <c r="AA45" t="n">
        <v>0.6522275475873002</v>
      </c>
      <c r="AB45" t="inlineStr"/>
      <c r="AC45" t="n">
        <v>0.6464229048621647</v>
      </c>
      <c r="AD45" t="inlineStr"/>
      <c r="AE45" t="n">
        <v>0.6889899061753143</v>
      </c>
      <c r="AF45" t="n">
        <v>0.645126381009661</v>
      </c>
      <c r="AG45" t="n">
        <v>0.6373537327192957</v>
      </c>
      <c r="AH45" t="n">
        <v>0.6217407311431725</v>
      </c>
      <c r="AI45" t="n">
        <v>3.76629</v>
      </c>
      <c r="AJ45" t="n">
        <v>2.471011</v>
      </c>
      <c r="AK45" t="n">
        <v>5.740541</v>
      </c>
      <c r="AL45" t="n">
        <v>90</v>
      </c>
      <c r="AM45" t="n">
        <v>59</v>
      </c>
      <c r="AN45" t="n">
        <v>138</v>
      </c>
      <c r="AO45" t="n">
        <v>143.0442</v>
      </c>
      <c r="AP45" t="n">
        <v>126.1331</v>
      </c>
      <c r="AQ45" t="n">
        <v>162.2226</v>
      </c>
      <c r="AR45" t="n">
        <v>0.2781593</v>
      </c>
      <c r="AS45" t="n">
        <v>0.2164355</v>
      </c>
      <c r="AT45" t="n">
        <v>0.3574857</v>
      </c>
      <c r="AU45" t="inlineStr">
        <is>
          <t>anlys\230430-153402\PrunModu-ab-10mn-m-haz-pol-la-ma-yav60e03</t>
        </is>
      </c>
    </row>
    <row r="46">
      <c r="A46" t="n">
        <v>3</v>
      </c>
      <c r="B46" t="inlineStr">
        <is>
          <t>Prunella modularis</t>
        </is>
      </c>
      <c r="C46" t="inlineStr">
        <is>
          <t>a+b</t>
        </is>
      </c>
      <c r="D46" t="inlineStr">
        <is>
          <t>m</t>
        </is>
      </c>
      <c r="E46" t="inlineStr">
        <is>
          <t>10mn</t>
        </is>
      </c>
      <c r="F46" t="n">
        <v>47</v>
      </c>
      <c r="G46" t="n">
        <v>271.22109039805</v>
      </c>
      <c r="H46" t="n">
        <v>93</v>
      </c>
      <c r="I46" t="inlineStr">
        <is>
          <t>HNORMAL</t>
        </is>
      </c>
      <c r="J46" t="inlineStr">
        <is>
          <t>POLY</t>
        </is>
      </c>
      <c r="K46" t="n">
        <v>20.59197284686253</v>
      </c>
      <c r="L46" t="n">
        <v>182.1982226040456</v>
      </c>
      <c r="M46" t="n">
        <v>6</v>
      </c>
      <c r="N46" t="n">
        <v>1</v>
      </c>
      <c r="O46" t="n">
        <v>190</v>
      </c>
      <c r="P46" t="n">
        <v>45</v>
      </c>
      <c r="Q46" t="n">
        <v>95.74468085106383</v>
      </c>
      <c r="R46" t="n">
        <v>0</v>
      </c>
      <c r="S46" t="n">
        <v>0</v>
      </c>
      <c r="T46" t="n">
        <v>0.8924953</v>
      </c>
      <c r="U46" t="n">
        <v>0.7022579</v>
      </c>
      <c r="V46" t="n">
        <v>0.7</v>
      </c>
      <c r="W46" t="n">
        <v>0.7</v>
      </c>
      <c r="X46" t="n">
        <v>0.2716002</v>
      </c>
      <c r="Y46" t="inlineStr"/>
      <c r="Z46" t="n">
        <v>5</v>
      </c>
      <c r="AA46" t="n">
        <v>0.6992356188504902</v>
      </c>
      <c r="AB46" t="n">
        <v>3</v>
      </c>
      <c r="AC46" t="n">
        <v>0.7136093316439062</v>
      </c>
      <c r="AD46" t="n">
        <v>3</v>
      </c>
      <c r="AE46" t="n">
        <v>0.7398427171408708</v>
      </c>
      <c r="AF46" t="n">
        <v>0.7184546577377967</v>
      </c>
      <c r="AG46" t="n">
        <v>0.699570784525954</v>
      </c>
      <c r="AH46" t="n">
        <v>0.6065133655076578</v>
      </c>
      <c r="AI46" t="n">
        <v>6.102259</v>
      </c>
      <c r="AJ46" t="n">
        <v>3.596214</v>
      </c>
      <c r="AK46" t="n">
        <v>10.35466</v>
      </c>
      <c r="AL46" t="n">
        <v>146</v>
      </c>
      <c r="AM46" t="n">
        <v>86</v>
      </c>
      <c r="AN46" t="n">
        <v>249</v>
      </c>
      <c r="AO46" t="n">
        <v>111.1499</v>
      </c>
      <c r="AP46" t="n">
        <v>90.56638</v>
      </c>
      <c r="AQ46" t="n">
        <v>136.4116</v>
      </c>
      <c r="AR46" t="n">
        <v>0.3721613</v>
      </c>
      <c r="AS46" t="n">
        <v>0.2478547</v>
      </c>
      <c r="AT46" t="n">
        <v>0.5588114</v>
      </c>
      <c r="AU46" t="inlineStr">
        <is>
          <t>anlys\230430-153402\PrunModu-ab-10mn-m-hno-pol-la-ra-ma-4b2it9r0</t>
        </is>
      </c>
    </row>
    <row r="47">
      <c r="A47" t="n">
        <v>3</v>
      </c>
      <c r="B47" t="inlineStr">
        <is>
          <t>Prunella modularis</t>
        </is>
      </c>
      <c r="C47" t="inlineStr">
        <is>
          <t>a+b</t>
        </is>
      </c>
      <c r="D47" t="inlineStr">
        <is>
          <t>m</t>
        </is>
      </c>
      <c r="E47" t="inlineStr">
        <is>
          <t>10mn</t>
        </is>
      </c>
      <c r="F47" t="n">
        <v>47</v>
      </c>
      <c r="G47" t="n">
        <v>271.22109039805</v>
      </c>
      <c r="H47" t="n">
        <v>91</v>
      </c>
      <c r="I47" t="inlineStr">
        <is>
          <t>HNORMAL</t>
        </is>
      </c>
      <c r="J47" t="inlineStr">
        <is>
          <t>POLY</t>
        </is>
      </c>
      <c r="K47" t="n">
        <v>22.45614522024664</v>
      </c>
      <c r="L47" t="inlineStr"/>
      <c r="M47" t="n">
        <v>5</v>
      </c>
      <c r="N47" t="n">
        <v>1</v>
      </c>
      <c r="O47" t="n">
        <v>190</v>
      </c>
      <c r="P47" t="n">
        <v>46</v>
      </c>
      <c r="Q47" t="n">
        <v>97.87234042553192</v>
      </c>
      <c r="R47" t="n">
        <v>0</v>
      </c>
      <c r="S47" t="n">
        <v>0</v>
      </c>
      <c r="T47" t="n">
        <v>0.8165261</v>
      </c>
      <c r="U47" t="n">
        <v>0.5483155</v>
      </c>
      <c r="V47" t="n">
        <v>0.6</v>
      </c>
      <c r="W47" t="n">
        <v>0.7</v>
      </c>
      <c r="X47" t="n">
        <v>0.2312275</v>
      </c>
      <c r="Y47" t="inlineStr"/>
      <c r="Z47" t="n">
        <v>2</v>
      </c>
      <c r="AA47" t="n">
        <v>0.7103047976832723</v>
      </c>
      <c r="AB47" t="n">
        <v>4</v>
      </c>
      <c r="AC47" t="n">
        <v>0.7080494506687049</v>
      </c>
      <c r="AD47" t="n">
        <v>4</v>
      </c>
      <c r="AE47" t="n">
        <v>0.7164424508659728</v>
      </c>
      <c r="AF47" t="n">
        <v>0.7213894455784583</v>
      </c>
      <c r="AG47" t="n">
        <v>0.6901671410235393</v>
      </c>
      <c r="AH47" t="n">
        <v>0.6570197986048009</v>
      </c>
      <c r="AI47" t="n">
        <v>6.71408</v>
      </c>
      <c r="AJ47" t="n">
        <v>4.27512</v>
      </c>
      <c r="AK47" t="n">
        <v>10.54447</v>
      </c>
      <c r="AL47" t="n">
        <v>161</v>
      </c>
      <c r="AM47" t="n">
        <v>103</v>
      </c>
      <c r="AN47" t="n">
        <v>253</v>
      </c>
      <c r="AO47" t="n">
        <v>107.1356</v>
      </c>
      <c r="AP47" t="n">
        <v>92.10371000000001</v>
      </c>
      <c r="AQ47" t="n">
        <v>124.6209</v>
      </c>
      <c r="AR47" t="n">
        <v>0.1560346</v>
      </c>
      <c r="AS47" t="n">
        <v>0.1154665</v>
      </c>
      <c r="AT47" t="n">
        <v>0.2108558</v>
      </c>
      <c r="AU47" t="inlineStr">
        <is>
          <t>anlys\230430-153402\PrunModu-ab-10mn-m-hno-pol-la-ma-_sxbwoma</t>
        </is>
      </c>
    </row>
    <row r="48">
      <c r="A48" t="n">
        <v>3</v>
      </c>
      <c r="B48" t="inlineStr">
        <is>
          <t>Prunella modularis</t>
        </is>
      </c>
      <c r="C48" t="inlineStr">
        <is>
          <t>a+b</t>
        </is>
      </c>
      <c r="D48" t="inlineStr">
        <is>
          <t>m</t>
        </is>
      </c>
      <c r="E48" t="inlineStr">
        <is>
          <t>10mn</t>
        </is>
      </c>
      <c r="F48" t="n">
        <v>47</v>
      </c>
      <c r="G48" t="n">
        <v>271.22109039805</v>
      </c>
      <c r="H48" t="n">
        <v>92</v>
      </c>
      <c r="I48" t="inlineStr">
        <is>
          <t>HNORMAL</t>
        </is>
      </c>
      <c r="J48" t="inlineStr">
        <is>
          <t>POLY</t>
        </is>
      </c>
      <c r="K48" t="n">
        <v>25.04255390479987</v>
      </c>
      <c r="L48" t="n">
        <v>180.678740112737</v>
      </c>
      <c r="M48" t="inlineStr"/>
      <c r="N48" t="n">
        <v>1</v>
      </c>
      <c r="O48" t="n">
        <v>190</v>
      </c>
      <c r="P48" t="n">
        <v>45</v>
      </c>
      <c r="Q48" t="n">
        <v>95.74468085106383</v>
      </c>
      <c r="R48" t="n">
        <v>0</v>
      </c>
      <c r="S48" t="n">
        <v>0</v>
      </c>
      <c r="T48" t="n">
        <v>0.634678</v>
      </c>
      <c r="U48" t="n">
        <v>0.7268867</v>
      </c>
      <c r="V48" t="n">
        <v>0.7</v>
      </c>
      <c r="W48" t="n">
        <v>0.7</v>
      </c>
      <c r="X48" t="n">
        <v>0.2715996</v>
      </c>
      <c r="Y48" t="inlineStr"/>
      <c r="Z48" t="inlineStr"/>
      <c r="AA48" t="n">
        <v>0.6729592896343904</v>
      </c>
      <c r="AB48" t="inlineStr"/>
      <c r="AC48" t="n">
        <v>0.686792547453318</v>
      </c>
      <c r="AD48" t="inlineStr"/>
      <c r="AE48" t="n">
        <v>0.7081542626652435</v>
      </c>
      <c r="AF48" t="n">
        <v>0.668594258476623</v>
      </c>
      <c r="AG48" t="n">
        <v>0.6787479994743036</v>
      </c>
      <c r="AH48" t="n">
        <v>0.5862116158754638</v>
      </c>
      <c r="AI48" t="n">
        <v>6.301968</v>
      </c>
      <c r="AJ48" t="n">
        <v>3.713911</v>
      </c>
      <c r="AK48" t="n">
        <v>10.69352</v>
      </c>
      <c r="AL48" t="n">
        <v>151</v>
      </c>
      <c r="AM48" t="n">
        <v>89</v>
      </c>
      <c r="AN48" t="n">
        <v>257</v>
      </c>
      <c r="AO48" t="n">
        <v>109.3746</v>
      </c>
      <c r="AP48" t="n">
        <v>89.11987000000001</v>
      </c>
      <c r="AQ48" t="n">
        <v>134.2327</v>
      </c>
      <c r="AR48" t="n">
        <v>0.3664523</v>
      </c>
      <c r="AS48" t="n">
        <v>0.244053</v>
      </c>
      <c r="AT48" t="n">
        <v>0.5502384</v>
      </c>
      <c r="AU48" t="inlineStr">
        <is>
          <t>anlys\230430-153402\PrunModu-ab-10mn-m-hno-pol-la-ra-uh22gzo1</t>
        </is>
      </c>
    </row>
    <row r="49">
      <c r="A49" t="n">
        <v>3</v>
      </c>
      <c r="B49" t="inlineStr">
        <is>
          <t>Prunella modularis</t>
        </is>
      </c>
      <c r="C49" t="inlineStr">
        <is>
          <t>a+b</t>
        </is>
      </c>
      <c r="D49" t="inlineStr">
        <is>
          <t>m</t>
        </is>
      </c>
      <c r="E49" t="inlineStr">
        <is>
          <t>10mn</t>
        </is>
      </c>
      <c r="F49" t="n">
        <v>47</v>
      </c>
      <c r="G49" t="n">
        <v>271.22109039805</v>
      </c>
      <c r="H49" t="n">
        <v>90</v>
      </c>
      <c r="I49" t="inlineStr">
        <is>
          <t>HNORMAL</t>
        </is>
      </c>
      <c r="J49" t="inlineStr">
        <is>
          <t>POLY</t>
        </is>
      </c>
      <c r="K49" t="n">
        <v>28.78459916325228</v>
      </c>
      <c r="L49" t="inlineStr"/>
      <c r="M49" t="inlineStr"/>
      <c r="N49" t="n">
        <v>1</v>
      </c>
      <c r="O49" t="n">
        <v>190</v>
      </c>
      <c r="P49" t="n">
        <v>45</v>
      </c>
      <c r="Q49" t="n">
        <v>95.74468085106383</v>
      </c>
      <c r="R49" t="n">
        <v>0</v>
      </c>
      <c r="S49" t="n">
        <v>0</v>
      </c>
      <c r="T49" t="n">
        <v>0.9069886</v>
      </c>
      <c r="U49" t="n">
        <v>0.5415114</v>
      </c>
      <c r="V49" t="n">
        <v>0.6</v>
      </c>
      <c r="W49" t="n">
        <v>0.6</v>
      </c>
      <c r="X49" t="n">
        <v>0.2372975</v>
      </c>
      <c r="Y49" t="inlineStr"/>
      <c r="Z49" t="inlineStr"/>
      <c r="AA49" t="n">
        <v>0.6960571180413305</v>
      </c>
      <c r="AB49" t="inlineStr"/>
      <c r="AC49" t="n">
        <v>0.6957294792456777</v>
      </c>
      <c r="AD49" t="inlineStr"/>
      <c r="AE49" t="n">
        <v>0.7044994438449226</v>
      </c>
      <c r="AF49" t="n">
        <v>0.7168328071838047</v>
      </c>
      <c r="AG49" t="n">
        <v>0.676907967924648</v>
      </c>
      <c r="AH49" t="n">
        <v>0.6396843407886964</v>
      </c>
      <c r="AI49" t="n">
        <v>6.788184</v>
      </c>
      <c r="AJ49" t="n">
        <v>4.272436</v>
      </c>
      <c r="AK49" t="n">
        <v>10.78528</v>
      </c>
      <c r="AL49" t="n">
        <v>163</v>
      </c>
      <c r="AM49" t="n">
        <v>103</v>
      </c>
      <c r="AN49" t="n">
        <v>259</v>
      </c>
      <c r="AO49" t="n">
        <v>105.3847</v>
      </c>
      <c r="AP49" t="n">
        <v>90.15591000000001</v>
      </c>
      <c r="AQ49" t="n">
        <v>123.186</v>
      </c>
      <c r="AR49" t="n">
        <v>0.1509762</v>
      </c>
      <c r="AS49" t="n">
        <v>0.1106482</v>
      </c>
      <c r="AT49" t="n">
        <v>0.2060026</v>
      </c>
      <c r="AU49" t="inlineStr">
        <is>
          <t>anlys\230430-153402\PrunModu-ab-10mn-m-hno-pol-la-xfmsfvne</t>
        </is>
      </c>
    </row>
    <row r="50">
      <c r="A50" t="n">
        <v>4</v>
      </c>
      <c r="B50" t="inlineStr">
        <is>
          <t>Phylloscopus bonelli</t>
        </is>
      </c>
      <c r="C50" t="inlineStr">
        <is>
          <t>a+b</t>
        </is>
      </c>
      <c r="D50" t="inlineStr">
        <is>
          <t>m</t>
        </is>
      </c>
      <c r="E50" t="inlineStr">
        <is>
          <t>5mn</t>
        </is>
      </c>
      <c r="F50" t="n">
        <v>29</v>
      </c>
      <c r="G50" t="n">
        <v>287.586762257787</v>
      </c>
      <c r="H50" t="n">
        <v>117</v>
      </c>
      <c r="I50" t="inlineStr">
        <is>
          <t>HNORMAL</t>
        </is>
      </c>
      <c r="J50" t="inlineStr">
        <is>
          <t>POLY</t>
        </is>
      </c>
      <c r="K50" t="inlineStr"/>
      <c r="L50" t="inlineStr"/>
      <c r="M50" t="n">
        <v>5</v>
      </c>
      <c r="N50" t="n">
        <v>1</v>
      </c>
      <c r="O50" t="n">
        <v>190</v>
      </c>
      <c r="P50" t="n">
        <v>29</v>
      </c>
      <c r="Q50" t="n">
        <v>100</v>
      </c>
      <c r="R50" t="n">
        <v>0</v>
      </c>
      <c r="S50" t="n">
        <v>0</v>
      </c>
      <c r="T50" t="n">
        <v>0.9967858000000001</v>
      </c>
      <c r="U50" t="n">
        <v>0.9998475</v>
      </c>
      <c r="V50" t="n">
        <v>1</v>
      </c>
      <c r="W50" t="n">
        <v>1</v>
      </c>
      <c r="X50" t="n">
        <v>0.3371974</v>
      </c>
      <c r="Y50" t="inlineStr"/>
      <c r="Z50" t="n">
        <v>1</v>
      </c>
      <c r="AA50" t="n">
        <v>0.6868245637045358</v>
      </c>
      <c r="AB50" t="n">
        <v>1</v>
      </c>
      <c r="AC50" t="n">
        <v>0.7522574179902856</v>
      </c>
      <c r="AD50" t="n">
        <v>1</v>
      </c>
      <c r="AE50" t="n">
        <v>0.8225059510829863</v>
      </c>
      <c r="AF50" t="n">
        <v>0.7158445295495147</v>
      </c>
      <c r="AG50" t="n">
        <v>0.7160885042868105</v>
      </c>
      <c r="AH50" t="n">
        <v>0.5129922839704094</v>
      </c>
      <c r="AI50" t="n">
        <v>1.466827</v>
      </c>
      <c r="AJ50" t="n">
        <v>0.7645635</v>
      </c>
      <c r="AK50" t="n">
        <v>2.81413</v>
      </c>
      <c r="AL50" t="n">
        <v>35</v>
      </c>
      <c r="AM50" t="n">
        <v>18</v>
      </c>
      <c r="AN50" t="n">
        <v>68</v>
      </c>
      <c r="AO50" t="n">
        <v>181.9943</v>
      </c>
      <c r="AP50" t="n">
        <v>144.1215</v>
      </c>
      <c r="AQ50" t="n">
        <v>229.8194</v>
      </c>
      <c r="AR50" t="n">
        <v>0.4004773</v>
      </c>
      <c r="AS50" t="n">
        <v>0.2522571</v>
      </c>
      <c r="AT50" t="n">
        <v>0.635788</v>
      </c>
      <c r="AU50" t="inlineStr">
        <is>
          <t>anlys\230430-153402\PhylBone-ab-5mn-m-hno-pol-ma-v3m9dyt7</t>
        </is>
      </c>
    </row>
    <row r="51">
      <c r="A51" t="n">
        <v>4</v>
      </c>
      <c r="B51" t="inlineStr">
        <is>
          <t>Phylloscopus bonelli</t>
        </is>
      </c>
      <c r="C51" t="inlineStr">
        <is>
          <t>a+b</t>
        </is>
      </c>
      <c r="D51" t="inlineStr">
        <is>
          <t>m</t>
        </is>
      </c>
      <c r="E51" t="inlineStr">
        <is>
          <t>5mn</t>
        </is>
      </c>
      <c r="F51" t="n">
        <v>29</v>
      </c>
      <c r="G51" t="n">
        <v>287.586762257787</v>
      </c>
      <c r="H51" t="n">
        <v>116</v>
      </c>
      <c r="I51" t="inlineStr">
        <is>
          <t>HNORMAL</t>
        </is>
      </c>
      <c r="J51" t="inlineStr">
        <is>
          <t>POLY</t>
        </is>
      </c>
      <c r="K51" t="inlineStr"/>
      <c r="L51" t="inlineStr"/>
      <c r="M51" t="inlineStr"/>
      <c r="N51" t="n">
        <v>1</v>
      </c>
      <c r="O51" t="n">
        <v>190</v>
      </c>
      <c r="P51" t="n">
        <v>29</v>
      </c>
      <c r="Q51" t="n">
        <v>100</v>
      </c>
      <c r="R51" t="n">
        <v>0</v>
      </c>
      <c r="S51" t="n">
        <v>0</v>
      </c>
      <c r="T51" t="n">
        <v>0.71275</v>
      </c>
      <c r="U51" t="n">
        <v>0.9998475</v>
      </c>
      <c r="V51" t="n">
        <v>1</v>
      </c>
      <c r="W51" t="n">
        <v>1</v>
      </c>
      <c r="X51" t="n">
        <v>0.3371974</v>
      </c>
      <c r="Y51" t="inlineStr"/>
      <c r="Z51" t="n">
        <v>3</v>
      </c>
      <c r="AA51" t="n">
        <v>0.6586242876814236</v>
      </c>
      <c r="AB51" t="inlineStr"/>
      <c r="AC51" t="n">
        <v>0.7213705395226048</v>
      </c>
      <c r="AD51" t="inlineStr"/>
      <c r="AE51" t="n">
        <v>0.7840248317791025</v>
      </c>
      <c r="AF51" t="n">
        <v>0.6644293305249672</v>
      </c>
      <c r="AG51" t="n">
        <v>0.6898930096179331</v>
      </c>
      <c r="AH51" t="n">
        <v>0.4942263261879901</v>
      </c>
      <c r="AI51" t="n">
        <v>1.466827</v>
      </c>
      <c r="AJ51" t="n">
        <v>0.7645635</v>
      </c>
      <c r="AK51" t="n">
        <v>2.81413</v>
      </c>
      <c r="AL51" t="n">
        <v>35</v>
      </c>
      <c r="AM51" t="n">
        <v>18</v>
      </c>
      <c r="AN51" t="n">
        <v>68</v>
      </c>
      <c r="AO51" t="n">
        <v>181.9943</v>
      </c>
      <c r="AP51" t="n">
        <v>144.1215</v>
      </c>
      <c r="AQ51" t="n">
        <v>229.8194</v>
      </c>
      <c r="AR51" t="n">
        <v>0.4004773</v>
      </c>
      <c r="AS51" t="n">
        <v>0.2522571</v>
      </c>
      <c r="AT51" t="n">
        <v>0.635788</v>
      </c>
      <c r="AU51" t="inlineStr">
        <is>
          <t>anlys\230430-153402\PhylBone-ab-5mn-m-hno-pol-jz_rxuqk</t>
        </is>
      </c>
    </row>
    <row r="52">
      <c r="A52" t="n">
        <v>4</v>
      </c>
      <c r="B52" t="inlineStr">
        <is>
          <t>Phylloscopus bonelli</t>
        </is>
      </c>
      <c r="C52" t="inlineStr">
        <is>
          <t>a+b</t>
        </is>
      </c>
      <c r="D52" t="inlineStr">
        <is>
          <t>m</t>
        </is>
      </c>
      <c r="E52" t="inlineStr">
        <is>
          <t>5mn</t>
        </is>
      </c>
      <c r="F52" t="n">
        <v>29</v>
      </c>
      <c r="G52" t="n">
        <v>287.586762257787</v>
      </c>
      <c r="H52" t="n">
        <v>133</v>
      </c>
      <c r="I52" t="inlineStr">
        <is>
          <t>HAZARD</t>
        </is>
      </c>
      <c r="J52" t="inlineStr">
        <is>
          <t>POLY</t>
        </is>
      </c>
      <c r="K52" t="inlineStr"/>
      <c r="L52" t="n">
        <v>272.47095463685</v>
      </c>
      <c r="M52" t="n">
        <v>6</v>
      </c>
      <c r="N52" t="n">
        <v>1</v>
      </c>
      <c r="O52" t="n">
        <v>190</v>
      </c>
      <c r="P52" t="n">
        <v>27</v>
      </c>
      <c r="Q52" t="n">
        <v>93.10344827586206</v>
      </c>
      <c r="R52" t="n">
        <v>0</v>
      </c>
      <c r="S52" t="n">
        <v>0</v>
      </c>
      <c r="T52" t="n">
        <v>0.8787141000000001</v>
      </c>
      <c r="U52" t="n">
        <v>0.9757095</v>
      </c>
      <c r="V52" t="n">
        <v>1</v>
      </c>
      <c r="W52" t="n">
        <v>1</v>
      </c>
      <c r="X52" t="n">
        <v>0.3231311</v>
      </c>
      <c r="Y52" t="inlineStr"/>
      <c r="Z52" t="n">
        <v>4</v>
      </c>
      <c r="AA52" t="n">
        <v>0.6537223248353309</v>
      </c>
      <c r="AB52" t="inlineStr"/>
      <c r="AC52" t="n">
        <v>0.7025381299430645</v>
      </c>
      <c r="AD52" t="n">
        <v>4</v>
      </c>
      <c r="AE52" t="n">
        <v>0.8096225922287501</v>
      </c>
      <c r="AF52" t="n">
        <v>0.6755632466095002</v>
      </c>
      <c r="AG52" t="n">
        <v>0.6834685935526565</v>
      </c>
      <c r="AH52" t="n">
        <v>0.5097229797090879</v>
      </c>
      <c r="AI52" t="n">
        <v>1.111187</v>
      </c>
      <c r="AJ52" t="n">
        <v>0.5946884</v>
      </c>
      <c r="AK52" t="n">
        <v>2.076276</v>
      </c>
      <c r="AL52" t="n">
        <v>27</v>
      </c>
      <c r="AM52" t="n">
        <v>14</v>
      </c>
      <c r="AN52" t="n">
        <v>50</v>
      </c>
      <c r="AO52" t="n">
        <v>201.7607</v>
      </c>
      <c r="AP52" t="n">
        <v>164.2652</v>
      </c>
      <c r="AQ52" t="n">
        <v>247.8149</v>
      </c>
      <c r="AR52" t="n">
        <v>0.548318</v>
      </c>
      <c r="AS52" t="n">
        <v>0.3645523</v>
      </c>
      <c r="AT52" t="n">
        <v>0.8247172</v>
      </c>
      <c r="AU52" t="inlineStr">
        <is>
          <t>anlys\230430-153402\PhylBone-ab-5mn-m-haz-pol-ra-ma-h_7bf19e</t>
        </is>
      </c>
    </row>
    <row r="53">
      <c r="A53" t="n">
        <v>4</v>
      </c>
      <c r="B53" t="inlineStr">
        <is>
          <t>Phylloscopus bonelli</t>
        </is>
      </c>
      <c r="C53" t="inlineStr">
        <is>
          <t>a+b</t>
        </is>
      </c>
      <c r="D53" t="inlineStr">
        <is>
          <t>m</t>
        </is>
      </c>
      <c r="E53" t="inlineStr">
        <is>
          <t>5mn</t>
        </is>
      </c>
      <c r="F53" t="n">
        <v>29</v>
      </c>
      <c r="G53" t="n">
        <v>287.586762257787</v>
      </c>
      <c r="H53" t="n">
        <v>119</v>
      </c>
      <c r="I53" t="inlineStr">
        <is>
          <t>HNORMAL</t>
        </is>
      </c>
      <c r="J53" t="inlineStr">
        <is>
          <t>POLY</t>
        </is>
      </c>
      <c r="K53" t="inlineStr"/>
      <c r="L53" t="n">
        <v>280.676487020713</v>
      </c>
      <c r="M53" t="n">
        <v>5</v>
      </c>
      <c r="N53" t="n">
        <v>1</v>
      </c>
      <c r="O53" t="n">
        <v>190</v>
      </c>
      <c r="P53" t="n">
        <v>28</v>
      </c>
      <c r="Q53" t="n">
        <v>96.55172413793103</v>
      </c>
      <c r="R53" t="n">
        <v>0</v>
      </c>
      <c r="S53" t="n">
        <v>0</v>
      </c>
      <c r="T53" t="n">
        <v>0.9976777</v>
      </c>
      <c r="U53" t="n">
        <v>0.9984893</v>
      </c>
      <c r="V53" t="n">
        <v>1</v>
      </c>
      <c r="W53" t="n">
        <v>1</v>
      </c>
      <c r="X53" t="n">
        <v>0.3513788</v>
      </c>
      <c r="Y53" t="inlineStr"/>
      <c r="Z53" t="n">
        <v>5</v>
      </c>
      <c r="AA53" t="n">
        <v>0.6531151812048729</v>
      </c>
      <c r="AB53" t="n">
        <v>3</v>
      </c>
      <c r="AC53" t="n">
        <v>0.7308597682954123</v>
      </c>
      <c r="AD53" t="n">
        <v>5</v>
      </c>
      <c r="AE53" t="n">
        <v>0.8047537209150224</v>
      </c>
      <c r="AF53" t="n">
        <v>0.6845958737930408</v>
      </c>
      <c r="AG53" t="n">
        <v>0.6846577304683421</v>
      </c>
      <c r="AH53" t="n">
        <v>0.4709463293330647</v>
      </c>
      <c r="AI53" t="n">
        <v>1.553525</v>
      </c>
      <c r="AJ53" t="n">
        <v>0.7887092999999999</v>
      </c>
      <c r="AK53" t="n">
        <v>3.059987</v>
      </c>
      <c r="AL53" t="n">
        <v>37</v>
      </c>
      <c r="AM53" t="n">
        <v>19</v>
      </c>
      <c r="AN53" t="n">
        <v>73</v>
      </c>
      <c r="AO53" t="n">
        <v>173.7673</v>
      </c>
      <c r="AP53" t="n">
        <v>135.8355</v>
      </c>
      <c r="AQ53" t="n">
        <v>222.2916</v>
      </c>
      <c r="AR53" t="n">
        <v>0.3832885</v>
      </c>
      <c r="AS53" t="n">
        <v>0.2354313</v>
      </c>
      <c r="AT53" t="n">
        <v>0.6240038999999999</v>
      </c>
      <c r="AU53" t="inlineStr">
        <is>
          <t>anlys\230430-153402\PhylBone-ab-5mn-m-hno-pol-ra-ma-74i45_3y</t>
        </is>
      </c>
    </row>
    <row r="54">
      <c r="A54" t="n">
        <v>4</v>
      </c>
      <c r="B54" t="inlineStr">
        <is>
          <t>Phylloscopus bonelli</t>
        </is>
      </c>
      <c r="C54" t="inlineStr">
        <is>
          <t>a+b</t>
        </is>
      </c>
      <c r="D54" t="inlineStr">
        <is>
          <t>m</t>
        </is>
      </c>
      <c r="E54" t="inlineStr">
        <is>
          <t>5mn</t>
        </is>
      </c>
      <c r="F54" t="n">
        <v>29</v>
      </c>
      <c r="G54" t="n">
        <v>287.586762257787</v>
      </c>
      <c r="H54" t="n">
        <v>118</v>
      </c>
      <c r="I54" t="inlineStr">
        <is>
          <t>HNORMAL</t>
        </is>
      </c>
      <c r="J54" t="inlineStr">
        <is>
          <t>POLY</t>
        </is>
      </c>
      <c r="K54" t="inlineStr"/>
      <c r="L54" t="n">
        <v>282.2462136828399</v>
      </c>
      <c r="M54" t="inlineStr"/>
      <c r="N54" t="n">
        <v>1</v>
      </c>
      <c r="O54" t="n">
        <v>190</v>
      </c>
      <c r="P54" t="n">
        <v>28</v>
      </c>
      <c r="Q54" t="n">
        <v>96.55172413793103</v>
      </c>
      <c r="R54" t="n">
        <v>0</v>
      </c>
      <c r="S54" t="n">
        <v>0</v>
      </c>
      <c r="T54" t="n">
        <v>0.9952094</v>
      </c>
      <c r="U54" t="n">
        <v>0.9979015</v>
      </c>
      <c r="V54" t="n">
        <v>1</v>
      </c>
      <c r="W54" t="n">
        <v>1</v>
      </c>
      <c r="X54" t="n">
        <v>0.3513807</v>
      </c>
      <c r="Y54" t="inlineStr"/>
      <c r="Z54" t="inlineStr"/>
      <c r="AA54" t="n">
        <v>0.6528607621513951</v>
      </c>
      <c r="AB54" t="n">
        <v>4</v>
      </c>
      <c r="AC54" t="n">
        <v>0.7305772836124768</v>
      </c>
      <c r="AD54" t="inlineStr"/>
      <c r="AE54" t="n">
        <v>0.8043994777312601</v>
      </c>
      <c r="AF54" t="n">
        <v>0.6841704844874337</v>
      </c>
      <c r="AG54" t="n">
        <v>0.6843758733966299</v>
      </c>
      <c r="AH54" t="n">
        <v>0.4707805857911051</v>
      </c>
      <c r="AI54" t="n">
        <v>1.563488</v>
      </c>
      <c r="AJ54" t="n">
        <v>0.7937645</v>
      </c>
      <c r="AK54" t="n">
        <v>3.079622</v>
      </c>
      <c r="AL54" t="n">
        <v>38</v>
      </c>
      <c r="AM54" t="n">
        <v>19</v>
      </c>
      <c r="AN54" t="n">
        <v>74</v>
      </c>
      <c r="AO54" t="n">
        <v>173.2128</v>
      </c>
      <c r="AP54" t="n">
        <v>135.4017</v>
      </c>
      <c r="AQ54" t="n">
        <v>221.5828</v>
      </c>
      <c r="AR54" t="n">
        <v>0.3766209</v>
      </c>
      <c r="AS54" t="n">
        <v>0.2313346</v>
      </c>
      <c r="AT54" t="n">
        <v>0.6131523</v>
      </c>
      <c r="AU54" t="inlineStr">
        <is>
          <t>anlys\230430-153402\PhylBone-ab-5mn-m-hno-pol-ra-_ljk4ws7</t>
        </is>
      </c>
    </row>
    <row r="55">
      <c r="A55" t="n">
        <v>4</v>
      </c>
      <c r="B55" t="inlineStr">
        <is>
          <t>Phylloscopus bonelli</t>
        </is>
      </c>
      <c r="C55" t="inlineStr">
        <is>
          <t>a+b</t>
        </is>
      </c>
      <c r="D55" t="inlineStr">
        <is>
          <t>m</t>
        </is>
      </c>
      <c r="E55" t="inlineStr">
        <is>
          <t>5mn</t>
        </is>
      </c>
      <c r="F55" t="n">
        <v>29</v>
      </c>
      <c r="G55" t="n">
        <v>287.586762257787</v>
      </c>
      <c r="H55" t="n">
        <v>132</v>
      </c>
      <c r="I55" t="inlineStr">
        <is>
          <t>HAZARD</t>
        </is>
      </c>
      <c r="J55" t="inlineStr">
        <is>
          <t>POLY</t>
        </is>
      </c>
      <c r="K55" t="inlineStr"/>
      <c r="L55" t="n">
        <v>287.5860169178777</v>
      </c>
      <c r="M55" t="inlineStr"/>
      <c r="N55" t="n">
        <v>1</v>
      </c>
      <c r="O55" t="n">
        <v>190</v>
      </c>
      <c r="P55" t="n">
        <v>28</v>
      </c>
      <c r="Q55" t="n">
        <v>96.55172413793103</v>
      </c>
      <c r="R55" t="n">
        <v>0</v>
      </c>
      <c r="S55" t="n">
        <v>0</v>
      </c>
      <c r="T55" t="n">
        <v>0.9924349</v>
      </c>
      <c r="U55" t="n">
        <v>0.9937711</v>
      </c>
      <c r="V55" t="n">
        <v>1</v>
      </c>
      <c r="W55" t="n">
        <v>1</v>
      </c>
      <c r="X55" t="n">
        <v>0.3391149</v>
      </c>
      <c r="Y55" t="inlineStr"/>
      <c r="Z55" t="inlineStr"/>
      <c r="AA55" t="n">
        <v>0.6368441023676031</v>
      </c>
      <c r="AB55" t="inlineStr"/>
      <c r="AC55" t="n">
        <v>0.6994456497679851</v>
      </c>
      <c r="AD55" t="n">
        <v>3</v>
      </c>
      <c r="AE55" t="n">
        <v>0.8153551396148037</v>
      </c>
      <c r="AF55" t="n">
        <v>0.6690225965417633</v>
      </c>
      <c r="AG55" t="n">
        <v>0.6691226214080793</v>
      </c>
      <c r="AH55" t="n">
        <v>0.4771177819995348</v>
      </c>
      <c r="AI55" t="n">
        <v>1.14751</v>
      </c>
      <c r="AJ55" t="n">
        <v>0.5960556</v>
      </c>
      <c r="AK55" t="n">
        <v>2.209154</v>
      </c>
      <c r="AL55" t="n">
        <v>28</v>
      </c>
      <c r="AM55" t="n">
        <v>14</v>
      </c>
      <c r="AN55" t="n">
        <v>53</v>
      </c>
      <c r="AO55" t="n">
        <v>202.1851</v>
      </c>
      <c r="AP55" t="n">
        <v>160.9436</v>
      </c>
      <c r="AQ55" t="n">
        <v>253.9945</v>
      </c>
      <c r="AR55" t="n">
        <v>0.4942682</v>
      </c>
      <c r="AS55" t="n">
        <v>0.3144849</v>
      </c>
      <c r="AT55" t="n">
        <v>0.7768294</v>
      </c>
      <c r="AU55" t="inlineStr">
        <is>
          <t>anlys\230430-153402\PhylBone-ab-5mn-m-haz-pol-ra-iavnp0p7</t>
        </is>
      </c>
    </row>
    <row r="56">
      <c r="A56" t="n">
        <v>4</v>
      </c>
      <c r="B56" t="inlineStr">
        <is>
          <t>Phylloscopus bonelli</t>
        </is>
      </c>
      <c r="C56" t="inlineStr">
        <is>
          <t>a+b</t>
        </is>
      </c>
      <c r="D56" t="inlineStr">
        <is>
          <t>m</t>
        </is>
      </c>
      <c r="E56" t="inlineStr">
        <is>
          <t>5mn</t>
        </is>
      </c>
      <c r="F56" t="n">
        <v>29</v>
      </c>
      <c r="G56" t="n">
        <v>287.586762257787</v>
      </c>
      <c r="H56" t="n">
        <v>127</v>
      </c>
      <c r="I56" t="inlineStr">
        <is>
          <t>HNORMAL</t>
        </is>
      </c>
      <c r="J56" t="inlineStr">
        <is>
          <t>POLY</t>
        </is>
      </c>
      <c r="K56" t="n">
        <v>20</v>
      </c>
      <c r="L56" t="inlineStr"/>
      <c r="M56" t="inlineStr"/>
      <c r="N56" t="n">
        <v>1</v>
      </c>
      <c r="O56" t="n">
        <v>190</v>
      </c>
      <c r="P56" t="n">
        <v>29</v>
      </c>
      <c r="Q56" t="n">
        <v>100</v>
      </c>
      <c r="R56" t="n">
        <v>0</v>
      </c>
      <c r="S56" t="n">
        <v>0</v>
      </c>
      <c r="T56" t="n">
        <v>0.9731827</v>
      </c>
      <c r="U56" t="n">
        <v>0.9998502</v>
      </c>
      <c r="V56" t="n">
        <v>1</v>
      </c>
      <c r="W56" t="n">
        <v>1</v>
      </c>
      <c r="X56" t="n">
        <v>0.3371975</v>
      </c>
      <c r="Y56" t="inlineStr"/>
      <c r="Z56" t="n">
        <v>2</v>
      </c>
      <c r="AA56" t="n">
        <v>0.6847702710431478</v>
      </c>
      <c r="AB56" t="n">
        <v>2</v>
      </c>
      <c r="AC56" t="n">
        <v>0.7500075228780047</v>
      </c>
      <c r="AD56" t="n">
        <v>2</v>
      </c>
      <c r="AE56" t="n">
        <v>0.8196951885305628</v>
      </c>
      <c r="AF56" t="n">
        <v>0.7120425568646092</v>
      </c>
      <c r="AG56" t="n">
        <v>0.7141845608691409</v>
      </c>
      <c r="AH56" t="n">
        <v>0.5116280396322077</v>
      </c>
      <c r="AI56" t="n">
        <v>1.514718</v>
      </c>
      <c r="AJ56" t="n">
        <v>0.7895256</v>
      </c>
      <c r="AK56" t="n">
        <v>2.90601</v>
      </c>
      <c r="AL56" t="n">
        <v>36</v>
      </c>
      <c r="AM56" t="n">
        <v>19</v>
      </c>
      <c r="AN56" t="n">
        <v>70</v>
      </c>
      <c r="AO56" t="n">
        <v>179.0942</v>
      </c>
      <c r="AP56" t="n">
        <v>141.8249</v>
      </c>
      <c r="AQ56" t="n">
        <v>226.1572</v>
      </c>
      <c r="AR56" t="n">
        <v>0.3878154</v>
      </c>
      <c r="AS56" t="n">
        <v>0.2442814</v>
      </c>
      <c r="AT56" t="n">
        <v>0.6156867</v>
      </c>
      <c r="AU56" t="inlineStr">
        <is>
          <t>anlys\230430-153402\PhylBone-ab-5mn-m-hno-pol-l20-6is6_1kc</t>
        </is>
      </c>
    </row>
    <row r="57">
      <c r="A57" t="n">
        <v>4</v>
      </c>
      <c r="B57" t="inlineStr">
        <is>
          <t>Phylloscopus bonelli</t>
        </is>
      </c>
      <c r="C57" t="inlineStr">
        <is>
          <t>a+b</t>
        </is>
      </c>
      <c r="D57" t="inlineStr">
        <is>
          <t>m</t>
        </is>
      </c>
      <c r="E57" t="inlineStr">
        <is>
          <t>5mn</t>
        </is>
      </c>
      <c r="F57" t="n">
        <v>29</v>
      </c>
      <c r="G57" t="n">
        <v>287.586762257787</v>
      </c>
      <c r="H57" t="n">
        <v>120</v>
      </c>
      <c r="I57" t="inlineStr">
        <is>
          <t>HNORMAL</t>
        </is>
      </c>
      <c r="J57" t="inlineStr">
        <is>
          <t>POLY</t>
        </is>
      </c>
      <c r="K57" t="n">
        <v>22.77905816943529</v>
      </c>
      <c r="L57" t="inlineStr"/>
      <c r="M57" t="inlineStr"/>
      <c r="N57" t="n">
        <v>1</v>
      </c>
      <c r="O57" t="n">
        <v>190</v>
      </c>
      <c r="P57" t="n">
        <v>28</v>
      </c>
      <c r="Q57" t="n">
        <v>96.55172413793103</v>
      </c>
      <c r="R57" t="n">
        <v>0</v>
      </c>
      <c r="S57" t="n">
        <v>0</v>
      </c>
      <c r="T57" t="n">
        <v>0.9194901</v>
      </c>
      <c r="U57" t="n">
        <v>0.9993052</v>
      </c>
      <c r="V57" t="n">
        <v>1</v>
      </c>
      <c r="W57" t="n">
        <v>1</v>
      </c>
      <c r="X57" t="n">
        <v>0.3527819</v>
      </c>
      <c r="Y57" t="inlineStr"/>
      <c r="Z57" t="inlineStr"/>
      <c r="AA57" t="n">
        <v>0.6435042755045036</v>
      </c>
      <c r="AB57" t="inlineStr"/>
      <c r="AC57" t="n">
        <v>0.7217308685689299</v>
      </c>
      <c r="AD57" t="inlineStr"/>
      <c r="AE57" t="n">
        <v>0.7941723772252632</v>
      </c>
      <c r="AF57" t="n">
        <v>0.6695348268320007</v>
      </c>
      <c r="AG57" t="n">
        <v>0.6757560772967866</v>
      </c>
      <c r="AH57" t="n">
        <v>0.4628328697754243</v>
      </c>
      <c r="AI57" t="n">
        <v>1.392806</v>
      </c>
      <c r="AJ57" t="n">
        <v>0.7052507</v>
      </c>
      <c r="AK57" t="n">
        <v>2.750664</v>
      </c>
      <c r="AL57" t="n">
        <v>33</v>
      </c>
      <c r="AM57" t="n">
        <v>17</v>
      </c>
      <c r="AN57" t="n">
        <v>66</v>
      </c>
      <c r="AO57" t="n">
        <v>183.5194</v>
      </c>
      <c r="AP57" t="n">
        <v>143.1618</v>
      </c>
      <c r="AQ57" t="n">
        <v>235.2538</v>
      </c>
      <c r="AR57" t="n">
        <v>0.4072172</v>
      </c>
      <c r="AS57" t="n">
        <v>0.2491271</v>
      </c>
      <c r="AT57" t="n">
        <v>0.6656276</v>
      </c>
      <c r="AU57" t="inlineStr">
        <is>
          <t>anlys\230430-153402\PhylBone-ab-5mn-m-hno-pol-la-iiw89d4i</t>
        </is>
      </c>
    </row>
    <row r="58">
      <c r="A58" t="n">
        <v>4</v>
      </c>
      <c r="B58" t="inlineStr">
        <is>
          <t>Phylloscopus bonelli</t>
        </is>
      </c>
      <c r="C58" t="inlineStr">
        <is>
          <t>a+b</t>
        </is>
      </c>
      <c r="D58" t="inlineStr">
        <is>
          <t>m</t>
        </is>
      </c>
      <c r="E58" t="inlineStr">
        <is>
          <t>5mn</t>
        </is>
      </c>
      <c r="F58" t="n">
        <v>29</v>
      </c>
      <c r="G58" t="n">
        <v>287.586762257787</v>
      </c>
      <c r="H58" t="n">
        <v>121</v>
      </c>
      <c r="I58" t="inlineStr">
        <is>
          <t>HNORMAL</t>
        </is>
      </c>
      <c r="J58" t="inlineStr">
        <is>
          <t>POLY</t>
        </is>
      </c>
      <c r="K58" t="n">
        <v>22.77921842729778</v>
      </c>
      <c r="L58" t="inlineStr"/>
      <c r="M58" t="n">
        <v>8</v>
      </c>
      <c r="N58" t="n">
        <v>1</v>
      </c>
      <c r="O58" t="n">
        <v>190</v>
      </c>
      <c r="P58" t="n">
        <v>28</v>
      </c>
      <c r="Q58" t="n">
        <v>96.55172413793103</v>
      </c>
      <c r="R58" t="n">
        <v>0</v>
      </c>
      <c r="S58" t="n">
        <v>0</v>
      </c>
      <c r="T58" t="n">
        <v>0.9906904</v>
      </c>
      <c r="U58" t="n">
        <v>0.9993054</v>
      </c>
      <c r="V58" t="n">
        <v>1</v>
      </c>
      <c r="W58" t="n">
        <v>1</v>
      </c>
      <c r="X58" t="n">
        <v>0.3527819</v>
      </c>
      <c r="Y58" t="inlineStr"/>
      <c r="Z58" t="inlineStr"/>
      <c r="AA58" t="n">
        <v>0.6495316376752397</v>
      </c>
      <c r="AB58" t="n">
        <v>5</v>
      </c>
      <c r="AC58" t="n">
        <v>0.7284909376162635</v>
      </c>
      <c r="AD58" t="inlineStr"/>
      <c r="AE58" t="n">
        <v>0.8026792955350419</v>
      </c>
      <c r="AF58" t="n">
        <v>0.6807241513357644</v>
      </c>
      <c r="AG58" t="n">
        <v>0.6813793506009415</v>
      </c>
      <c r="AH58" t="n">
        <v>0.4666843019642803</v>
      </c>
      <c r="AI58" t="n">
        <v>1.392806</v>
      </c>
      <c r="AJ58" t="n">
        <v>0.705251</v>
      </c>
      <c r="AK58" t="n">
        <v>2.750666</v>
      </c>
      <c r="AL58" t="n">
        <v>33</v>
      </c>
      <c r="AM58" t="n">
        <v>17</v>
      </c>
      <c r="AN58" t="n">
        <v>66</v>
      </c>
      <c r="AO58" t="n">
        <v>183.5194</v>
      </c>
      <c r="AP58" t="n">
        <v>143.1618</v>
      </c>
      <c r="AQ58" t="n">
        <v>235.2538</v>
      </c>
      <c r="AR58" t="n">
        <v>0.4072171</v>
      </c>
      <c r="AS58" t="n">
        <v>0.249127</v>
      </c>
      <c r="AT58" t="n">
        <v>0.6656274</v>
      </c>
      <c r="AU58" t="inlineStr">
        <is>
          <t>anlys\230430-153402\PhylBone-ab-5mn-m-hno-pol-la-ma-142nd9l3</t>
        </is>
      </c>
    </row>
    <row r="59">
      <c r="A59" t="n">
        <v>4</v>
      </c>
      <c r="B59" t="inlineStr">
        <is>
          <t>Phylloscopus bonelli</t>
        </is>
      </c>
      <c r="C59" t="inlineStr">
        <is>
          <t>a+b</t>
        </is>
      </c>
      <c r="D59" t="inlineStr">
        <is>
          <t>m</t>
        </is>
      </c>
      <c r="E59" t="inlineStr">
        <is>
          <t>5mn</t>
        </is>
      </c>
      <c r="F59" t="n">
        <v>29</v>
      </c>
      <c r="G59" t="n">
        <v>287.586762257787</v>
      </c>
      <c r="H59" t="n">
        <v>136</v>
      </c>
      <c r="I59" t="inlineStr">
        <is>
          <t>HAZARD</t>
        </is>
      </c>
      <c r="J59" t="inlineStr">
        <is>
          <t>POLY</t>
        </is>
      </c>
      <c r="K59" t="n">
        <v>22.78004977033122</v>
      </c>
      <c r="L59" t="n">
        <v>287.5854226130068</v>
      </c>
      <c r="M59" t="inlineStr"/>
      <c r="N59" t="n">
        <v>1</v>
      </c>
      <c r="O59" t="n">
        <v>190</v>
      </c>
      <c r="P59" t="n">
        <v>27</v>
      </c>
      <c r="Q59" t="n">
        <v>93.10344827586206</v>
      </c>
      <c r="R59" t="n">
        <v>0</v>
      </c>
      <c r="S59" t="n">
        <v>0</v>
      </c>
      <c r="T59" t="n">
        <v>0.8962771</v>
      </c>
      <c r="U59" t="n">
        <v>0.9963187</v>
      </c>
      <c r="V59" t="n">
        <v>1</v>
      </c>
      <c r="W59" t="n">
        <v>1</v>
      </c>
      <c r="X59" t="n">
        <v>0.3432038</v>
      </c>
      <c r="Y59" t="inlineStr"/>
      <c r="Z59" t="inlineStr"/>
      <c r="AA59" t="n">
        <v>0.618036834742889</v>
      </c>
      <c r="AB59" t="inlineStr"/>
      <c r="AC59" t="n">
        <v>0.6828999527601278</v>
      </c>
      <c r="AD59" t="inlineStr"/>
      <c r="AE59" t="n">
        <v>0.7958833109603811</v>
      </c>
      <c r="AF59" t="n">
        <v>0.6440962897930637</v>
      </c>
      <c r="AG59" t="n">
        <v>0.6517139506480034</v>
      </c>
      <c r="AH59" t="n">
        <v>0.459229987459391</v>
      </c>
      <c r="AI59" t="n">
        <v>1.067085</v>
      </c>
      <c r="AJ59" t="n">
        <v>0.5502479</v>
      </c>
      <c r="AK59" t="n">
        <v>2.069376</v>
      </c>
      <c r="AL59" t="n">
        <v>26</v>
      </c>
      <c r="AM59" t="n">
        <v>13</v>
      </c>
      <c r="AN59" t="n">
        <v>50</v>
      </c>
      <c r="AO59" t="n">
        <v>205.8878</v>
      </c>
      <c r="AP59" t="n">
        <v>164.4121</v>
      </c>
      <c r="AQ59" t="n">
        <v>257.8266</v>
      </c>
      <c r="AR59" t="n">
        <v>0.5125414</v>
      </c>
      <c r="AS59" t="n">
        <v>0.3281283</v>
      </c>
      <c r="AT59" t="n">
        <v>0.8005976</v>
      </c>
      <c r="AU59" t="inlineStr">
        <is>
          <t>anlys\230430-153402\PhylBone-ab-5mn-m-haz-pol-la-ra-pv9bgs3m</t>
        </is>
      </c>
    </row>
    <row r="60">
      <c r="A60" t="n">
        <v>4</v>
      </c>
      <c r="B60" t="inlineStr">
        <is>
          <t>Phylloscopus bonelli</t>
        </is>
      </c>
      <c r="C60" t="inlineStr">
        <is>
          <t>a+b</t>
        </is>
      </c>
      <c r="D60" t="inlineStr">
        <is>
          <t>m</t>
        </is>
      </c>
      <c r="E60" t="inlineStr">
        <is>
          <t>5mn</t>
        </is>
      </c>
      <c r="F60" t="n">
        <v>29</v>
      </c>
      <c r="G60" t="n">
        <v>287.586762257787</v>
      </c>
      <c r="H60" t="n">
        <v>123</v>
      </c>
      <c r="I60" t="inlineStr">
        <is>
          <t>HNORMAL</t>
        </is>
      </c>
      <c r="J60" t="inlineStr">
        <is>
          <t>POLY</t>
        </is>
      </c>
      <c r="K60" t="n">
        <v>22.80726038941319</v>
      </c>
      <c r="L60" t="n">
        <v>280.0501882939004</v>
      </c>
      <c r="M60" t="n">
        <v>8</v>
      </c>
      <c r="N60" t="n">
        <v>1</v>
      </c>
      <c r="O60" t="n">
        <v>190</v>
      </c>
      <c r="P60" t="n">
        <v>27</v>
      </c>
      <c r="Q60" t="n">
        <v>93.10344827586206</v>
      </c>
      <c r="R60" t="n">
        <v>0</v>
      </c>
      <c r="S60" t="n">
        <v>0</v>
      </c>
      <c r="T60" t="n">
        <v>0.9974236</v>
      </c>
      <c r="U60" t="n">
        <v>0.9981921</v>
      </c>
      <c r="V60" t="n">
        <v>1</v>
      </c>
      <c r="W60" t="n">
        <v>1</v>
      </c>
      <c r="X60" t="n">
        <v>0.368689</v>
      </c>
      <c r="Y60" t="inlineStr"/>
      <c r="Z60" t="inlineStr"/>
      <c r="AA60" t="n">
        <v>0.6118201993606645</v>
      </c>
      <c r="AB60" t="inlineStr"/>
      <c r="AC60" t="n">
        <v>0.7051745099851676</v>
      </c>
      <c r="AD60" t="inlineStr"/>
      <c r="AE60" t="n">
        <v>0.7835965276403906</v>
      </c>
      <c r="AF60" t="n">
        <v>0.6459632221086091</v>
      </c>
      <c r="AG60" t="n">
        <v>0.6460185037389455</v>
      </c>
      <c r="AH60" t="n">
        <v>0.4210412098739442</v>
      </c>
      <c r="AI60" t="n">
        <v>1.473287</v>
      </c>
      <c r="AJ60" t="n">
        <v>0.7243865</v>
      </c>
      <c r="AK60" t="n">
        <v>2.99643</v>
      </c>
      <c r="AL60" t="n">
        <v>35</v>
      </c>
      <c r="AM60" t="n">
        <v>17</v>
      </c>
      <c r="AN60" t="n">
        <v>72</v>
      </c>
      <c r="AO60" t="n">
        <v>175.2212</v>
      </c>
      <c r="AP60" t="n">
        <v>134.6656</v>
      </c>
      <c r="AQ60" t="n">
        <v>227.9903</v>
      </c>
      <c r="AR60" t="n">
        <v>0.3914731</v>
      </c>
      <c r="AS60" t="n">
        <v>0.2326849</v>
      </c>
      <c r="AT60" t="n">
        <v>0.6586214</v>
      </c>
      <c r="AU60" t="inlineStr">
        <is>
          <t>anlys\230430-153402\PhylBone-ab-5mn-m-hno-pol-la-ra-ma-tx76gn6y</t>
        </is>
      </c>
    </row>
    <row r="61">
      <c r="A61" t="n">
        <v>4</v>
      </c>
      <c r="B61" t="inlineStr">
        <is>
          <t>Phylloscopus bonelli</t>
        </is>
      </c>
      <c r="C61" t="inlineStr">
        <is>
          <t>a+b</t>
        </is>
      </c>
      <c r="D61" t="inlineStr">
        <is>
          <t>m</t>
        </is>
      </c>
      <c r="E61" t="inlineStr">
        <is>
          <t>5mn</t>
        </is>
      </c>
      <c r="F61" t="n">
        <v>29</v>
      </c>
      <c r="G61" t="n">
        <v>287.586762257787</v>
      </c>
      <c r="H61" t="n">
        <v>137</v>
      </c>
      <c r="I61" t="inlineStr">
        <is>
          <t>HAZARD</t>
        </is>
      </c>
      <c r="J61" t="inlineStr">
        <is>
          <t>POLY</t>
        </is>
      </c>
      <c r="K61" t="n">
        <v>22.84126343092983</v>
      </c>
      <c r="L61" t="n">
        <v>287.5862491797154</v>
      </c>
      <c r="M61" t="n">
        <v>8</v>
      </c>
      <c r="N61" t="n">
        <v>1</v>
      </c>
      <c r="O61" t="n">
        <v>190</v>
      </c>
      <c r="P61" t="n">
        <v>27</v>
      </c>
      <c r="Q61" t="n">
        <v>93.10344827586206</v>
      </c>
      <c r="R61" t="n">
        <v>0</v>
      </c>
      <c r="S61" t="n">
        <v>0</v>
      </c>
      <c r="T61" t="n">
        <v>0.9413092</v>
      </c>
      <c r="U61" t="n">
        <v>0.9963114</v>
      </c>
      <c r="V61" t="n">
        <v>1</v>
      </c>
      <c r="W61" t="n">
        <v>1</v>
      </c>
      <c r="X61" t="n">
        <v>0.3432259</v>
      </c>
      <c r="Y61" t="inlineStr"/>
      <c r="Z61" t="inlineStr"/>
      <c r="AA61" t="n">
        <v>0.6217908651645147</v>
      </c>
      <c r="AB61" t="inlineStr"/>
      <c r="AC61" t="n">
        <v>0.6870707570259298</v>
      </c>
      <c r="AD61" t="inlineStr"/>
      <c r="AE61" t="n">
        <v>0.8014548810514729</v>
      </c>
      <c r="AF61" t="n">
        <v>0.651109619171816</v>
      </c>
      <c r="AG61" t="n">
        <v>0.6552309785133749</v>
      </c>
      <c r="AH61" t="n">
        <v>0.4616794599714182</v>
      </c>
      <c r="AI61" t="n">
        <v>1.067314</v>
      </c>
      <c r="AJ61" t="n">
        <v>0.5503434</v>
      </c>
      <c r="AK61" t="n">
        <v>2.069908</v>
      </c>
      <c r="AL61" t="n">
        <v>26</v>
      </c>
      <c r="AM61" t="n">
        <v>13</v>
      </c>
      <c r="AN61" t="n">
        <v>50</v>
      </c>
      <c r="AO61" t="n">
        <v>205.8657</v>
      </c>
      <c r="AP61" t="n">
        <v>164.3886</v>
      </c>
      <c r="AQ61" t="n">
        <v>257.8079</v>
      </c>
      <c r="AR61" t="n">
        <v>0.5124275</v>
      </c>
      <c r="AS61" t="n">
        <v>0.3280328</v>
      </c>
      <c r="AT61" t="n">
        <v>0.8004748</v>
      </c>
      <c r="AU61" t="inlineStr">
        <is>
          <t>anlys\230430-153402\PhylBone-ab-5mn-m-haz-pol-la-ra-ma-c__8_lfy</t>
        </is>
      </c>
    </row>
    <row r="62">
      <c r="A62" t="n">
        <v>5</v>
      </c>
      <c r="B62" t="inlineStr">
        <is>
          <t>Phylloscopus bonelli</t>
        </is>
      </c>
      <c r="C62" t="inlineStr">
        <is>
          <t>a+b</t>
        </is>
      </c>
      <c r="D62" t="inlineStr">
        <is>
          <t>m</t>
        </is>
      </c>
      <c r="E62" t="inlineStr">
        <is>
          <t>10mn</t>
        </is>
      </c>
      <c r="F62" t="n">
        <v>37</v>
      </c>
      <c r="G62" t="n">
        <v>287.586762257787</v>
      </c>
      <c r="H62" t="n">
        <v>144</v>
      </c>
      <c r="I62" t="inlineStr">
        <is>
          <t>HNORMAL</t>
        </is>
      </c>
      <c r="J62" t="inlineStr">
        <is>
          <t>POLY</t>
        </is>
      </c>
      <c r="K62" t="inlineStr"/>
      <c r="L62" t="inlineStr"/>
      <c r="M62" t="inlineStr"/>
      <c r="N62" t="n">
        <v>1</v>
      </c>
      <c r="O62" t="n">
        <v>190</v>
      </c>
      <c r="P62" t="n">
        <v>37</v>
      </c>
      <c r="Q62" t="n">
        <v>100</v>
      </c>
      <c r="R62" t="n">
        <v>0</v>
      </c>
      <c r="S62" t="n">
        <v>0</v>
      </c>
      <c r="T62" t="n">
        <v>0.9839141</v>
      </c>
      <c r="U62" t="n">
        <v>0.9931436</v>
      </c>
      <c r="V62" t="n">
        <v>1</v>
      </c>
      <c r="W62" t="n">
        <v>1</v>
      </c>
      <c r="X62" t="n">
        <v>0.3397934</v>
      </c>
      <c r="Y62" t="inlineStr"/>
      <c r="Z62" t="n">
        <v>1</v>
      </c>
      <c r="AA62" t="n">
        <v>0.6795752304780259</v>
      </c>
      <c r="AB62" t="n">
        <v>1</v>
      </c>
      <c r="AC62" t="n">
        <v>0.7471151366549479</v>
      </c>
      <c r="AD62" t="n">
        <v>3</v>
      </c>
      <c r="AE62" t="n">
        <v>0.8177241754127882</v>
      </c>
      <c r="AF62" t="n">
        <v>0.7081011165947617</v>
      </c>
      <c r="AG62" t="n">
        <v>0.7088360873181887</v>
      </c>
      <c r="AH62" t="n">
        <v>0.5045104407579306</v>
      </c>
      <c r="AI62" t="n">
        <v>1.649648</v>
      </c>
      <c r="AJ62" t="n">
        <v>0.8571774</v>
      </c>
      <c r="AK62" t="n">
        <v>3.174765</v>
      </c>
      <c r="AL62" t="n">
        <v>40</v>
      </c>
      <c r="AM62" t="n">
        <v>21</v>
      </c>
      <c r="AN62" t="n">
        <v>76</v>
      </c>
      <c r="AO62" t="n">
        <v>193.8445</v>
      </c>
      <c r="AP62" t="n">
        <v>154.6723</v>
      </c>
      <c r="AQ62" t="n">
        <v>242.9376</v>
      </c>
      <c r="AR62" t="n">
        <v>0.4543278</v>
      </c>
      <c r="AS62" t="n">
        <v>0.2904465</v>
      </c>
      <c r="AT62" t="n">
        <v>0.7106773</v>
      </c>
      <c r="AU62" t="inlineStr">
        <is>
          <t>anlys\230430-153402\PhylBone-ab-10mn-m-hno-pol-vx08gt3k</t>
        </is>
      </c>
    </row>
    <row r="63">
      <c r="A63" t="n">
        <v>5</v>
      </c>
      <c r="B63" t="inlineStr">
        <is>
          <t>Phylloscopus bonelli</t>
        </is>
      </c>
      <c r="C63" t="inlineStr">
        <is>
          <t>a+b</t>
        </is>
      </c>
      <c r="D63" t="inlineStr">
        <is>
          <t>m</t>
        </is>
      </c>
      <c r="E63" t="inlineStr">
        <is>
          <t>10mn</t>
        </is>
      </c>
      <c r="F63" t="n">
        <v>37</v>
      </c>
      <c r="G63" t="n">
        <v>287.586762257787</v>
      </c>
      <c r="H63" t="n">
        <v>158</v>
      </c>
      <c r="I63" t="inlineStr">
        <is>
          <t>HAZARD</t>
        </is>
      </c>
      <c r="J63" t="inlineStr">
        <is>
          <t>POLY</t>
        </is>
      </c>
      <c r="K63" t="inlineStr"/>
      <c r="L63" t="inlineStr"/>
      <c r="M63" t="inlineStr"/>
      <c r="N63" t="n">
        <v>2</v>
      </c>
      <c r="O63" t="n">
        <v>190</v>
      </c>
      <c r="P63" t="n">
        <v>37</v>
      </c>
      <c r="Q63" t="n">
        <v>100</v>
      </c>
      <c r="R63" t="n">
        <v>0</v>
      </c>
      <c r="S63" t="n">
        <v>2.395200000000045</v>
      </c>
      <c r="T63" t="n">
        <v>0.9665532</v>
      </c>
      <c r="U63" t="n">
        <v>0.9913341</v>
      </c>
      <c r="V63" t="n">
        <v>1</v>
      </c>
      <c r="W63" t="n">
        <v>1</v>
      </c>
      <c r="X63" t="n">
        <v>0.3444703</v>
      </c>
      <c r="Y63" t="inlineStr"/>
      <c r="Z63" t="inlineStr"/>
      <c r="AA63" t="n">
        <v>0.6265332869483412</v>
      </c>
      <c r="AB63" t="inlineStr"/>
      <c r="AC63" t="n">
        <v>0.6936116913838839</v>
      </c>
      <c r="AD63" t="n">
        <v>4</v>
      </c>
      <c r="AE63" t="n">
        <v>0.8109734133005972</v>
      </c>
      <c r="AF63" t="n">
        <v>0.6574524207002782</v>
      </c>
      <c r="AG63" t="n">
        <v>0.6593043113128422</v>
      </c>
      <c r="AH63" t="n">
        <v>0.463151696529098</v>
      </c>
      <c r="AI63" t="n">
        <v>1.295475</v>
      </c>
      <c r="AJ63" t="n">
        <v>0.6672391</v>
      </c>
      <c r="AK63" t="n">
        <v>2.515225</v>
      </c>
      <c r="AL63" t="n">
        <v>31</v>
      </c>
      <c r="AM63" t="n">
        <v>16</v>
      </c>
      <c r="AN63" t="n">
        <v>60</v>
      </c>
      <c r="AO63" t="n">
        <v>218.7432</v>
      </c>
      <c r="AP63" t="n">
        <v>173.2671</v>
      </c>
      <c r="AQ63" t="n">
        <v>276.1551</v>
      </c>
      <c r="AR63" t="n">
        <v>0.5785372</v>
      </c>
      <c r="AS63" t="n">
        <v>0.3646241</v>
      </c>
      <c r="AT63" t="n">
        <v>0.9179463</v>
      </c>
      <c r="AU63" t="inlineStr">
        <is>
          <t>anlys\230430-153402\PhylBone-ab-10mn-m-haz-pol-pstcgcgy</t>
        </is>
      </c>
    </row>
    <row r="64">
      <c r="A64" t="n">
        <v>5</v>
      </c>
      <c r="B64" t="inlineStr">
        <is>
          <t>Phylloscopus bonelli</t>
        </is>
      </c>
      <c r="C64" t="inlineStr">
        <is>
          <t>a+b</t>
        </is>
      </c>
      <c r="D64" t="inlineStr">
        <is>
          <t>m</t>
        </is>
      </c>
      <c r="E64" t="inlineStr">
        <is>
          <t>10mn</t>
        </is>
      </c>
      <c r="F64" t="n">
        <v>37</v>
      </c>
      <c r="G64" t="n">
        <v>287.586762257787</v>
      </c>
      <c r="H64" t="n">
        <v>146</v>
      </c>
      <c r="I64" t="inlineStr">
        <is>
          <t>HNORMAL</t>
        </is>
      </c>
      <c r="J64" t="inlineStr">
        <is>
          <t>POLY</t>
        </is>
      </c>
      <c r="K64" t="inlineStr"/>
      <c r="L64" t="n">
        <v>275.0329294573732</v>
      </c>
      <c r="M64" t="inlineStr"/>
      <c r="N64" t="n">
        <v>1</v>
      </c>
      <c r="O64" t="n">
        <v>190</v>
      </c>
      <c r="P64" t="n">
        <v>36</v>
      </c>
      <c r="Q64" t="n">
        <v>97.29729729729729</v>
      </c>
      <c r="R64" t="n">
        <v>0</v>
      </c>
      <c r="S64" t="n">
        <v>0</v>
      </c>
      <c r="T64" t="n">
        <v>0.9665568</v>
      </c>
      <c r="U64" t="n">
        <v>0.9948872</v>
      </c>
      <c r="V64" t="n">
        <v>1</v>
      </c>
      <c r="W64" t="n">
        <v>1</v>
      </c>
      <c r="X64" t="n">
        <v>0.3511902</v>
      </c>
      <c r="Y64" t="inlineStr"/>
      <c r="Z64" t="n">
        <v>5</v>
      </c>
      <c r="AA64" t="n">
        <v>0.6512767190826975</v>
      </c>
      <c r="AB64" t="n">
        <v>2</v>
      </c>
      <c r="AC64" t="n">
        <v>0.7285828709210828</v>
      </c>
      <c r="AD64" t="n">
        <v>5</v>
      </c>
      <c r="AE64" t="n">
        <v>0.8017676732124088</v>
      </c>
      <c r="AF64" t="n">
        <v>0.6804823543887192</v>
      </c>
      <c r="AG64" t="n">
        <v>0.6826701591483731</v>
      </c>
      <c r="AH64" t="n">
        <v>0.4700320034469691</v>
      </c>
      <c r="AI64" t="n">
        <v>1.641193</v>
      </c>
      <c r="AJ64" t="n">
        <v>0.835102</v>
      </c>
      <c r="AK64" t="n">
        <v>3.225373</v>
      </c>
      <c r="AL64" t="n">
        <v>39</v>
      </c>
      <c r="AM64" t="n">
        <v>20</v>
      </c>
      <c r="AN64" t="n">
        <v>77</v>
      </c>
      <c r="AO64" t="n">
        <v>191.6989</v>
      </c>
      <c r="AP64" t="n">
        <v>151.4626</v>
      </c>
      <c r="AQ64" t="n">
        <v>242.6241</v>
      </c>
      <c r="AR64" t="n">
        <v>0.4858137</v>
      </c>
      <c r="AS64" t="n">
        <v>0.3046879</v>
      </c>
      <c r="AT64" t="n">
        <v>0.7746123</v>
      </c>
      <c r="AU64" t="inlineStr">
        <is>
          <t>anlys\230430-153402\PhylBone-ab-10mn-m-hno-pol-ra-a_uauv_a</t>
        </is>
      </c>
    </row>
    <row r="65">
      <c r="A65" t="n">
        <v>5</v>
      </c>
      <c r="B65" t="inlineStr">
        <is>
          <t>Phylloscopus bonelli</t>
        </is>
      </c>
      <c r="C65" t="inlineStr">
        <is>
          <t>a+b</t>
        </is>
      </c>
      <c r="D65" t="inlineStr">
        <is>
          <t>m</t>
        </is>
      </c>
      <c r="E65" t="inlineStr">
        <is>
          <t>10mn</t>
        </is>
      </c>
      <c r="F65" t="n">
        <v>37</v>
      </c>
      <c r="G65" t="n">
        <v>287.586762257787</v>
      </c>
      <c r="H65" t="n">
        <v>160</v>
      </c>
      <c r="I65" t="inlineStr">
        <is>
          <t>HAZARD</t>
        </is>
      </c>
      <c r="J65" t="inlineStr">
        <is>
          <t>POLY</t>
        </is>
      </c>
      <c r="K65" t="inlineStr"/>
      <c r="L65" t="n">
        <v>283.8761871388165</v>
      </c>
      <c r="M65" t="inlineStr"/>
      <c r="N65" t="n">
        <v>2</v>
      </c>
      <c r="O65" t="n">
        <v>190</v>
      </c>
      <c r="P65" t="n">
        <v>36</v>
      </c>
      <c r="Q65" t="n">
        <v>97.29729729729729</v>
      </c>
      <c r="R65" t="n">
        <v>0</v>
      </c>
      <c r="S65" t="n">
        <v>0</v>
      </c>
      <c r="T65" t="n">
        <v>0.9187618</v>
      </c>
      <c r="U65" t="n">
        <v>0.8907307</v>
      </c>
      <c r="V65" t="n">
        <v>0.9</v>
      </c>
      <c r="W65" t="n">
        <v>0.8</v>
      </c>
      <c r="X65" t="n">
        <v>0.2930859</v>
      </c>
      <c r="Y65" t="inlineStr"/>
      <c r="Z65" t="n">
        <v>2</v>
      </c>
      <c r="AA65" t="n">
        <v>0.6792176694948179</v>
      </c>
      <c r="AB65" t="inlineStr"/>
      <c r="AC65" t="n">
        <v>0.7059967563383976</v>
      </c>
      <c r="AD65" t="inlineStr"/>
      <c r="AE65" t="n">
        <v>0.7971329388414801</v>
      </c>
      <c r="AF65" t="n">
        <v>0.7024025529650036</v>
      </c>
      <c r="AG65" t="n">
        <v>0.6999885138917928</v>
      </c>
      <c r="AH65" t="n">
        <v>0.5660379190027639</v>
      </c>
      <c r="AI65" t="n">
        <v>1.113507</v>
      </c>
      <c r="AJ65" t="n">
        <v>0.6309132</v>
      </c>
      <c r="AK65" t="n">
        <v>1.965242</v>
      </c>
      <c r="AL65" t="n">
        <v>27</v>
      </c>
      <c r="AM65" t="n">
        <v>15</v>
      </c>
      <c r="AN65" t="n">
        <v>47</v>
      </c>
      <c r="AO65" t="n">
        <v>232.7304</v>
      </c>
      <c r="AP65" t="n">
        <v>204.0424</v>
      </c>
      <c r="AQ65" t="n">
        <v>265.4519</v>
      </c>
      <c r="AR65" t="n">
        <v>0.6721231</v>
      </c>
      <c r="AS65" t="n">
        <v>0.5170586</v>
      </c>
      <c r="AT65" t="n">
        <v>0.8736912</v>
      </c>
      <c r="AU65" t="inlineStr">
        <is>
          <t>anlys\230430-153402\PhylBone-ab-10mn-m-haz-pol-ra-bj6e6n_3</t>
        </is>
      </c>
    </row>
    <row r="66">
      <c r="A66" t="n">
        <v>5</v>
      </c>
      <c r="B66" t="inlineStr">
        <is>
          <t>Phylloscopus bonelli</t>
        </is>
      </c>
      <c r="C66" t="inlineStr">
        <is>
          <t>a+b</t>
        </is>
      </c>
      <c r="D66" t="inlineStr">
        <is>
          <t>m</t>
        </is>
      </c>
      <c r="E66" t="inlineStr">
        <is>
          <t>10mn</t>
        </is>
      </c>
      <c r="F66" t="n">
        <v>37</v>
      </c>
      <c r="G66" t="n">
        <v>287.586762257787</v>
      </c>
      <c r="H66" t="n">
        <v>155</v>
      </c>
      <c r="I66" t="inlineStr">
        <is>
          <t>HNORMAL</t>
        </is>
      </c>
      <c r="J66" t="inlineStr">
        <is>
          <t>POLY</t>
        </is>
      </c>
      <c r="K66" t="n">
        <v>20</v>
      </c>
      <c r="L66" t="inlineStr"/>
      <c r="M66" t="inlineStr"/>
      <c r="N66" t="n">
        <v>1</v>
      </c>
      <c r="O66" t="n">
        <v>190</v>
      </c>
      <c r="P66" t="n">
        <v>37</v>
      </c>
      <c r="Q66" t="n">
        <v>100</v>
      </c>
      <c r="R66" t="n">
        <v>0</v>
      </c>
      <c r="S66" t="n">
        <v>0</v>
      </c>
      <c r="T66" t="n">
        <v>0.3889284</v>
      </c>
      <c r="U66" t="n">
        <v>0.9906015</v>
      </c>
      <c r="V66" t="n">
        <v>1</v>
      </c>
      <c r="W66" t="n">
        <v>1</v>
      </c>
      <c r="X66" t="n">
        <v>0.3397881</v>
      </c>
      <c r="Y66" t="inlineStr"/>
      <c r="Z66" t="inlineStr"/>
      <c r="AA66" t="n">
        <v>0.6049503589148684</v>
      </c>
      <c r="AB66" t="inlineStr"/>
      <c r="AC66" t="n">
        <v>0.6650684893813368</v>
      </c>
      <c r="AD66" t="inlineStr"/>
      <c r="AE66" t="n">
        <v>0.715923432060826</v>
      </c>
      <c r="AF66" t="n">
        <v>0.575974243455233</v>
      </c>
      <c r="AG66" t="n">
        <v>0.6390243869249053</v>
      </c>
      <c r="AH66" t="n">
        <v>0.4549586316481971</v>
      </c>
      <c r="AI66" t="n">
        <v>1.699654</v>
      </c>
      <c r="AJ66" t="n">
        <v>0.8831701</v>
      </c>
      <c r="AK66" t="n">
        <v>3.270972</v>
      </c>
      <c r="AL66" t="n">
        <v>41</v>
      </c>
      <c r="AM66" t="n">
        <v>21</v>
      </c>
      <c r="AN66" t="n">
        <v>79</v>
      </c>
      <c r="AO66" t="n">
        <v>190.9716</v>
      </c>
      <c r="AP66" t="n">
        <v>152.3811</v>
      </c>
      <c r="AQ66" t="n">
        <v>239.3351</v>
      </c>
      <c r="AR66" t="n">
        <v>0.4409607</v>
      </c>
      <c r="AS66" t="n">
        <v>0.2819055</v>
      </c>
      <c r="AT66" t="n">
        <v>0.6897572</v>
      </c>
      <c r="AU66" t="inlineStr">
        <is>
          <t>anlys\230430-153402\PhylBone-ab-10mn-m-hno-pol-l20-bfz9owp2</t>
        </is>
      </c>
    </row>
    <row r="67">
      <c r="A67" t="n">
        <v>5</v>
      </c>
      <c r="B67" t="inlineStr">
        <is>
          <t>Phylloscopus bonelli</t>
        </is>
      </c>
      <c r="C67" t="inlineStr">
        <is>
          <t>a+b</t>
        </is>
      </c>
      <c r="D67" t="inlineStr">
        <is>
          <t>m</t>
        </is>
      </c>
      <c r="E67" t="inlineStr">
        <is>
          <t>10mn</t>
        </is>
      </c>
      <c r="F67" t="n">
        <v>37</v>
      </c>
      <c r="G67" t="n">
        <v>287.586762257787</v>
      </c>
      <c r="H67" t="n">
        <v>169</v>
      </c>
      <c r="I67" t="inlineStr">
        <is>
          <t>HAZARD</t>
        </is>
      </c>
      <c r="J67" t="inlineStr">
        <is>
          <t>POLY</t>
        </is>
      </c>
      <c r="K67" t="n">
        <v>20</v>
      </c>
      <c r="L67" t="inlineStr"/>
      <c r="M67" t="inlineStr"/>
      <c r="N67" t="n">
        <v>2</v>
      </c>
      <c r="O67" t="n">
        <v>190</v>
      </c>
      <c r="P67" t="n">
        <v>37</v>
      </c>
      <c r="Q67" t="n">
        <v>100</v>
      </c>
      <c r="R67" t="n">
        <v>0</v>
      </c>
      <c r="S67" t="n">
        <v>2.567200000000014</v>
      </c>
      <c r="T67" t="n">
        <v>0.3561201</v>
      </c>
      <c r="U67" t="n">
        <v>0.9735232</v>
      </c>
      <c r="V67" t="n">
        <v>1</v>
      </c>
      <c r="W67" t="n">
        <v>1</v>
      </c>
      <c r="X67" t="n">
        <v>0.3456059</v>
      </c>
      <c r="Y67" t="inlineStr"/>
      <c r="Z67" t="inlineStr"/>
      <c r="AA67" t="n">
        <v>0.5497365081143403</v>
      </c>
      <c r="AB67" t="inlineStr"/>
      <c r="AC67" t="n">
        <v>0.6096459459441687</v>
      </c>
      <c r="AD67" t="inlineStr"/>
      <c r="AE67" t="n">
        <v>0.7004083672509785</v>
      </c>
      <c r="AF67" t="n">
        <v>0.5238460581911836</v>
      </c>
      <c r="AG67" t="n">
        <v>0.5857758163800552</v>
      </c>
      <c r="AH67" t="n">
        <v>0.4109792680959665</v>
      </c>
      <c r="AI67" t="n">
        <v>1.3187</v>
      </c>
      <c r="AJ67" t="n">
        <v>0.6777692</v>
      </c>
      <c r="AK67" t="n">
        <v>2.565726</v>
      </c>
      <c r="AL67" t="n">
        <v>32</v>
      </c>
      <c r="AM67" t="n">
        <v>16</v>
      </c>
      <c r="AN67" t="n">
        <v>62</v>
      </c>
      <c r="AO67" t="n">
        <v>216.8084</v>
      </c>
      <c r="AP67" t="n">
        <v>171.4423</v>
      </c>
      <c r="AQ67" t="n">
        <v>274.179</v>
      </c>
      <c r="AR67" t="n">
        <v>0.5683481</v>
      </c>
      <c r="AS67" t="n">
        <v>0.3570191</v>
      </c>
      <c r="AT67" t="n">
        <v>0.9047682</v>
      </c>
      <c r="AU67" t="inlineStr">
        <is>
          <t>anlys\230430-153402\PhylBone-ab-10mn-m-haz-pol-l20-377qlqjz</t>
        </is>
      </c>
    </row>
    <row r="68">
      <c r="A68" t="n">
        <v>5</v>
      </c>
      <c r="B68" t="inlineStr">
        <is>
          <t>Phylloscopus bonelli</t>
        </is>
      </c>
      <c r="C68" t="inlineStr">
        <is>
          <t>a+b</t>
        </is>
      </c>
      <c r="D68" t="inlineStr">
        <is>
          <t>m</t>
        </is>
      </c>
      <c r="E68" t="inlineStr">
        <is>
          <t>10mn</t>
        </is>
      </c>
      <c r="F68" t="n">
        <v>37</v>
      </c>
      <c r="G68" t="n">
        <v>287.586762257787</v>
      </c>
      <c r="H68" t="n">
        <v>151</v>
      </c>
      <c r="I68" t="inlineStr">
        <is>
          <t>HNORMAL</t>
        </is>
      </c>
      <c r="J68" t="inlineStr">
        <is>
          <t>POLY</t>
        </is>
      </c>
      <c r="K68" t="n">
        <v>24.51650568433719</v>
      </c>
      <c r="L68" t="n">
        <v>274.384786075306</v>
      </c>
      <c r="M68" t="n">
        <v>5</v>
      </c>
      <c r="N68" t="n">
        <v>1</v>
      </c>
      <c r="O68" t="n">
        <v>190</v>
      </c>
      <c r="P68" t="n">
        <v>35</v>
      </c>
      <c r="Q68" t="n">
        <v>94.5945945945946</v>
      </c>
      <c r="R68" t="n">
        <v>0</v>
      </c>
      <c r="S68" t="n">
        <v>0</v>
      </c>
      <c r="T68" t="n">
        <v>0.9776428</v>
      </c>
      <c r="U68" t="n">
        <v>0.9919363</v>
      </c>
      <c r="V68" t="n">
        <v>1</v>
      </c>
      <c r="W68" t="n">
        <v>1</v>
      </c>
      <c r="X68" t="n">
        <v>0.3653303</v>
      </c>
      <c r="Y68" t="inlineStr"/>
      <c r="Z68" t="inlineStr"/>
      <c r="AA68" t="n">
        <v>0.6185170566309525</v>
      </c>
      <c r="AB68" t="inlineStr"/>
      <c r="AC68" t="n">
        <v>0.708609830208934</v>
      </c>
      <c r="AD68" t="inlineStr"/>
      <c r="AE68" t="n">
        <v>0.785743751796389</v>
      </c>
      <c r="AF68" t="n">
        <v>0.6507942976414709</v>
      </c>
      <c r="AG68" t="n">
        <v>0.6518446965315697</v>
      </c>
      <c r="AH68" t="n">
        <v>0.429766889511106</v>
      </c>
      <c r="AI68" t="n">
        <v>1.57936</v>
      </c>
      <c r="AJ68" t="n">
        <v>0.7830826</v>
      </c>
      <c r="AK68" t="n">
        <v>3.185333</v>
      </c>
      <c r="AL68" t="n">
        <v>38</v>
      </c>
      <c r="AM68" t="n">
        <v>19</v>
      </c>
      <c r="AN68" t="n">
        <v>76</v>
      </c>
      <c r="AO68" t="n">
        <v>192.6822</v>
      </c>
      <c r="AP68" t="n">
        <v>150.1908</v>
      </c>
      <c r="AQ68" t="n">
        <v>247.1952</v>
      </c>
      <c r="AR68" t="n">
        <v>0.4931313</v>
      </c>
      <c r="AS68" t="n">
        <v>0.3012559</v>
      </c>
      <c r="AT68" t="n">
        <v>0.8072157</v>
      </c>
      <c r="AU68" t="inlineStr">
        <is>
          <t>anlys\230430-153402\PhylBone-ab-10mn-m-hno-pol-la-ra-ma-dfe0rohm</t>
        </is>
      </c>
    </row>
    <row r="69">
      <c r="A69" t="n">
        <v>5</v>
      </c>
      <c r="B69" t="inlineStr">
        <is>
          <t>Phylloscopus bonelli</t>
        </is>
      </c>
      <c r="C69" t="inlineStr">
        <is>
          <t>a+b</t>
        </is>
      </c>
      <c r="D69" t="inlineStr">
        <is>
          <t>m</t>
        </is>
      </c>
      <c r="E69" t="inlineStr">
        <is>
          <t>10mn</t>
        </is>
      </c>
      <c r="F69" t="n">
        <v>37</v>
      </c>
      <c r="G69" t="n">
        <v>287.586762257787</v>
      </c>
      <c r="H69" t="n">
        <v>149</v>
      </c>
      <c r="I69" t="inlineStr">
        <is>
          <t>HNORMAL</t>
        </is>
      </c>
      <c r="J69" t="inlineStr">
        <is>
          <t>POLY</t>
        </is>
      </c>
      <c r="K69" t="n">
        <v>26.71480654523855</v>
      </c>
      <c r="L69" t="inlineStr"/>
      <c r="M69" t="n">
        <v>8</v>
      </c>
      <c r="N69" t="n">
        <v>1</v>
      </c>
      <c r="O69" t="n">
        <v>190</v>
      </c>
      <c r="P69" t="n">
        <v>36</v>
      </c>
      <c r="Q69" t="n">
        <v>97.29729729729729</v>
      </c>
      <c r="R69" t="n">
        <v>0</v>
      </c>
      <c r="S69" t="n">
        <v>0</v>
      </c>
      <c r="T69" t="n">
        <v>0.9730072</v>
      </c>
      <c r="U69" t="n">
        <v>0.9892722</v>
      </c>
      <c r="V69" t="n">
        <v>1</v>
      </c>
      <c r="W69" t="n">
        <v>1</v>
      </c>
      <c r="X69" t="n">
        <v>0.3527995</v>
      </c>
      <c r="Y69" t="inlineStr"/>
      <c r="Z69" t="inlineStr"/>
      <c r="AA69" t="n">
        <v>0.6478381582045486</v>
      </c>
      <c r="AB69" t="n">
        <v>3</v>
      </c>
      <c r="AC69" t="n">
        <v>0.726612261534139</v>
      </c>
      <c r="AD69" t="inlineStr"/>
      <c r="AE69" t="n">
        <v>0.8003253785920676</v>
      </c>
      <c r="AF69" t="n">
        <v>0.6777885847243723</v>
      </c>
      <c r="AG69" t="n">
        <v>0.6790382248253423</v>
      </c>
      <c r="AH69" t="n">
        <v>0.4655779650767838</v>
      </c>
      <c r="AI69" t="n">
        <v>1.611236</v>
      </c>
      <c r="AJ69" t="n">
        <v>0.8174201</v>
      </c>
      <c r="AK69" t="n">
        <v>3.175946</v>
      </c>
      <c r="AL69" t="n">
        <v>39</v>
      </c>
      <c r="AM69" t="n">
        <v>20</v>
      </c>
      <c r="AN69" t="n">
        <v>76</v>
      </c>
      <c r="AO69" t="n">
        <v>193.4728</v>
      </c>
      <c r="AP69" t="n">
        <v>152.4929</v>
      </c>
      <c r="AQ69" t="n">
        <v>245.4653</v>
      </c>
      <c r="AR69" t="n">
        <v>0.4525869</v>
      </c>
      <c r="AS69" t="n">
        <v>0.2825123</v>
      </c>
      <c r="AT69" t="n">
        <v>0.7250478</v>
      </c>
      <c r="AU69" t="inlineStr">
        <is>
          <t>anlys\230430-153402\PhylBone-ab-10mn-m-hno-pol-la-ma-v2mc_4o8</t>
        </is>
      </c>
    </row>
    <row r="70">
      <c r="A70" t="n">
        <v>5</v>
      </c>
      <c r="B70" t="inlineStr">
        <is>
          <t>Phylloscopus bonelli</t>
        </is>
      </c>
      <c r="C70" t="inlineStr">
        <is>
          <t>a+b</t>
        </is>
      </c>
      <c r="D70" t="inlineStr">
        <is>
          <t>m</t>
        </is>
      </c>
      <c r="E70" t="inlineStr">
        <is>
          <t>10mn</t>
        </is>
      </c>
      <c r="F70" t="n">
        <v>37</v>
      </c>
      <c r="G70" t="n">
        <v>287.586762257787</v>
      </c>
      <c r="H70" t="n">
        <v>150</v>
      </c>
      <c r="I70" t="inlineStr">
        <is>
          <t>HNORMAL</t>
        </is>
      </c>
      <c r="J70" t="inlineStr">
        <is>
          <t>POLY</t>
        </is>
      </c>
      <c r="K70" t="n">
        <v>26.90254559466912</v>
      </c>
      <c r="L70" t="n">
        <v>275.1191685429182</v>
      </c>
      <c r="M70" t="inlineStr"/>
      <c r="N70" t="n">
        <v>1</v>
      </c>
      <c r="O70" t="n">
        <v>190</v>
      </c>
      <c r="P70" t="n">
        <v>35</v>
      </c>
      <c r="Q70" t="n">
        <v>94.5945945945946</v>
      </c>
      <c r="R70" t="n">
        <v>0</v>
      </c>
      <c r="S70" t="n">
        <v>0</v>
      </c>
      <c r="T70" t="n">
        <v>0.9652795</v>
      </c>
      <c r="U70" t="n">
        <v>0.9918249</v>
      </c>
      <c r="V70" t="n">
        <v>1</v>
      </c>
      <c r="W70" t="n">
        <v>1</v>
      </c>
      <c r="X70" t="n">
        <v>0.3653294</v>
      </c>
      <c r="Y70" t="inlineStr"/>
      <c r="Z70" t="inlineStr"/>
      <c r="AA70" t="n">
        <v>0.6175272119687253</v>
      </c>
      <c r="AB70" t="inlineStr"/>
      <c r="AC70" t="n">
        <v>0.707474676625146</v>
      </c>
      <c r="AD70" t="inlineStr"/>
      <c r="AE70" t="n">
        <v>0.7843047923665287</v>
      </c>
      <c r="AF70" t="n">
        <v>0.6489501248491739</v>
      </c>
      <c r="AG70" t="n">
        <v>0.6509092195847788</v>
      </c>
      <c r="AH70" t="n">
        <v>0.4291567126450237</v>
      </c>
      <c r="AI70" t="n">
        <v>1.602473</v>
      </c>
      <c r="AJ70" t="n">
        <v>0.7945437</v>
      </c>
      <c r="AK70" t="n">
        <v>3.231941</v>
      </c>
      <c r="AL70" t="n">
        <v>38</v>
      </c>
      <c r="AM70" t="n">
        <v>19</v>
      </c>
      <c r="AN70" t="n">
        <v>78</v>
      </c>
      <c r="AO70" t="n">
        <v>191.2877</v>
      </c>
      <c r="AP70" t="n">
        <v>149.104</v>
      </c>
      <c r="AQ70" t="n">
        <v>245.4057</v>
      </c>
      <c r="AR70" t="n">
        <v>0.4834291</v>
      </c>
      <c r="AS70" t="n">
        <v>0.2953296</v>
      </c>
      <c r="AT70" t="n">
        <v>0.7913317</v>
      </c>
      <c r="AU70" t="inlineStr">
        <is>
          <t>anlys\230430-153402\PhylBone-ab-10mn-m-hno-pol-la-ra-h3_b3a5f</t>
        </is>
      </c>
    </row>
    <row r="71">
      <c r="A71" t="n">
        <v>5</v>
      </c>
      <c r="B71" t="inlineStr">
        <is>
          <t>Phylloscopus bonelli</t>
        </is>
      </c>
      <c r="C71" t="inlineStr">
        <is>
          <t>a+b</t>
        </is>
      </c>
      <c r="D71" t="inlineStr">
        <is>
          <t>m</t>
        </is>
      </c>
      <c r="E71" t="inlineStr">
        <is>
          <t>10mn</t>
        </is>
      </c>
      <c r="F71" t="n">
        <v>37</v>
      </c>
      <c r="G71" t="n">
        <v>287.586762257787</v>
      </c>
      <c r="H71" t="n">
        <v>162</v>
      </c>
      <c r="I71" t="inlineStr">
        <is>
          <t>HAZARD</t>
        </is>
      </c>
      <c r="J71" t="inlineStr">
        <is>
          <t>POLY</t>
        </is>
      </c>
      <c r="K71" t="n">
        <v>28.7979898757714</v>
      </c>
      <c r="L71" t="inlineStr"/>
      <c r="M71" t="inlineStr"/>
      <c r="N71" t="n">
        <v>1</v>
      </c>
      <c r="O71" t="n">
        <v>190</v>
      </c>
      <c r="P71" t="n">
        <v>35</v>
      </c>
      <c r="Q71" t="n">
        <v>94.5945945945946</v>
      </c>
      <c r="R71" t="n">
        <v>0</v>
      </c>
      <c r="S71" t="n">
        <v>0</v>
      </c>
      <c r="T71" t="n">
        <v>0.9985015</v>
      </c>
      <c r="U71" t="n">
        <v>0.9970822</v>
      </c>
      <c r="V71" t="n">
        <v>1</v>
      </c>
      <c r="W71" t="n">
        <v>1</v>
      </c>
      <c r="X71" t="n">
        <v>0.3250556</v>
      </c>
      <c r="Y71" t="inlineStr"/>
      <c r="Z71" t="n">
        <v>3</v>
      </c>
      <c r="AA71" t="n">
        <v>0.6636587055098722</v>
      </c>
      <c r="AB71" t="n">
        <v>4</v>
      </c>
      <c r="AC71" t="n">
        <v>0.7149769295213834</v>
      </c>
      <c r="AD71" t="n">
        <v>1</v>
      </c>
      <c r="AE71" t="n">
        <v>0.8272042741999776</v>
      </c>
      <c r="AF71" t="n">
        <v>0.694474562645834</v>
      </c>
      <c r="AG71" t="n">
        <v>0.6943648102933839</v>
      </c>
      <c r="AH71" t="n">
        <v>0.5140462127122949</v>
      </c>
      <c r="AI71" t="n">
        <v>1.098751</v>
      </c>
      <c r="AJ71" t="n">
        <v>0.5868369</v>
      </c>
      <c r="AK71" t="n">
        <v>2.057221</v>
      </c>
      <c r="AL71" t="n">
        <v>26</v>
      </c>
      <c r="AM71" t="n">
        <v>14</v>
      </c>
      <c r="AN71" t="n">
        <v>49</v>
      </c>
      <c r="AO71" t="n">
        <v>231.011</v>
      </c>
      <c r="AP71" t="n">
        <v>192.2333</v>
      </c>
      <c r="AQ71" t="n">
        <v>277.6111</v>
      </c>
      <c r="AR71" t="n">
        <v>0.6452494</v>
      </c>
      <c r="AS71" t="n">
        <v>0.4477965</v>
      </c>
      <c r="AT71" t="n">
        <v>0.9297678</v>
      </c>
      <c r="AU71" t="inlineStr">
        <is>
          <t>anlys\230430-153402\PhylBone-ab-10mn-m-haz-pol-la-9vw3tvnt</t>
        </is>
      </c>
    </row>
    <row r="72">
      <c r="A72" t="n">
        <v>5</v>
      </c>
      <c r="B72" t="inlineStr">
        <is>
          <t>Phylloscopus bonelli</t>
        </is>
      </c>
      <c r="C72" t="inlineStr">
        <is>
          <t>a+b</t>
        </is>
      </c>
      <c r="D72" t="inlineStr">
        <is>
          <t>m</t>
        </is>
      </c>
      <c r="E72" t="inlineStr">
        <is>
          <t>10mn</t>
        </is>
      </c>
      <c r="F72" t="n">
        <v>37</v>
      </c>
      <c r="G72" t="n">
        <v>287.586762257787</v>
      </c>
      <c r="H72" t="n">
        <v>163</v>
      </c>
      <c r="I72" t="inlineStr">
        <is>
          <t>HAZARD</t>
        </is>
      </c>
      <c r="J72" t="inlineStr">
        <is>
          <t>POLY</t>
        </is>
      </c>
      <c r="K72" t="n">
        <v>29.04285385347511</v>
      </c>
      <c r="L72" t="inlineStr"/>
      <c r="M72" t="n">
        <v>8</v>
      </c>
      <c r="N72" t="n">
        <v>1</v>
      </c>
      <c r="O72" t="n">
        <v>190</v>
      </c>
      <c r="P72" t="n">
        <v>35</v>
      </c>
      <c r="Q72" t="n">
        <v>94.5945945945946</v>
      </c>
      <c r="R72" t="n">
        <v>0</v>
      </c>
      <c r="S72" t="n">
        <v>0</v>
      </c>
      <c r="T72" t="n">
        <v>0.9984843</v>
      </c>
      <c r="U72" t="n">
        <v>0.9970732</v>
      </c>
      <c r="V72" t="n">
        <v>1</v>
      </c>
      <c r="W72" t="n">
        <v>1</v>
      </c>
      <c r="X72" t="n">
        <v>0.3251022</v>
      </c>
      <c r="Y72" t="inlineStr"/>
      <c r="Z72" t="n">
        <v>4</v>
      </c>
      <c r="AA72" t="n">
        <v>0.6635663107336554</v>
      </c>
      <c r="AB72" t="n">
        <v>5</v>
      </c>
      <c r="AC72" t="n">
        <v>0.7149204307548147</v>
      </c>
      <c r="AD72" t="n">
        <v>2</v>
      </c>
      <c r="AE72" t="n">
        <v>0.8271582095896844</v>
      </c>
      <c r="AF72" t="n">
        <v>0.6943872907302772</v>
      </c>
      <c r="AG72" t="n">
        <v>0.6942781847021258</v>
      </c>
      <c r="AH72" t="n">
        <v>0.513920490795939</v>
      </c>
      <c r="AI72" t="n">
        <v>1.099323</v>
      </c>
      <c r="AJ72" t="n">
        <v>0.5870919</v>
      </c>
      <c r="AK72" t="n">
        <v>2.058469</v>
      </c>
      <c r="AL72" t="n">
        <v>26</v>
      </c>
      <c r="AM72" t="n">
        <v>14</v>
      </c>
      <c r="AN72" t="n">
        <v>49</v>
      </c>
      <c r="AO72" t="n">
        <v>230.9509</v>
      </c>
      <c r="AP72" t="n">
        <v>192.167</v>
      </c>
      <c r="AQ72" t="n">
        <v>277.5623</v>
      </c>
      <c r="AR72" t="n">
        <v>0.6449136</v>
      </c>
      <c r="AS72" t="n">
        <v>0.4474892</v>
      </c>
      <c r="AT72" t="n">
        <v>0.9294383000000001</v>
      </c>
      <c r="AU72" t="inlineStr">
        <is>
          <t>anlys\230430-153402\PhylBone-ab-10mn-m-haz-pol-la-ma-hmp1rf8p</t>
        </is>
      </c>
    </row>
    <row r="73">
      <c r="A73" t="n">
        <v>5</v>
      </c>
      <c r="B73" t="inlineStr">
        <is>
          <t>Phylloscopus bonelli</t>
        </is>
      </c>
      <c r="C73" t="inlineStr">
        <is>
          <t>a+b</t>
        </is>
      </c>
      <c r="D73" t="inlineStr">
        <is>
          <t>m</t>
        </is>
      </c>
      <c r="E73" t="inlineStr">
        <is>
          <t>10mn</t>
        </is>
      </c>
      <c r="F73" t="n">
        <v>37</v>
      </c>
      <c r="G73" t="n">
        <v>287.586762257787</v>
      </c>
      <c r="H73" t="n">
        <v>148</v>
      </c>
      <c r="I73" t="inlineStr">
        <is>
          <t>HNORMAL</t>
        </is>
      </c>
      <c r="J73" t="inlineStr">
        <is>
          <t>POLY</t>
        </is>
      </c>
      <c r="K73" t="n">
        <v>30.4816612985635</v>
      </c>
      <c r="L73" t="inlineStr"/>
      <c r="M73" t="inlineStr"/>
      <c r="N73" t="n">
        <v>1</v>
      </c>
      <c r="O73" t="n">
        <v>190</v>
      </c>
      <c r="P73" t="n">
        <v>35</v>
      </c>
      <c r="Q73" t="n">
        <v>94.5945945945946</v>
      </c>
      <c r="R73" t="n">
        <v>0</v>
      </c>
      <c r="S73" t="n">
        <v>0</v>
      </c>
      <c r="T73" t="n">
        <v>0.9920028</v>
      </c>
      <c r="U73" t="n">
        <v>0.9758741</v>
      </c>
      <c r="V73" t="n">
        <v>1</v>
      </c>
      <c r="W73" t="n">
        <v>1</v>
      </c>
      <c r="X73" t="n">
        <v>0.3670678</v>
      </c>
      <c r="Y73" t="inlineStr"/>
      <c r="Z73" t="inlineStr"/>
      <c r="AA73" t="n">
        <v>0.6145104014808326</v>
      </c>
      <c r="AB73" t="inlineStr"/>
      <c r="AC73" t="n">
        <v>0.7062051262272343</v>
      </c>
      <c r="AD73" t="inlineStr"/>
      <c r="AE73" t="n">
        <v>0.7838362367947884</v>
      </c>
      <c r="AF73" t="n">
        <v>0.6480947954732537</v>
      </c>
      <c r="AG73" t="n">
        <v>0.6469154481242696</v>
      </c>
      <c r="AH73" t="n">
        <v>0.4249124171628748</v>
      </c>
      <c r="AI73" t="n">
        <v>1.510005</v>
      </c>
      <c r="AJ73" t="n">
        <v>0.7463006</v>
      </c>
      <c r="AK73" t="n">
        <v>3.055224</v>
      </c>
      <c r="AL73" t="n">
        <v>36</v>
      </c>
      <c r="AM73" t="n">
        <v>18</v>
      </c>
      <c r="AN73" t="n">
        <v>73</v>
      </c>
      <c r="AO73" t="n">
        <v>197.0575</v>
      </c>
      <c r="AP73" t="n">
        <v>153.2049</v>
      </c>
      <c r="AQ73" t="n">
        <v>253.4624</v>
      </c>
      <c r="AR73" t="n">
        <v>0.4695138</v>
      </c>
      <c r="AS73" t="n">
        <v>0.2853976</v>
      </c>
      <c r="AT73" t="n">
        <v>0.7724074</v>
      </c>
      <c r="AU73" t="inlineStr">
        <is>
          <t>anlys\230430-153402\PhylBone-ab-10mn-m-hno-pol-la-oy28c3c1</t>
        </is>
      </c>
    </row>
    <row r="74">
      <c r="A74" t="n">
        <v>6</v>
      </c>
      <c r="B74" t="inlineStr">
        <is>
          <t>Oriolus oriolus</t>
        </is>
      </c>
      <c r="C74" t="inlineStr">
        <is>
          <t>b</t>
        </is>
      </c>
      <c r="D74" t="inlineStr">
        <is>
          <t>m</t>
        </is>
      </c>
      <c r="E74" t="inlineStr">
        <is>
          <t>5mn</t>
        </is>
      </c>
      <c r="F74" t="n">
        <v>4</v>
      </c>
      <c r="G74" t="n">
        <v>203.380021651143</v>
      </c>
      <c r="H74" t="n">
        <v>172</v>
      </c>
      <c r="I74" t="inlineStr">
        <is>
          <t>HNORMAL</t>
        </is>
      </c>
      <c r="J74" t="inlineStr">
        <is>
          <t>POLY</t>
        </is>
      </c>
      <c r="K74" t="inlineStr"/>
      <c r="L74" t="inlineStr"/>
      <c r="M74" t="inlineStr"/>
      <c r="N74" t="n">
        <v>2</v>
      </c>
      <c r="O74" t="n">
        <v>94</v>
      </c>
      <c r="P74" t="n">
        <v>4</v>
      </c>
      <c r="Q74" t="n">
        <v>100</v>
      </c>
      <c r="R74" t="n">
        <v>0</v>
      </c>
      <c r="S74" t="n">
        <v>0</v>
      </c>
      <c r="T74" t="inlineStr"/>
      <c r="U74" t="n">
        <v>0.8271037999999999</v>
      </c>
      <c r="V74" t="n">
        <v>0</v>
      </c>
      <c r="W74" t="n">
        <v>0</v>
      </c>
      <c r="X74" t="n">
        <v>0.8522585</v>
      </c>
      <c r="Y74" t="inlineStr"/>
      <c r="Z74" t="inlineStr"/>
      <c r="AA74" t="n">
        <v>0</v>
      </c>
      <c r="AB74" t="inlineStr"/>
      <c r="AC74" t="n">
        <v>0</v>
      </c>
      <c r="AD74" t="inlineStr"/>
      <c r="AE74" t="inlineStr"/>
      <c r="AF74" t="n">
        <v>0</v>
      </c>
      <c r="AG74" t="n">
        <v>0</v>
      </c>
      <c r="AH74" t="n">
        <v>0</v>
      </c>
      <c r="AI74" t="n">
        <v>0.3275355</v>
      </c>
      <c r="AJ74" t="n">
        <v>0.05613953</v>
      </c>
      <c r="AK74" t="n">
        <v>1.910944</v>
      </c>
      <c r="AL74" t="n">
        <v>8</v>
      </c>
      <c r="AM74" t="n">
        <v>1</v>
      </c>
      <c r="AN74" t="n">
        <v>46</v>
      </c>
      <c r="AO74" t="n">
        <v>203.3583</v>
      </c>
      <c r="AP74" t="n">
        <v>69.33705999999999</v>
      </c>
      <c r="AQ74" t="n">
        <v>596.4285</v>
      </c>
      <c r="AR74" t="n">
        <v>0.9997865</v>
      </c>
      <c r="AS74" t="n">
        <v>0.1352818</v>
      </c>
      <c r="AT74" t="n">
        <v>1</v>
      </c>
      <c r="AU74" t="inlineStr">
        <is>
          <t>anlys\230430-153402\OrioOrio-b-5mn-m-hno-pol-s2nah_e4</t>
        </is>
      </c>
    </row>
    <row r="75">
      <c r="A75" t="n">
        <v>6</v>
      </c>
      <c r="B75" t="inlineStr">
        <is>
          <t>Oriolus oriolus</t>
        </is>
      </c>
      <c r="C75" t="inlineStr">
        <is>
          <t>b</t>
        </is>
      </c>
      <c r="D75" t="inlineStr">
        <is>
          <t>m</t>
        </is>
      </c>
      <c r="E75" t="inlineStr">
        <is>
          <t>5mn</t>
        </is>
      </c>
      <c r="F75" t="n">
        <v>4</v>
      </c>
      <c r="G75" t="n">
        <v>203.380021651143</v>
      </c>
      <c r="H75" t="n">
        <v>173</v>
      </c>
      <c r="I75" t="inlineStr">
        <is>
          <t>HNORMAL</t>
        </is>
      </c>
      <c r="J75" t="inlineStr">
        <is>
          <t>POLY</t>
        </is>
      </c>
      <c r="K75" t="inlineStr"/>
      <c r="L75" t="inlineStr"/>
      <c r="M75" t="n">
        <v>3</v>
      </c>
      <c r="N75" t="n">
        <v>2</v>
      </c>
      <c r="O75" t="n">
        <v>94</v>
      </c>
      <c r="P75" t="n">
        <v>4</v>
      </c>
      <c r="Q75" t="n">
        <v>100</v>
      </c>
      <c r="R75" t="n">
        <v>0</v>
      </c>
      <c r="S75" t="n">
        <v>0</v>
      </c>
      <c r="T75" t="n">
        <v>0.3711274</v>
      </c>
      <c r="U75" t="n">
        <v>0.8271037999999999</v>
      </c>
      <c r="V75" t="n">
        <v>0</v>
      </c>
      <c r="W75" t="n">
        <v>0</v>
      </c>
      <c r="X75" t="n">
        <v>0.8522585</v>
      </c>
      <c r="Y75" t="inlineStr"/>
      <c r="Z75" t="inlineStr"/>
      <c r="AA75" t="n">
        <v>0</v>
      </c>
      <c r="AB75" t="inlineStr"/>
      <c r="AC75" t="n">
        <v>0</v>
      </c>
      <c r="AD75" t="inlineStr"/>
      <c r="AE75" t="n">
        <v>0</v>
      </c>
      <c r="AF75" t="n">
        <v>0</v>
      </c>
      <c r="AG75" t="n">
        <v>0</v>
      </c>
      <c r="AH75" t="n">
        <v>0</v>
      </c>
      <c r="AI75" t="n">
        <v>0.3275355</v>
      </c>
      <c r="AJ75" t="n">
        <v>0.05613953</v>
      </c>
      <c r="AK75" t="n">
        <v>1.910944</v>
      </c>
      <c r="AL75" t="n">
        <v>8</v>
      </c>
      <c r="AM75" t="n">
        <v>1</v>
      </c>
      <c r="AN75" t="n">
        <v>46</v>
      </c>
      <c r="AO75" t="n">
        <v>203.3583</v>
      </c>
      <c r="AP75" t="n">
        <v>69.33705999999999</v>
      </c>
      <c r="AQ75" t="n">
        <v>596.4285</v>
      </c>
      <c r="AR75" t="n">
        <v>0.9997865</v>
      </c>
      <c r="AS75" t="n">
        <v>0.1352818</v>
      </c>
      <c r="AT75" t="n">
        <v>1</v>
      </c>
      <c r="AU75" t="inlineStr">
        <is>
          <t>anlys\230430-153402\OrioOrio-b-5mn-m-hno-pol-ma-i7rlgrv_</t>
        </is>
      </c>
    </row>
    <row r="76">
      <c r="A76" t="n">
        <v>6</v>
      </c>
      <c r="B76" t="inlineStr">
        <is>
          <t>Oriolus oriolus</t>
        </is>
      </c>
      <c r="C76" t="inlineStr">
        <is>
          <t>b</t>
        </is>
      </c>
      <c r="D76" t="inlineStr">
        <is>
          <t>m</t>
        </is>
      </c>
      <c r="E76" t="inlineStr">
        <is>
          <t>5mn</t>
        </is>
      </c>
      <c r="F76" t="n">
        <v>4</v>
      </c>
      <c r="G76" t="n">
        <v>203.380021651143</v>
      </c>
      <c r="H76" t="n">
        <v>187</v>
      </c>
      <c r="I76" t="inlineStr">
        <is>
          <t>HAZARD</t>
        </is>
      </c>
      <c r="J76" t="inlineStr">
        <is>
          <t>POLY</t>
        </is>
      </c>
      <c r="K76" t="inlineStr"/>
      <c r="L76" t="inlineStr"/>
      <c r="M76" t="inlineStr"/>
      <c r="N76" t="n">
        <v>2</v>
      </c>
      <c r="O76" t="n">
        <v>94</v>
      </c>
      <c r="P76" t="n">
        <v>4</v>
      </c>
      <c r="Q76" t="n">
        <v>100</v>
      </c>
      <c r="R76" t="n">
        <v>0</v>
      </c>
      <c r="S76" t="n">
        <v>1.999900000000004</v>
      </c>
      <c r="T76" t="inlineStr"/>
      <c r="U76" t="n">
        <v>0.8270092</v>
      </c>
      <c r="V76" t="n">
        <v>0</v>
      </c>
      <c r="W76" t="n">
        <v>0</v>
      </c>
      <c r="X76" t="n">
        <v>0.4918694</v>
      </c>
      <c r="Y76" t="inlineStr"/>
      <c r="Z76" t="inlineStr"/>
      <c r="AA76" t="n">
        <v>0</v>
      </c>
      <c r="AB76" t="inlineStr"/>
      <c r="AC76" t="n">
        <v>0</v>
      </c>
      <c r="AD76" t="inlineStr"/>
      <c r="AE76" t="inlineStr"/>
      <c r="AF76" t="n">
        <v>0</v>
      </c>
      <c r="AG76" t="n">
        <v>0</v>
      </c>
      <c r="AH76" t="n">
        <v>0</v>
      </c>
      <c r="AI76" t="n">
        <v>0.3274656</v>
      </c>
      <c r="AJ76" t="n">
        <v>0.1299348</v>
      </c>
      <c r="AK76" t="n">
        <v>0.8252885</v>
      </c>
      <c r="AL76" t="n">
        <v>8</v>
      </c>
      <c r="AM76" t="n">
        <v>3</v>
      </c>
      <c r="AN76" t="n">
        <v>20</v>
      </c>
      <c r="AO76" t="n">
        <v>203.38</v>
      </c>
      <c r="AP76" t="n">
        <v>203.3799</v>
      </c>
      <c r="AQ76" t="n">
        <v>203.3801</v>
      </c>
      <c r="AR76" t="n">
        <v>0.9999999000000001</v>
      </c>
      <c r="AS76" t="n">
        <v>0.9999987</v>
      </c>
      <c r="AT76" t="n">
        <v>1</v>
      </c>
      <c r="AU76" t="inlineStr">
        <is>
          <t>anlys\230430-153402\OrioOrio-b-5mn-m-haz-pol-hc923rg_</t>
        </is>
      </c>
    </row>
    <row r="77">
      <c r="A77" t="n">
        <v>6</v>
      </c>
      <c r="B77" t="inlineStr">
        <is>
          <t>Oriolus oriolus</t>
        </is>
      </c>
      <c r="C77" t="inlineStr">
        <is>
          <t>b</t>
        </is>
      </c>
      <c r="D77" t="inlineStr">
        <is>
          <t>m</t>
        </is>
      </c>
      <c r="E77" t="inlineStr">
        <is>
          <t>5mn</t>
        </is>
      </c>
      <c r="F77" t="n">
        <v>4</v>
      </c>
      <c r="G77" t="n">
        <v>203.380021651143</v>
      </c>
      <c r="H77" t="n">
        <v>186</v>
      </c>
      <c r="I77" t="inlineStr">
        <is>
          <t>HNORMAL</t>
        </is>
      </c>
      <c r="J77" t="inlineStr">
        <is>
          <t>POLY</t>
        </is>
      </c>
      <c r="K77" t="inlineStr"/>
      <c r="L77" t="n">
        <v>400</v>
      </c>
      <c r="M77" t="inlineStr"/>
      <c r="N77" t="n">
        <v>2</v>
      </c>
      <c r="O77" t="n">
        <v>94</v>
      </c>
      <c r="P77" t="n">
        <v>4</v>
      </c>
      <c r="Q77" t="n">
        <v>100</v>
      </c>
      <c r="R77" t="n">
        <v>0</v>
      </c>
      <c r="S77" t="n">
        <v>0</v>
      </c>
      <c r="T77" t="inlineStr"/>
      <c r="U77" t="n">
        <v>0.9031652</v>
      </c>
      <c r="V77" t="n">
        <v>0</v>
      </c>
      <c r="W77" t="n">
        <v>0</v>
      </c>
      <c r="X77" t="n">
        <v>0.8879715</v>
      </c>
      <c r="Y77" t="inlineStr"/>
      <c r="Z77" t="inlineStr"/>
      <c r="AA77" t="n">
        <v>0</v>
      </c>
      <c r="AB77" t="inlineStr"/>
      <c r="AC77" t="n">
        <v>0</v>
      </c>
      <c r="AD77" t="inlineStr"/>
      <c r="AE77" t="inlineStr"/>
      <c r="AF77" t="n">
        <v>0</v>
      </c>
      <c r="AG77" t="n">
        <v>0</v>
      </c>
      <c r="AH77" t="n">
        <v>0</v>
      </c>
      <c r="AI77" t="n">
        <v>0.6159392</v>
      </c>
      <c r="AJ77" t="n">
        <v>0.09676034999999999</v>
      </c>
      <c r="AK77" t="n">
        <v>3.920832</v>
      </c>
      <c r="AL77" t="n">
        <v>15</v>
      </c>
      <c r="AM77" t="n">
        <v>2</v>
      </c>
      <c r="AN77" t="n">
        <v>94</v>
      </c>
      <c r="AO77" t="n">
        <v>148.2935</v>
      </c>
      <c r="AP77" t="n">
        <v>47.47804</v>
      </c>
      <c r="AQ77" t="n">
        <v>463.182</v>
      </c>
      <c r="AR77" t="n">
        <v>0.1374436</v>
      </c>
      <c r="AS77" t="n">
        <v>0.01680633</v>
      </c>
      <c r="AT77" t="n">
        <v>1</v>
      </c>
      <c r="AU77" t="inlineStr">
        <is>
          <t>anlys\230430-153402\OrioOrio-b-5mn-m-hno-pol-r400-70hz38sl</t>
        </is>
      </c>
    </row>
    <row r="78">
      <c r="A78" t="n">
        <v>6</v>
      </c>
      <c r="B78" t="inlineStr">
        <is>
          <t>Oriolus oriolus</t>
        </is>
      </c>
      <c r="C78" t="inlineStr">
        <is>
          <t>b</t>
        </is>
      </c>
      <c r="D78" t="inlineStr">
        <is>
          <t>m</t>
        </is>
      </c>
      <c r="E78" t="inlineStr">
        <is>
          <t>5mn</t>
        </is>
      </c>
      <c r="F78" t="n">
        <v>4</v>
      </c>
      <c r="G78" t="n">
        <v>203.380021651143</v>
      </c>
      <c r="H78" t="n">
        <v>201</v>
      </c>
      <c r="I78" t="inlineStr">
        <is>
          <t>HAZARD</t>
        </is>
      </c>
      <c r="J78" t="inlineStr">
        <is>
          <t>POLY</t>
        </is>
      </c>
      <c r="K78" t="inlineStr"/>
      <c r="L78" t="n">
        <v>400</v>
      </c>
      <c r="M78" t="inlineStr"/>
      <c r="N78" t="n">
        <v>2</v>
      </c>
      <c r="O78" t="n">
        <v>94</v>
      </c>
      <c r="P78" t="n">
        <v>4</v>
      </c>
      <c r="Q78" t="n">
        <v>100</v>
      </c>
      <c r="R78" t="n">
        <v>0</v>
      </c>
      <c r="S78" t="n">
        <v>0.4531199999999984</v>
      </c>
      <c r="T78" t="inlineStr"/>
      <c r="U78" t="n">
        <v>0.7649955000000001</v>
      </c>
      <c r="V78" t="n">
        <v>0</v>
      </c>
      <c r="W78" t="n">
        <v>0</v>
      </c>
      <c r="X78" t="n">
        <v>0.7584648000000001</v>
      </c>
      <c r="Y78" t="inlineStr"/>
      <c r="Z78" t="inlineStr"/>
      <c r="AA78" t="n">
        <v>0</v>
      </c>
      <c r="AB78" t="inlineStr"/>
      <c r="AC78" t="n">
        <v>0</v>
      </c>
      <c r="AD78" t="inlineStr"/>
      <c r="AE78" t="inlineStr"/>
      <c r="AF78" t="n">
        <v>0</v>
      </c>
      <c r="AG78" t="n">
        <v>0</v>
      </c>
      <c r="AH78" t="n">
        <v>0</v>
      </c>
      <c r="AI78" t="n">
        <v>0.2920157</v>
      </c>
      <c r="AJ78" t="n">
        <v>0.05569144</v>
      </c>
      <c r="AK78" t="n">
        <v>1.531172</v>
      </c>
      <c r="AL78" t="n">
        <v>7</v>
      </c>
      <c r="AM78" t="n">
        <v>1</v>
      </c>
      <c r="AN78" t="n">
        <v>37</v>
      </c>
      <c r="AO78" t="n">
        <v>215.3714</v>
      </c>
      <c r="AP78" t="n">
        <v>63.75608</v>
      </c>
      <c r="AQ78" t="n">
        <v>727.5359</v>
      </c>
      <c r="AR78" t="n">
        <v>0.2899053</v>
      </c>
      <c r="AS78" t="n">
        <v>0.02884055</v>
      </c>
      <c r="AT78" t="n">
        <v>1</v>
      </c>
      <c r="AU78" t="inlineStr">
        <is>
          <t>anlys\230430-153402\OrioOrio-b-5mn-m-haz-pol-r400-6l3iw1nr</t>
        </is>
      </c>
    </row>
    <row r="79">
      <c r="A79" t="n">
        <v>6</v>
      </c>
      <c r="B79" t="inlineStr">
        <is>
          <t>Oriolus oriolus</t>
        </is>
      </c>
      <c r="C79" t="inlineStr">
        <is>
          <t>b</t>
        </is>
      </c>
      <c r="D79" t="inlineStr">
        <is>
          <t>m</t>
        </is>
      </c>
      <c r="E79" t="inlineStr">
        <is>
          <t>5mn</t>
        </is>
      </c>
      <c r="F79" t="n">
        <v>4</v>
      </c>
      <c r="G79" t="n">
        <v>203.380021651143</v>
      </c>
      <c r="H79" t="n">
        <v>183</v>
      </c>
      <c r="I79" t="inlineStr">
        <is>
          <t>HNORMAL</t>
        </is>
      </c>
      <c r="J79" t="inlineStr">
        <is>
          <t>POLY</t>
        </is>
      </c>
      <c r="K79" t="n">
        <v>20</v>
      </c>
      <c r="L79" t="inlineStr"/>
      <c r="M79" t="inlineStr"/>
      <c r="N79" t="n">
        <v>2</v>
      </c>
      <c r="O79" t="n">
        <v>94</v>
      </c>
      <c r="P79" t="n">
        <v>4</v>
      </c>
      <c r="Q79" t="n">
        <v>100</v>
      </c>
      <c r="R79" t="n">
        <v>0</v>
      </c>
      <c r="S79" t="n">
        <v>0</v>
      </c>
      <c r="T79" t="inlineStr"/>
      <c r="U79" t="n">
        <v>0.8034196</v>
      </c>
      <c r="V79" t="n">
        <v>0</v>
      </c>
      <c r="W79" t="n">
        <v>0</v>
      </c>
      <c r="X79" t="n">
        <v>0.8583529</v>
      </c>
      <c r="Y79" t="inlineStr"/>
      <c r="Z79" t="inlineStr"/>
      <c r="AA79" t="n">
        <v>0</v>
      </c>
      <c r="AB79" t="inlineStr"/>
      <c r="AC79" t="n">
        <v>0</v>
      </c>
      <c r="AD79" t="inlineStr"/>
      <c r="AE79" t="inlineStr"/>
      <c r="AF79" t="n">
        <v>0</v>
      </c>
      <c r="AG79" t="n">
        <v>0</v>
      </c>
      <c r="AH79" t="n">
        <v>0</v>
      </c>
      <c r="AI79" t="n">
        <v>0.3307349</v>
      </c>
      <c r="AJ79" t="n">
        <v>0.05584645</v>
      </c>
      <c r="AK79" t="n">
        <v>1.958684</v>
      </c>
      <c r="AL79" t="n">
        <v>8</v>
      </c>
      <c r="AM79" t="n">
        <v>1</v>
      </c>
      <c r="AN79" t="n">
        <v>47</v>
      </c>
      <c r="AO79" t="n">
        <v>202.3723</v>
      </c>
      <c r="AP79" t="n">
        <v>68.25467</v>
      </c>
      <c r="AQ79" t="n">
        <v>600.0258</v>
      </c>
      <c r="AR79" t="n">
        <v>0.9901151</v>
      </c>
      <c r="AS79" t="n">
        <v>0.1316305</v>
      </c>
      <c r="AT79" t="n">
        <v>1</v>
      </c>
      <c r="AU79" t="inlineStr">
        <is>
          <t>anlys\230430-153402\OrioOrio-b-5mn-m-hno-pol-l20-izojax89</t>
        </is>
      </c>
    </row>
    <row r="80">
      <c r="A80" t="n">
        <v>6</v>
      </c>
      <c r="B80" t="inlineStr">
        <is>
          <t>Oriolus oriolus</t>
        </is>
      </c>
      <c r="C80" t="inlineStr">
        <is>
          <t>b</t>
        </is>
      </c>
      <c r="D80" t="inlineStr">
        <is>
          <t>m</t>
        </is>
      </c>
      <c r="E80" t="inlineStr">
        <is>
          <t>5mn</t>
        </is>
      </c>
      <c r="F80" t="n">
        <v>4</v>
      </c>
      <c r="G80" t="n">
        <v>203.380021651143</v>
      </c>
      <c r="H80" t="n">
        <v>198</v>
      </c>
      <c r="I80" t="inlineStr">
        <is>
          <t>HAZARD</t>
        </is>
      </c>
      <c r="J80" t="inlineStr">
        <is>
          <t>POLY</t>
        </is>
      </c>
      <c r="K80" t="n">
        <v>20</v>
      </c>
      <c r="L80" t="inlineStr"/>
      <c r="M80" t="inlineStr"/>
      <c r="N80" t="n">
        <v>2</v>
      </c>
      <c r="O80" t="n">
        <v>94</v>
      </c>
      <c r="P80" t="n">
        <v>4</v>
      </c>
      <c r="Q80" t="n">
        <v>100</v>
      </c>
      <c r="R80" t="n">
        <v>0</v>
      </c>
      <c r="S80" t="n">
        <v>1.99991</v>
      </c>
      <c r="T80" t="inlineStr"/>
      <c r="U80" t="n">
        <v>0.8033246000000001</v>
      </c>
      <c r="V80" t="n">
        <v>0</v>
      </c>
      <c r="W80" t="n">
        <v>0</v>
      </c>
      <c r="X80" t="n">
        <v>0.4918694</v>
      </c>
      <c r="Y80" t="inlineStr"/>
      <c r="Z80" t="inlineStr"/>
      <c r="AA80" t="n">
        <v>0</v>
      </c>
      <c r="AB80" t="inlineStr"/>
      <c r="AC80" t="n">
        <v>0</v>
      </c>
      <c r="AD80" t="inlineStr"/>
      <c r="AE80" t="inlineStr"/>
      <c r="AF80" t="n">
        <v>0</v>
      </c>
      <c r="AG80" t="n">
        <v>0</v>
      </c>
      <c r="AH80" t="n">
        <v>0</v>
      </c>
      <c r="AI80" t="n">
        <v>0.3306632</v>
      </c>
      <c r="AJ80" t="n">
        <v>0.1312036</v>
      </c>
      <c r="AK80" t="n">
        <v>0.8333473</v>
      </c>
      <c r="AL80" t="n">
        <v>8</v>
      </c>
      <c r="AM80" t="n">
        <v>3</v>
      </c>
      <c r="AN80" t="n">
        <v>20</v>
      </c>
      <c r="AO80" t="n">
        <v>202.3943</v>
      </c>
      <c r="AP80" t="n">
        <v>202.3941</v>
      </c>
      <c r="AQ80" t="n">
        <v>202.3944</v>
      </c>
      <c r="AR80" t="n">
        <v>0.9903296</v>
      </c>
      <c r="AS80" t="n">
        <v>0.9903283000000001</v>
      </c>
      <c r="AT80" t="n">
        <v>0.9903309</v>
      </c>
      <c r="AU80" t="inlineStr">
        <is>
          <t>anlys\230430-153402\OrioOrio-b-5mn-m-haz-pol-l20-332xzckz</t>
        </is>
      </c>
    </row>
    <row r="81">
      <c r="A81" t="n">
        <v>7</v>
      </c>
      <c r="B81" t="inlineStr">
        <is>
          <t>Oriolus oriolus</t>
        </is>
      </c>
      <c r="C81" t="inlineStr">
        <is>
          <t>b</t>
        </is>
      </c>
      <c r="D81" t="inlineStr">
        <is>
          <t>m</t>
        </is>
      </c>
      <c r="E81" t="inlineStr">
        <is>
          <t>10mn</t>
        </is>
      </c>
      <c r="F81" t="n">
        <v>11</v>
      </c>
      <c r="G81" t="n">
        <v>902.361121603972</v>
      </c>
      <c r="H81" t="n">
        <v>203</v>
      </c>
      <c r="I81" t="inlineStr">
        <is>
          <t>HNORMAL</t>
        </is>
      </c>
      <c r="J81" t="inlineStr">
        <is>
          <t>POLY</t>
        </is>
      </c>
      <c r="K81" t="inlineStr"/>
      <c r="L81" t="inlineStr"/>
      <c r="M81" t="n">
        <v>5</v>
      </c>
      <c r="N81" t="n">
        <v>1</v>
      </c>
      <c r="O81" t="n">
        <v>94</v>
      </c>
      <c r="P81" t="n">
        <v>11</v>
      </c>
      <c r="Q81" t="n">
        <v>100</v>
      </c>
      <c r="R81" t="n">
        <v>0</v>
      </c>
      <c r="S81" t="n">
        <v>6.818300000000022</v>
      </c>
      <c r="T81" t="n">
        <v>0.1000775</v>
      </c>
      <c r="U81" t="n">
        <v>0.1160415</v>
      </c>
      <c r="V81" t="n">
        <v>0.1</v>
      </c>
      <c r="W81" t="n">
        <v>0.1</v>
      </c>
      <c r="X81" t="n">
        <v>0.323403</v>
      </c>
      <c r="Y81" t="inlineStr"/>
      <c r="Z81" t="n">
        <v>1</v>
      </c>
      <c r="AA81" t="n">
        <v>0.2307466211244388</v>
      </c>
      <c r="AB81" t="n">
        <v>4</v>
      </c>
      <c r="AC81" t="n">
        <v>0.2480630707600913</v>
      </c>
      <c r="AD81" t="n">
        <v>4</v>
      </c>
      <c r="AE81" t="n">
        <v>0.2290775770962366</v>
      </c>
      <c r="AF81" t="n">
        <v>0.2102927794394382</v>
      </c>
      <c r="AG81" t="n">
        <v>0.2137795887880504</v>
      </c>
      <c r="AH81" t="n">
        <v>0.2018477814113783</v>
      </c>
      <c r="AI81" t="n">
        <v>0.3242627</v>
      </c>
      <c r="AJ81" t="n">
        <v>0.1732384</v>
      </c>
      <c r="AK81" t="n">
        <v>0.6069459</v>
      </c>
      <c r="AL81" t="n">
        <v>8</v>
      </c>
      <c r="AM81" t="n">
        <v>4</v>
      </c>
      <c r="AN81" t="n">
        <v>15</v>
      </c>
      <c r="AO81" t="n">
        <v>338.9292</v>
      </c>
      <c r="AP81" t="n">
        <v>285.836</v>
      </c>
      <c r="AQ81" t="n">
        <v>401.8843</v>
      </c>
      <c r="AR81" t="n">
        <v>0.1410773</v>
      </c>
      <c r="AS81" t="n">
        <v>0.1004881</v>
      </c>
      <c r="AT81" t="n">
        <v>0.1980613</v>
      </c>
      <c r="AU81" t="inlineStr">
        <is>
          <t>anlys\230430-153402\OrioOrio-b-10mn-m-hno-pol-ma-k6b5kyna</t>
        </is>
      </c>
    </row>
    <row r="82">
      <c r="A82" t="n">
        <v>7</v>
      </c>
      <c r="B82" t="inlineStr">
        <is>
          <t>Oriolus oriolus</t>
        </is>
      </c>
      <c r="C82" t="inlineStr">
        <is>
          <t>b</t>
        </is>
      </c>
      <c r="D82" t="inlineStr">
        <is>
          <t>m</t>
        </is>
      </c>
      <c r="E82" t="inlineStr">
        <is>
          <t>10mn</t>
        </is>
      </c>
      <c r="F82" t="n">
        <v>11</v>
      </c>
      <c r="G82" t="n">
        <v>902.361121603972</v>
      </c>
      <c r="H82" t="n">
        <v>202</v>
      </c>
      <c r="I82" t="inlineStr">
        <is>
          <t>HNORMAL</t>
        </is>
      </c>
      <c r="J82" t="inlineStr">
        <is>
          <t>POLY</t>
        </is>
      </c>
      <c r="K82" t="inlineStr"/>
      <c r="L82" t="inlineStr"/>
      <c r="M82" t="inlineStr"/>
      <c r="N82" t="n">
        <v>1</v>
      </c>
      <c r="O82" t="n">
        <v>94</v>
      </c>
      <c r="P82" t="n">
        <v>11</v>
      </c>
      <c r="Q82" t="n">
        <v>100</v>
      </c>
      <c r="R82" t="n">
        <v>0</v>
      </c>
      <c r="S82" t="n">
        <v>6.818300000000022</v>
      </c>
      <c r="T82" t="n">
        <v>0.01585686</v>
      </c>
      <c r="U82" t="n">
        <v>0.1160415</v>
      </c>
      <c r="V82" t="n">
        <v>0.1</v>
      </c>
      <c r="W82" t="n">
        <v>0.1</v>
      </c>
      <c r="X82" t="n">
        <v>0.323403</v>
      </c>
      <c r="Y82" t="inlineStr"/>
      <c r="Z82" t="inlineStr"/>
      <c r="AA82" t="n">
        <v>0.183282265019364</v>
      </c>
      <c r="AB82" t="inlineStr"/>
      <c r="AC82" t="n">
        <v>0.1970367377646205</v>
      </c>
      <c r="AD82" t="inlineStr"/>
      <c r="AE82" t="n">
        <v>0.1760677564134671</v>
      </c>
      <c r="AF82" t="n">
        <v>0.1396432931324766</v>
      </c>
      <c r="AG82" t="n">
        <v>0.1742063966737298</v>
      </c>
      <c r="AH82" t="n">
        <v>0.1644833114125083</v>
      </c>
      <c r="AI82" t="n">
        <v>0.3242627</v>
      </c>
      <c r="AJ82" t="n">
        <v>0.1732384</v>
      </c>
      <c r="AK82" t="n">
        <v>0.6069459</v>
      </c>
      <c r="AL82" t="n">
        <v>8</v>
      </c>
      <c r="AM82" t="n">
        <v>4</v>
      </c>
      <c r="AN82" t="n">
        <v>15</v>
      </c>
      <c r="AO82" t="n">
        <v>338.9292</v>
      </c>
      <c r="AP82" t="n">
        <v>285.836</v>
      </c>
      <c r="AQ82" t="n">
        <v>401.8843</v>
      </c>
      <c r="AR82" t="n">
        <v>0.1410773</v>
      </c>
      <c r="AS82" t="n">
        <v>0.1004881</v>
      </c>
      <c r="AT82" t="n">
        <v>0.1980613</v>
      </c>
      <c r="AU82" t="inlineStr">
        <is>
          <t>anlys\230430-153402\OrioOrio-b-10mn-m-hno-pol-dut_vcx5</t>
        </is>
      </c>
    </row>
    <row r="83">
      <c r="A83" t="n">
        <v>7</v>
      </c>
      <c r="B83" t="inlineStr">
        <is>
          <t>Oriolus oriolus</t>
        </is>
      </c>
      <c r="C83" t="inlineStr">
        <is>
          <t>b</t>
        </is>
      </c>
      <c r="D83" t="inlineStr">
        <is>
          <t>m</t>
        </is>
      </c>
      <c r="E83" t="inlineStr">
        <is>
          <t>10mn</t>
        </is>
      </c>
      <c r="F83" t="n">
        <v>11</v>
      </c>
      <c r="G83" t="n">
        <v>902.361121603972</v>
      </c>
      <c r="H83" t="n">
        <v>218</v>
      </c>
      <c r="I83" t="inlineStr">
        <is>
          <t>HAZARD</t>
        </is>
      </c>
      <c r="J83" t="inlineStr">
        <is>
          <t>POLY</t>
        </is>
      </c>
      <c r="K83" t="inlineStr"/>
      <c r="L83" t="inlineStr"/>
      <c r="M83" t="n">
        <v>5</v>
      </c>
      <c r="N83" t="n">
        <v>2</v>
      </c>
      <c r="O83" t="n">
        <v>94</v>
      </c>
      <c r="P83" t="n">
        <v>11</v>
      </c>
      <c r="Q83" t="n">
        <v>100</v>
      </c>
      <c r="R83" t="n">
        <v>0</v>
      </c>
      <c r="S83" t="n">
        <v>0</v>
      </c>
      <c r="T83" t="n">
        <v>0.3974767</v>
      </c>
      <c r="U83" t="n">
        <v>0.9848109</v>
      </c>
      <c r="V83" t="n">
        <v>1</v>
      </c>
      <c r="W83" t="n">
        <v>1</v>
      </c>
      <c r="X83" t="n">
        <v>0.6101268</v>
      </c>
      <c r="Y83" t="inlineStr"/>
      <c r="Z83" t="inlineStr"/>
      <c r="AA83" t="n">
        <v>0.1158503427514407</v>
      </c>
      <c r="AB83" t="n">
        <v>1</v>
      </c>
      <c r="AC83" t="n">
        <v>0.3289891333715378</v>
      </c>
      <c r="AD83" t="n">
        <v>1</v>
      </c>
      <c r="AE83" t="n">
        <v>0.462023204299728</v>
      </c>
      <c r="AF83" t="n">
        <v>0.13285802942799</v>
      </c>
      <c r="AG83" t="n">
        <v>0.1469501923885407</v>
      </c>
      <c r="AH83" t="n">
        <v>0.02545228758859997</v>
      </c>
      <c r="AI83" t="n">
        <v>0.7875071</v>
      </c>
      <c r="AJ83" t="n">
        <v>0.2367522</v>
      </c>
      <c r="AK83" t="n">
        <v>2.619479</v>
      </c>
      <c r="AL83" t="n">
        <v>19</v>
      </c>
      <c r="AM83" t="n">
        <v>6</v>
      </c>
      <c r="AN83" t="n">
        <v>63</v>
      </c>
      <c r="AO83" t="n">
        <v>217.4855</v>
      </c>
      <c r="AP83" t="n">
        <v>119.407</v>
      </c>
      <c r="AQ83" t="n">
        <v>396.1234</v>
      </c>
      <c r="AR83" t="n">
        <v>0.05808977</v>
      </c>
      <c r="AS83" t="n">
        <v>0.01851373</v>
      </c>
      <c r="AT83" t="n">
        <v>0.1822659</v>
      </c>
      <c r="AU83" t="inlineStr">
        <is>
          <t>anlys\230430-153402\OrioOrio-b-10mn-m-haz-pol-ma-8nxluetp</t>
        </is>
      </c>
    </row>
    <row r="84">
      <c r="A84" t="n">
        <v>7</v>
      </c>
      <c r="B84" t="inlineStr">
        <is>
          <t>Oriolus oriolus</t>
        </is>
      </c>
      <c r="C84" t="inlineStr">
        <is>
          <t>b</t>
        </is>
      </c>
      <c r="D84" t="inlineStr">
        <is>
          <t>m</t>
        </is>
      </c>
      <c r="E84" t="inlineStr">
        <is>
          <t>10mn</t>
        </is>
      </c>
      <c r="F84" t="n">
        <v>11</v>
      </c>
      <c r="G84" t="n">
        <v>902.361121603972</v>
      </c>
      <c r="H84" t="n">
        <v>217</v>
      </c>
      <c r="I84" t="inlineStr">
        <is>
          <t>HAZARD</t>
        </is>
      </c>
      <c r="J84" t="inlineStr">
        <is>
          <t>POLY</t>
        </is>
      </c>
      <c r="K84" t="inlineStr"/>
      <c r="L84" t="inlineStr"/>
      <c r="M84" t="inlineStr"/>
      <c r="N84" t="n">
        <v>2</v>
      </c>
      <c r="O84" t="n">
        <v>94</v>
      </c>
      <c r="P84" t="n">
        <v>11</v>
      </c>
      <c r="Q84" t="n">
        <v>100</v>
      </c>
      <c r="R84" t="n">
        <v>0</v>
      </c>
      <c r="S84" t="n">
        <v>0</v>
      </c>
      <c r="T84" t="n">
        <v>0.2232615</v>
      </c>
      <c r="U84" t="n">
        <v>0.9848109</v>
      </c>
      <c r="V84" t="n">
        <v>1</v>
      </c>
      <c r="W84" t="n">
        <v>1</v>
      </c>
      <c r="X84" t="n">
        <v>0.6101268</v>
      </c>
      <c r="Y84" t="inlineStr"/>
      <c r="Z84" t="inlineStr"/>
      <c r="AA84" t="n">
        <v>0.1077916434252721</v>
      </c>
      <c r="AB84" t="n">
        <v>2</v>
      </c>
      <c r="AC84" t="n">
        <v>0.3061042247519209</v>
      </c>
      <c r="AD84" t="n">
        <v>2</v>
      </c>
      <c r="AE84" t="n">
        <v>0.4254792474798275</v>
      </c>
      <c r="AF84" t="n">
        <v>0.1168749991104605</v>
      </c>
      <c r="AG84" t="n">
        <v>0.137827876783205</v>
      </c>
      <c r="AH84" t="n">
        <v>0.02387227060129943</v>
      </c>
      <c r="AI84" t="n">
        <v>0.7875071</v>
      </c>
      <c r="AJ84" t="n">
        <v>0.2367522</v>
      </c>
      <c r="AK84" t="n">
        <v>2.619479</v>
      </c>
      <c r="AL84" t="n">
        <v>19</v>
      </c>
      <c r="AM84" t="n">
        <v>6</v>
      </c>
      <c r="AN84" t="n">
        <v>63</v>
      </c>
      <c r="AO84" t="n">
        <v>217.4855</v>
      </c>
      <c r="AP84" t="n">
        <v>119.407</v>
      </c>
      <c r="AQ84" t="n">
        <v>396.1234</v>
      </c>
      <c r="AR84" t="n">
        <v>0.05808977</v>
      </c>
      <c r="AS84" t="n">
        <v>0.01851373</v>
      </c>
      <c r="AT84" t="n">
        <v>0.1822659</v>
      </c>
      <c r="AU84" t="inlineStr">
        <is>
          <t>anlys\230430-153402\OrioOrio-b-10mn-m-haz-pol-qpqgdnvg</t>
        </is>
      </c>
    </row>
    <row r="85">
      <c r="A85" t="n">
        <v>7</v>
      </c>
      <c r="B85" t="inlineStr">
        <is>
          <t>Oriolus oriolus</t>
        </is>
      </c>
      <c r="C85" t="inlineStr">
        <is>
          <t>b</t>
        </is>
      </c>
      <c r="D85" t="inlineStr">
        <is>
          <t>m</t>
        </is>
      </c>
      <c r="E85" t="inlineStr">
        <is>
          <t>10mn</t>
        </is>
      </c>
      <c r="F85" t="n">
        <v>11</v>
      </c>
      <c r="G85" t="n">
        <v>902.361121603972</v>
      </c>
      <c r="H85" t="n">
        <v>213</v>
      </c>
      <c r="I85" t="inlineStr">
        <is>
          <t>HNORMAL</t>
        </is>
      </c>
      <c r="J85" t="inlineStr">
        <is>
          <t>POLY</t>
        </is>
      </c>
      <c r="K85" t="n">
        <v>20</v>
      </c>
      <c r="L85" t="inlineStr"/>
      <c r="M85" t="inlineStr"/>
      <c r="N85" t="n">
        <v>1</v>
      </c>
      <c r="O85" t="n">
        <v>94</v>
      </c>
      <c r="P85" t="n">
        <v>11</v>
      </c>
      <c r="Q85" t="n">
        <v>100</v>
      </c>
      <c r="R85" t="n">
        <v>0</v>
      </c>
      <c r="S85" t="n">
        <v>6.931299999999993</v>
      </c>
      <c r="T85" t="n">
        <v>0.02234811</v>
      </c>
      <c r="U85" t="n">
        <v>0.1148281</v>
      </c>
      <c r="V85" t="n">
        <v>0.1</v>
      </c>
      <c r="W85" t="n">
        <v>0.1</v>
      </c>
      <c r="X85" t="n">
        <v>0.3233961</v>
      </c>
      <c r="Y85" t="inlineStr"/>
      <c r="Z85" t="inlineStr"/>
      <c r="AA85" t="n">
        <v>0.1910673195597693</v>
      </c>
      <c r="AB85" t="n">
        <v>5</v>
      </c>
      <c r="AC85" t="n">
        <v>0.2054042194528846</v>
      </c>
      <c r="AD85" t="inlineStr"/>
      <c r="AE85" t="n">
        <v>0.1846375695448089</v>
      </c>
      <c r="AF85" t="n">
        <v>0.1505347961274638</v>
      </c>
      <c r="AG85" t="n">
        <v>0.1805574848142275</v>
      </c>
      <c r="AH85" t="n">
        <v>0.1706821785551233</v>
      </c>
      <c r="AI85" t="n">
        <v>0.3266054</v>
      </c>
      <c r="AJ85" t="n">
        <v>0.1744923</v>
      </c>
      <c r="AK85" t="n">
        <v>0.6113226</v>
      </c>
      <c r="AL85" t="n">
        <v>8</v>
      </c>
      <c r="AM85" t="n">
        <v>4</v>
      </c>
      <c r="AN85" t="n">
        <v>15</v>
      </c>
      <c r="AO85" t="n">
        <v>337.7114</v>
      </c>
      <c r="AP85" t="n">
        <v>284.8136</v>
      </c>
      <c r="AQ85" t="n">
        <v>400.4338</v>
      </c>
      <c r="AR85" t="n">
        <v>0.1400654</v>
      </c>
      <c r="AS85" t="n">
        <v>0.09977052</v>
      </c>
      <c r="AT85" t="n">
        <v>0.1966343</v>
      </c>
      <c r="AU85" t="inlineStr">
        <is>
          <t>anlys\230430-153402\OrioOrio-b-10mn-m-hno-pol-l20-5u1ualme</t>
        </is>
      </c>
    </row>
    <row r="86">
      <c r="A86" t="n">
        <v>7</v>
      </c>
      <c r="B86" t="inlineStr">
        <is>
          <t>Oriolus oriolus</t>
        </is>
      </c>
      <c r="C86" t="inlineStr">
        <is>
          <t>b</t>
        </is>
      </c>
      <c r="D86" t="inlineStr">
        <is>
          <t>m</t>
        </is>
      </c>
      <c r="E86" t="inlineStr">
        <is>
          <t>10mn</t>
        </is>
      </c>
      <c r="F86" t="n">
        <v>11</v>
      </c>
      <c r="G86" t="n">
        <v>902.361121603972</v>
      </c>
      <c r="H86" t="n">
        <v>228</v>
      </c>
      <c r="I86" t="inlineStr">
        <is>
          <t>HAZARD</t>
        </is>
      </c>
      <c r="J86" t="inlineStr">
        <is>
          <t>POLY</t>
        </is>
      </c>
      <c r="K86" t="n">
        <v>20</v>
      </c>
      <c r="L86" t="inlineStr"/>
      <c r="M86" t="inlineStr"/>
      <c r="N86" t="n">
        <v>2</v>
      </c>
      <c r="O86" t="n">
        <v>94</v>
      </c>
      <c r="P86" t="n">
        <v>11</v>
      </c>
      <c r="Q86" t="n">
        <v>100</v>
      </c>
      <c r="R86" t="n">
        <v>0</v>
      </c>
      <c r="S86" t="n">
        <v>0</v>
      </c>
      <c r="T86" t="n">
        <v>0.2155948</v>
      </c>
      <c r="U86" t="n">
        <v>0.9850811</v>
      </c>
      <c r="V86" t="n">
        <v>1</v>
      </c>
      <c r="W86" t="n">
        <v>1</v>
      </c>
      <c r="X86" t="n">
        <v>0.6253328</v>
      </c>
      <c r="Y86" t="inlineStr"/>
      <c r="Z86" t="inlineStr"/>
      <c r="AA86" t="n">
        <v>0.09322143232315573</v>
      </c>
      <c r="AB86" t="n">
        <v>3</v>
      </c>
      <c r="AC86" t="n">
        <v>0.290797185162273</v>
      </c>
      <c r="AD86" t="n">
        <v>3</v>
      </c>
      <c r="AE86" t="n">
        <v>0.4099594495359954</v>
      </c>
      <c r="AF86" t="n">
        <v>0.1023231327566448</v>
      </c>
      <c r="AG86" t="n">
        <v>0.1211403109972168</v>
      </c>
      <c r="AH86" t="n">
        <v>0.01851157730353863</v>
      </c>
      <c r="AI86" t="n">
        <v>0.818508</v>
      </c>
      <c r="AJ86" t="n">
        <v>0.2391769</v>
      </c>
      <c r="AK86" t="n">
        <v>2.801088</v>
      </c>
      <c r="AL86" t="n">
        <v>20</v>
      </c>
      <c r="AM86" t="n">
        <v>6</v>
      </c>
      <c r="AN86" t="n">
        <v>67</v>
      </c>
      <c r="AO86" t="n">
        <v>213.3271</v>
      </c>
      <c r="AP86" t="n">
        <v>114.9931</v>
      </c>
      <c r="AQ86" t="n">
        <v>395.7493</v>
      </c>
      <c r="AR86" t="n">
        <v>0.05588963</v>
      </c>
      <c r="AS86" t="n">
        <v>0.01725363</v>
      </c>
      <c r="AT86" t="n">
        <v>0.1810431</v>
      </c>
      <c r="AU86" t="inlineStr">
        <is>
          <t>anlys\230430-153402\OrioOrio-b-10mn-m-haz-pol-l20-_0wvgpp9</t>
        </is>
      </c>
    </row>
    <row r="87">
      <c r="A87" t="n">
        <v>8</v>
      </c>
      <c r="B87" t="inlineStr">
        <is>
          <t>Oriolus oriolus</t>
        </is>
      </c>
      <c r="C87" t="inlineStr">
        <is>
          <t>b</t>
        </is>
      </c>
      <c r="D87" t="inlineStr">
        <is>
          <t>m+a</t>
        </is>
      </c>
      <c r="E87" t="inlineStr">
        <is>
          <t>5mn</t>
        </is>
      </c>
      <c r="F87" t="n">
        <v>4</v>
      </c>
      <c r="G87" t="n">
        <v>203.380021651143</v>
      </c>
      <c r="H87" t="n">
        <v>232</v>
      </c>
      <c r="I87" t="inlineStr">
        <is>
          <t>HNORMAL</t>
        </is>
      </c>
      <c r="J87" t="inlineStr">
        <is>
          <t>POLY</t>
        </is>
      </c>
      <c r="K87" t="inlineStr"/>
      <c r="L87" t="inlineStr"/>
      <c r="M87" t="inlineStr"/>
      <c r="N87" t="n">
        <v>2</v>
      </c>
      <c r="O87" t="n">
        <v>94</v>
      </c>
      <c r="P87" t="n">
        <v>4</v>
      </c>
      <c r="Q87" t="n">
        <v>100</v>
      </c>
      <c r="R87" t="n">
        <v>0</v>
      </c>
      <c r="S87" t="n">
        <v>0</v>
      </c>
      <c r="T87" t="inlineStr"/>
      <c r="U87" t="n">
        <v>0.8271037999999999</v>
      </c>
      <c r="V87" t="n">
        <v>0</v>
      </c>
      <c r="W87" t="n">
        <v>0</v>
      </c>
      <c r="X87" t="n">
        <v>0.8522585</v>
      </c>
      <c r="Y87" t="inlineStr"/>
      <c r="Z87" t="inlineStr"/>
      <c r="AA87" t="n">
        <v>0</v>
      </c>
      <c r="AB87" t="inlineStr"/>
      <c r="AC87" t="n">
        <v>0</v>
      </c>
      <c r="AD87" t="inlineStr"/>
      <c r="AE87" t="inlineStr"/>
      <c r="AF87" t="n">
        <v>0</v>
      </c>
      <c r="AG87" t="n">
        <v>0</v>
      </c>
      <c r="AH87" t="n">
        <v>0</v>
      </c>
      <c r="AI87" t="n">
        <v>0.3275355</v>
      </c>
      <c r="AJ87" t="n">
        <v>0.05613953</v>
      </c>
      <c r="AK87" t="n">
        <v>1.910944</v>
      </c>
      <c r="AL87" t="n">
        <v>8</v>
      </c>
      <c r="AM87" t="n">
        <v>1</v>
      </c>
      <c r="AN87" t="n">
        <v>46</v>
      </c>
      <c r="AO87" t="n">
        <v>203.3583</v>
      </c>
      <c r="AP87" t="n">
        <v>69.33705999999999</v>
      </c>
      <c r="AQ87" t="n">
        <v>596.4285</v>
      </c>
      <c r="AR87" t="n">
        <v>0.9997865</v>
      </c>
      <c r="AS87" t="n">
        <v>0.1352818</v>
      </c>
      <c r="AT87" t="n">
        <v>1</v>
      </c>
      <c r="AU87" t="inlineStr">
        <is>
          <t>anlys\230430-153402\OrioOrio-b-5mn-ma-hno-pol-qo9xv325</t>
        </is>
      </c>
    </row>
    <row r="88">
      <c r="A88" t="n">
        <v>8</v>
      </c>
      <c r="B88" t="inlineStr">
        <is>
          <t>Oriolus oriolus</t>
        </is>
      </c>
      <c r="C88" t="inlineStr">
        <is>
          <t>b</t>
        </is>
      </c>
      <c r="D88" t="inlineStr">
        <is>
          <t>m+a</t>
        </is>
      </c>
      <c r="E88" t="inlineStr">
        <is>
          <t>5mn</t>
        </is>
      </c>
      <c r="F88" t="n">
        <v>4</v>
      </c>
      <c r="G88" t="n">
        <v>203.380021651143</v>
      </c>
      <c r="H88" t="n">
        <v>247</v>
      </c>
      <c r="I88" t="inlineStr">
        <is>
          <t>HAZARD</t>
        </is>
      </c>
      <c r="J88" t="inlineStr">
        <is>
          <t>POLY</t>
        </is>
      </c>
      <c r="K88" t="inlineStr"/>
      <c r="L88" t="inlineStr"/>
      <c r="M88" t="inlineStr"/>
      <c r="N88" t="n">
        <v>2</v>
      </c>
      <c r="O88" t="n">
        <v>94</v>
      </c>
      <c r="P88" t="n">
        <v>4</v>
      </c>
      <c r="Q88" t="n">
        <v>100</v>
      </c>
      <c r="R88" t="n">
        <v>0</v>
      </c>
      <c r="S88" t="n">
        <v>1.999900000000004</v>
      </c>
      <c r="T88" t="inlineStr"/>
      <c r="U88" t="n">
        <v>0.8270092</v>
      </c>
      <c r="V88" t="n">
        <v>0</v>
      </c>
      <c r="W88" t="n">
        <v>0</v>
      </c>
      <c r="X88" t="n">
        <v>0.4918694</v>
      </c>
      <c r="Y88" t="inlineStr"/>
      <c r="Z88" t="inlineStr"/>
      <c r="AA88" t="n">
        <v>0</v>
      </c>
      <c r="AB88" t="inlineStr"/>
      <c r="AC88" t="n">
        <v>0</v>
      </c>
      <c r="AD88" t="inlineStr"/>
      <c r="AE88" t="inlineStr"/>
      <c r="AF88" t="n">
        <v>0</v>
      </c>
      <c r="AG88" t="n">
        <v>0</v>
      </c>
      <c r="AH88" t="n">
        <v>0</v>
      </c>
      <c r="AI88" t="n">
        <v>0.3274656</v>
      </c>
      <c r="AJ88" t="n">
        <v>0.1299348</v>
      </c>
      <c r="AK88" t="n">
        <v>0.8252885</v>
      </c>
      <c r="AL88" t="n">
        <v>8</v>
      </c>
      <c r="AM88" t="n">
        <v>3</v>
      </c>
      <c r="AN88" t="n">
        <v>20</v>
      </c>
      <c r="AO88" t="n">
        <v>203.38</v>
      </c>
      <c r="AP88" t="n">
        <v>203.3799</v>
      </c>
      <c r="AQ88" t="n">
        <v>203.3801</v>
      </c>
      <c r="AR88" t="n">
        <v>0.9999999000000001</v>
      </c>
      <c r="AS88" t="n">
        <v>0.9999987</v>
      </c>
      <c r="AT88" t="n">
        <v>1</v>
      </c>
      <c r="AU88" t="inlineStr">
        <is>
          <t>anlys\230430-153402\OrioOrio-b-5mn-ma-haz-pol-fugad79p</t>
        </is>
      </c>
    </row>
    <row r="89">
      <c r="A89" t="n">
        <v>8</v>
      </c>
      <c r="B89" t="inlineStr">
        <is>
          <t>Oriolus oriolus</t>
        </is>
      </c>
      <c r="C89" t="inlineStr">
        <is>
          <t>b</t>
        </is>
      </c>
      <c r="D89" t="inlineStr">
        <is>
          <t>m+a</t>
        </is>
      </c>
      <c r="E89" t="inlineStr">
        <is>
          <t>5mn</t>
        </is>
      </c>
      <c r="F89" t="n">
        <v>4</v>
      </c>
      <c r="G89" t="n">
        <v>203.380021651143</v>
      </c>
      <c r="H89" t="n">
        <v>246</v>
      </c>
      <c r="I89" t="inlineStr">
        <is>
          <t>HNORMAL</t>
        </is>
      </c>
      <c r="J89" t="inlineStr">
        <is>
          <t>POLY</t>
        </is>
      </c>
      <c r="K89" t="inlineStr"/>
      <c r="L89" t="n">
        <v>400</v>
      </c>
      <c r="M89" t="inlineStr"/>
      <c r="N89" t="n">
        <v>2</v>
      </c>
      <c r="O89" t="n">
        <v>94</v>
      </c>
      <c r="P89" t="n">
        <v>4</v>
      </c>
      <c r="Q89" t="n">
        <v>100</v>
      </c>
      <c r="R89" t="n">
        <v>0</v>
      </c>
      <c r="S89" t="n">
        <v>0</v>
      </c>
      <c r="T89" t="inlineStr"/>
      <c r="U89" t="n">
        <v>0.9031652</v>
      </c>
      <c r="V89" t="n">
        <v>0</v>
      </c>
      <c r="W89" t="n">
        <v>0</v>
      </c>
      <c r="X89" t="n">
        <v>0.8879715</v>
      </c>
      <c r="Y89" t="inlineStr"/>
      <c r="Z89" t="inlineStr"/>
      <c r="AA89" t="n">
        <v>0</v>
      </c>
      <c r="AB89" t="inlineStr"/>
      <c r="AC89" t="n">
        <v>0</v>
      </c>
      <c r="AD89" t="inlineStr"/>
      <c r="AE89" t="inlineStr"/>
      <c r="AF89" t="n">
        <v>0</v>
      </c>
      <c r="AG89" t="n">
        <v>0</v>
      </c>
      <c r="AH89" t="n">
        <v>0</v>
      </c>
      <c r="AI89" t="n">
        <v>0.6159392</v>
      </c>
      <c r="AJ89" t="n">
        <v>0.09676034999999999</v>
      </c>
      <c r="AK89" t="n">
        <v>3.920832</v>
      </c>
      <c r="AL89" t="n">
        <v>15</v>
      </c>
      <c r="AM89" t="n">
        <v>2</v>
      </c>
      <c r="AN89" t="n">
        <v>94</v>
      </c>
      <c r="AO89" t="n">
        <v>148.2935</v>
      </c>
      <c r="AP89" t="n">
        <v>47.47804</v>
      </c>
      <c r="AQ89" t="n">
        <v>463.182</v>
      </c>
      <c r="AR89" t="n">
        <v>0.1374436</v>
      </c>
      <c r="AS89" t="n">
        <v>0.01680633</v>
      </c>
      <c r="AT89" t="n">
        <v>1</v>
      </c>
      <c r="AU89" t="inlineStr">
        <is>
          <t>anlys\230430-153402\OrioOrio-b-5mn-ma-hno-pol-r400-yx6uke0f</t>
        </is>
      </c>
    </row>
    <row r="90">
      <c r="A90" t="n">
        <v>8</v>
      </c>
      <c r="B90" t="inlineStr">
        <is>
          <t>Oriolus oriolus</t>
        </is>
      </c>
      <c r="C90" t="inlineStr">
        <is>
          <t>b</t>
        </is>
      </c>
      <c r="D90" t="inlineStr">
        <is>
          <t>m+a</t>
        </is>
      </c>
      <c r="E90" t="inlineStr">
        <is>
          <t>5mn</t>
        </is>
      </c>
      <c r="F90" t="n">
        <v>4</v>
      </c>
      <c r="G90" t="n">
        <v>203.380021651143</v>
      </c>
      <c r="H90" t="n">
        <v>261</v>
      </c>
      <c r="I90" t="inlineStr">
        <is>
          <t>HAZARD</t>
        </is>
      </c>
      <c r="J90" t="inlineStr">
        <is>
          <t>POLY</t>
        </is>
      </c>
      <c r="K90" t="inlineStr"/>
      <c r="L90" t="n">
        <v>400</v>
      </c>
      <c r="M90" t="inlineStr"/>
      <c r="N90" t="n">
        <v>2</v>
      </c>
      <c r="O90" t="n">
        <v>94</v>
      </c>
      <c r="P90" t="n">
        <v>4</v>
      </c>
      <c r="Q90" t="n">
        <v>100</v>
      </c>
      <c r="R90" t="n">
        <v>0</v>
      </c>
      <c r="S90" t="n">
        <v>0.4531199999999984</v>
      </c>
      <c r="T90" t="inlineStr"/>
      <c r="U90" t="n">
        <v>0.7649955000000001</v>
      </c>
      <c r="V90" t="n">
        <v>0</v>
      </c>
      <c r="W90" t="n">
        <v>0</v>
      </c>
      <c r="X90" t="n">
        <v>0.7584648000000001</v>
      </c>
      <c r="Y90" t="inlineStr"/>
      <c r="Z90" t="inlineStr"/>
      <c r="AA90" t="n">
        <v>0</v>
      </c>
      <c r="AB90" t="inlineStr"/>
      <c r="AC90" t="n">
        <v>0</v>
      </c>
      <c r="AD90" t="inlineStr"/>
      <c r="AE90" t="inlineStr"/>
      <c r="AF90" t="n">
        <v>0</v>
      </c>
      <c r="AG90" t="n">
        <v>0</v>
      </c>
      <c r="AH90" t="n">
        <v>0</v>
      </c>
      <c r="AI90" t="n">
        <v>0.2920157</v>
      </c>
      <c r="AJ90" t="n">
        <v>0.05569144</v>
      </c>
      <c r="AK90" t="n">
        <v>1.531172</v>
      </c>
      <c r="AL90" t="n">
        <v>7</v>
      </c>
      <c r="AM90" t="n">
        <v>1</v>
      </c>
      <c r="AN90" t="n">
        <v>37</v>
      </c>
      <c r="AO90" t="n">
        <v>215.3714</v>
      </c>
      <c r="AP90" t="n">
        <v>63.75608</v>
      </c>
      <c r="AQ90" t="n">
        <v>727.5359</v>
      </c>
      <c r="AR90" t="n">
        <v>0.2899053</v>
      </c>
      <c r="AS90" t="n">
        <v>0.02884055</v>
      </c>
      <c r="AT90" t="n">
        <v>1</v>
      </c>
      <c r="AU90" t="inlineStr">
        <is>
          <t>anlys\230430-153402\OrioOrio-b-5mn-ma-haz-pol-r400-tcc99is0</t>
        </is>
      </c>
    </row>
    <row r="91">
      <c r="A91" t="n">
        <v>8</v>
      </c>
      <c r="B91" t="inlineStr">
        <is>
          <t>Oriolus oriolus</t>
        </is>
      </c>
      <c r="C91" t="inlineStr">
        <is>
          <t>b</t>
        </is>
      </c>
      <c r="D91" t="inlineStr">
        <is>
          <t>m+a</t>
        </is>
      </c>
      <c r="E91" t="inlineStr">
        <is>
          <t>5mn</t>
        </is>
      </c>
      <c r="F91" t="n">
        <v>4</v>
      </c>
      <c r="G91" t="n">
        <v>203.380021651143</v>
      </c>
      <c r="H91" t="n">
        <v>243</v>
      </c>
      <c r="I91" t="inlineStr">
        <is>
          <t>HNORMAL</t>
        </is>
      </c>
      <c r="J91" t="inlineStr">
        <is>
          <t>POLY</t>
        </is>
      </c>
      <c r="K91" t="n">
        <v>20</v>
      </c>
      <c r="L91" t="inlineStr"/>
      <c r="M91" t="inlineStr"/>
      <c r="N91" t="n">
        <v>2</v>
      </c>
      <c r="O91" t="n">
        <v>94</v>
      </c>
      <c r="P91" t="n">
        <v>4</v>
      </c>
      <c r="Q91" t="n">
        <v>100</v>
      </c>
      <c r="R91" t="n">
        <v>0</v>
      </c>
      <c r="S91" t="n">
        <v>0</v>
      </c>
      <c r="T91" t="inlineStr"/>
      <c r="U91" t="n">
        <v>0.8034196</v>
      </c>
      <c r="V91" t="n">
        <v>0</v>
      </c>
      <c r="W91" t="n">
        <v>0</v>
      </c>
      <c r="X91" t="n">
        <v>0.8583529</v>
      </c>
      <c r="Y91" t="inlineStr"/>
      <c r="Z91" t="inlineStr"/>
      <c r="AA91" t="n">
        <v>0</v>
      </c>
      <c r="AB91" t="inlineStr"/>
      <c r="AC91" t="n">
        <v>0</v>
      </c>
      <c r="AD91" t="inlineStr"/>
      <c r="AE91" t="inlineStr"/>
      <c r="AF91" t="n">
        <v>0</v>
      </c>
      <c r="AG91" t="n">
        <v>0</v>
      </c>
      <c r="AH91" t="n">
        <v>0</v>
      </c>
      <c r="AI91" t="n">
        <v>0.3307349</v>
      </c>
      <c r="AJ91" t="n">
        <v>0.05584645</v>
      </c>
      <c r="AK91" t="n">
        <v>1.958684</v>
      </c>
      <c r="AL91" t="n">
        <v>8</v>
      </c>
      <c r="AM91" t="n">
        <v>1</v>
      </c>
      <c r="AN91" t="n">
        <v>47</v>
      </c>
      <c r="AO91" t="n">
        <v>202.3723</v>
      </c>
      <c r="AP91" t="n">
        <v>68.25467</v>
      </c>
      <c r="AQ91" t="n">
        <v>600.0258</v>
      </c>
      <c r="AR91" t="n">
        <v>0.9901151</v>
      </c>
      <c r="AS91" t="n">
        <v>0.1316305</v>
      </c>
      <c r="AT91" t="n">
        <v>1</v>
      </c>
      <c r="AU91" t="inlineStr">
        <is>
          <t>anlys\230430-153402\OrioOrio-b-5mn-ma-hno-pol-l20-w4uhaz6a</t>
        </is>
      </c>
    </row>
    <row r="92">
      <c r="A92" t="n">
        <v>8</v>
      </c>
      <c r="B92" t="inlineStr">
        <is>
          <t>Oriolus oriolus</t>
        </is>
      </c>
      <c r="C92" t="inlineStr">
        <is>
          <t>b</t>
        </is>
      </c>
      <c r="D92" t="inlineStr">
        <is>
          <t>m+a</t>
        </is>
      </c>
      <c r="E92" t="inlineStr">
        <is>
          <t>5mn</t>
        </is>
      </c>
      <c r="F92" t="n">
        <v>4</v>
      </c>
      <c r="G92" t="n">
        <v>203.380021651143</v>
      </c>
      <c r="H92" t="n">
        <v>258</v>
      </c>
      <c r="I92" t="inlineStr">
        <is>
          <t>HAZARD</t>
        </is>
      </c>
      <c r="J92" t="inlineStr">
        <is>
          <t>POLY</t>
        </is>
      </c>
      <c r="K92" t="n">
        <v>20</v>
      </c>
      <c r="L92" t="inlineStr"/>
      <c r="M92" t="inlineStr"/>
      <c r="N92" t="n">
        <v>2</v>
      </c>
      <c r="O92" t="n">
        <v>94</v>
      </c>
      <c r="P92" t="n">
        <v>4</v>
      </c>
      <c r="Q92" t="n">
        <v>100</v>
      </c>
      <c r="R92" t="n">
        <v>0</v>
      </c>
      <c r="S92" t="n">
        <v>1.99991</v>
      </c>
      <c r="T92" t="inlineStr"/>
      <c r="U92" t="n">
        <v>0.8033246000000001</v>
      </c>
      <c r="V92" t="n">
        <v>0</v>
      </c>
      <c r="W92" t="n">
        <v>0</v>
      </c>
      <c r="X92" t="n">
        <v>0.4918694</v>
      </c>
      <c r="Y92" t="inlineStr"/>
      <c r="Z92" t="inlineStr"/>
      <c r="AA92" t="n">
        <v>0</v>
      </c>
      <c r="AB92" t="inlineStr"/>
      <c r="AC92" t="n">
        <v>0</v>
      </c>
      <c r="AD92" t="inlineStr"/>
      <c r="AE92" t="inlineStr"/>
      <c r="AF92" t="n">
        <v>0</v>
      </c>
      <c r="AG92" t="n">
        <v>0</v>
      </c>
      <c r="AH92" t="n">
        <v>0</v>
      </c>
      <c r="AI92" t="n">
        <v>0.3306632</v>
      </c>
      <c r="AJ92" t="n">
        <v>0.1312036</v>
      </c>
      <c r="AK92" t="n">
        <v>0.8333473</v>
      </c>
      <c r="AL92" t="n">
        <v>8</v>
      </c>
      <c r="AM92" t="n">
        <v>3</v>
      </c>
      <c r="AN92" t="n">
        <v>20</v>
      </c>
      <c r="AO92" t="n">
        <v>202.3943</v>
      </c>
      <c r="AP92" t="n">
        <v>202.3941</v>
      </c>
      <c r="AQ92" t="n">
        <v>202.3944</v>
      </c>
      <c r="AR92" t="n">
        <v>0.9903296</v>
      </c>
      <c r="AS92" t="n">
        <v>0.9903283000000001</v>
      </c>
      <c r="AT92" t="n">
        <v>0.9903309</v>
      </c>
      <c r="AU92" t="inlineStr">
        <is>
          <t>anlys\230430-153402\OrioOrio-b-5mn-ma-haz-pol-l20-z4amk1q0</t>
        </is>
      </c>
    </row>
    <row r="93">
      <c r="A93" t="n">
        <v>9</v>
      </c>
      <c r="B93" t="inlineStr">
        <is>
          <t>Oriolus oriolus</t>
        </is>
      </c>
      <c r="C93" t="inlineStr">
        <is>
          <t>b</t>
        </is>
      </c>
      <c r="D93" t="inlineStr">
        <is>
          <t>m+a</t>
        </is>
      </c>
      <c r="E93" t="inlineStr">
        <is>
          <t>10mn</t>
        </is>
      </c>
      <c r="F93" t="n">
        <v>11</v>
      </c>
      <c r="G93" t="n">
        <v>902.361121603972</v>
      </c>
      <c r="H93" t="n">
        <v>263</v>
      </c>
      <c r="I93" t="inlineStr">
        <is>
          <t>HNORMAL</t>
        </is>
      </c>
      <c r="J93" t="inlineStr">
        <is>
          <t>POLY</t>
        </is>
      </c>
      <c r="K93" t="inlineStr"/>
      <c r="L93" t="inlineStr"/>
      <c r="M93" t="n">
        <v>5</v>
      </c>
      <c r="N93" t="n">
        <v>1</v>
      </c>
      <c r="O93" t="n">
        <v>94</v>
      </c>
      <c r="P93" t="n">
        <v>11</v>
      </c>
      <c r="Q93" t="n">
        <v>100</v>
      </c>
      <c r="R93" t="n">
        <v>0</v>
      </c>
      <c r="S93" t="n">
        <v>6.818300000000022</v>
      </c>
      <c r="T93" t="n">
        <v>0.1000775</v>
      </c>
      <c r="U93" t="n">
        <v>0.1160415</v>
      </c>
      <c r="V93" t="n">
        <v>0.1</v>
      </c>
      <c r="W93" t="n">
        <v>0.1</v>
      </c>
      <c r="X93" t="n">
        <v>0.323403</v>
      </c>
      <c r="Y93" t="inlineStr"/>
      <c r="Z93" t="n">
        <v>1</v>
      </c>
      <c r="AA93" t="n">
        <v>0.2307466211244388</v>
      </c>
      <c r="AB93" t="n">
        <v>4</v>
      </c>
      <c r="AC93" t="n">
        <v>0.2480630707600913</v>
      </c>
      <c r="AD93" t="n">
        <v>4</v>
      </c>
      <c r="AE93" t="n">
        <v>0.2290775770962366</v>
      </c>
      <c r="AF93" t="n">
        <v>0.2102927794394382</v>
      </c>
      <c r="AG93" t="n">
        <v>0.2137795887880504</v>
      </c>
      <c r="AH93" t="n">
        <v>0.2018477814113783</v>
      </c>
      <c r="AI93" t="n">
        <v>0.3242627</v>
      </c>
      <c r="AJ93" t="n">
        <v>0.1732384</v>
      </c>
      <c r="AK93" t="n">
        <v>0.6069459</v>
      </c>
      <c r="AL93" t="n">
        <v>8</v>
      </c>
      <c r="AM93" t="n">
        <v>4</v>
      </c>
      <c r="AN93" t="n">
        <v>15</v>
      </c>
      <c r="AO93" t="n">
        <v>338.9292</v>
      </c>
      <c r="AP93" t="n">
        <v>285.836</v>
      </c>
      <c r="AQ93" t="n">
        <v>401.8843</v>
      </c>
      <c r="AR93" t="n">
        <v>0.1410773</v>
      </c>
      <c r="AS93" t="n">
        <v>0.1004881</v>
      </c>
      <c r="AT93" t="n">
        <v>0.1980613</v>
      </c>
      <c r="AU93" t="inlineStr">
        <is>
          <t>anlys\230430-153402\OrioOrio-b-10mn-ma-hno-pol-ma-exluctaw</t>
        </is>
      </c>
    </row>
    <row r="94">
      <c r="A94" t="n">
        <v>9</v>
      </c>
      <c r="B94" t="inlineStr">
        <is>
          <t>Oriolus oriolus</t>
        </is>
      </c>
      <c r="C94" t="inlineStr">
        <is>
          <t>b</t>
        </is>
      </c>
      <c r="D94" t="inlineStr">
        <is>
          <t>m+a</t>
        </is>
      </c>
      <c r="E94" t="inlineStr">
        <is>
          <t>10mn</t>
        </is>
      </c>
      <c r="F94" t="n">
        <v>11</v>
      </c>
      <c r="G94" t="n">
        <v>902.361121603972</v>
      </c>
      <c r="H94" t="n">
        <v>262</v>
      </c>
      <c r="I94" t="inlineStr">
        <is>
          <t>HNORMAL</t>
        </is>
      </c>
      <c r="J94" t="inlineStr">
        <is>
          <t>POLY</t>
        </is>
      </c>
      <c r="K94" t="inlineStr"/>
      <c r="L94" t="inlineStr"/>
      <c r="M94" t="inlineStr"/>
      <c r="N94" t="n">
        <v>1</v>
      </c>
      <c r="O94" t="n">
        <v>94</v>
      </c>
      <c r="P94" t="n">
        <v>11</v>
      </c>
      <c r="Q94" t="n">
        <v>100</v>
      </c>
      <c r="R94" t="n">
        <v>0</v>
      </c>
      <c r="S94" t="n">
        <v>6.818300000000022</v>
      </c>
      <c r="T94" t="n">
        <v>0.01585686</v>
      </c>
      <c r="U94" t="n">
        <v>0.1160415</v>
      </c>
      <c r="V94" t="n">
        <v>0.1</v>
      </c>
      <c r="W94" t="n">
        <v>0.1</v>
      </c>
      <c r="X94" t="n">
        <v>0.323403</v>
      </c>
      <c r="Y94" t="inlineStr"/>
      <c r="Z94" t="inlineStr"/>
      <c r="AA94" t="n">
        <v>0.183282265019364</v>
      </c>
      <c r="AB94" t="inlineStr"/>
      <c r="AC94" t="n">
        <v>0.1970367377646205</v>
      </c>
      <c r="AD94" t="inlineStr"/>
      <c r="AE94" t="n">
        <v>0.1760677564134671</v>
      </c>
      <c r="AF94" t="n">
        <v>0.1396432931324766</v>
      </c>
      <c r="AG94" t="n">
        <v>0.1742063966737298</v>
      </c>
      <c r="AH94" t="n">
        <v>0.1644833114125083</v>
      </c>
      <c r="AI94" t="n">
        <v>0.3242627</v>
      </c>
      <c r="AJ94" t="n">
        <v>0.1732384</v>
      </c>
      <c r="AK94" t="n">
        <v>0.6069459</v>
      </c>
      <c r="AL94" t="n">
        <v>8</v>
      </c>
      <c r="AM94" t="n">
        <v>4</v>
      </c>
      <c r="AN94" t="n">
        <v>15</v>
      </c>
      <c r="AO94" t="n">
        <v>338.9292</v>
      </c>
      <c r="AP94" t="n">
        <v>285.836</v>
      </c>
      <c r="AQ94" t="n">
        <v>401.8843</v>
      </c>
      <c r="AR94" t="n">
        <v>0.1410773</v>
      </c>
      <c r="AS94" t="n">
        <v>0.1004881</v>
      </c>
      <c r="AT94" t="n">
        <v>0.1980613</v>
      </c>
      <c r="AU94" t="inlineStr">
        <is>
          <t>anlys\230430-153402\OrioOrio-b-10mn-ma-hno-pol-qx9bne7g</t>
        </is>
      </c>
    </row>
    <row r="95">
      <c r="A95" t="n">
        <v>9</v>
      </c>
      <c r="B95" t="inlineStr">
        <is>
          <t>Oriolus oriolus</t>
        </is>
      </c>
      <c r="C95" t="inlineStr">
        <is>
          <t>b</t>
        </is>
      </c>
      <c r="D95" t="inlineStr">
        <is>
          <t>m+a</t>
        </is>
      </c>
      <c r="E95" t="inlineStr">
        <is>
          <t>10mn</t>
        </is>
      </c>
      <c r="F95" t="n">
        <v>11</v>
      </c>
      <c r="G95" t="n">
        <v>902.361121603972</v>
      </c>
      <c r="H95" t="n">
        <v>278</v>
      </c>
      <c r="I95" t="inlineStr">
        <is>
          <t>HAZARD</t>
        </is>
      </c>
      <c r="J95" t="inlineStr">
        <is>
          <t>POLY</t>
        </is>
      </c>
      <c r="K95" t="inlineStr"/>
      <c r="L95" t="inlineStr"/>
      <c r="M95" t="n">
        <v>5</v>
      </c>
      <c r="N95" t="n">
        <v>2</v>
      </c>
      <c r="O95" t="n">
        <v>94</v>
      </c>
      <c r="P95" t="n">
        <v>11</v>
      </c>
      <c r="Q95" t="n">
        <v>100</v>
      </c>
      <c r="R95" t="n">
        <v>0</v>
      </c>
      <c r="S95" t="n">
        <v>0</v>
      </c>
      <c r="T95" t="n">
        <v>0.3974767</v>
      </c>
      <c r="U95" t="n">
        <v>0.9848109</v>
      </c>
      <c r="V95" t="n">
        <v>1</v>
      </c>
      <c r="W95" t="n">
        <v>1</v>
      </c>
      <c r="X95" t="n">
        <v>0.6101268</v>
      </c>
      <c r="Y95" t="inlineStr"/>
      <c r="Z95" t="inlineStr"/>
      <c r="AA95" t="n">
        <v>0.1158503427514407</v>
      </c>
      <c r="AB95" t="n">
        <v>1</v>
      </c>
      <c r="AC95" t="n">
        <v>0.3289891333715378</v>
      </c>
      <c r="AD95" t="n">
        <v>1</v>
      </c>
      <c r="AE95" t="n">
        <v>0.462023204299728</v>
      </c>
      <c r="AF95" t="n">
        <v>0.13285802942799</v>
      </c>
      <c r="AG95" t="n">
        <v>0.1469501923885407</v>
      </c>
      <c r="AH95" t="n">
        <v>0.02545228758859997</v>
      </c>
      <c r="AI95" t="n">
        <v>0.7875071</v>
      </c>
      <c r="AJ95" t="n">
        <v>0.2367522</v>
      </c>
      <c r="AK95" t="n">
        <v>2.619479</v>
      </c>
      <c r="AL95" t="n">
        <v>19</v>
      </c>
      <c r="AM95" t="n">
        <v>6</v>
      </c>
      <c r="AN95" t="n">
        <v>63</v>
      </c>
      <c r="AO95" t="n">
        <v>217.4855</v>
      </c>
      <c r="AP95" t="n">
        <v>119.407</v>
      </c>
      <c r="AQ95" t="n">
        <v>396.1234</v>
      </c>
      <c r="AR95" t="n">
        <v>0.05808977</v>
      </c>
      <c r="AS95" t="n">
        <v>0.01851373</v>
      </c>
      <c r="AT95" t="n">
        <v>0.1822659</v>
      </c>
      <c r="AU95" t="inlineStr">
        <is>
          <t>anlys\230430-153402\OrioOrio-b-10mn-ma-haz-pol-ma-muk16rf1</t>
        </is>
      </c>
    </row>
    <row r="96">
      <c r="A96" t="n">
        <v>9</v>
      </c>
      <c r="B96" t="inlineStr">
        <is>
          <t>Oriolus oriolus</t>
        </is>
      </c>
      <c r="C96" t="inlineStr">
        <is>
          <t>b</t>
        </is>
      </c>
      <c r="D96" t="inlineStr">
        <is>
          <t>m+a</t>
        </is>
      </c>
      <c r="E96" t="inlineStr">
        <is>
          <t>10mn</t>
        </is>
      </c>
      <c r="F96" t="n">
        <v>11</v>
      </c>
      <c r="G96" t="n">
        <v>902.361121603972</v>
      </c>
      <c r="H96" t="n">
        <v>277</v>
      </c>
      <c r="I96" t="inlineStr">
        <is>
          <t>HAZARD</t>
        </is>
      </c>
      <c r="J96" t="inlineStr">
        <is>
          <t>POLY</t>
        </is>
      </c>
      <c r="K96" t="inlineStr"/>
      <c r="L96" t="inlineStr"/>
      <c r="M96" t="inlineStr"/>
      <c r="N96" t="n">
        <v>2</v>
      </c>
      <c r="O96" t="n">
        <v>94</v>
      </c>
      <c r="P96" t="n">
        <v>11</v>
      </c>
      <c r="Q96" t="n">
        <v>100</v>
      </c>
      <c r="R96" t="n">
        <v>0</v>
      </c>
      <c r="S96" t="n">
        <v>0</v>
      </c>
      <c r="T96" t="n">
        <v>0.2232615</v>
      </c>
      <c r="U96" t="n">
        <v>0.9848109</v>
      </c>
      <c r="V96" t="n">
        <v>1</v>
      </c>
      <c r="W96" t="n">
        <v>1</v>
      </c>
      <c r="X96" t="n">
        <v>0.6101268</v>
      </c>
      <c r="Y96" t="inlineStr"/>
      <c r="Z96" t="inlineStr"/>
      <c r="AA96" t="n">
        <v>0.1077916434252721</v>
      </c>
      <c r="AB96" t="n">
        <v>2</v>
      </c>
      <c r="AC96" t="n">
        <v>0.3061042247519209</v>
      </c>
      <c r="AD96" t="n">
        <v>2</v>
      </c>
      <c r="AE96" t="n">
        <v>0.4254792474798275</v>
      </c>
      <c r="AF96" t="n">
        <v>0.1168749991104605</v>
      </c>
      <c r="AG96" t="n">
        <v>0.137827876783205</v>
      </c>
      <c r="AH96" t="n">
        <v>0.02387227060129943</v>
      </c>
      <c r="AI96" t="n">
        <v>0.7875071</v>
      </c>
      <c r="AJ96" t="n">
        <v>0.2367522</v>
      </c>
      <c r="AK96" t="n">
        <v>2.619479</v>
      </c>
      <c r="AL96" t="n">
        <v>19</v>
      </c>
      <c r="AM96" t="n">
        <v>6</v>
      </c>
      <c r="AN96" t="n">
        <v>63</v>
      </c>
      <c r="AO96" t="n">
        <v>217.4855</v>
      </c>
      <c r="AP96" t="n">
        <v>119.407</v>
      </c>
      <c r="AQ96" t="n">
        <v>396.1234</v>
      </c>
      <c r="AR96" t="n">
        <v>0.05808977</v>
      </c>
      <c r="AS96" t="n">
        <v>0.01851373</v>
      </c>
      <c r="AT96" t="n">
        <v>0.1822659</v>
      </c>
      <c r="AU96" t="inlineStr">
        <is>
          <t>anlys\230430-153402\OrioOrio-b-10mn-ma-haz-pol-8zpeiaa4</t>
        </is>
      </c>
    </row>
    <row r="97">
      <c r="A97" t="n">
        <v>9</v>
      </c>
      <c r="B97" t="inlineStr">
        <is>
          <t>Oriolus oriolus</t>
        </is>
      </c>
      <c r="C97" t="inlineStr">
        <is>
          <t>b</t>
        </is>
      </c>
      <c r="D97" t="inlineStr">
        <is>
          <t>m+a</t>
        </is>
      </c>
      <c r="E97" t="inlineStr">
        <is>
          <t>10mn</t>
        </is>
      </c>
      <c r="F97" t="n">
        <v>11</v>
      </c>
      <c r="G97" t="n">
        <v>902.361121603972</v>
      </c>
      <c r="H97" t="n">
        <v>273</v>
      </c>
      <c r="I97" t="inlineStr">
        <is>
          <t>HNORMAL</t>
        </is>
      </c>
      <c r="J97" t="inlineStr">
        <is>
          <t>POLY</t>
        </is>
      </c>
      <c r="K97" t="n">
        <v>20</v>
      </c>
      <c r="L97" t="inlineStr"/>
      <c r="M97" t="inlineStr"/>
      <c r="N97" t="n">
        <v>1</v>
      </c>
      <c r="O97" t="n">
        <v>94</v>
      </c>
      <c r="P97" t="n">
        <v>11</v>
      </c>
      <c r="Q97" t="n">
        <v>100</v>
      </c>
      <c r="R97" t="n">
        <v>0</v>
      </c>
      <c r="S97" t="n">
        <v>6.931299999999993</v>
      </c>
      <c r="T97" t="n">
        <v>0.02234811</v>
      </c>
      <c r="U97" t="n">
        <v>0.1148281</v>
      </c>
      <c r="V97" t="n">
        <v>0.1</v>
      </c>
      <c r="W97" t="n">
        <v>0.1</v>
      </c>
      <c r="X97" t="n">
        <v>0.3233961</v>
      </c>
      <c r="Y97" t="inlineStr"/>
      <c r="Z97" t="inlineStr"/>
      <c r="AA97" t="n">
        <v>0.1910673195597693</v>
      </c>
      <c r="AB97" t="n">
        <v>5</v>
      </c>
      <c r="AC97" t="n">
        <v>0.2054042194528846</v>
      </c>
      <c r="AD97" t="inlineStr"/>
      <c r="AE97" t="n">
        <v>0.1846375695448089</v>
      </c>
      <c r="AF97" t="n">
        <v>0.1505347961274638</v>
      </c>
      <c r="AG97" t="n">
        <v>0.1805574848142275</v>
      </c>
      <c r="AH97" t="n">
        <v>0.1706821785551233</v>
      </c>
      <c r="AI97" t="n">
        <v>0.3266054</v>
      </c>
      <c r="AJ97" t="n">
        <v>0.1744923</v>
      </c>
      <c r="AK97" t="n">
        <v>0.6113226</v>
      </c>
      <c r="AL97" t="n">
        <v>8</v>
      </c>
      <c r="AM97" t="n">
        <v>4</v>
      </c>
      <c r="AN97" t="n">
        <v>15</v>
      </c>
      <c r="AO97" t="n">
        <v>337.7114</v>
      </c>
      <c r="AP97" t="n">
        <v>284.8136</v>
      </c>
      <c r="AQ97" t="n">
        <v>400.4338</v>
      </c>
      <c r="AR97" t="n">
        <v>0.1400654</v>
      </c>
      <c r="AS97" t="n">
        <v>0.09977052</v>
      </c>
      <c r="AT97" t="n">
        <v>0.1966343</v>
      </c>
      <c r="AU97" t="inlineStr">
        <is>
          <t>anlys\230430-153402\OrioOrio-b-10mn-ma-hno-pol-l20-jjd1uy3r</t>
        </is>
      </c>
    </row>
    <row r="98">
      <c r="A98" t="n">
        <v>9</v>
      </c>
      <c r="B98" t="inlineStr">
        <is>
          <t>Oriolus oriolus</t>
        </is>
      </c>
      <c r="C98" t="inlineStr">
        <is>
          <t>b</t>
        </is>
      </c>
      <c r="D98" t="inlineStr">
        <is>
          <t>m+a</t>
        </is>
      </c>
      <c r="E98" t="inlineStr">
        <is>
          <t>10mn</t>
        </is>
      </c>
      <c r="F98" t="n">
        <v>11</v>
      </c>
      <c r="G98" t="n">
        <v>902.361121603972</v>
      </c>
      <c r="H98" t="n">
        <v>288</v>
      </c>
      <c r="I98" t="inlineStr">
        <is>
          <t>HAZARD</t>
        </is>
      </c>
      <c r="J98" t="inlineStr">
        <is>
          <t>POLY</t>
        </is>
      </c>
      <c r="K98" t="n">
        <v>20</v>
      </c>
      <c r="L98" t="inlineStr"/>
      <c r="M98" t="inlineStr"/>
      <c r="N98" t="n">
        <v>2</v>
      </c>
      <c r="O98" t="n">
        <v>94</v>
      </c>
      <c r="P98" t="n">
        <v>11</v>
      </c>
      <c r="Q98" t="n">
        <v>100</v>
      </c>
      <c r="R98" t="n">
        <v>0</v>
      </c>
      <c r="S98" t="n">
        <v>0</v>
      </c>
      <c r="T98" t="n">
        <v>0.2155948</v>
      </c>
      <c r="U98" t="n">
        <v>0.9850811</v>
      </c>
      <c r="V98" t="n">
        <v>1</v>
      </c>
      <c r="W98" t="n">
        <v>1</v>
      </c>
      <c r="X98" t="n">
        <v>0.6253328</v>
      </c>
      <c r="Y98" t="inlineStr"/>
      <c r="Z98" t="inlineStr"/>
      <c r="AA98" t="n">
        <v>0.09322143232315573</v>
      </c>
      <c r="AB98" t="n">
        <v>3</v>
      </c>
      <c r="AC98" t="n">
        <v>0.290797185162273</v>
      </c>
      <c r="AD98" t="n">
        <v>3</v>
      </c>
      <c r="AE98" t="n">
        <v>0.4099594495359954</v>
      </c>
      <c r="AF98" t="n">
        <v>0.1023231327566448</v>
      </c>
      <c r="AG98" t="n">
        <v>0.1211403109972168</v>
      </c>
      <c r="AH98" t="n">
        <v>0.01851157730353863</v>
      </c>
      <c r="AI98" t="n">
        <v>0.818508</v>
      </c>
      <c r="AJ98" t="n">
        <v>0.2391769</v>
      </c>
      <c r="AK98" t="n">
        <v>2.801088</v>
      </c>
      <c r="AL98" t="n">
        <v>20</v>
      </c>
      <c r="AM98" t="n">
        <v>6</v>
      </c>
      <c r="AN98" t="n">
        <v>67</v>
      </c>
      <c r="AO98" t="n">
        <v>213.3271</v>
      </c>
      <c r="AP98" t="n">
        <v>114.9931</v>
      </c>
      <c r="AQ98" t="n">
        <v>395.7493</v>
      </c>
      <c r="AR98" t="n">
        <v>0.05588963</v>
      </c>
      <c r="AS98" t="n">
        <v>0.01725363</v>
      </c>
      <c r="AT98" t="n">
        <v>0.1810431</v>
      </c>
      <c r="AU98" t="inlineStr">
        <is>
          <t>anlys\230430-153402\OrioOrio-b-10mn-ma-haz-pol-l20-cx8m7n7v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U2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Echant</t>
        </is>
      </c>
      <c r="B1" s="1" t="inlineStr">
        <is>
          <t>Espèce</t>
        </is>
      </c>
      <c r="C1" s="1" t="inlineStr">
        <is>
          <t>Passage</t>
        </is>
      </c>
      <c r="D1" s="1" t="inlineStr">
        <is>
          <t>Adulte</t>
        </is>
      </c>
      <c r="E1" s="1" t="inlineStr">
        <is>
          <t>Durée</t>
        </is>
      </c>
      <c r="F1" s="1" t="inlineStr">
        <is>
          <t>NTot Obs</t>
        </is>
      </c>
      <c r="G1" s="1" t="inlineStr">
        <is>
          <t>Max Dist</t>
        </is>
      </c>
      <c r="H1" s="1" t="inlineStr">
        <is>
          <t>Analyse</t>
        </is>
      </c>
      <c r="I1" s="1" t="inlineStr">
        <is>
          <t>Mod Key Fn</t>
        </is>
      </c>
      <c r="J1" s="1" t="inlineStr">
        <is>
          <t>Mod Adj Ser</t>
        </is>
      </c>
      <c r="K1" s="1" t="inlineStr">
        <is>
          <t>Left Trunc Dist</t>
        </is>
      </c>
      <c r="L1" s="1" t="inlineStr">
        <is>
          <t>Right Trunc Dist</t>
        </is>
      </c>
      <c r="M1" s="1" t="inlineStr">
        <is>
          <t>Fit Dist Cuts</t>
        </is>
      </c>
      <c r="N1" s="1" t="inlineStr">
        <is>
          <t>ExCod</t>
        </is>
      </c>
      <c r="O1" s="1" t="inlineStr">
        <is>
          <t>Effort</t>
        </is>
      </c>
      <c r="P1" s="1" t="inlineStr">
        <is>
          <t>NObs</t>
        </is>
      </c>
      <c r="Q1" s="1" t="inlineStr">
        <is>
          <t>Obs Rate</t>
        </is>
      </c>
      <c r="R1" s="1" t="inlineStr">
        <is>
          <t>NumPars AdjSer</t>
        </is>
      </c>
      <c r="S1" s="1" t="inlineStr">
        <is>
          <t>Delta AIC</t>
        </is>
      </c>
      <c r="T1" s="1" t="inlineStr">
        <is>
          <t>Chi2 P</t>
        </is>
      </c>
      <c r="U1" s="1" t="inlineStr">
        <is>
          <t>KS P</t>
        </is>
      </c>
      <c r="V1" s="1" t="inlineStr">
        <is>
          <t>CvM Uw P</t>
        </is>
      </c>
      <c r="W1" s="1" t="inlineStr">
        <is>
          <t>CvM Cw P</t>
        </is>
      </c>
      <c r="X1" s="1" t="inlineStr">
        <is>
          <t>CoefVar Density</t>
        </is>
      </c>
      <c r="Y1" s="1" t="inlineStr">
        <is>
          <t>Final selection</t>
        </is>
      </c>
      <c r="Z1" s="1" t="inlineStr">
        <is>
          <t>Pre-selection Qual Bal 3</t>
        </is>
      </c>
      <c r="AA1" s="1" t="inlineStr">
        <is>
          <t>Qual Bal 3</t>
        </is>
      </c>
      <c r="AB1" s="1" t="inlineStr">
        <is>
          <t>Pre-selection Qual Bal 2</t>
        </is>
      </c>
      <c r="AC1" s="1" t="inlineStr">
        <is>
          <t>Qual Bal 2</t>
        </is>
      </c>
      <c r="AD1" s="1" t="inlineStr">
        <is>
          <t>Pre-selection Qual Bal 1</t>
        </is>
      </c>
      <c r="AE1" s="1" t="inlineStr">
        <is>
          <t>Qual Bal 1</t>
        </is>
      </c>
      <c r="AF1" s="1" t="inlineStr">
        <is>
          <t>Qual Chi2+</t>
        </is>
      </c>
      <c r="AG1" s="1" t="inlineStr">
        <is>
          <t>Qual KS+</t>
        </is>
      </c>
      <c r="AH1" s="1" t="inlineStr">
        <is>
          <t>Qual DCv+</t>
        </is>
      </c>
      <c r="AI1" s="1" t="inlineStr">
        <is>
          <t>Density</t>
        </is>
      </c>
      <c r="AJ1" s="1" t="inlineStr">
        <is>
          <t>Min Density</t>
        </is>
      </c>
      <c r="AK1" s="1" t="inlineStr">
        <is>
          <t>Max Density</t>
        </is>
      </c>
      <c r="AL1" s="1" t="inlineStr">
        <is>
          <t>Number</t>
        </is>
      </c>
      <c r="AM1" s="1" t="inlineStr">
        <is>
          <t>Min Number</t>
        </is>
      </c>
      <c r="AN1" s="1" t="inlineStr">
        <is>
          <t>Max Number</t>
        </is>
      </c>
      <c r="AO1" s="1" t="inlineStr">
        <is>
          <t>EDR/ESW</t>
        </is>
      </c>
      <c r="AP1" s="1" t="inlineStr">
        <is>
          <t>Min EDR/ESW</t>
        </is>
      </c>
      <c r="AQ1" s="1" t="inlineStr">
        <is>
          <t>Max EDR/ESW</t>
        </is>
      </c>
      <c r="AR1" s="1" t="inlineStr">
        <is>
          <t>PDetec</t>
        </is>
      </c>
      <c r="AS1" s="1" t="inlineStr">
        <is>
          <t>Min PDetec</t>
        </is>
      </c>
      <c r="AT1" s="1" t="inlineStr">
        <is>
          <t>Max PDetec</t>
        </is>
      </c>
      <c r="AU1" s="1" t="inlineStr">
        <is>
          <t>RunFolder</t>
        </is>
      </c>
    </row>
    <row r="2">
      <c r="A2" t="n">
        <v>0</v>
      </c>
      <c r="B2" t="inlineStr">
        <is>
          <t>Sylvia atricapilla</t>
        </is>
      </c>
      <c r="C2" t="inlineStr">
        <is>
          <t>a+b</t>
        </is>
      </c>
      <c r="D2" t="inlineStr">
        <is>
          <t>m</t>
        </is>
      </c>
      <c r="E2" t="inlineStr">
        <is>
          <t>5mn</t>
        </is>
      </c>
      <c r="F2" t="n">
        <v>270</v>
      </c>
      <c r="G2" t="n">
        <v>488.187599344441</v>
      </c>
      <c r="H2" t="n">
        <v>15</v>
      </c>
      <c r="I2" t="inlineStr">
        <is>
          <t>HAZARD</t>
        </is>
      </c>
      <c r="J2" t="inlineStr">
        <is>
          <t>POLY</t>
        </is>
      </c>
      <c r="K2" t="inlineStr"/>
      <c r="L2" t="inlineStr"/>
      <c r="M2" t="n">
        <v>17</v>
      </c>
      <c r="N2" t="n">
        <v>2</v>
      </c>
      <c r="O2" t="n">
        <v>190</v>
      </c>
      <c r="P2" t="n">
        <v>270</v>
      </c>
      <c r="Q2" t="n">
        <v>100</v>
      </c>
      <c r="R2" t="n">
        <v>0</v>
      </c>
      <c r="S2" t="n">
        <v>0</v>
      </c>
      <c r="T2" t="n">
        <v>0.1739699</v>
      </c>
      <c r="U2" t="n">
        <v>0.5805464</v>
      </c>
      <c r="V2" t="n">
        <v>0.7</v>
      </c>
      <c r="W2" t="n">
        <v>0.7</v>
      </c>
      <c r="X2" t="n">
        <v>0.1199254</v>
      </c>
      <c r="Y2" t="inlineStr"/>
      <c r="Z2" t="n">
        <v>8</v>
      </c>
      <c r="AA2" t="n">
        <v>0.6310545078155937</v>
      </c>
      <c r="AB2" t="n">
        <v>8</v>
      </c>
      <c r="AC2" t="n">
        <v>0.6215372031806878</v>
      </c>
      <c r="AD2" t="n">
        <v>8</v>
      </c>
      <c r="AE2" t="n">
        <v>0.6350288768991701</v>
      </c>
      <c r="AF2" t="n">
        <v>0.5468773040517337</v>
      </c>
      <c r="AG2" t="n">
        <v>0.625232183234685</v>
      </c>
      <c r="AH2" t="n">
        <v>0.6520305655486245</v>
      </c>
      <c r="AI2" t="n">
        <v>29.87127</v>
      </c>
      <c r="AJ2" t="n">
        <v>23.61114</v>
      </c>
      <c r="AK2" t="n">
        <v>37.79118</v>
      </c>
      <c r="AL2" t="n">
        <v>717</v>
      </c>
      <c r="AM2" t="n">
        <v>567</v>
      </c>
      <c r="AN2" t="n">
        <v>907</v>
      </c>
      <c r="AO2" t="n">
        <v>123.0561</v>
      </c>
      <c r="AP2" t="n">
        <v>112.9668</v>
      </c>
      <c r="AQ2" t="n">
        <v>134.0466</v>
      </c>
      <c r="AR2" t="n">
        <v>0.06353793000000001</v>
      </c>
      <c r="AS2" t="n">
        <v>0.05355904</v>
      </c>
      <c r="AT2" t="n">
        <v>0.07537605</v>
      </c>
      <c r="AU2" t="inlineStr">
        <is>
          <t>anlys\230430-153402\SylvAtri-ab-5mn-m-haz-pol-ma-em4hpzd5</t>
        </is>
      </c>
    </row>
    <row r="3">
      <c r="A3" t="n">
        <v>0</v>
      </c>
      <c r="B3" t="inlineStr">
        <is>
          <t>Sylvia atricapilla</t>
        </is>
      </c>
      <c r="C3" t="inlineStr">
        <is>
          <t>a+b</t>
        </is>
      </c>
      <c r="D3" t="inlineStr">
        <is>
          <t>m</t>
        </is>
      </c>
      <c r="E3" t="inlineStr">
        <is>
          <t>5mn</t>
        </is>
      </c>
      <c r="F3" t="n">
        <v>270</v>
      </c>
      <c r="G3" t="n">
        <v>488.187599344441</v>
      </c>
      <c r="H3" t="n">
        <v>14</v>
      </c>
      <c r="I3" t="inlineStr">
        <is>
          <t>HAZARD</t>
        </is>
      </c>
      <c r="J3" t="inlineStr">
        <is>
          <t>POLY</t>
        </is>
      </c>
      <c r="K3" t="inlineStr"/>
      <c r="L3" t="inlineStr"/>
      <c r="M3" t="inlineStr"/>
      <c r="N3" t="n">
        <v>2</v>
      </c>
      <c r="O3" t="n">
        <v>190</v>
      </c>
      <c r="P3" t="n">
        <v>270</v>
      </c>
      <c r="Q3" t="n">
        <v>100</v>
      </c>
      <c r="R3" t="n">
        <v>0</v>
      </c>
      <c r="S3" t="n">
        <v>0</v>
      </c>
      <c r="T3" t="n">
        <v>7.212162e-06</v>
      </c>
      <c r="U3" t="n">
        <v>0.5805464</v>
      </c>
      <c r="V3" t="n">
        <v>0.7</v>
      </c>
      <c r="W3" t="n">
        <v>0.7</v>
      </c>
      <c r="X3" t="n">
        <v>0.1199254</v>
      </c>
      <c r="Y3" t="inlineStr"/>
      <c r="Z3" t="inlineStr"/>
      <c r="AA3" t="n">
        <v>0.1787581260842388</v>
      </c>
      <c r="AB3" t="inlineStr"/>
      <c r="AC3" t="n">
        <v>0.1760621695213141</v>
      </c>
      <c r="AD3" t="inlineStr"/>
      <c r="AE3" t="n">
        <v>0.1502225387856522</v>
      </c>
      <c r="AF3" t="n">
        <v>0.05807929196546355</v>
      </c>
      <c r="AG3" t="n">
        <v>0.2037544166497825</v>
      </c>
      <c r="AH3" t="n">
        <v>0.2124876343278704</v>
      </c>
      <c r="AI3" t="n">
        <v>29.87127</v>
      </c>
      <c r="AJ3" t="n">
        <v>23.61114</v>
      </c>
      <c r="AK3" t="n">
        <v>37.79118</v>
      </c>
      <c r="AL3" t="n">
        <v>717</v>
      </c>
      <c r="AM3" t="n">
        <v>567</v>
      </c>
      <c r="AN3" t="n">
        <v>907</v>
      </c>
      <c r="AO3" t="n">
        <v>123.0561</v>
      </c>
      <c r="AP3" t="n">
        <v>112.9668</v>
      </c>
      <c r="AQ3" t="n">
        <v>134.0466</v>
      </c>
      <c r="AR3" t="n">
        <v>0.06353793000000001</v>
      </c>
      <c r="AS3" t="n">
        <v>0.05355904</v>
      </c>
      <c r="AT3" t="n">
        <v>0.07537605</v>
      </c>
      <c r="AU3" t="inlineStr">
        <is>
          <t>anlys\230430-153402\SylvAtri-ab-5mn-m-haz-pol-vcz7gm42</t>
        </is>
      </c>
    </row>
    <row r="4">
      <c r="A4" t="n">
        <v>0</v>
      </c>
      <c r="B4" t="inlineStr">
        <is>
          <t>Sylvia atricapilla</t>
        </is>
      </c>
      <c r="C4" t="inlineStr">
        <is>
          <t>a+b</t>
        </is>
      </c>
      <c r="D4" t="inlineStr">
        <is>
          <t>m</t>
        </is>
      </c>
      <c r="E4" t="inlineStr">
        <is>
          <t>5mn</t>
        </is>
      </c>
      <c r="F4" t="n">
        <v>270</v>
      </c>
      <c r="G4" t="n">
        <v>488.187599344441</v>
      </c>
      <c r="H4" t="n">
        <v>0</v>
      </c>
      <c r="I4" t="inlineStr">
        <is>
          <t>HNORMAL</t>
        </is>
      </c>
      <c r="J4" t="inlineStr">
        <is>
          <t>POLY</t>
        </is>
      </c>
      <c r="K4" t="inlineStr"/>
      <c r="L4" t="inlineStr"/>
      <c r="M4" t="inlineStr"/>
      <c r="N4" t="n">
        <v>2</v>
      </c>
      <c r="O4" t="n">
        <v>190</v>
      </c>
      <c r="P4" t="n">
        <v>270</v>
      </c>
      <c r="Q4" t="n">
        <v>100</v>
      </c>
      <c r="R4" t="n">
        <v>2</v>
      </c>
      <c r="S4" t="n">
        <v>24.97299999999996</v>
      </c>
      <c r="T4" t="n">
        <v>2.384186e-07</v>
      </c>
      <c r="U4" t="n">
        <v>1.964145e-05</v>
      </c>
      <c r="V4" t="n">
        <v>0.005</v>
      </c>
      <c r="W4" t="n">
        <v>0.005</v>
      </c>
      <c r="X4" t="n">
        <v>0.09655152</v>
      </c>
      <c r="Y4" t="inlineStr"/>
      <c r="Z4" t="inlineStr"/>
      <c r="AA4" t="n">
        <v>0.009262506501085847</v>
      </c>
      <c r="AB4" t="inlineStr"/>
      <c r="AC4" t="n">
        <v>0.009244069013270151</v>
      </c>
      <c r="AD4" t="inlineStr"/>
      <c r="AE4" t="n">
        <v>0.005079404344090466</v>
      </c>
      <c r="AF4" t="n">
        <v>0.002862836081789792</v>
      </c>
      <c r="AG4" t="n">
        <v>0.004673764885556776</v>
      </c>
      <c r="AH4" t="n">
        <v>0.01542695917739591</v>
      </c>
      <c r="AI4" t="n">
        <v>27.57645</v>
      </c>
      <c r="AJ4" t="n">
        <v>22.80098</v>
      </c>
      <c r="AK4" t="n">
        <v>33.35209</v>
      </c>
      <c r="AL4" t="n">
        <v>662</v>
      </c>
      <c r="AM4" t="n">
        <v>547</v>
      </c>
      <c r="AN4" t="n">
        <v>800</v>
      </c>
      <c r="AO4" t="n">
        <v>128.074</v>
      </c>
      <c r="AP4" t="n">
        <v>121.9249</v>
      </c>
      <c r="AQ4" t="n">
        <v>134.5333</v>
      </c>
      <c r="AR4" t="n">
        <v>0.06882536</v>
      </c>
      <c r="AS4" t="n">
        <v>0.06237792</v>
      </c>
      <c r="AT4" t="n">
        <v>0.07593920999999999</v>
      </c>
      <c r="AU4" t="inlineStr">
        <is>
          <t>anlys\230430-153402\SylvAtri-ab-5mn-m-hno-pol-co7kuj3b</t>
        </is>
      </c>
    </row>
    <row r="5">
      <c r="A5" t="n">
        <v>0</v>
      </c>
      <c r="B5" t="inlineStr">
        <is>
          <t>Sylvia atricapilla</t>
        </is>
      </c>
      <c r="C5" t="inlineStr">
        <is>
          <t>a+b</t>
        </is>
      </c>
      <c r="D5" t="inlineStr">
        <is>
          <t>m</t>
        </is>
      </c>
      <c r="E5" t="inlineStr">
        <is>
          <t>5mn</t>
        </is>
      </c>
      <c r="F5" t="n">
        <v>270</v>
      </c>
      <c r="G5" t="n">
        <v>488.187599344441</v>
      </c>
      <c r="H5" t="n">
        <v>23</v>
      </c>
      <c r="I5" t="inlineStr">
        <is>
          <t>HAZARD</t>
        </is>
      </c>
      <c r="J5" t="inlineStr">
        <is>
          <t>POLY</t>
        </is>
      </c>
      <c r="K5" t="inlineStr"/>
      <c r="L5" t="n">
        <v>100</v>
      </c>
      <c r="M5" t="inlineStr"/>
      <c r="N5" t="n">
        <v>2</v>
      </c>
      <c r="O5" t="n">
        <v>190</v>
      </c>
      <c r="P5" t="n">
        <v>163</v>
      </c>
      <c r="Q5" t="n">
        <v>60.37037037037037</v>
      </c>
      <c r="R5" t="n">
        <v>0</v>
      </c>
      <c r="S5" t="n">
        <v>0</v>
      </c>
      <c r="T5" t="n">
        <v>0.8556821999999999</v>
      </c>
      <c r="U5" t="n">
        <v>0.8899840999999999</v>
      </c>
      <c r="V5" t="n">
        <v>0.9</v>
      </c>
      <c r="W5" t="n">
        <v>0.9</v>
      </c>
      <c r="X5" t="n">
        <v>0.1221346</v>
      </c>
      <c r="Y5" t="inlineStr"/>
      <c r="Z5" t="n">
        <v>1</v>
      </c>
      <c r="AA5" t="n">
        <v>0.8112527258351329</v>
      </c>
      <c r="AB5" t="n">
        <v>1</v>
      </c>
      <c r="AC5" t="n">
        <v>0.7988193592390523</v>
      </c>
      <c r="AD5" t="n">
        <v>1</v>
      </c>
      <c r="AE5" t="n">
        <v>0.8464652350928945</v>
      </c>
      <c r="AF5" t="n">
        <v>0.8160731599729129</v>
      </c>
      <c r="AG5" t="n">
        <v>0.8196448856725869</v>
      </c>
      <c r="AH5" t="n">
        <v>0.8143591554409645</v>
      </c>
      <c r="AI5" t="n">
        <v>29.32974</v>
      </c>
      <c r="AJ5" t="n">
        <v>23.05967</v>
      </c>
      <c r="AK5" t="n">
        <v>37.30468</v>
      </c>
      <c r="AL5" t="n">
        <v>704</v>
      </c>
      <c r="AM5" t="n">
        <v>553</v>
      </c>
      <c r="AN5" t="n">
        <v>895</v>
      </c>
      <c r="AO5" t="n">
        <v>96.49124999999999</v>
      </c>
      <c r="AP5" t="n">
        <v>91.39561</v>
      </c>
      <c r="AQ5" t="n">
        <v>101.871</v>
      </c>
      <c r="AR5" t="n">
        <v>0.9310561000000001</v>
      </c>
      <c r="AS5" t="n">
        <v>0.835367</v>
      </c>
      <c r="AT5" t="n">
        <v>1</v>
      </c>
      <c r="AU5" t="inlineStr">
        <is>
          <t>anlys\230430-153402\SylvAtri-ab-5mn-m-haz-pol-r100-f3o17kfj</t>
        </is>
      </c>
    </row>
    <row r="6">
      <c r="A6" t="n">
        <v>0</v>
      </c>
      <c r="B6" t="inlineStr">
        <is>
          <t>Sylvia atricapilla</t>
        </is>
      </c>
      <c r="C6" t="inlineStr">
        <is>
          <t>a+b</t>
        </is>
      </c>
      <c r="D6" t="inlineStr">
        <is>
          <t>m</t>
        </is>
      </c>
      <c r="E6" t="inlineStr">
        <is>
          <t>5mn</t>
        </is>
      </c>
      <c r="F6" t="n">
        <v>270</v>
      </c>
      <c r="G6" t="n">
        <v>488.187599344441</v>
      </c>
      <c r="H6" t="n">
        <v>9</v>
      </c>
      <c r="I6" t="inlineStr">
        <is>
          <t>HNORMAL</t>
        </is>
      </c>
      <c r="J6" t="inlineStr">
        <is>
          <t>POLY</t>
        </is>
      </c>
      <c r="K6" t="inlineStr"/>
      <c r="L6" t="n">
        <v>100</v>
      </c>
      <c r="M6" t="inlineStr"/>
      <c r="N6" t="n">
        <v>1</v>
      </c>
      <c r="O6" t="n">
        <v>190</v>
      </c>
      <c r="P6" t="n">
        <v>163</v>
      </c>
      <c r="Q6" t="n">
        <v>60.37037037037037</v>
      </c>
      <c r="R6" t="n">
        <v>0</v>
      </c>
      <c r="S6" t="n">
        <v>0.1800000000000637</v>
      </c>
      <c r="T6" t="n">
        <v>0.6797271</v>
      </c>
      <c r="U6" t="n">
        <v>0.7743167</v>
      </c>
      <c r="V6" t="n">
        <v>0.8</v>
      </c>
      <c r="W6" t="n">
        <v>0.9</v>
      </c>
      <c r="X6" t="n">
        <v>0.1726312</v>
      </c>
      <c r="Y6" t="inlineStr"/>
      <c r="Z6" t="n">
        <v>2</v>
      </c>
      <c r="AA6" t="n">
        <v>0.7850991934686111</v>
      </c>
      <c r="AB6" t="n">
        <v>2</v>
      </c>
      <c r="AC6" t="n">
        <v>0.7719151986609625</v>
      </c>
      <c r="AD6" t="n">
        <v>2</v>
      </c>
      <c r="AE6" t="n">
        <v>0.7696613787997091</v>
      </c>
      <c r="AF6" t="n">
        <v>0.7726273770722207</v>
      </c>
      <c r="AG6" t="n">
        <v>0.7838937618813594</v>
      </c>
      <c r="AH6" t="n">
        <v>0.7662595204922339</v>
      </c>
      <c r="AI6" t="n">
        <v>31.28426</v>
      </c>
      <c r="AJ6" t="n">
        <v>22.32372</v>
      </c>
      <c r="AK6" t="n">
        <v>43.84148</v>
      </c>
      <c r="AL6" t="n">
        <v>751</v>
      </c>
      <c r="AM6" t="n">
        <v>536</v>
      </c>
      <c r="AN6" t="n">
        <v>1052</v>
      </c>
      <c r="AO6" t="n">
        <v>93.42843999999999</v>
      </c>
      <c r="AP6" t="n">
        <v>81.87759</v>
      </c>
      <c r="AQ6" t="n">
        <v>106.6088</v>
      </c>
      <c r="AR6" t="n">
        <v>0.8728873</v>
      </c>
      <c r="AS6" t="n">
        <v>0.6709818</v>
      </c>
      <c r="AT6" t="n">
        <v>1</v>
      </c>
      <c r="AU6" t="inlineStr">
        <is>
          <t>anlys\230430-153402\SylvAtri-ab-5mn-m-hno-pol-r100-5lhzr91v</t>
        </is>
      </c>
    </row>
    <row r="7">
      <c r="A7" t="n">
        <v>0</v>
      </c>
      <c r="B7" t="inlineStr">
        <is>
          <t>Sylvia atricapilla</t>
        </is>
      </c>
      <c r="C7" t="inlineStr">
        <is>
          <t>a+b</t>
        </is>
      </c>
      <c r="D7" t="inlineStr">
        <is>
          <t>m</t>
        </is>
      </c>
      <c r="E7" t="inlineStr">
        <is>
          <t>5mn</t>
        </is>
      </c>
      <c r="F7" t="n">
        <v>270</v>
      </c>
      <c r="G7" t="n">
        <v>488.187599344441</v>
      </c>
      <c r="H7" t="n">
        <v>24</v>
      </c>
      <c r="I7" t="inlineStr">
        <is>
          <t>HAZARD</t>
        </is>
      </c>
      <c r="J7" t="inlineStr">
        <is>
          <t>POLY</t>
        </is>
      </c>
      <c r="K7" t="inlineStr"/>
      <c r="L7" t="n">
        <v>200</v>
      </c>
      <c r="M7" t="inlineStr"/>
      <c r="N7" t="n">
        <v>2</v>
      </c>
      <c r="O7" t="n">
        <v>190</v>
      </c>
      <c r="P7" t="n">
        <v>241</v>
      </c>
      <c r="Q7" t="n">
        <v>89.25925925925925</v>
      </c>
      <c r="R7" t="n">
        <v>0</v>
      </c>
      <c r="S7" t="n">
        <v>0</v>
      </c>
      <c r="T7" t="n">
        <v>0.01678169</v>
      </c>
      <c r="U7" t="n">
        <v>0.3176201</v>
      </c>
      <c r="V7" t="n">
        <v>0.5</v>
      </c>
      <c r="W7" t="n">
        <v>0.4</v>
      </c>
      <c r="X7" t="n">
        <v>0.1371887</v>
      </c>
      <c r="Y7" t="inlineStr"/>
      <c r="Z7" t="inlineStr"/>
      <c r="AA7" t="n">
        <v>0.3814471428641891</v>
      </c>
      <c r="AB7" t="inlineStr"/>
      <c r="AC7" t="n">
        <v>0.3750920992092426</v>
      </c>
      <c r="AD7" t="inlineStr"/>
      <c r="AE7" t="n">
        <v>0.3583724166518928</v>
      </c>
      <c r="AF7" t="n">
        <v>0.2695883871476585</v>
      </c>
      <c r="AG7" t="n">
        <v>0.3737645439197962</v>
      </c>
      <c r="AH7" t="n">
        <v>0.4132982040997337</v>
      </c>
      <c r="AI7" t="n">
        <v>31.90349</v>
      </c>
      <c r="AJ7" t="n">
        <v>24.38673</v>
      </c>
      <c r="AK7" t="n">
        <v>41.73714</v>
      </c>
      <c r="AL7" t="n">
        <v>766</v>
      </c>
      <c r="AM7" t="n">
        <v>585</v>
      </c>
      <c r="AN7" t="n">
        <v>1002</v>
      </c>
      <c r="AO7" t="n">
        <v>112.4962</v>
      </c>
      <c r="AP7" t="n">
        <v>101.3719</v>
      </c>
      <c r="AQ7" t="n">
        <v>124.8411</v>
      </c>
      <c r="AR7" t="n">
        <v>0.3163846</v>
      </c>
      <c r="AS7" t="n">
        <v>0.2570183</v>
      </c>
      <c r="AT7" t="n">
        <v>0.3894635</v>
      </c>
      <c r="AU7" t="inlineStr">
        <is>
          <t>anlys\230430-153402\SylvAtri-ab-5mn-m-haz-pol-r200-d7hbko7b</t>
        </is>
      </c>
    </row>
    <row r="8">
      <c r="A8" t="n">
        <v>0</v>
      </c>
      <c r="B8" t="inlineStr">
        <is>
          <t>Sylvia atricapilla</t>
        </is>
      </c>
      <c r="C8" t="inlineStr">
        <is>
          <t>a+b</t>
        </is>
      </c>
      <c r="D8" t="inlineStr">
        <is>
          <t>m</t>
        </is>
      </c>
      <c r="E8" t="inlineStr">
        <is>
          <t>5mn</t>
        </is>
      </c>
      <c r="F8" t="n">
        <v>270</v>
      </c>
      <c r="G8" t="n">
        <v>488.187599344441</v>
      </c>
      <c r="H8" t="n">
        <v>10</v>
      </c>
      <c r="I8" t="inlineStr">
        <is>
          <t>HNORMAL</t>
        </is>
      </c>
      <c r="J8" t="inlineStr">
        <is>
          <t>POLY</t>
        </is>
      </c>
      <c r="K8" t="inlineStr"/>
      <c r="L8" t="n">
        <v>200</v>
      </c>
      <c r="M8" t="inlineStr"/>
      <c r="N8" t="n">
        <v>1</v>
      </c>
      <c r="O8" t="n">
        <v>190</v>
      </c>
      <c r="P8" t="n">
        <v>241</v>
      </c>
      <c r="Q8" t="n">
        <v>89.25925925925925</v>
      </c>
      <c r="R8" t="n">
        <v>0</v>
      </c>
      <c r="S8" t="n">
        <v>6.731999999999971</v>
      </c>
      <c r="T8" t="n">
        <v>0.001253903</v>
      </c>
      <c r="U8" t="n">
        <v>0.03393479</v>
      </c>
      <c r="V8" t="n">
        <v>0.2</v>
      </c>
      <c r="W8" t="n">
        <v>0.2</v>
      </c>
      <c r="X8" t="n">
        <v>0.111531</v>
      </c>
      <c r="Y8" t="inlineStr"/>
      <c r="Z8" t="inlineStr"/>
      <c r="AA8" t="n">
        <v>0.1842235255256232</v>
      </c>
      <c r="AB8" t="inlineStr"/>
      <c r="AC8" t="n">
        <v>0.1816339996907575</v>
      </c>
      <c r="AD8" t="inlineStr"/>
      <c r="AE8" t="n">
        <v>0.1443916832197975</v>
      </c>
      <c r="AF8" t="n">
        <v>0.1058176944794643</v>
      </c>
      <c r="AG8" t="n">
        <v>0.1526552568967127</v>
      </c>
      <c r="AH8" t="n">
        <v>0.2189945101257409</v>
      </c>
      <c r="AI8" t="n">
        <v>35.83643</v>
      </c>
      <c r="AJ8" t="n">
        <v>28.78423</v>
      </c>
      <c r="AK8" t="n">
        <v>44.61643</v>
      </c>
      <c r="AL8" t="n">
        <v>860</v>
      </c>
      <c r="AM8" t="n">
        <v>691</v>
      </c>
      <c r="AN8" t="n">
        <v>1071</v>
      </c>
      <c r="AO8" t="n">
        <v>106.1437</v>
      </c>
      <c r="AP8" t="n">
        <v>99.13789</v>
      </c>
      <c r="AQ8" t="n">
        <v>113.6447</v>
      </c>
      <c r="AR8" t="n">
        <v>0.2816624</v>
      </c>
      <c r="AS8" t="n">
        <v>0.2457382</v>
      </c>
      <c r="AT8" t="n">
        <v>0.3228383</v>
      </c>
      <c r="AU8" t="inlineStr">
        <is>
          <t>anlys\230430-153402\SylvAtri-ab-5mn-m-hno-pol-r200-bv2bt3v9</t>
        </is>
      </c>
    </row>
    <row r="9">
      <c r="A9" t="n">
        <v>0</v>
      </c>
      <c r="B9" t="inlineStr">
        <is>
          <t>Sylvia atricapilla</t>
        </is>
      </c>
      <c r="C9" t="inlineStr">
        <is>
          <t>a+b</t>
        </is>
      </c>
      <c r="D9" t="inlineStr">
        <is>
          <t>m</t>
        </is>
      </c>
      <c r="E9" t="inlineStr">
        <is>
          <t>5mn</t>
        </is>
      </c>
      <c r="F9" t="n">
        <v>270</v>
      </c>
      <c r="G9" t="n">
        <v>488.187599344441</v>
      </c>
      <c r="H9" t="n">
        <v>3</v>
      </c>
      <c r="I9" t="inlineStr">
        <is>
          <t>HNORMAL</t>
        </is>
      </c>
      <c r="J9" t="inlineStr">
        <is>
          <t>POLY</t>
        </is>
      </c>
      <c r="K9" t="inlineStr"/>
      <c r="L9" t="n">
        <v>315.500903969655</v>
      </c>
      <c r="M9" t="n">
        <v>15</v>
      </c>
      <c r="N9" t="n">
        <v>1</v>
      </c>
      <c r="O9" t="n">
        <v>190</v>
      </c>
      <c r="P9" t="n">
        <v>262</v>
      </c>
      <c r="Q9" t="n">
        <v>97.03703703703704</v>
      </c>
      <c r="R9" t="n">
        <v>2</v>
      </c>
      <c r="S9" t="n">
        <v>0</v>
      </c>
      <c r="T9" t="n">
        <v>0.2418475</v>
      </c>
      <c r="U9" t="n">
        <v>0.3218013</v>
      </c>
      <c r="V9" t="n">
        <v>0.3</v>
      </c>
      <c r="W9" t="n">
        <v>0.2</v>
      </c>
      <c r="X9" t="n">
        <v>0.1257615</v>
      </c>
      <c r="Y9" t="inlineStr"/>
      <c r="Z9" t="inlineStr"/>
      <c r="AA9" t="n">
        <v>0.4568923343303197</v>
      </c>
      <c r="AB9" t="inlineStr"/>
      <c r="AC9" t="n">
        <v>0.4542377571392927</v>
      </c>
      <c r="AD9" t="inlineStr"/>
      <c r="AE9" t="n">
        <v>0.4386189223767188</v>
      </c>
      <c r="AF9" t="n">
        <v>0.4257130395622435</v>
      </c>
      <c r="AG9" t="n">
        <v>0.4394402802612932</v>
      </c>
      <c r="AH9" t="n">
        <v>0.4880431531267514</v>
      </c>
      <c r="AI9" t="n">
        <v>41.97152</v>
      </c>
      <c r="AJ9" t="n">
        <v>32.80196</v>
      </c>
      <c r="AK9" t="n">
        <v>53.70437</v>
      </c>
      <c r="AL9" t="n">
        <v>1007</v>
      </c>
      <c r="AM9" t="n">
        <v>787</v>
      </c>
      <c r="AN9" t="n">
        <v>1289</v>
      </c>
      <c r="AO9" t="n">
        <v>102.2637</v>
      </c>
      <c r="AP9" t="n">
        <v>93.28021</v>
      </c>
      <c r="AQ9" t="n">
        <v>112.1124</v>
      </c>
      <c r="AR9" t="n">
        <v>0.105061</v>
      </c>
      <c r="AS9" t="n">
        <v>0.08743948</v>
      </c>
      <c r="AT9" t="n">
        <v>0.1262338</v>
      </c>
      <c r="AU9" t="inlineStr">
        <is>
          <t>anlys\230430-153402\SylvAtri-ab-5mn-m-hno-pol-ra-ma-037exkgf</t>
        </is>
      </c>
    </row>
    <row r="10">
      <c r="A10" t="n">
        <v>0</v>
      </c>
      <c r="B10" t="inlineStr">
        <is>
          <t>Sylvia atricapilla</t>
        </is>
      </c>
      <c r="C10" t="inlineStr">
        <is>
          <t>a+b</t>
        </is>
      </c>
      <c r="D10" t="inlineStr">
        <is>
          <t>m</t>
        </is>
      </c>
      <c r="E10" t="inlineStr">
        <is>
          <t>5mn</t>
        </is>
      </c>
      <c r="F10" t="n">
        <v>270</v>
      </c>
      <c r="G10" t="n">
        <v>488.187599344441</v>
      </c>
      <c r="H10" t="n">
        <v>2</v>
      </c>
      <c r="I10" t="inlineStr">
        <is>
          <t>HNORMAL</t>
        </is>
      </c>
      <c r="J10" t="inlineStr">
        <is>
          <t>POLY</t>
        </is>
      </c>
      <c r="K10" t="inlineStr"/>
      <c r="L10" t="n">
        <v>319.4278886906082</v>
      </c>
      <c r="M10" t="inlineStr"/>
      <c r="N10" t="n">
        <v>1</v>
      </c>
      <c r="O10" t="n">
        <v>190</v>
      </c>
      <c r="P10" t="n">
        <v>262</v>
      </c>
      <c r="Q10" t="n">
        <v>97.03703703703704</v>
      </c>
      <c r="R10" t="n">
        <v>2</v>
      </c>
      <c r="S10" t="n">
        <v>0</v>
      </c>
      <c r="T10" t="n">
        <v>0.1461519</v>
      </c>
      <c r="U10" t="n">
        <v>0.3146848</v>
      </c>
      <c r="V10" t="n">
        <v>0.3</v>
      </c>
      <c r="W10" t="n">
        <v>0.2</v>
      </c>
      <c r="X10" t="n">
        <v>0.1258444</v>
      </c>
      <c r="Y10" t="inlineStr"/>
      <c r="Z10" t="inlineStr"/>
      <c r="AA10" t="n">
        <v>0.4277979575999621</v>
      </c>
      <c r="AB10" t="inlineStr"/>
      <c r="AC10" t="n">
        <v>0.425308868572578</v>
      </c>
      <c r="AD10" t="inlineStr"/>
      <c r="AE10" t="n">
        <v>0.4068517979749609</v>
      </c>
      <c r="AF10" t="n">
        <v>0.3796755930871543</v>
      </c>
      <c r="AG10" t="n">
        <v>0.4134477209306063</v>
      </c>
      <c r="AH10" t="n">
        <v>0.4603002088749659</v>
      </c>
      <c r="AI10" t="n">
        <v>42.05285</v>
      </c>
      <c r="AJ10" t="n">
        <v>32.86026</v>
      </c>
      <c r="AK10" t="n">
        <v>53.81704</v>
      </c>
      <c r="AL10" t="n">
        <v>1009</v>
      </c>
      <c r="AM10" t="n">
        <v>789</v>
      </c>
      <c r="AN10" t="n">
        <v>1292</v>
      </c>
      <c r="AO10" t="n">
        <v>102.1648</v>
      </c>
      <c r="AP10" t="n">
        <v>93.17977</v>
      </c>
      <c r="AQ10" t="n">
        <v>112.0162</v>
      </c>
      <c r="AR10" t="n">
        <v>0.1022955</v>
      </c>
      <c r="AS10" t="n">
        <v>0.08511924999999999</v>
      </c>
      <c r="AT10" t="n">
        <v>0.1229377</v>
      </c>
      <c r="AU10" t="inlineStr">
        <is>
          <t>anlys\230430-153402\SylvAtri-ab-5mn-m-hno-pol-ra-jxjy_6k6</t>
        </is>
      </c>
    </row>
    <row r="11">
      <c r="A11" t="n">
        <v>0</v>
      </c>
      <c r="B11" t="inlineStr">
        <is>
          <t>Sylvia atricapilla</t>
        </is>
      </c>
      <c r="C11" t="inlineStr">
        <is>
          <t>a+b</t>
        </is>
      </c>
      <c r="D11" t="inlineStr">
        <is>
          <t>m</t>
        </is>
      </c>
      <c r="E11" t="inlineStr">
        <is>
          <t>5mn</t>
        </is>
      </c>
      <c r="F11" t="n">
        <v>270</v>
      </c>
      <c r="G11" t="n">
        <v>488.187599344441</v>
      </c>
      <c r="H11" t="n">
        <v>16</v>
      </c>
      <c r="I11" t="inlineStr">
        <is>
          <t>HAZARD</t>
        </is>
      </c>
      <c r="J11" t="inlineStr">
        <is>
          <t>POLY</t>
        </is>
      </c>
      <c r="K11" t="inlineStr"/>
      <c r="L11" t="n">
        <v>319.8722210671719</v>
      </c>
      <c r="M11" t="inlineStr"/>
      <c r="N11" t="n">
        <v>2</v>
      </c>
      <c r="O11" t="n">
        <v>190</v>
      </c>
      <c r="P11" t="n">
        <v>262</v>
      </c>
      <c r="Q11" t="n">
        <v>97.03703703703704</v>
      </c>
      <c r="R11" t="n">
        <v>1</v>
      </c>
      <c r="S11" t="n">
        <v>0</v>
      </c>
      <c r="T11" t="n">
        <v>0.2537499</v>
      </c>
      <c r="U11" t="n">
        <v>0.3249864</v>
      </c>
      <c r="V11" t="n">
        <v>0.6</v>
      </c>
      <c r="W11" t="n">
        <v>0.6</v>
      </c>
      <c r="X11" t="n">
        <v>0.1314563</v>
      </c>
      <c r="Y11" t="inlineStr"/>
      <c r="Z11" t="n">
        <v>10</v>
      </c>
      <c r="AA11" t="n">
        <v>0.5738799724965917</v>
      </c>
      <c r="AB11" t="n">
        <v>10</v>
      </c>
      <c r="AC11" t="n">
        <v>0.5659817480045362</v>
      </c>
      <c r="AD11" t="n">
        <v>10</v>
      </c>
      <c r="AE11" t="n">
        <v>0.5698400133104913</v>
      </c>
      <c r="AF11" t="n">
        <v>0.5241331196494278</v>
      </c>
      <c r="AG11" t="n">
        <v>0.5387428586752767</v>
      </c>
      <c r="AH11" t="n">
        <v>0.5960134918276215</v>
      </c>
      <c r="AI11" t="n">
        <v>30.47606</v>
      </c>
      <c r="AJ11" t="n">
        <v>23.55703</v>
      </c>
      <c r="AK11" t="n">
        <v>39.42731</v>
      </c>
      <c r="AL11" t="n">
        <v>731</v>
      </c>
      <c r="AM11" t="n">
        <v>565</v>
      </c>
      <c r="AN11" t="n">
        <v>946</v>
      </c>
      <c r="AO11" t="n">
        <v>120.0106</v>
      </c>
      <c r="AP11" t="n">
        <v>108.6604</v>
      </c>
      <c r="AQ11" t="n">
        <v>132.5463</v>
      </c>
      <c r="AR11" t="n">
        <v>0.1407623</v>
      </c>
      <c r="AS11" t="n">
        <v>0.1154395</v>
      </c>
      <c r="AT11" t="n">
        <v>0.1716401</v>
      </c>
      <c r="AU11" t="inlineStr">
        <is>
          <t>anlys\230430-153402\SylvAtri-ab-5mn-m-haz-pol-ra-l9qumhmq</t>
        </is>
      </c>
    </row>
    <row r="12">
      <c r="A12" t="n">
        <v>0</v>
      </c>
      <c r="B12" t="inlineStr">
        <is>
          <t>Sylvia atricapilla</t>
        </is>
      </c>
      <c r="C12" t="inlineStr">
        <is>
          <t>a+b</t>
        </is>
      </c>
      <c r="D12" t="inlineStr">
        <is>
          <t>m</t>
        </is>
      </c>
      <c r="E12" t="inlineStr">
        <is>
          <t>5mn</t>
        </is>
      </c>
      <c r="F12" t="n">
        <v>270</v>
      </c>
      <c r="G12" t="n">
        <v>488.187599344441</v>
      </c>
      <c r="H12" t="n">
        <v>17</v>
      </c>
      <c r="I12" t="inlineStr">
        <is>
          <t>HAZARD</t>
        </is>
      </c>
      <c r="J12" t="inlineStr">
        <is>
          <t>POLY</t>
        </is>
      </c>
      <c r="K12" t="inlineStr"/>
      <c r="L12" t="n">
        <v>375.3655098785</v>
      </c>
      <c r="M12" t="n">
        <v>18</v>
      </c>
      <c r="N12" t="n">
        <v>1</v>
      </c>
      <c r="O12" t="n">
        <v>190</v>
      </c>
      <c r="P12" t="n">
        <v>266</v>
      </c>
      <c r="Q12" t="n">
        <v>98.51851851851852</v>
      </c>
      <c r="R12" t="n">
        <v>0</v>
      </c>
      <c r="S12" t="n">
        <v>0</v>
      </c>
      <c r="T12" t="n">
        <v>0.3298259</v>
      </c>
      <c r="U12" t="n">
        <v>0.5433133</v>
      </c>
      <c r="V12" t="n">
        <v>0.7</v>
      </c>
      <c r="W12" t="n">
        <v>0.7</v>
      </c>
      <c r="X12" t="n">
        <v>0.1203683</v>
      </c>
      <c r="Y12" t="inlineStr"/>
      <c r="Z12" t="n">
        <v>6</v>
      </c>
      <c r="AA12" t="n">
        <v>0.6765362568627267</v>
      </c>
      <c r="AB12" t="n">
        <v>6</v>
      </c>
      <c r="AC12" t="n">
        <v>0.6662992400319917</v>
      </c>
      <c r="AD12" t="n">
        <v>5</v>
      </c>
      <c r="AE12" t="n">
        <v>0.6876430925831767</v>
      </c>
      <c r="AF12" t="n">
        <v>0.6246312490624951</v>
      </c>
      <c r="AG12" t="n">
        <v>0.6602505502275919</v>
      </c>
      <c r="AH12" t="n">
        <v>0.6935068727359345</v>
      </c>
      <c r="AI12" t="n">
        <v>29.77569</v>
      </c>
      <c r="AJ12" t="n">
        <v>23.51544</v>
      </c>
      <c r="AK12" t="n">
        <v>37.70255</v>
      </c>
      <c r="AL12" t="n">
        <v>715</v>
      </c>
      <c r="AM12" t="n">
        <v>564</v>
      </c>
      <c r="AN12" t="n">
        <v>905</v>
      </c>
      <c r="AO12" t="n">
        <v>122.3371</v>
      </c>
      <c r="AP12" t="n">
        <v>112.2155</v>
      </c>
      <c r="AQ12" t="n">
        <v>133.3716</v>
      </c>
      <c r="AR12" t="n">
        <v>0.10622</v>
      </c>
      <c r="AS12" t="n">
        <v>0.08939305</v>
      </c>
      <c r="AT12" t="n">
        <v>0.1262144</v>
      </c>
      <c r="AU12" t="inlineStr">
        <is>
          <t>anlys\230430-153402\SylvAtri-ab-5mn-m-haz-pol-ra-ma-b9b1q3bo</t>
        </is>
      </c>
    </row>
    <row r="13">
      <c r="A13" t="n">
        <v>0</v>
      </c>
      <c r="B13" t="inlineStr">
        <is>
          <t>Sylvia atricapilla</t>
        </is>
      </c>
      <c r="C13" t="inlineStr">
        <is>
          <t>a+b</t>
        </is>
      </c>
      <c r="D13" t="inlineStr">
        <is>
          <t>m</t>
        </is>
      </c>
      <c r="E13" t="inlineStr">
        <is>
          <t>5mn</t>
        </is>
      </c>
      <c r="F13" t="n">
        <v>270</v>
      </c>
      <c r="G13" t="n">
        <v>488.187599344441</v>
      </c>
      <c r="H13" t="n">
        <v>5</v>
      </c>
      <c r="I13" t="inlineStr">
        <is>
          <t>HNORMAL</t>
        </is>
      </c>
      <c r="J13" t="inlineStr">
        <is>
          <t>POLY</t>
        </is>
      </c>
      <c r="K13" t="n">
        <v>11.38833751625634</v>
      </c>
      <c r="L13" t="inlineStr"/>
      <c r="M13" t="n">
        <v>13</v>
      </c>
      <c r="N13" t="n">
        <v>2</v>
      </c>
      <c r="O13" t="n">
        <v>190</v>
      </c>
      <c r="P13" t="n">
        <v>268</v>
      </c>
      <c r="Q13" t="n">
        <v>99.25925925925925</v>
      </c>
      <c r="R13" t="n">
        <v>2</v>
      </c>
      <c r="S13" t="n">
        <v>0</v>
      </c>
      <c r="T13" t="n">
        <v>0.01411819</v>
      </c>
      <c r="U13" t="n">
        <v>1.78825e-05</v>
      </c>
      <c r="V13" t="n">
        <v>0.005</v>
      </c>
      <c r="W13" t="n">
        <v>0.001</v>
      </c>
      <c r="X13" t="n">
        <v>0.09701505000000001</v>
      </c>
      <c r="Y13" t="inlineStr"/>
      <c r="Z13" t="inlineStr"/>
      <c r="AA13" t="n">
        <v>0.02953581919418534</v>
      </c>
      <c r="AB13" t="inlineStr"/>
      <c r="AC13" t="n">
        <v>0.02947491680271306</v>
      </c>
      <c r="AD13" t="inlineStr"/>
      <c r="AE13" t="n">
        <v>0.01911560607482332</v>
      </c>
      <c r="AF13" t="n">
        <v>0.02721009963659449</v>
      </c>
      <c r="AG13" t="n">
        <v>0.01296588802514828</v>
      </c>
      <c r="AH13" t="n">
        <v>0.04323983541663321</v>
      </c>
      <c r="AI13" t="n">
        <v>27.61034</v>
      </c>
      <c r="AJ13" t="n">
        <v>22.80847</v>
      </c>
      <c r="AK13" t="n">
        <v>33.42315</v>
      </c>
      <c r="AL13" t="n">
        <v>663</v>
      </c>
      <c r="AM13" t="n">
        <v>547</v>
      </c>
      <c r="AN13" t="n">
        <v>802</v>
      </c>
      <c r="AO13" t="n">
        <v>127.5204</v>
      </c>
      <c r="AP13" t="n">
        <v>121.3361</v>
      </c>
      <c r="AQ13" t="n">
        <v>134.02</v>
      </c>
      <c r="AR13" t="n">
        <v>0.06823169</v>
      </c>
      <c r="AS13" t="n">
        <v>0.06177704</v>
      </c>
      <c r="AT13" t="n">
        <v>0.07536073</v>
      </c>
      <c r="AU13" t="inlineStr">
        <is>
          <t>anlys\230430-153402\SylvAtri-ab-5mn-m-hno-pol-la-ma-dni8ewx2</t>
        </is>
      </c>
    </row>
    <row r="14">
      <c r="A14" t="n">
        <v>0</v>
      </c>
      <c r="B14" t="inlineStr">
        <is>
          <t>Sylvia atricapilla</t>
        </is>
      </c>
      <c r="C14" t="inlineStr">
        <is>
          <t>a+b</t>
        </is>
      </c>
      <c r="D14" t="inlineStr">
        <is>
          <t>m</t>
        </is>
      </c>
      <c r="E14" t="inlineStr">
        <is>
          <t>5mn</t>
        </is>
      </c>
      <c r="F14" t="n">
        <v>270</v>
      </c>
      <c r="G14" t="n">
        <v>488.187599344441</v>
      </c>
      <c r="H14" t="n">
        <v>18</v>
      </c>
      <c r="I14" t="inlineStr">
        <is>
          <t>HAZARD</t>
        </is>
      </c>
      <c r="J14" t="inlineStr">
        <is>
          <t>POLY</t>
        </is>
      </c>
      <c r="K14" t="n">
        <v>11.86173337682975</v>
      </c>
      <c r="L14" t="inlineStr"/>
      <c r="M14" t="inlineStr"/>
      <c r="N14" t="n">
        <v>2</v>
      </c>
      <c r="O14" t="n">
        <v>190</v>
      </c>
      <c r="P14" t="n">
        <v>268</v>
      </c>
      <c r="Q14" t="n">
        <v>99.25925925925925</v>
      </c>
      <c r="R14" t="n">
        <v>0</v>
      </c>
      <c r="S14" t="n">
        <v>0</v>
      </c>
      <c r="T14" t="n">
        <v>0.05739301</v>
      </c>
      <c r="U14" t="n">
        <v>0.5594258</v>
      </c>
      <c r="V14" t="n">
        <v>0.7</v>
      </c>
      <c r="W14" t="n">
        <v>0.7</v>
      </c>
      <c r="X14" t="n">
        <v>0.1209424</v>
      </c>
      <c r="Y14" t="inlineStr"/>
      <c r="Z14" t="inlineStr"/>
      <c r="AA14" t="n">
        <v>0.5460518099273012</v>
      </c>
      <c r="AB14" t="inlineStr"/>
      <c r="AC14" t="n">
        <v>0.5377542466069158</v>
      </c>
      <c r="AD14" t="inlineStr"/>
      <c r="AE14" t="n">
        <v>0.538329837997624</v>
      </c>
      <c r="AF14" t="n">
        <v>0.4251337018649564</v>
      </c>
      <c r="AG14" t="n">
        <v>0.5475218782385003</v>
      </c>
      <c r="AH14" t="n">
        <v>0.5730923880895105</v>
      </c>
      <c r="AI14" t="n">
        <v>29.89012</v>
      </c>
      <c r="AJ14" t="n">
        <v>23.57947</v>
      </c>
      <c r="AK14" t="n">
        <v>37.88972</v>
      </c>
      <c r="AL14" t="n">
        <v>717</v>
      </c>
      <c r="AM14" t="n">
        <v>566</v>
      </c>
      <c r="AN14" t="n">
        <v>909</v>
      </c>
      <c r="AO14" t="n">
        <v>122.5609</v>
      </c>
      <c r="AP14" t="n">
        <v>112.381</v>
      </c>
      <c r="AQ14" t="n">
        <v>133.6628</v>
      </c>
      <c r="AR14" t="n">
        <v>0.06302750999999999</v>
      </c>
      <c r="AS14" t="n">
        <v>0.0530056</v>
      </c>
      <c r="AT14" t="n">
        <v>0.07494429</v>
      </c>
      <c r="AU14" t="inlineStr">
        <is>
          <t>anlys\230430-153402\SylvAtri-ab-5mn-m-haz-pol-la-q6huua06</t>
        </is>
      </c>
    </row>
    <row r="15">
      <c r="A15" t="n">
        <v>0</v>
      </c>
      <c r="B15" t="inlineStr">
        <is>
          <t>Sylvia atricapilla</t>
        </is>
      </c>
      <c r="C15" t="inlineStr">
        <is>
          <t>a+b</t>
        </is>
      </c>
      <c r="D15" t="inlineStr">
        <is>
          <t>m</t>
        </is>
      </c>
      <c r="E15" t="inlineStr">
        <is>
          <t>5mn</t>
        </is>
      </c>
      <c r="F15" t="n">
        <v>270</v>
      </c>
      <c r="G15" t="n">
        <v>488.187599344441</v>
      </c>
      <c r="H15" t="n">
        <v>19</v>
      </c>
      <c r="I15" t="inlineStr">
        <is>
          <t>HAZARD</t>
        </is>
      </c>
      <c r="J15" t="inlineStr">
        <is>
          <t>POLY</t>
        </is>
      </c>
      <c r="K15" t="n">
        <v>12.18575364412747</v>
      </c>
      <c r="L15" t="inlineStr"/>
      <c r="M15" t="n">
        <v>13</v>
      </c>
      <c r="N15" t="n">
        <v>2</v>
      </c>
      <c r="O15" t="n">
        <v>190</v>
      </c>
      <c r="P15" t="n">
        <v>268</v>
      </c>
      <c r="Q15" t="n">
        <v>99.25925925925925</v>
      </c>
      <c r="R15" t="n">
        <v>0</v>
      </c>
      <c r="S15" t="n">
        <v>0</v>
      </c>
      <c r="T15" t="n">
        <v>0.4112832</v>
      </c>
      <c r="U15" t="n">
        <v>0.5602016</v>
      </c>
      <c r="V15" t="n">
        <v>0.7</v>
      </c>
      <c r="W15" t="n">
        <v>0.7</v>
      </c>
      <c r="X15" t="n">
        <v>0.1209983</v>
      </c>
      <c r="Y15" t="inlineStr"/>
      <c r="Z15" t="n">
        <v>3</v>
      </c>
      <c r="AA15" t="n">
        <v>0.6985658918256841</v>
      </c>
      <c r="AB15" t="n">
        <v>3</v>
      </c>
      <c r="AC15" t="n">
        <v>0.6879464632549253</v>
      </c>
      <c r="AD15" t="n">
        <v>3</v>
      </c>
      <c r="AE15" t="n">
        <v>0.7133579414267769</v>
      </c>
      <c r="AF15" t="n">
        <v>0.6586344500267363</v>
      </c>
      <c r="AG15" t="n">
        <v>0.6816413516445593</v>
      </c>
      <c r="AH15" t="n">
        <v>0.713348241756773</v>
      </c>
      <c r="AI15" t="n">
        <v>29.93321</v>
      </c>
      <c r="AJ15" t="n">
        <v>23.61091</v>
      </c>
      <c r="AK15" t="n">
        <v>37.94844</v>
      </c>
      <c r="AL15" t="n">
        <v>718</v>
      </c>
      <c r="AM15" t="n">
        <v>567</v>
      </c>
      <c r="AN15" t="n">
        <v>911</v>
      </c>
      <c r="AO15" t="n">
        <v>122.4726</v>
      </c>
      <c r="AP15" t="n">
        <v>112.2917</v>
      </c>
      <c r="AQ15" t="n">
        <v>133.5766</v>
      </c>
      <c r="AR15" t="n">
        <v>0.06293678</v>
      </c>
      <c r="AS15" t="n">
        <v>0.05292136</v>
      </c>
      <c r="AT15" t="n">
        <v>0.07484762</v>
      </c>
      <c r="AU15" t="inlineStr">
        <is>
          <t>anlys\230430-153402\SylvAtri-ab-5mn-m-haz-pol-la-ma-_0htyo_8</t>
        </is>
      </c>
    </row>
    <row r="16">
      <c r="A16" t="n">
        <v>0</v>
      </c>
      <c r="B16" t="inlineStr">
        <is>
          <t>Sylvia atricapilla</t>
        </is>
      </c>
      <c r="C16" t="inlineStr">
        <is>
          <t>a+b</t>
        </is>
      </c>
      <c r="D16" t="inlineStr">
        <is>
          <t>m</t>
        </is>
      </c>
      <c r="E16" t="inlineStr">
        <is>
          <t>5mn</t>
        </is>
      </c>
      <c r="F16" t="n">
        <v>270</v>
      </c>
      <c r="G16" t="n">
        <v>488.187599344441</v>
      </c>
      <c r="H16" t="n">
        <v>4</v>
      </c>
      <c r="I16" t="inlineStr">
        <is>
          <t>HNORMAL</t>
        </is>
      </c>
      <c r="J16" t="inlineStr">
        <is>
          <t>POLY</t>
        </is>
      </c>
      <c r="K16" t="n">
        <v>13.12819096122114</v>
      </c>
      <c r="L16" t="inlineStr"/>
      <c r="M16" t="inlineStr"/>
      <c r="N16" t="n">
        <v>2</v>
      </c>
      <c r="O16" t="n">
        <v>190</v>
      </c>
      <c r="P16" t="n">
        <v>268</v>
      </c>
      <c r="Q16" t="n">
        <v>99.25925925925925</v>
      </c>
      <c r="R16" t="n">
        <v>2</v>
      </c>
      <c r="S16" t="n">
        <v>0</v>
      </c>
      <c r="T16" t="n">
        <v>0.0001016855</v>
      </c>
      <c r="U16" t="n">
        <v>1.694157e-05</v>
      </c>
      <c r="V16" t="n">
        <v>0.005</v>
      </c>
      <c r="W16" t="n">
        <v>0.001</v>
      </c>
      <c r="X16" t="n">
        <v>0.09706613</v>
      </c>
      <c r="Y16" t="inlineStr"/>
      <c r="Z16" t="inlineStr"/>
      <c r="AA16" t="n">
        <v>0.01583406249476793</v>
      </c>
      <c r="AB16" t="inlineStr"/>
      <c r="AC16" t="n">
        <v>0.01580128850589166</v>
      </c>
      <c r="AD16" t="inlineStr"/>
      <c r="AE16" t="n">
        <v>0.009374603220472115</v>
      </c>
      <c r="AF16" t="n">
        <v>0.0090364898037883</v>
      </c>
      <c r="AG16" t="n">
        <v>0.007404937341971102</v>
      </c>
      <c r="AH16" t="n">
        <v>0.02484304990341116</v>
      </c>
      <c r="AI16" t="n">
        <v>27.78877</v>
      </c>
      <c r="AJ16" t="n">
        <v>22.95362</v>
      </c>
      <c r="AK16" t="n">
        <v>33.64244</v>
      </c>
      <c r="AL16" t="n">
        <v>667</v>
      </c>
      <c r="AM16" t="n">
        <v>551</v>
      </c>
      <c r="AN16" t="n">
        <v>807</v>
      </c>
      <c r="AO16" t="n">
        <v>127.1104</v>
      </c>
      <c r="AP16" t="n">
        <v>120.9342</v>
      </c>
      <c r="AQ16" t="n">
        <v>133.6019</v>
      </c>
      <c r="AR16" t="n">
        <v>0.06779356</v>
      </c>
      <c r="AS16" t="n">
        <v>0.06136854</v>
      </c>
      <c r="AT16" t="n">
        <v>0.07489125000000001</v>
      </c>
      <c r="AU16" t="inlineStr">
        <is>
          <t>anlys\230430-153402\SylvAtri-ab-5mn-m-hno-pol-la-hwer4yjo</t>
        </is>
      </c>
    </row>
    <row r="17">
      <c r="A17" t="n">
        <v>0</v>
      </c>
      <c r="B17" t="inlineStr">
        <is>
          <t>Sylvia atricapilla</t>
        </is>
      </c>
      <c r="C17" t="inlineStr">
        <is>
          <t>a+b</t>
        </is>
      </c>
      <c r="D17" t="inlineStr">
        <is>
          <t>m</t>
        </is>
      </c>
      <c r="E17" t="inlineStr">
        <is>
          <t>5mn</t>
        </is>
      </c>
      <c r="F17" t="n">
        <v>270</v>
      </c>
      <c r="G17" t="n">
        <v>488.187599344441</v>
      </c>
      <c r="H17" t="n">
        <v>20</v>
      </c>
      <c r="I17" t="inlineStr">
        <is>
          <t>HAZARD</t>
        </is>
      </c>
      <c r="J17" t="inlineStr">
        <is>
          <t>POLY</t>
        </is>
      </c>
      <c r="K17" t="n">
        <v>15.7514758867449</v>
      </c>
      <c r="L17" t="n">
        <v>261.6581427922172</v>
      </c>
      <c r="M17" t="inlineStr"/>
      <c r="N17" t="n">
        <v>2</v>
      </c>
      <c r="O17" t="n">
        <v>190</v>
      </c>
      <c r="P17" t="n">
        <v>255</v>
      </c>
      <c r="Q17" t="n">
        <v>94.44444444444444</v>
      </c>
      <c r="R17" t="n">
        <v>0</v>
      </c>
      <c r="S17" t="n">
        <v>0</v>
      </c>
      <c r="T17" t="n">
        <v>0.3327097</v>
      </c>
      <c r="U17" t="n">
        <v>0.407493</v>
      </c>
      <c r="V17" t="n">
        <v>0.6</v>
      </c>
      <c r="W17" t="n">
        <v>0.6</v>
      </c>
      <c r="X17" t="n">
        <v>0.1290957</v>
      </c>
      <c r="Y17" t="inlineStr"/>
      <c r="Z17" t="n">
        <v>9</v>
      </c>
      <c r="AA17" t="n">
        <v>0.6225091594686084</v>
      </c>
      <c r="AB17" t="n">
        <v>9</v>
      </c>
      <c r="AC17" t="n">
        <v>0.612537129868413</v>
      </c>
      <c r="AD17" t="n">
        <v>9</v>
      </c>
      <c r="AE17" t="n">
        <v>0.6261627660745945</v>
      </c>
      <c r="AF17" t="n">
        <v>0.5806502312703633</v>
      </c>
      <c r="AG17" t="n">
        <v>0.593879668994105</v>
      </c>
      <c r="AH17" t="n">
        <v>0.6414583478231611</v>
      </c>
      <c r="AI17" t="n">
        <v>30.38099</v>
      </c>
      <c r="AJ17" t="n">
        <v>23.59105</v>
      </c>
      <c r="AK17" t="n">
        <v>39.12521</v>
      </c>
      <c r="AL17" t="n">
        <v>729</v>
      </c>
      <c r="AM17" t="n">
        <v>566</v>
      </c>
      <c r="AN17" t="n">
        <v>939</v>
      </c>
      <c r="AO17" t="n">
        <v>118.5816</v>
      </c>
      <c r="AP17" t="n">
        <v>107.6189</v>
      </c>
      <c r="AQ17" t="n">
        <v>130.661</v>
      </c>
      <c r="AR17" t="n">
        <v>0.2053841</v>
      </c>
      <c r="AS17" t="n">
        <v>0.169224</v>
      </c>
      <c r="AT17" t="n">
        <v>0.2492709</v>
      </c>
      <c r="AU17" t="inlineStr">
        <is>
          <t>anlys\230430-153402\SylvAtri-ab-5mn-m-haz-pol-la-ra-abqnffa4</t>
        </is>
      </c>
    </row>
    <row r="18">
      <c r="A18" t="n">
        <v>0</v>
      </c>
      <c r="B18" t="inlineStr">
        <is>
          <t>Sylvia atricapilla</t>
        </is>
      </c>
      <c r="C18" t="inlineStr">
        <is>
          <t>a+b</t>
        </is>
      </c>
      <c r="D18" t="inlineStr">
        <is>
          <t>m</t>
        </is>
      </c>
      <c r="E18" t="inlineStr">
        <is>
          <t>5mn</t>
        </is>
      </c>
      <c r="F18" t="n">
        <v>270</v>
      </c>
      <c r="G18" t="n">
        <v>488.187599344441</v>
      </c>
      <c r="H18" t="n">
        <v>7</v>
      </c>
      <c r="I18" t="inlineStr">
        <is>
          <t>HNORMAL</t>
        </is>
      </c>
      <c r="J18" t="inlineStr">
        <is>
          <t>POLY</t>
        </is>
      </c>
      <c r="K18" t="n">
        <v>15.90867682235415</v>
      </c>
      <c r="L18" t="n">
        <v>367.0693040704977</v>
      </c>
      <c r="M18" t="n">
        <v>15</v>
      </c>
      <c r="N18" t="n">
        <v>1</v>
      </c>
      <c r="O18" t="n">
        <v>190</v>
      </c>
      <c r="P18" t="n">
        <v>259</v>
      </c>
      <c r="Q18" t="n">
        <v>95.92592592592592</v>
      </c>
      <c r="R18" t="n">
        <v>2</v>
      </c>
      <c r="S18" t="n">
        <v>0</v>
      </c>
      <c r="T18" t="n">
        <v>0.2057507</v>
      </c>
      <c r="U18" t="n">
        <v>0.3382219</v>
      </c>
      <c r="V18" t="n">
        <v>0.4</v>
      </c>
      <c r="W18" t="n">
        <v>0.3</v>
      </c>
      <c r="X18" t="n">
        <v>0.1169778</v>
      </c>
      <c r="Y18" t="inlineStr"/>
      <c r="Z18" t="inlineStr"/>
      <c r="AA18" t="n">
        <v>0.4927582331622892</v>
      </c>
      <c r="AB18" t="inlineStr"/>
      <c r="AC18" t="n">
        <v>0.4903751422693903</v>
      </c>
      <c r="AD18" t="inlineStr"/>
      <c r="AE18" t="n">
        <v>0.4775552600121816</v>
      </c>
      <c r="AF18" t="n">
        <v>0.4471881335121814</v>
      </c>
      <c r="AG18" t="n">
        <v>0.4725793710462361</v>
      </c>
      <c r="AH18" t="n">
        <v>0.5239759501681494</v>
      </c>
      <c r="AI18" t="n">
        <v>41.48728</v>
      </c>
      <c r="AJ18" t="n">
        <v>32.97971</v>
      </c>
      <c r="AK18" t="n">
        <v>52.18949</v>
      </c>
      <c r="AL18" t="n">
        <v>996</v>
      </c>
      <c r="AM18" t="n">
        <v>792</v>
      </c>
      <c r="AN18" t="n">
        <v>1253</v>
      </c>
      <c r="AO18" t="n">
        <v>102.2682</v>
      </c>
      <c r="AP18" t="n">
        <v>94.26553</v>
      </c>
      <c r="AQ18" t="n">
        <v>110.9503</v>
      </c>
      <c r="AR18" t="n">
        <v>0.07762218999999999</v>
      </c>
      <c r="AS18" t="n">
        <v>0.06596307</v>
      </c>
      <c r="AT18" t="n">
        <v>0.09134208000000001</v>
      </c>
      <c r="AU18" t="inlineStr">
        <is>
          <t>anlys\230430-153402\SylvAtri-ab-5mn-m-hno-pol-la-ra-ma-ou5o37l9</t>
        </is>
      </c>
    </row>
    <row r="19">
      <c r="A19" t="n">
        <v>0</v>
      </c>
      <c r="B19" t="inlineStr">
        <is>
          <t>Sylvia atricapilla</t>
        </is>
      </c>
      <c r="C19" t="inlineStr">
        <is>
          <t>a+b</t>
        </is>
      </c>
      <c r="D19" t="inlineStr">
        <is>
          <t>m</t>
        </is>
      </c>
      <c r="E19" t="inlineStr">
        <is>
          <t>5mn</t>
        </is>
      </c>
      <c r="F19" t="n">
        <v>270</v>
      </c>
      <c r="G19" t="n">
        <v>488.187599344441</v>
      </c>
      <c r="H19" t="n">
        <v>6</v>
      </c>
      <c r="I19" t="inlineStr">
        <is>
          <t>HNORMAL</t>
        </is>
      </c>
      <c r="J19" t="inlineStr">
        <is>
          <t>POLY</t>
        </is>
      </c>
      <c r="K19" t="n">
        <v>19.04900275776897</v>
      </c>
      <c r="L19" t="n">
        <v>235.7810918640849</v>
      </c>
      <c r="M19" t="inlineStr"/>
      <c r="N19" t="n">
        <v>1</v>
      </c>
      <c r="O19" t="n">
        <v>190</v>
      </c>
      <c r="P19" t="n">
        <v>253</v>
      </c>
      <c r="Q19" t="n">
        <v>93.70370370370371</v>
      </c>
      <c r="R19" t="n">
        <v>2</v>
      </c>
      <c r="S19" t="n">
        <v>0</v>
      </c>
      <c r="T19" t="n">
        <v>0.2141256</v>
      </c>
      <c r="U19" t="n">
        <v>0.381765</v>
      </c>
      <c r="V19" t="n">
        <v>0.4</v>
      </c>
      <c r="W19" t="n">
        <v>0.4</v>
      </c>
      <c r="X19" t="n">
        <v>0.1346985</v>
      </c>
      <c r="Y19" t="inlineStr"/>
      <c r="Z19" t="inlineStr"/>
      <c r="AA19" t="n">
        <v>0.5148095733257063</v>
      </c>
      <c r="AB19" t="inlineStr"/>
      <c r="AC19" t="n">
        <v>0.5114124983705709</v>
      </c>
      <c r="AD19" t="inlineStr"/>
      <c r="AE19" t="n">
        <v>0.5036006153189138</v>
      </c>
      <c r="AF19" t="n">
        <v>0.4669987553815182</v>
      </c>
      <c r="AG19" t="n">
        <v>0.4979878886134492</v>
      </c>
      <c r="AH19" t="n">
        <v>0.540246082233545</v>
      </c>
      <c r="AI19" t="n">
        <v>41.63364</v>
      </c>
      <c r="AJ19" t="n">
        <v>31.97978</v>
      </c>
      <c r="AK19" t="n">
        <v>54.20174</v>
      </c>
      <c r="AL19" t="n">
        <v>999</v>
      </c>
      <c r="AM19" t="n">
        <v>768</v>
      </c>
      <c r="AN19" t="n">
        <v>1301</v>
      </c>
      <c r="AO19" t="n">
        <v>100.8989</v>
      </c>
      <c r="AP19" t="n">
        <v>90.97324999999999</v>
      </c>
      <c r="AQ19" t="n">
        <v>111.9074</v>
      </c>
      <c r="AR19" t="n">
        <v>0.1831281</v>
      </c>
      <c r="AS19" t="n">
        <v>0.1489345</v>
      </c>
      <c r="AT19" t="n">
        <v>0.2251722</v>
      </c>
      <c r="AU19" t="inlineStr">
        <is>
          <t>anlys\230430-153402\SylvAtri-ab-5mn-m-hno-pol-la-ra-i3vcg7ze</t>
        </is>
      </c>
    </row>
    <row r="20">
      <c r="A20" t="n">
        <v>0</v>
      </c>
      <c r="B20" t="inlineStr">
        <is>
          <t>Sylvia atricapilla</t>
        </is>
      </c>
      <c r="C20" t="inlineStr">
        <is>
          <t>a+b</t>
        </is>
      </c>
      <c r="D20" t="inlineStr">
        <is>
          <t>m</t>
        </is>
      </c>
      <c r="E20" t="inlineStr">
        <is>
          <t>5mn</t>
        </is>
      </c>
      <c r="F20" t="n">
        <v>270</v>
      </c>
      <c r="G20" t="n">
        <v>488.187599344441</v>
      </c>
      <c r="H20" t="n">
        <v>25</v>
      </c>
      <c r="I20" t="inlineStr">
        <is>
          <t>HAZARD</t>
        </is>
      </c>
      <c r="J20" t="inlineStr">
        <is>
          <t>POLY</t>
        </is>
      </c>
      <c r="K20" t="n">
        <v>20</v>
      </c>
      <c r="L20" t="inlineStr"/>
      <c r="M20" t="inlineStr"/>
      <c r="N20" t="n">
        <v>2</v>
      </c>
      <c r="O20" t="n">
        <v>190</v>
      </c>
      <c r="P20" t="n">
        <v>265</v>
      </c>
      <c r="Q20" t="n">
        <v>98.14814814814815</v>
      </c>
      <c r="R20" t="n">
        <v>0</v>
      </c>
      <c r="S20" t="n">
        <v>0</v>
      </c>
      <c r="T20" t="n">
        <v>0.0008880496</v>
      </c>
      <c r="U20" t="n">
        <v>0.5657573</v>
      </c>
      <c r="V20" t="n">
        <v>0.7</v>
      </c>
      <c r="W20" t="n">
        <v>0.7</v>
      </c>
      <c r="X20" t="n">
        <v>0.1219829</v>
      </c>
      <c r="Y20" t="inlineStr"/>
      <c r="Z20" t="inlineStr"/>
      <c r="AA20" t="n">
        <v>0.3241207812313213</v>
      </c>
      <c r="AB20" t="inlineStr"/>
      <c r="AC20" t="n">
        <v>0.3191585885910521</v>
      </c>
      <c r="AD20" t="inlineStr"/>
      <c r="AE20" t="n">
        <v>0.2966391087520497</v>
      </c>
      <c r="AF20" t="n">
        <v>0.1682713770496925</v>
      </c>
      <c r="AG20" t="n">
        <v>0.3448158673633635</v>
      </c>
      <c r="AH20" t="n">
        <v>0.3603032119075195</v>
      </c>
      <c r="AI20" t="n">
        <v>30.43658</v>
      </c>
      <c r="AJ20" t="n">
        <v>23.96295</v>
      </c>
      <c r="AK20" t="n">
        <v>38.65907</v>
      </c>
      <c r="AL20" t="n">
        <v>730</v>
      </c>
      <c r="AM20" t="n">
        <v>575</v>
      </c>
      <c r="AN20" t="n">
        <v>928</v>
      </c>
      <c r="AO20" t="n">
        <v>120.774</v>
      </c>
      <c r="AP20" t="n">
        <v>110.4089</v>
      </c>
      <c r="AQ20" t="n">
        <v>132.1121</v>
      </c>
      <c r="AR20" t="n">
        <v>0.06120306</v>
      </c>
      <c r="AS20" t="n">
        <v>0.05116291</v>
      </c>
      <c r="AT20" t="n">
        <v>0.07321348</v>
      </c>
      <c r="AU20" t="inlineStr">
        <is>
          <t>anlys\230430-153402\SylvAtri-ab-5mn-m-haz-pol-l20-oaf5b8qy</t>
        </is>
      </c>
    </row>
    <row r="21">
      <c r="A21" t="n">
        <v>0</v>
      </c>
      <c r="B21" t="inlineStr">
        <is>
          <t>Sylvia atricapilla</t>
        </is>
      </c>
      <c r="C21" t="inlineStr">
        <is>
          <t>a+b</t>
        </is>
      </c>
      <c r="D21" t="inlineStr">
        <is>
          <t>m</t>
        </is>
      </c>
      <c r="E21" t="inlineStr">
        <is>
          <t>5mn</t>
        </is>
      </c>
      <c r="F21" t="n">
        <v>270</v>
      </c>
      <c r="G21" t="n">
        <v>488.187599344441</v>
      </c>
      <c r="H21" t="n">
        <v>11</v>
      </c>
      <c r="I21" t="inlineStr">
        <is>
          <t>HNORMAL</t>
        </is>
      </c>
      <c r="J21" t="inlineStr">
        <is>
          <t>POLY</t>
        </is>
      </c>
      <c r="K21" t="n">
        <v>20</v>
      </c>
      <c r="L21" t="inlineStr"/>
      <c r="M21" t="inlineStr"/>
      <c r="N21" t="n">
        <v>2</v>
      </c>
      <c r="O21" t="n">
        <v>190</v>
      </c>
      <c r="P21" t="n">
        <v>265</v>
      </c>
      <c r="Q21" t="n">
        <v>98.14814814814815</v>
      </c>
      <c r="R21" t="n">
        <v>2</v>
      </c>
      <c r="S21" t="n">
        <v>25.3119999999999</v>
      </c>
      <c r="T21" t="n">
        <v>5.960464e-07</v>
      </c>
      <c r="U21" t="n">
        <v>1.400377e-05</v>
      </c>
      <c r="V21" t="n">
        <v>0.005</v>
      </c>
      <c r="W21" t="n">
        <v>0.001</v>
      </c>
      <c r="X21" t="n">
        <v>0.09598710000000001</v>
      </c>
      <c r="Y21" t="inlineStr"/>
      <c r="Z21" t="inlineStr"/>
      <c r="AA21" t="n">
        <v>0.00812454327023527</v>
      </c>
      <c r="AB21" t="inlineStr"/>
      <c r="AC21" t="n">
        <v>0.00810908031886614</v>
      </c>
      <c r="AD21" t="inlineStr"/>
      <c r="AE21" t="n">
        <v>0.004372601532077593</v>
      </c>
      <c r="AF21" t="n">
        <v>0.002821031714541829</v>
      </c>
      <c r="AG21" t="n">
        <v>0.00400624405065566</v>
      </c>
      <c r="AH21" t="n">
        <v>0.01373242945918271</v>
      </c>
      <c r="AI21" t="n">
        <v>27.98019</v>
      </c>
      <c r="AJ21" t="n">
        <v>23.16176</v>
      </c>
      <c r="AK21" t="n">
        <v>33.80103</v>
      </c>
      <c r="AL21" t="n">
        <v>672</v>
      </c>
      <c r="AM21" t="n">
        <v>556</v>
      </c>
      <c r="AN21" t="n">
        <v>811</v>
      </c>
      <c r="AO21" t="n">
        <v>125.9638</v>
      </c>
      <c r="AP21" t="n">
        <v>119.7408</v>
      </c>
      <c r="AQ21" t="n">
        <v>132.5103</v>
      </c>
      <c r="AR21" t="n">
        <v>0.06657608</v>
      </c>
      <c r="AS21" t="n">
        <v>0.06016342</v>
      </c>
      <c r="AT21" t="n">
        <v>0.07367224999999999</v>
      </c>
      <c r="AU21" t="inlineStr">
        <is>
          <t>anlys\230430-153402\SylvAtri-ab-5mn-m-hno-pol-l20-4bx1k24p</t>
        </is>
      </c>
    </row>
    <row r="22">
      <c r="A22" t="n">
        <v>0</v>
      </c>
      <c r="B22" t="inlineStr">
        <is>
          <t>Sylvia atricapilla</t>
        </is>
      </c>
      <c r="C22" t="inlineStr">
        <is>
          <t>a+b</t>
        </is>
      </c>
      <c r="D22" t="inlineStr">
        <is>
          <t>m</t>
        </is>
      </c>
      <c r="E22" t="inlineStr">
        <is>
          <t>5mn</t>
        </is>
      </c>
      <c r="F22" t="n">
        <v>270</v>
      </c>
      <c r="G22" t="n">
        <v>488.187599344441</v>
      </c>
      <c r="H22" t="n">
        <v>12</v>
      </c>
      <c r="I22" t="inlineStr">
        <is>
          <t>HNORMAL</t>
        </is>
      </c>
      <c r="J22" t="inlineStr">
        <is>
          <t>POLY</t>
        </is>
      </c>
      <c r="K22" t="n">
        <v>20</v>
      </c>
      <c r="L22" t="n">
        <v>100</v>
      </c>
      <c r="M22" t="inlineStr"/>
      <c r="N22" t="n">
        <v>1</v>
      </c>
      <c r="O22" t="n">
        <v>190</v>
      </c>
      <c r="P22" t="n">
        <v>158</v>
      </c>
      <c r="Q22" t="n">
        <v>58.51851851851852</v>
      </c>
      <c r="R22" t="n">
        <v>0</v>
      </c>
      <c r="S22" t="n">
        <v>0</v>
      </c>
      <c r="T22" t="n">
        <v>0.2733073</v>
      </c>
      <c r="U22" t="n">
        <v>0.84424</v>
      </c>
      <c r="V22" t="n">
        <v>0.8</v>
      </c>
      <c r="W22" t="n">
        <v>0.8</v>
      </c>
      <c r="X22" t="n">
        <v>0.1779992</v>
      </c>
      <c r="Y22" t="inlineStr"/>
      <c r="Z22" t="n">
        <v>4</v>
      </c>
      <c r="AA22" t="n">
        <v>0.69156644434017</v>
      </c>
      <c r="AB22" t="n">
        <v>4</v>
      </c>
      <c r="AC22" t="n">
        <v>0.6802579876689181</v>
      </c>
      <c r="AD22" t="n">
        <v>6</v>
      </c>
      <c r="AE22" t="n">
        <v>0.6675682476871695</v>
      </c>
      <c r="AF22" t="n">
        <v>0.6237863067406119</v>
      </c>
      <c r="AG22" t="n">
        <v>0.7070655726780559</v>
      </c>
      <c r="AH22" t="n">
        <v>0.6814231838263137</v>
      </c>
      <c r="AI22" t="n">
        <v>33.32429</v>
      </c>
      <c r="AJ22" t="n">
        <v>23.53417</v>
      </c>
      <c r="AK22" t="n">
        <v>47.18707</v>
      </c>
      <c r="AL22" t="n">
        <v>800</v>
      </c>
      <c r="AM22" t="n">
        <v>565</v>
      </c>
      <c r="AN22" t="n">
        <v>1132</v>
      </c>
      <c r="AO22" t="n">
        <v>89.12434</v>
      </c>
      <c r="AP22" t="n">
        <v>77.31505</v>
      </c>
      <c r="AQ22" t="n">
        <v>102.7374</v>
      </c>
      <c r="AR22" t="n">
        <v>0.7943149</v>
      </c>
      <c r="AS22" t="n">
        <v>0.5984155</v>
      </c>
      <c r="AT22" t="n">
        <v>1</v>
      </c>
      <c r="AU22" t="inlineStr">
        <is>
          <t>anlys\230430-153402\SylvAtri-ab-5mn-m-hno-pol-l20-r100-1whj4eyg</t>
        </is>
      </c>
    </row>
    <row r="23">
      <c r="A23" t="n">
        <v>0</v>
      </c>
      <c r="B23" t="inlineStr">
        <is>
          <t>Sylvia atricapilla</t>
        </is>
      </c>
      <c r="C23" t="inlineStr">
        <is>
          <t>a+b</t>
        </is>
      </c>
      <c r="D23" t="inlineStr">
        <is>
          <t>m</t>
        </is>
      </c>
      <c r="E23" t="inlineStr">
        <is>
          <t>5mn</t>
        </is>
      </c>
      <c r="F23" t="n">
        <v>270</v>
      </c>
      <c r="G23" t="n">
        <v>488.187599344441</v>
      </c>
      <c r="H23" t="n">
        <v>26</v>
      </c>
      <c r="I23" t="inlineStr">
        <is>
          <t>HAZARD</t>
        </is>
      </c>
      <c r="J23" t="inlineStr">
        <is>
          <t>POLY</t>
        </is>
      </c>
      <c r="K23" t="n">
        <v>20</v>
      </c>
      <c r="L23" t="n">
        <v>100</v>
      </c>
      <c r="M23" t="inlineStr"/>
      <c r="N23" t="n">
        <v>2</v>
      </c>
      <c r="O23" t="n">
        <v>190</v>
      </c>
      <c r="P23" t="n">
        <v>158</v>
      </c>
      <c r="Q23" t="n">
        <v>58.51851851851852</v>
      </c>
      <c r="R23" t="n">
        <v>0</v>
      </c>
      <c r="S23" t="n">
        <v>0.6390000000001237</v>
      </c>
      <c r="T23" t="n">
        <v>0.2214295</v>
      </c>
      <c r="U23" t="n">
        <v>0.8238502</v>
      </c>
      <c r="V23" t="n">
        <v>0.8</v>
      </c>
      <c r="W23" t="n">
        <v>0.8</v>
      </c>
      <c r="X23" t="n">
        <v>0.1227727</v>
      </c>
      <c r="Y23" t="inlineStr"/>
      <c r="Z23" t="n">
        <v>7</v>
      </c>
      <c r="AA23" t="n">
        <v>0.6560861845407434</v>
      </c>
      <c r="AB23" t="n">
        <v>7</v>
      </c>
      <c r="AC23" t="n">
        <v>0.645985969486506</v>
      </c>
      <c r="AD23" t="n">
        <v>7</v>
      </c>
      <c r="AE23" t="n">
        <v>0.6641805055409472</v>
      </c>
      <c r="AF23" t="n">
        <v>0.5814963029814779</v>
      </c>
      <c r="AG23" t="n">
        <v>0.6728966668369392</v>
      </c>
      <c r="AH23" t="n">
        <v>0.6741253632694764</v>
      </c>
      <c r="AI23" t="n">
        <v>29.87613</v>
      </c>
      <c r="AJ23" t="n">
        <v>23.4665</v>
      </c>
      <c r="AK23" t="n">
        <v>38.03649</v>
      </c>
      <c r="AL23" t="n">
        <v>717</v>
      </c>
      <c r="AM23" t="n">
        <v>563</v>
      </c>
      <c r="AN23" t="n">
        <v>913</v>
      </c>
      <c r="AO23" t="n">
        <v>94.12709</v>
      </c>
      <c r="AP23" t="n">
        <v>88.32034</v>
      </c>
      <c r="AQ23" t="n">
        <v>100.3156</v>
      </c>
      <c r="AR23" t="n">
        <v>0.8859909</v>
      </c>
      <c r="AS23" t="n">
        <v>0.7801255</v>
      </c>
      <c r="AT23" t="n">
        <v>1</v>
      </c>
      <c r="AU23" t="inlineStr">
        <is>
          <t>anlys\230430-153402\SylvAtri-ab-5mn-m-haz-pol-l20-r100-74ml6fst</t>
        </is>
      </c>
    </row>
    <row r="24">
      <c r="A24" t="n">
        <v>0</v>
      </c>
      <c r="B24" t="inlineStr">
        <is>
          <t>Sylvia atricapilla</t>
        </is>
      </c>
      <c r="C24" t="inlineStr">
        <is>
          <t>a+b</t>
        </is>
      </c>
      <c r="D24" t="inlineStr">
        <is>
          <t>m</t>
        </is>
      </c>
      <c r="E24" t="inlineStr">
        <is>
          <t>5mn</t>
        </is>
      </c>
      <c r="F24" t="n">
        <v>270</v>
      </c>
      <c r="G24" t="n">
        <v>488.187599344441</v>
      </c>
      <c r="H24" t="n">
        <v>27</v>
      </c>
      <c r="I24" t="inlineStr">
        <is>
          <t>HAZARD</t>
        </is>
      </c>
      <c r="J24" t="inlineStr">
        <is>
          <t>POLY</t>
        </is>
      </c>
      <c r="K24" t="n">
        <v>20</v>
      </c>
      <c r="L24" t="n">
        <v>200</v>
      </c>
      <c r="M24" t="inlineStr"/>
      <c r="N24" t="n">
        <v>2</v>
      </c>
      <c r="O24" t="n">
        <v>190</v>
      </c>
      <c r="P24" t="n">
        <v>236</v>
      </c>
      <c r="Q24" t="n">
        <v>87.4074074074074</v>
      </c>
      <c r="R24" t="n">
        <v>0</v>
      </c>
      <c r="S24" t="n">
        <v>0</v>
      </c>
      <c r="T24" t="n">
        <v>0.03332615</v>
      </c>
      <c r="U24" t="n">
        <v>0.3018347</v>
      </c>
      <c r="V24" t="n">
        <v>0.4</v>
      </c>
      <c r="W24" t="n">
        <v>0.4</v>
      </c>
      <c r="X24" t="n">
        <v>0.1444909</v>
      </c>
      <c r="Y24" t="inlineStr"/>
      <c r="Z24" t="inlineStr"/>
      <c r="AA24" t="n">
        <v>0.3986627483548469</v>
      </c>
      <c r="AB24" t="inlineStr"/>
      <c r="AC24" t="n">
        <v>0.3918583764409471</v>
      </c>
      <c r="AD24" t="inlineStr"/>
      <c r="AE24" t="n">
        <v>0.3776241232461179</v>
      </c>
      <c r="AF24" t="n">
        <v>0.3025852973570886</v>
      </c>
      <c r="AG24" t="n">
        <v>0.3865265939316681</v>
      </c>
      <c r="AH24" t="n">
        <v>0.4280353481610087</v>
      </c>
      <c r="AI24" t="n">
        <v>33.38764</v>
      </c>
      <c r="AJ24" t="n">
        <v>25.16343</v>
      </c>
      <c r="AK24" t="n">
        <v>44.29979</v>
      </c>
      <c r="AL24" t="n">
        <v>801</v>
      </c>
      <c r="AM24" t="n">
        <v>604</v>
      </c>
      <c r="AN24" t="n">
        <v>1063</v>
      </c>
      <c r="AO24" t="n">
        <v>108.8207</v>
      </c>
      <c r="AP24" t="n">
        <v>97.0231</v>
      </c>
      <c r="AQ24" t="n">
        <v>122.0528</v>
      </c>
      <c r="AR24" t="n">
        <v>0.2960485</v>
      </c>
      <c r="AS24" t="n">
        <v>0.2354736</v>
      </c>
      <c r="AT24" t="n">
        <v>0.372206</v>
      </c>
      <c r="AU24" t="inlineStr">
        <is>
          <t>anlys\230430-153402\SylvAtri-ab-5mn-m-haz-pol-l20-r200-e_krzl_5</t>
        </is>
      </c>
    </row>
    <row r="25">
      <c r="A25" t="n">
        <v>0</v>
      </c>
      <c r="B25" t="inlineStr">
        <is>
          <t>Sylvia atricapilla</t>
        </is>
      </c>
      <c r="C25" t="inlineStr">
        <is>
          <t>a+b</t>
        </is>
      </c>
      <c r="D25" t="inlineStr">
        <is>
          <t>m</t>
        </is>
      </c>
      <c r="E25" t="inlineStr">
        <is>
          <t>5mn</t>
        </is>
      </c>
      <c r="F25" t="n">
        <v>270</v>
      </c>
      <c r="G25" t="n">
        <v>488.187599344441</v>
      </c>
      <c r="H25" t="n">
        <v>13</v>
      </c>
      <c r="I25" t="inlineStr">
        <is>
          <t>HNORMAL</t>
        </is>
      </c>
      <c r="J25" t="inlineStr">
        <is>
          <t>POLY</t>
        </is>
      </c>
      <c r="K25" t="n">
        <v>20</v>
      </c>
      <c r="L25" t="n">
        <v>200</v>
      </c>
      <c r="M25" t="inlineStr"/>
      <c r="N25" t="n">
        <v>1</v>
      </c>
      <c r="O25" t="n">
        <v>190</v>
      </c>
      <c r="P25" t="n">
        <v>236</v>
      </c>
      <c r="Q25" t="n">
        <v>87.4074074074074</v>
      </c>
      <c r="R25" t="n">
        <v>0</v>
      </c>
      <c r="S25" t="n">
        <v>5.522000000000389</v>
      </c>
      <c r="T25" t="n">
        <v>0.005496502</v>
      </c>
      <c r="U25" t="n">
        <v>0.03138841</v>
      </c>
      <c r="V25" t="n">
        <v>0.15</v>
      </c>
      <c r="W25" t="n">
        <v>0.2</v>
      </c>
      <c r="X25" t="n">
        <v>0.1114335</v>
      </c>
      <c r="Y25" t="inlineStr"/>
      <c r="Z25" t="inlineStr"/>
      <c r="AA25" t="n">
        <v>0.2111547900423583</v>
      </c>
      <c r="AB25" t="inlineStr"/>
      <c r="AC25" t="n">
        <v>0.2081893945909956</v>
      </c>
      <c r="AD25" t="inlineStr"/>
      <c r="AE25" t="n">
        <v>0.168755823004449</v>
      </c>
      <c r="AF25" t="n">
        <v>0.1407809092732581</v>
      </c>
      <c r="AG25" t="n">
        <v>0.1708518346045443</v>
      </c>
      <c r="AH25" t="n">
        <v>0.2472413403946914</v>
      </c>
      <c r="AI25" t="n">
        <v>37.10658</v>
      </c>
      <c r="AJ25" t="n">
        <v>29.81197</v>
      </c>
      <c r="AK25" t="n">
        <v>46.1861</v>
      </c>
      <c r="AL25" t="n">
        <v>891</v>
      </c>
      <c r="AM25" t="n">
        <v>715</v>
      </c>
      <c r="AN25" t="n">
        <v>1108</v>
      </c>
      <c r="AO25" t="n">
        <v>103.2235</v>
      </c>
      <c r="AP25" t="n">
        <v>96.19199</v>
      </c>
      <c r="AQ25" t="n">
        <v>110.7691</v>
      </c>
      <c r="AR25" t="n">
        <v>0.2663775</v>
      </c>
      <c r="AS25" t="n">
        <v>0.2313537</v>
      </c>
      <c r="AT25" t="n">
        <v>0.3067034</v>
      </c>
      <c r="AU25" t="inlineStr">
        <is>
          <t>anlys\230430-153402\SylvAtri-ab-5mn-m-hno-pol-l20-r200-hwyu32i3</t>
        </is>
      </c>
    </row>
    <row r="26">
      <c r="A26" t="n">
        <v>0</v>
      </c>
      <c r="B26" t="inlineStr">
        <is>
          <t>Sylvia atricapilla</t>
        </is>
      </c>
      <c r="C26" t="inlineStr">
        <is>
          <t>a+b</t>
        </is>
      </c>
      <c r="D26" t="inlineStr">
        <is>
          <t>m</t>
        </is>
      </c>
      <c r="E26" t="inlineStr">
        <is>
          <t>5mn</t>
        </is>
      </c>
      <c r="F26" t="n">
        <v>270</v>
      </c>
      <c r="G26" t="n">
        <v>488.187599344441</v>
      </c>
      <c r="H26" t="n">
        <v>21</v>
      </c>
      <c r="I26" t="inlineStr">
        <is>
          <t>HAZARD</t>
        </is>
      </c>
      <c r="J26" t="inlineStr">
        <is>
          <t>POLY</t>
        </is>
      </c>
      <c r="K26" t="n">
        <v>23.22534765457019</v>
      </c>
      <c r="L26" t="n">
        <v>377.2227677367845</v>
      </c>
      <c r="M26" t="n">
        <v>17</v>
      </c>
      <c r="N26" t="n">
        <v>1</v>
      </c>
      <c r="O26" t="n">
        <v>190</v>
      </c>
      <c r="P26" t="n">
        <v>258</v>
      </c>
      <c r="Q26" t="n">
        <v>95.55555555555556</v>
      </c>
      <c r="R26" t="n">
        <v>0</v>
      </c>
      <c r="S26" t="n">
        <v>0</v>
      </c>
      <c r="T26" t="n">
        <v>0.409945</v>
      </c>
      <c r="U26" t="n">
        <v>0.5378439</v>
      </c>
      <c r="V26" t="n">
        <v>0.7</v>
      </c>
      <c r="W26" t="n">
        <v>0.7</v>
      </c>
      <c r="X26" t="n">
        <v>0.1240563</v>
      </c>
      <c r="Y26" t="inlineStr"/>
      <c r="Z26" t="n">
        <v>5</v>
      </c>
      <c r="AA26" t="n">
        <v>0.6903764933695467</v>
      </c>
      <c r="AB26" t="n">
        <v>5</v>
      </c>
      <c r="AC26" t="n">
        <v>0.6796552819416399</v>
      </c>
      <c r="AD26" t="n">
        <v>4</v>
      </c>
      <c r="AE26" t="n">
        <v>0.7041435729838846</v>
      </c>
      <c r="AF26" t="n">
        <v>0.6515306332404117</v>
      </c>
      <c r="AG26" t="n">
        <v>0.6714879844706948</v>
      </c>
      <c r="AH26" t="n">
        <v>0.7049438649126848</v>
      </c>
      <c r="AI26" t="n">
        <v>30.30917</v>
      </c>
      <c r="AJ26" t="n">
        <v>23.767</v>
      </c>
      <c r="AK26" t="n">
        <v>38.65215</v>
      </c>
      <c r="AL26" t="n">
        <v>727</v>
      </c>
      <c r="AM26" t="n">
        <v>570</v>
      </c>
      <c r="AN26" t="n">
        <v>928</v>
      </c>
      <c r="AO26" t="n">
        <v>119.4184</v>
      </c>
      <c r="AP26" t="n">
        <v>108.8212</v>
      </c>
      <c r="AQ26" t="n">
        <v>131.0475</v>
      </c>
      <c r="AR26" t="n">
        <v>0.1002181</v>
      </c>
      <c r="AS26" t="n">
        <v>0.08324624999999999</v>
      </c>
      <c r="AT26" t="n">
        <v>0.12065</v>
      </c>
      <c r="AU26" t="inlineStr">
        <is>
          <t>anlys\230430-153402\SylvAtri-ab-5mn-m-haz-pol-la-ra-ma-tovsic8n</t>
        </is>
      </c>
    </row>
    <row r="27">
      <c r="A27" t="n">
        <v>1</v>
      </c>
      <c r="B27" t="inlineStr">
        <is>
          <t>Sylvia atricapilla</t>
        </is>
      </c>
      <c r="C27" t="inlineStr">
        <is>
          <t>a+b</t>
        </is>
      </c>
      <c r="D27" t="inlineStr">
        <is>
          <t>m</t>
        </is>
      </c>
      <c r="E27" t="inlineStr">
        <is>
          <t>10mn</t>
        </is>
      </c>
      <c r="F27" t="n">
        <v>403</v>
      </c>
      <c r="G27" t="n">
        <v>511.409745300912</v>
      </c>
      <c r="H27" t="n">
        <v>43</v>
      </c>
      <c r="I27" t="inlineStr">
        <is>
          <t>HAZARD</t>
        </is>
      </c>
      <c r="J27" t="inlineStr">
        <is>
          <t>POLY</t>
        </is>
      </c>
      <c r="K27" t="inlineStr"/>
      <c r="L27" t="inlineStr"/>
      <c r="M27" t="n">
        <v>13</v>
      </c>
      <c r="N27" t="n">
        <v>1</v>
      </c>
      <c r="O27" t="n">
        <v>190</v>
      </c>
      <c r="P27" t="n">
        <v>403</v>
      </c>
      <c r="Q27" t="n">
        <v>100</v>
      </c>
      <c r="R27" t="n">
        <v>0</v>
      </c>
      <c r="S27" t="n">
        <v>0</v>
      </c>
      <c r="T27" t="n">
        <v>0.1633545</v>
      </c>
      <c r="U27" t="n">
        <v>0.5173957</v>
      </c>
      <c r="V27" t="n">
        <v>0.6</v>
      </c>
      <c r="W27" t="n">
        <v>0.6</v>
      </c>
      <c r="X27" t="n">
        <v>0.09861854</v>
      </c>
      <c r="Y27" t="inlineStr"/>
      <c r="Z27" t="n">
        <v>3</v>
      </c>
      <c r="AA27" t="n">
        <v>0.5990493272745453</v>
      </c>
      <c r="AB27" t="n">
        <v>3</v>
      </c>
      <c r="AC27" t="n">
        <v>0.5917203490096981</v>
      </c>
      <c r="AD27" t="n">
        <v>3</v>
      </c>
      <c r="AE27" t="n">
        <v>0.5971474431974104</v>
      </c>
      <c r="AF27" t="n">
        <v>0.5185123283272443</v>
      </c>
      <c r="AG27" t="n">
        <v>0.5893747139061933</v>
      </c>
      <c r="AH27" t="n">
        <v>0.6274149375497393</v>
      </c>
      <c r="AI27" t="n">
        <v>36.9548</v>
      </c>
      <c r="AJ27" t="n">
        <v>30.45185</v>
      </c>
      <c r="AK27" t="n">
        <v>44.84645</v>
      </c>
      <c r="AL27" t="n">
        <v>887</v>
      </c>
      <c r="AM27" t="n">
        <v>731</v>
      </c>
      <c r="AN27" t="n">
        <v>1076</v>
      </c>
      <c r="AO27" t="n">
        <v>135.1653</v>
      </c>
      <c r="AP27" t="n">
        <v>126.0495</v>
      </c>
      <c r="AQ27" t="n">
        <v>144.9404</v>
      </c>
      <c r="AR27" t="n">
        <v>0.06985421999999999</v>
      </c>
      <c r="AS27" t="n">
        <v>0.06075773</v>
      </c>
      <c r="AT27" t="n">
        <v>0.08031262</v>
      </c>
      <c r="AU27" t="inlineStr">
        <is>
          <t>anlys\230430-153402\SylvAtri-ab-10mn-m-haz-pol-ma-w3hq64b3</t>
        </is>
      </c>
    </row>
    <row r="28">
      <c r="A28" t="n">
        <v>1</v>
      </c>
      <c r="B28" t="inlineStr">
        <is>
          <t>Sylvia atricapilla</t>
        </is>
      </c>
      <c r="C28" t="inlineStr">
        <is>
          <t>a+b</t>
        </is>
      </c>
      <c r="D28" t="inlineStr">
        <is>
          <t>m</t>
        </is>
      </c>
      <c r="E28" t="inlineStr">
        <is>
          <t>10mn</t>
        </is>
      </c>
      <c r="F28" t="n">
        <v>403</v>
      </c>
      <c r="G28" t="n">
        <v>511.409745300912</v>
      </c>
      <c r="H28" t="n">
        <v>42</v>
      </c>
      <c r="I28" t="inlineStr">
        <is>
          <t>HAZARD</t>
        </is>
      </c>
      <c r="J28" t="inlineStr">
        <is>
          <t>POLY</t>
        </is>
      </c>
      <c r="K28" t="inlineStr"/>
      <c r="L28" t="inlineStr"/>
      <c r="M28" t="inlineStr"/>
      <c r="N28" t="n">
        <v>1</v>
      </c>
      <c r="O28" t="n">
        <v>190</v>
      </c>
      <c r="P28" t="n">
        <v>403</v>
      </c>
      <c r="Q28" t="n">
        <v>100</v>
      </c>
      <c r="R28" t="n">
        <v>0</v>
      </c>
      <c r="S28" t="n">
        <v>0</v>
      </c>
      <c r="T28" t="n">
        <v>0.002468109</v>
      </c>
      <c r="U28" t="n">
        <v>0.5173957</v>
      </c>
      <c r="V28" t="n">
        <v>0.6</v>
      </c>
      <c r="W28" t="n">
        <v>0.6</v>
      </c>
      <c r="X28" t="n">
        <v>0.09861854</v>
      </c>
      <c r="Y28" t="inlineStr"/>
      <c r="Z28" t="inlineStr"/>
      <c r="AA28" t="n">
        <v>0.3547045332304327</v>
      </c>
      <c r="AB28" t="inlineStr"/>
      <c r="AC28" t="n">
        <v>0.3503649543408011</v>
      </c>
      <c r="AD28" t="inlineStr"/>
      <c r="AE28" t="n">
        <v>0.3280741701605567</v>
      </c>
      <c r="AF28" t="n">
        <v>0.2042416214740777</v>
      </c>
      <c r="AG28" t="n">
        <v>0.3698997865545661</v>
      </c>
      <c r="AH28" t="n">
        <v>0.3937743612084003</v>
      </c>
      <c r="AI28" t="n">
        <v>36.9548</v>
      </c>
      <c r="AJ28" t="n">
        <v>30.45185</v>
      </c>
      <c r="AK28" t="n">
        <v>44.84645</v>
      </c>
      <c r="AL28" t="n">
        <v>887</v>
      </c>
      <c r="AM28" t="n">
        <v>731</v>
      </c>
      <c r="AN28" t="n">
        <v>1076</v>
      </c>
      <c r="AO28" t="n">
        <v>135.1653</v>
      </c>
      <c r="AP28" t="n">
        <v>126.0495</v>
      </c>
      <c r="AQ28" t="n">
        <v>144.9404</v>
      </c>
      <c r="AR28" t="n">
        <v>0.06985421999999999</v>
      </c>
      <c r="AS28" t="n">
        <v>0.06075773</v>
      </c>
      <c r="AT28" t="n">
        <v>0.08031262</v>
      </c>
      <c r="AU28" t="inlineStr">
        <is>
          <t>anlys\230430-153402\SylvAtri-ab-10mn-m-haz-pol-d095av3p</t>
        </is>
      </c>
    </row>
    <row r="29">
      <c r="A29" t="n">
        <v>1</v>
      </c>
      <c r="B29" t="inlineStr">
        <is>
          <t>Sylvia atricapilla</t>
        </is>
      </c>
      <c r="C29" t="inlineStr">
        <is>
          <t>a+b</t>
        </is>
      </c>
      <c r="D29" t="inlineStr">
        <is>
          <t>m</t>
        </is>
      </c>
      <c r="E29" t="inlineStr">
        <is>
          <t>10mn</t>
        </is>
      </c>
      <c r="F29" t="n">
        <v>403</v>
      </c>
      <c r="G29" t="n">
        <v>511.409745300912</v>
      </c>
      <c r="H29" t="n">
        <v>28</v>
      </c>
      <c r="I29" t="inlineStr">
        <is>
          <t>HNORMAL</t>
        </is>
      </c>
      <c r="J29" t="inlineStr">
        <is>
          <t>POLY</t>
        </is>
      </c>
      <c r="K29" t="inlineStr"/>
      <c r="L29" t="inlineStr"/>
      <c r="M29" t="inlineStr"/>
      <c r="N29" t="n">
        <v>1</v>
      </c>
      <c r="O29" t="n">
        <v>190</v>
      </c>
      <c r="P29" t="n">
        <v>403</v>
      </c>
      <c r="Q29" t="n">
        <v>100</v>
      </c>
      <c r="R29" t="n">
        <v>2</v>
      </c>
      <c r="S29" t="n">
        <v>18.93599999999969</v>
      </c>
      <c r="T29" t="n">
        <v>2.616644e-05</v>
      </c>
      <c r="U29" t="n">
        <v>5.368597e-05</v>
      </c>
      <c r="V29" t="n">
        <v>0.005</v>
      </c>
      <c r="W29" t="n">
        <v>0.005</v>
      </c>
      <c r="X29" t="n">
        <v>0.08180158</v>
      </c>
      <c r="Y29" t="inlineStr"/>
      <c r="Z29" t="inlineStr"/>
      <c r="AA29" t="n">
        <v>0.01897533746862436</v>
      </c>
      <c r="AB29" t="inlineStr"/>
      <c r="AC29" t="n">
        <v>0.01898260860613958</v>
      </c>
      <c r="AD29" t="inlineStr"/>
      <c r="AE29" t="n">
        <v>0.01152501781064735</v>
      </c>
      <c r="AF29" t="n">
        <v>0.009127719821245262</v>
      </c>
      <c r="AG29" t="n">
        <v>0.009886484153869004</v>
      </c>
      <c r="AH29" t="n">
        <v>0.0292924923672272</v>
      </c>
      <c r="AI29" t="n">
        <v>35.82521</v>
      </c>
      <c r="AJ29" t="n">
        <v>30.49444</v>
      </c>
      <c r="AK29" t="n">
        <v>42.08786</v>
      </c>
      <c r="AL29" t="n">
        <v>860</v>
      </c>
      <c r="AM29" t="n">
        <v>732</v>
      </c>
      <c r="AN29" t="n">
        <v>1010</v>
      </c>
      <c r="AO29" t="n">
        <v>137.2797</v>
      </c>
      <c r="AP29" t="n">
        <v>131.3548</v>
      </c>
      <c r="AQ29" t="n">
        <v>143.472</v>
      </c>
      <c r="AR29" t="n">
        <v>0.07205679</v>
      </c>
      <c r="AS29" t="n">
        <v>0.0659733</v>
      </c>
      <c r="AT29" t="n">
        <v>0.07870124000000001</v>
      </c>
      <c r="AU29" t="inlineStr">
        <is>
          <t>anlys\230430-153402\SylvAtri-ab-10mn-m-hno-pol-j_wfrex_</t>
        </is>
      </c>
    </row>
    <row r="30">
      <c r="A30" t="n">
        <v>1</v>
      </c>
      <c r="B30" t="inlineStr">
        <is>
          <t>Sylvia atricapilla</t>
        </is>
      </c>
      <c r="C30" t="inlineStr">
        <is>
          <t>a+b</t>
        </is>
      </c>
      <c r="D30" t="inlineStr">
        <is>
          <t>m</t>
        </is>
      </c>
      <c r="E30" t="inlineStr">
        <is>
          <t>10mn</t>
        </is>
      </c>
      <c r="F30" t="n">
        <v>403</v>
      </c>
      <c r="G30" t="n">
        <v>511.409745300912</v>
      </c>
      <c r="H30" t="n">
        <v>37</v>
      </c>
      <c r="I30" t="inlineStr">
        <is>
          <t>HNORMAL</t>
        </is>
      </c>
      <c r="J30" t="inlineStr">
        <is>
          <t>POLY</t>
        </is>
      </c>
      <c r="K30" t="inlineStr"/>
      <c r="L30" t="n">
        <v>100</v>
      </c>
      <c r="M30" t="inlineStr"/>
      <c r="N30" t="n">
        <v>1</v>
      </c>
      <c r="O30" t="n">
        <v>190</v>
      </c>
      <c r="P30" t="n">
        <v>212</v>
      </c>
      <c r="Q30" t="n">
        <v>52.60545905707196</v>
      </c>
      <c r="R30" t="n">
        <v>0</v>
      </c>
      <c r="S30" t="n">
        <v>0.33400000000006</v>
      </c>
      <c r="T30" t="n">
        <v>0.02162677</v>
      </c>
      <c r="U30" t="n">
        <v>0.7869111</v>
      </c>
      <c r="V30" t="n">
        <v>0.7</v>
      </c>
      <c r="W30" t="n">
        <v>0.7</v>
      </c>
      <c r="X30" t="n">
        <v>0.1517877</v>
      </c>
      <c r="Y30" t="inlineStr"/>
      <c r="Z30" t="n">
        <v>10</v>
      </c>
      <c r="AA30" t="n">
        <v>0.487337693341323</v>
      </c>
      <c r="AB30" t="n">
        <v>10</v>
      </c>
      <c r="AC30" t="n">
        <v>0.4789092250876355</v>
      </c>
      <c r="AD30" t="inlineStr"/>
      <c r="AE30" t="n">
        <v>0.4425990096261211</v>
      </c>
      <c r="AF30" t="n">
        <v>0.3447582218205326</v>
      </c>
      <c r="AG30" t="n">
        <v>0.5139865378573363</v>
      </c>
      <c r="AH30" t="n">
        <v>0.5093485706851464</v>
      </c>
      <c r="AI30" t="n">
        <v>39.24395</v>
      </c>
      <c r="AJ30" t="n">
        <v>29.15882</v>
      </c>
      <c r="AK30" t="n">
        <v>52.81722</v>
      </c>
      <c r="AL30" t="n">
        <v>942</v>
      </c>
      <c r="AM30" t="n">
        <v>700</v>
      </c>
      <c r="AN30" t="n">
        <v>1268</v>
      </c>
      <c r="AO30" t="n">
        <v>95.1327</v>
      </c>
      <c r="AP30" t="n">
        <v>84.84875</v>
      </c>
      <c r="AQ30" t="n">
        <v>106.6631</v>
      </c>
      <c r="AR30" t="n">
        <v>0.905023</v>
      </c>
      <c r="AS30" t="n">
        <v>0.7203448</v>
      </c>
      <c r="AT30" t="n">
        <v>1</v>
      </c>
      <c r="AU30" t="inlineStr">
        <is>
          <t>anlys\230430-153402\SylvAtri-ab-10mn-m-hno-pol-r100-em0e734c</t>
        </is>
      </c>
    </row>
    <row r="31">
      <c r="A31" t="n">
        <v>1</v>
      </c>
      <c r="B31" t="inlineStr">
        <is>
          <t>Sylvia atricapilla</t>
        </is>
      </c>
      <c r="C31" t="inlineStr">
        <is>
          <t>a+b</t>
        </is>
      </c>
      <c r="D31" t="inlineStr">
        <is>
          <t>m</t>
        </is>
      </c>
      <c r="E31" t="inlineStr">
        <is>
          <t>10mn</t>
        </is>
      </c>
      <c r="F31" t="n">
        <v>403</v>
      </c>
      <c r="G31" t="n">
        <v>511.409745300912</v>
      </c>
      <c r="H31" t="n">
        <v>51</v>
      </c>
      <c r="I31" t="inlineStr">
        <is>
          <t>HAZARD</t>
        </is>
      </c>
      <c r="J31" t="inlineStr">
        <is>
          <t>POLY</t>
        </is>
      </c>
      <c r="K31" t="inlineStr"/>
      <c r="L31" t="n">
        <v>100</v>
      </c>
      <c r="M31" t="inlineStr"/>
      <c r="N31" t="n">
        <v>2</v>
      </c>
      <c r="O31" t="n">
        <v>190</v>
      </c>
      <c r="P31" t="n">
        <v>212</v>
      </c>
      <c r="Q31" t="n">
        <v>52.60545905707196</v>
      </c>
      <c r="R31" t="n">
        <v>0</v>
      </c>
      <c r="S31" t="n">
        <v>0</v>
      </c>
      <c r="T31" t="n">
        <v>0.02389878</v>
      </c>
      <c r="U31" t="n">
        <v>0.7149069</v>
      </c>
      <c r="V31" t="n">
        <v>0.7</v>
      </c>
      <c r="W31" t="n">
        <v>0.6</v>
      </c>
      <c r="X31" t="n">
        <v>0.1060222</v>
      </c>
      <c r="Y31" t="inlineStr"/>
      <c r="Z31" t="inlineStr"/>
      <c r="AA31" t="n">
        <v>0.4602537035179797</v>
      </c>
      <c r="AB31" t="inlineStr"/>
      <c r="AC31" t="n">
        <v>0.4541273199599671</v>
      </c>
      <c r="AD31" t="inlineStr"/>
      <c r="AE31" t="n">
        <v>0.4420535243075469</v>
      </c>
      <c r="AF31" t="n">
        <v>0.3313306121547283</v>
      </c>
      <c r="AG31" t="n">
        <v>0.4833342107654406</v>
      </c>
      <c r="AH31" t="n">
        <v>0.4951840836916671</v>
      </c>
      <c r="AI31" t="n">
        <v>37.49451</v>
      </c>
      <c r="AJ31" t="n">
        <v>30.41777</v>
      </c>
      <c r="AK31" t="n">
        <v>46.21768</v>
      </c>
      <c r="AL31" t="n">
        <v>900</v>
      </c>
      <c r="AM31" t="n">
        <v>730</v>
      </c>
      <c r="AN31" t="n">
        <v>1109</v>
      </c>
      <c r="AO31" t="n">
        <v>97.32677</v>
      </c>
      <c r="AP31" t="n">
        <v>93.45551</v>
      </c>
      <c r="AQ31" t="n">
        <v>101.3584</v>
      </c>
      <c r="AR31" t="n">
        <v>0.9472501</v>
      </c>
      <c r="AS31" t="n">
        <v>0.8734158</v>
      </c>
      <c r="AT31" t="n">
        <v>1</v>
      </c>
      <c r="AU31" t="inlineStr">
        <is>
          <t>anlys\230430-153402\SylvAtri-ab-10mn-m-haz-pol-r100-8ukl0i5a</t>
        </is>
      </c>
    </row>
    <row r="32">
      <c r="A32" t="n">
        <v>1</v>
      </c>
      <c r="B32" t="inlineStr">
        <is>
          <t>Sylvia atricapilla</t>
        </is>
      </c>
      <c r="C32" t="inlineStr">
        <is>
          <t>a+b</t>
        </is>
      </c>
      <c r="D32" t="inlineStr">
        <is>
          <t>m</t>
        </is>
      </c>
      <c r="E32" t="inlineStr">
        <is>
          <t>10mn</t>
        </is>
      </c>
      <c r="F32" t="n">
        <v>403</v>
      </c>
      <c r="G32" t="n">
        <v>511.409745300912</v>
      </c>
      <c r="H32" t="n">
        <v>52</v>
      </c>
      <c r="I32" t="inlineStr">
        <is>
          <t>HAZARD</t>
        </is>
      </c>
      <c r="J32" t="inlineStr">
        <is>
          <t>POLY</t>
        </is>
      </c>
      <c r="K32" t="inlineStr"/>
      <c r="L32" t="n">
        <v>200</v>
      </c>
      <c r="M32" t="inlineStr"/>
      <c r="N32" t="n">
        <v>2</v>
      </c>
      <c r="O32" t="n">
        <v>190</v>
      </c>
      <c r="P32" t="n">
        <v>349</v>
      </c>
      <c r="Q32" t="n">
        <v>86.60049627791564</v>
      </c>
      <c r="R32" t="n">
        <v>0</v>
      </c>
      <c r="S32" t="n">
        <v>0</v>
      </c>
      <c r="T32" t="n">
        <v>0.0232324</v>
      </c>
      <c r="U32" t="n">
        <v>0.3329194</v>
      </c>
      <c r="V32" t="n">
        <v>0.5</v>
      </c>
      <c r="W32" t="n">
        <v>0.5</v>
      </c>
      <c r="X32" t="n">
        <v>0.1169375</v>
      </c>
      <c r="Y32" t="inlineStr"/>
      <c r="Z32" t="inlineStr"/>
      <c r="AA32" t="n">
        <v>0.4138615642381671</v>
      </c>
      <c r="AB32" t="inlineStr"/>
      <c r="AC32" t="n">
        <v>0.4077639561908079</v>
      </c>
      <c r="AD32" t="inlineStr"/>
      <c r="AE32" t="n">
        <v>0.3919518565872744</v>
      </c>
      <c r="AF32" t="n">
        <v>0.3005257214436536</v>
      </c>
      <c r="AG32" t="n">
        <v>0.4039739102106172</v>
      </c>
      <c r="AH32" t="n">
        <v>0.4487036818598133</v>
      </c>
      <c r="AI32" t="n">
        <v>38.90982</v>
      </c>
      <c r="AJ32" t="n">
        <v>30.94002</v>
      </c>
      <c r="AK32" t="n">
        <v>48.93255</v>
      </c>
      <c r="AL32" t="n">
        <v>934</v>
      </c>
      <c r="AM32" t="n">
        <v>743</v>
      </c>
      <c r="AN32" t="n">
        <v>1174</v>
      </c>
      <c r="AO32" t="n">
        <v>122.5833</v>
      </c>
      <c r="AP32" t="n">
        <v>112.2894</v>
      </c>
      <c r="AQ32" t="n">
        <v>133.8209</v>
      </c>
      <c r="AR32" t="n">
        <v>0.3756667</v>
      </c>
      <c r="AS32" t="n">
        <v>0.3153051</v>
      </c>
      <c r="AT32" t="n">
        <v>0.4475839</v>
      </c>
      <c r="AU32" t="inlineStr">
        <is>
          <t>anlys\230430-153402\SylvAtri-ab-10mn-m-haz-pol-r200-lyb0xygf</t>
        </is>
      </c>
    </row>
    <row r="33">
      <c r="A33" t="n">
        <v>1</v>
      </c>
      <c r="B33" t="inlineStr">
        <is>
          <t>Sylvia atricapilla</t>
        </is>
      </c>
      <c r="C33" t="inlineStr">
        <is>
          <t>a+b</t>
        </is>
      </c>
      <c r="D33" t="inlineStr">
        <is>
          <t>m</t>
        </is>
      </c>
      <c r="E33" t="inlineStr">
        <is>
          <t>10mn</t>
        </is>
      </c>
      <c r="F33" t="n">
        <v>403</v>
      </c>
      <c r="G33" t="n">
        <v>511.409745300912</v>
      </c>
      <c r="H33" t="n">
        <v>38</v>
      </c>
      <c r="I33" t="inlineStr">
        <is>
          <t>HNORMAL</t>
        </is>
      </c>
      <c r="J33" t="inlineStr">
        <is>
          <t>POLY</t>
        </is>
      </c>
      <c r="K33" t="inlineStr"/>
      <c r="L33" t="n">
        <v>200</v>
      </c>
      <c r="M33" t="inlineStr"/>
      <c r="N33" t="n">
        <v>1</v>
      </c>
      <c r="O33" t="n">
        <v>190</v>
      </c>
      <c r="P33" t="n">
        <v>349</v>
      </c>
      <c r="Q33" t="n">
        <v>86.60049627791564</v>
      </c>
      <c r="R33" t="n">
        <v>0</v>
      </c>
      <c r="S33" t="n">
        <v>5.958000000000084</v>
      </c>
      <c r="T33" t="n">
        <v>0.005340815</v>
      </c>
      <c r="U33" t="n">
        <v>0.03804665</v>
      </c>
      <c r="V33" t="n">
        <v>0.2</v>
      </c>
      <c r="W33" t="n">
        <v>0.2</v>
      </c>
      <c r="X33" t="n">
        <v>0.09722898000000001</v>
      </c>
      <c r="Y33" t="inlineStr"/>
      <c r="Z33" t="inlineStr"/>
      <c r="AA33" t="n">
        <v>0.2243508662040803</v>
      </c>
      <c r="AB33" t="inlineStr"/>
      <c r="AC33" t="n">
        <v>0.2216532286368812</v>
      </c>
      <c r="AD33" t="inlineStr"/>
      <c r="AE33" t="n">
        <v>0.1806720750741419</v>
      </c>
      <c r="AF33" t="n">
        <v>0.1481012887800371</v>
      </c>
      <c r="AG33" t="n">
        <v>0.1842062111425805</v>
      </c>
      <c r="AH33" t="n">
        <v>0.2621762201249486</v>
      </c>
      <c r="AI33" t="n">
        <v>44.32773</v>
      </c>
      <c r="AJ33" t="n">
        <v>36.61655</v>
      </c>
      <c r="AK33" t="n">
        <v>53.66283</v>
      </c>
      <c r="AL33" t="n">
        <v>1064</v>
      </c>
      <c r="AM33" t="n">
        <v>879</v>
      </c>
      <c r="AN33" t="n">
        <v>1288</v>
      </c>
      <c r="AO33" t="n">
        <v>114.8479</v>
      </c>
      <c r="AP33" t="n">
        <v>108.1443</v>
      </c>
      <c r="AQ33" t="n">
        <v>121.9671</v>
      </c>
      <c r="AR33" t="n">
        <v>0.3297513</v>
      </c>
      <c r="AS33" t="n">
        <v>0.2924045</v>
      </c>
      <c r="AT33" t="n">
        <v>0.371868</v>
      </c>
      <c r="AU33" t="inlineStr">
        <is>
          <t>anlys\230430-153402\SylvAtri-ab-10mn-m-hno-pol-r200-yxdlyka6</t>
        </is>
      </c>
    </row>
    <row r="34">
      <c r="A34" t="n">
        <v>1</v>
      </c>
      <c r="B34" t="inlineStr">
        <is>
          <t>Sylvia atricapilla</t>
        </is>
      </c>
      <c r="C34" t="inlineStr">
        <is>
          <t>a+b</t>
        </is>
      </c>
      <c r="D34" t="inlineStr">
        <is>
          <t>m</t>
        </is>
      </c>
      <c r="E34" t="inlineStr">
        <is>
          <t>10mn</t>
        </is>
      </c>
      <c r="F34" t="n">
        <v>403</v>
      </c>
      <c r="G34" t="n">
        <v>511.409745300912</v>
      </c>
      <c r="H34" t="n">
        <v>45</v>
      </c>
      <c r="I34" t="inlineStr">
        <is>
          <t>HAZARD</t>
        </is>
      </c>
      <c r="J34" t="inlineStr">
        <is>
          <t>POLY</t>
        </is>
      </c>
      <c r="K34" t="inlineStr"/>
      <c r="L34" t="n">
        <v>278.0036317770612</v>
      </c>
      <c r="M34" t="n">
        <v>25</v>
      </c>
      <c r="N34" t="n">
        <v>1</v>
      </c>
      <c r="O34" t="n">
        <v>190</v>
      </c>
      <c r="P34" t="n">
        <v>384</v>
      </c>
      <c r="Q34" t="n">
        <v>95.28535980148884</v>
      </c>
      <c r="R34" t="n">
        <v>0</v>
      </c>
      <c r="S34" t="n">
        <v>0</v>
      </c>
      <c r="T34" t="n">
        <v>0.08880752</v>
      </c>
      <c r="U34" t="n">
        <v>0.47873</v>
      </c>
      <c r="V34" t="n">
        <v>0.6</v>
      </c>
      <c r="W34" t="n">
        <v>0.6</v>
      </c>
      <c r="X34" t="n">
        <v>0.1064735</v>
      </c>
      <c r="Y34" t="inlineStr"/>
      <c r="Z34" t="n">
        <v>7</v>
      </c>
      <c r="AA34" t="n">
        <v>0.5448680839913186</v>
      </c>
      <c r="AB34" t="n">
        <v>7</v>
      </c>
      <c r="AC34" t="n">
        <v>0.5375810802254775</v>
      </c>
      <c r="AD34" t="n">
        <v>7</v>
      </c>
      <c r="AE34" t="n">
        <v>0.5361118696167554</v>
      </c>
      <c r="AF34" t="n">
        <v>0.4454032800776709</v>
      </c>
      <c r="AG34" t="n">
        <v>0.5370897255604845</v>
      </c>
      <c r="AH34" t="n">
        <v>0.575239985146146</v>
      </c>
      <c r="AI34" t="n">
        <v>37.80903</v>
      </c>
      <c r="AJ34" t="n">
        <v>30.6839</v>
      </c>
      <c r="AK34" t="n">
        <v>46.5887</v>
      </c>
      <c r="AL34" t="n">
        <v>907</v>
      </c>
      <c r="AM34" t="n">
        <v>736</v>
      </c>
      <c r="AN34" t="n">
        <v>1118</v>
      </c>
      <c r="AO34" t="n">
        <v>130.4416</v>
      </c>
      <c r="AP34" t="n">
        <v>120.5708</v>
      </c>
      <c r="AQ34" t="n">
        <v>141.1205</v>
      </c>
      <c r="AR34" t="n">
        <v>0.2201558</v>
      </c>
      <c r="AS34" t="n">
        <v>0.1881324</v>
      </c>
      <c r="AT34" t="n">
        <v>0.2576301</v>
      </c>
      <c r="AU34" t="inlineStr">
        <is>
          <t>anlys\230430-153402\SylvAtri-ab-10mn-m-haz-pol-ra-ma-c7m6ijqg</t>
        </is>
      </c>
    </row>
    <row r="35">
      <c r="A35" t="n">
        <v>1</v>
      </c>
      <c r="B35" t="inlineStr">
        <is>
          <t>Sylvia atricapilla</t>
        </is>
      </c>
      <c r="C35" t="inlineStr">
        <is>
          <t>a+b</t>
        </is>
      </c>
      <c r="D35" t="inlineStr">
        <is>
          <t>m</t>
        </is>
      </c>
      <c r="E35" t="inlineStr">
        <is>
          <t>10mn</t>
        </is>
      </c>
      <c r="F35" t="n">
        <v>403</v>
      </c>
      <c r="G35" t="n">
        <v>511.409745300912</v>
      </c>
      <c r="H35" t="n">
        <v>30</v>
      </c>
      <c r="I35" t="inlineStr">
        <is>
          <t>HNORMAL</t>
        </is>
      </c>
      <c r="J35" t="inlineStr">
        <is>
          <t>POLY</t>
        </is>
      </c>
      <c r="K35" t="inlineStr"/>
      <c r="L35" t="n">
        <v>304.2520392944627</v>
      </c>
      <c r="M35" t="inlineStr"/>
      <c r="N35" t="n">
        <v>1</v>
      </c>
      <c r="O35" t="n">
        <v>190</v>
      </c>
      <c r="P35" t="n">
        <v>389</v>
      </c>
      <c r="Q35" t="n">
        <v>96.52605459057072</v>
      </c>
      <c r="R35" t="n">
        <v>2</v>
      </c>
      <c r="S35" t="n">
        <v>0</v>
      </c>
      <c r="T35" t="n">
        <v>0.06337452</v>
      </c>
      <c r="U35" t="n">
        <v>0.3691601</v>
      </c>
      <c r="V35" t="n">
        <v>0.4</v>
      </c>
      <c r="W35" t="n">
        <v>0.3</v>
      </c>
      <c r="X35" t="n">
        <v>0.1099512</v>
      </c>
      <c r="Y35" t="inlineStr"/>
      <c r="Z35" t="inlineStr"/>
      <c r="AA35" t="n">
        <v>0.4316530109406416</v>
      </c>
      <c r="AB35" t="inlineStr"/>
      <c r="AC35" t="n">
        <v>0.4299535751609662</v>
      </c>
      <c r="AD35" t="inlineStr"/>
      <c r="AE35" t="n">
        <v>0.4101731199323466</v>
      </c>
      <c r="AF35" t="n">
        <v>0.3487825627702576</v>
      </c>
      <c r="AG35" t="n">
        <v>0.4242170365315914</v>
      </c>
      <c r="AH35" t="n">
        <v>0.4670799950596793</v>
      </c>
      <c r="AI35" t="n">
        <v>50.01659</v>
      </c>
      <c r="AJ35" t="n">
        <v>40.31845</v>
      </c>
      <c r="AK35" t="n">
        <v>62.04751</v>
      </c>
      <c r="AL35" t="n">
        <v>1200</v>
      </c>
      <c r="AM35" t="n">
        <v>968</v>
      </c>
      <c r="AN35" t="n">
        <v>1489</v>
      </c>
      <c r="AO35" t="n">
        <v>114.1474</v>
      </c>
      <c r="AP35" t="n">
        <v>105.0339</v>
      </c>
      <c r="AQ35" t="n">
        <v>124.0516</v>
      </c>
      <c r="AR35" t="n">
        <v>0.1407554</v>
      </c>
      <c r="AS35" t="n">
        <v>0.1192035</v>
      </c>
      <c r="AT35" t="n">
        <v>0.1662039</v>
      </c>
      <c r="AU35" t="inlineStr">
        <is>
          <t>anlys\230430-153402\SylvAtri-ab-10mn-m-hno-pol-ra-lj9s6p8k</t>
        </is>
      </c>
    </row>
    <row r="36">
      <c r="A36" t="n">
        <v>1</v>
      </c>
      <c r="B36" t="inlineStr">
        <is>
          <t>Sylvia atricapilla</t>
        </is>
      </c>
      <c r="C36" t="inlineStr">
        <is>
          <t>a+b</t>
        </is>
      </c>
      <c r="D36" t="inlineStr">
        <is>
          <t>m</t>
        </is>
      </c>
      <c r="E36" t="inlineStr">
        <is>
          <t>10mn</t>
        </is>
      </c>
      <c r="F36" t="n">
        <v>403</v>
      </c>
      <c r="G36" t="n">
        <v>511.409745300912</v>
      </c>
      <c r="H36" t="n">
        <v>31</v>
      </c>
      <c r="I36" t="inlineStr">
        <is>
          <t>HNORMAL</t>
        </is>
      </c>
      <c r="J36" t="inlineStr">
        <is>
          <t>POLY</t>
        </is>
      </c>
      <c r="K36" t="inlineStr"/>
      <c r="L36" t="n">
        <v>348.5219595181352</v>
      </c>
      <c r="M36" t="n">
        <v>13</v>
      </c>
      <c r="N36" t="n">
        <v>1</v>
      </c>
      <c r="O36" t="n">
        <v>190</v>
      </c>
      <c r="P36" t="n">
        <v>390</v>
      </c>
      <c r="Q36" t="n">
        <v>96.7741935483871</v>
      </c>
      <c r="R36" t="n">
        <v>2</v>
      </c>
      <c r="S36" t="n">
        <v>0</v>
      </c>
      <c r="T36" t="n">
        <v>0.07042527</v>
      </c>
      <c r="U36" t="n">
        <v>0.2912295</v>
      </c>
      <c r="V36" t="n">
        <v>0.4</v>
      </c>
      <c r="W36" t="n">
        <v>0.3</v>
      </c>
      <c r="X36" t="n">
        <v>0.1080999</v>
      </c>
      <c r="Y36" t="inlineStr"/>
      <c r="Z36" t="inlineStr"/>
      <c r="AA36" t="n">
        <v>0.42506634818578</v>
      </c>
      <c r="AB36" t="inlineStr"/>
      <c r="AC36" t="n">
        <v>0.4235001163720011</v>
      </c>
      <c r="AD36" t="inlineStr"/>
      <c r="AE36" t="n">
        <v>0.4029586801486614</v>
      </c>
      <c r="AF36" t="n">
        <v>0.3481041058718655</v>
      </c>
      <c r="AG36" t="n">
        <v>0.4075772232666207</v>
      </c>
      <c r="AH36" t="n">
        <v>0.4610489267476109</v>
      </c>
      <c r="AI36" t="n">
        <v>51.03031</v>
      </c>
      <c r="AJ36" t="n">
        <v>41.28371</v>
      </c>
      <c r="AK36" t="n">
        <v>63.07796</v>
      </c>
      <c r="AL36" t="n">
        <v>1225</v>
      </c>
      <c r="AM36" t="n">
        <v>991</v>
      </c>
      <c r="AN36" t="n">
        <v>1514</v>
      </c>
      <c r="AO36" t="n">
        <v>113.1531</v>
      </c>
      <c r="AP36" t="n">
        <v>104.338</v>
      </c>
      <c r="AQ36" t="n">
        <v>122.713</v>
      </c>
      <c r="AR36" t="n">
        <v>0.1054078</v>
      </c>
      <c r="AS36" t="n">
        <v>0.08964250999999999</v>
      </c>
      <c r="AT36" t="n">
        <v>0.1239456</v>
      </c>
      <c r="AU36" t="inlineStr">
        <is>
          <t>anlys\230430-153402\SylvAtri-ab-10mn-m-hno-pol-ra-ma-_y06dsbm</t>
        </is>
      </c>
    </row>
    <row r="37">
      <c r="A37" t="n">
        <v>1</v>
      </c>
      <c r="B37" t="inlineStr">
        <is>
          <t>Sylvia atricapilla</t>
        </is>
      </c>
      <c r="C37" t="inlineStr">
        <is>
          <t>a+b</t>
        </is>
      </c>
      <c r="D37" t="inlineStr">
        <is>
          <t>m</t>
        </is>
      </c>
      <c r="E37" t="inlineStr">
        <is>
          <t>10mn</t>
        </is>
      </c>
      <c r="F37" t="n">
        <v>403</v>
      </c>
      <c r="G37" t="n">
        <v>511.409745300912</v>
      </c>
      <c r="H37" t="n">
        <v>44</v>
      </c>
      <c r="I37" t="inlineStr">
        <is>
          <t>HAZARD</t>
        </is>
      </c>
      <c r="J37" t="inlineStr">
        <is>
          <t>POLY</t>
        </is>
      </c>
      <c r="K37" t="inlineStr"/>
      <c r="L37" t="n">
        <v>356.6315512324471</v>
      </c>
      <c r="M37" t="inlineStr"/>
      <c r="N37" t="n">
        <v>2</v>
      </c>
      <c r="O37" t="n">
        <v>190</v>
      </c>
      <c r="P37" t="n">
        <v>390</v>
      </c>
      <c r="Q37" t="n">
        <v>96.7741935483871</v>
      </c>
      <c r="R37" t="n">
        <v>1</v>
      </c>
      <c r="S37" t="n">
        <v>0</v>
      </c>
      <c r="T37" t="n">
        <v>0.09560858999999999</v>
      </c>
      <c r="U37" t="n">
        <v>0.3722855</v>
      </c>
      <c r="V37" t="n">
        <v>0.6</v>
      </c>
      <c r="W37" t="n">
        <v>0.6</v>
      </c>
      <c r="X37" t="n">
        <v>0.1112337</v>
      </c>
      <c r="Y37" t="inlineStr"/>
      <c r="Z37" t="n">
        <v>8</v>
      </c>
      <c r="AA37" t="n">
        <v>0.5216949252533859</v>
      </c>
      <c r="AB37" t="n">
        <v>8</v>
      </c>
      <c r="AC37" t="n">
        <v>0.5156695973910909</v>
      </c>
      <c r="AD37" t="n">
        <v>8</v>
      </c>
      <c r="AE37" t="n">
        <v>0.509460207387378</v>
      </c>
      <c r="AF37" t="n">
        <v>0.4320526225620714</v>
      </c>
      <c r="AG37" t="n">
        <v>0.5024979975340045</v>
      </c>
      <c r="AH37" t="n">
        <v>0.552488546089737</v>
      </c>
      <c r="AI37" t="n">
        <v>38.34243</v>
      </c>
      <c r="AJ37" t="n">
        <v>30.83133</v>
      </c>
      <c r="AK37" t="n">
        <v>47.68336</v>
      </c>
      <c r="AL37" t="n">
        <v>920</v>
      </c>
      <c r="AM37" t="n">
        <v>740</v>
      </c>
      <c r="AN37" t="n">
        <v>1144</v>
      </c>
      <c r="AO37" t="n">
        <v>130.5392</v>
      </c>
      <c r="AP37" t="n">
        <v>119.8903</v>
      </c>
      <c r="AQ37" t="n">
        <v>142.1338</v>
      </c>
      <c r="AR37" t="n">
        <v>0.1339803</v>
      </c>
      <c r="AS37" t="n">
        <v>0.1130397</v>
      </c>
      <c r="AT37" t="n">
        <v>0.1588001</v>
      </c>
      <c r="AU37" t="inlineStr">
        <is>
          <t>anlys\230430-153402\SylvAtri-ab-10mn-m-haz-pol-ra-8pyrex_e</t>
        </is>
      </c>
    </row>
    <row r="38">
      <c r="A38" t="n">
        <v>1</v>
      </c>
      <c r="B38" t="inlineStr">
        <is>
          <t>Sylvia atricapilla</t>
        </is>
      </c>
      <c r="C38" t="inlineStr">
        <is>
          <t>a+b</t>
        </is>
      </c>
      <c r="D38" t="inlineStr">
        <is>
          <t>m</t>
        </is>
      </c>
      <c r="E38" t="inlineStr">
        <is>
          <t>10mn</t>
        </is>
      </c>
      <c r="F38" t="n">
        <v>403</v>
      </c>
      <c r="G38" t="n">
        <v>511.409745300912</v>
      </c>
      <c r="H38" t="n">
        <v>46</v>
      </c>
      <c r="I38" t="inlineStr">
        <is>
          <t>HAZARD</t>
        </is>
      </c>
      <c r="J38" t="inlineStr">
        <is>
          <t>POLY</t>
        </is>
      </c>
      <c r="K38" t="n">
        <v>1.394174439319107</v>
      </c>
      <c r="L38" t="inlineStr"/>
      <c r="M38" t="inlineStr"/>
      <c r="N38" t="n">
        <v>1</v>
      </c>
      <c r="O38" t="n">
        <v>190</v>
      </c>
      <c r="P38" t="n">
        <v>402</v>
      </c>
      <c r="Q38" t="n">
        <v>99.75186104218362</v>
      </c>
      <c r="R38" t="n">
        <v>0</v>
      </c>
      <c r="S38" t="n">
        <v>0</v>
      </c>
      <c r="T38" t="n">
        <v>0.004510641</v>
      </c>
      <c r="U38" t="n">
        <v>0.5193621</v>
      </c>
      <c r="V38" t="n">
        <v>0.6</v>
      </c>
      <c r="W38" t="n">
        <v>0.6</v>
      </c>
      <c r="X38" t="n">
        <v>0.0989377</v>
      </c>
      <c r="Y38" t="inlineStr"/>
      <c r="Z38" t="inlineStr"/>
      <c r="AA38" t="n">
        <v>0.3824940256165151</v>
      </c>
      <c r="AB38" t="inlineStr"/>
      <c r="AC38" t="n">
        <v>0.377796123738834</v>
      </c>
      <c r="AD38" t="inlineStr"/>
      <c r="AE38" t="n">
        <v>0.3576159364902595</v>
      </c>
      <c r="AF38" t="n">
        <v>0.2335390457295184</v>
      </c>
      <c r="AG38" t="n">
        <v>0.3957175194761733</v>
      </c>
      <c r="AH38" t="n">
        <v>0.4210401086279972</v>
      </c>
      <c r="AI38" t="n">
        <v>36.70132</v>
      </c>
      <c r="AJ38" t="n">
        <v>30.22397</v>
      </c>
      <c r="AK38" t="n">
        <v>44.56684</v>
      </c>
      <c r="AL38" t="n">
        <v>881</v>
      </c>
      <c r="AM38" t="n">
        <v>725</v>
      </c>
      <c r="AN38" t="n">
        <v>1070</v>
      </c>
      <c r="AO38" t="n">
        <v>135.4629</v>
      </c>
      <c r="AP38" t="n">
        <v>126.3215</v>
      </c>
      <c r="AQ38" t="n">
        <v>145.2659</v>
      </c>
      <c r="AR38" t="n">
        <v>0.07016215000000001</v>
      </c>
      <c r="AS38" t="n">
        <v>0.06102022</v>
      </c>
      <c r="AT38" t="n">
        <v>0.08067369000000001</v>
      </c>
      <c r="AU38" t="inlineStr">
        <is>
          <t>anlys\230430-153402\SylvAtri-ab-10mn-m-haz-pol-la-53a3kp36</t>
        </is>
      </c>
    </row>
    <row r="39">
      <c r="A39" t="n">
        <v>1</v>
      </c>
      <c r="B39" t="inlineStr">
        <is>
          <t>Sylvia atricapilla</t>
        </is>
      </c>
      <c r="C39" t="inlineStr">
        <is>
          <t>a+b</t>
        </is>
      </c>
      <c r="D39" t="inlineStr">
        <is>
          <t>m</t>
        </is>
      </c>
      <c r="E39" t="inlineStr">
        <is>
          <t>10mn</t>
        </is>
      </c>
      <c r="F39" t="n">
        <v>403</v>
      </c>
      <c r="G39" t="n">
        <v>511.409745300912</v>
      </c>
      <c r="H39" t="n">
        <v>49</v>
      </c>
      <c r="I39" t="inlineStr">
        <is>
          <t>HAZARD</t>
        </is>
      </c>
      <c r="J39" t="inlineStr">
        <is>
          <t>POLY</t>
        </is>
      </c>
      <c r="K39" t="n">
        <v>4.553959641354886</v>
      </c>
      <c r="L39" t="n">
        <v>492.3283159838322</v>
      </c>
      <c r="M39" t="n">
        <v>13</v>
      </c>
      <c r="N39" t="n">
        <v>1</v>
      </c>
      <c r="O39" t="n">
        <v>190</v>
      </c>
      <c r="P39" t="n">
        <v>401</v>
      </c>
      <c r="Q39" t="n">
        <v>99.50372208436724</v>
      </c>
      <c r="R39" t="n">
        <v>0</v>
      </c>
      <c r="S39" t="n">
        <v>0</v>
      </c>
      <c r="T39" t="n">
        <v>0.2500808</v>
      </c>
      <c r="U39" t="n">
        <v>0.5500754</v>
      </c>
      <c r="V39" t="n">
        <v>0.6</v>
      </c>
      <c r="W39" t="n">
        <v>0.7</v>
      </c>
      <c r="X39" t="n">
        <v>0.1002309</v>
      </c>
      <c r="Y39" t="inlineStr"/>
      <c r="Z39" t="n">
        <v>1</v>
      </c>
      <c r="AA39" t="n">
        <v>0.6482794332705014</v>
      </c>
      <c r="AB39" t="n">
        <v>1</v>
      </c>
      <c r="AC39" t="n">
        <v>0.6401920044787797</v>
      </c>
      <c r="AD39" t="n">
        <v>1</v>
      </c>
      <c r="AE39" t="n">
        <v>0.6536108791086135</v>
      </c>
      <c r="AF39" t="n">
        <v>0.5831732421065325</v>
      </c>
      <c r="AG39" t="n">
        <v>0.6365544738905814</v>
      </c>
      <c r="AH39" t="n">
        <v>0.6727104315566447</v>
      </c>
      <c r="AI39" t="n">
        <v>37.58468</v>
      </c>
      <c r="AJ39" t="n">
        <v>30.87411</v>
      </c>
      <c r="AK39" t="n">
        <v>45.7538</v>
      </c>
      <c r="AL39" t="n">
        <v>902</v>
      </c>
      <c r="AM39" t="n">
        <v>741</v>
      </c>
      <c r="AN39" t="n">
        <v>1098</v>
      </c>
      <c r="AO39" t="n">
        <v>133.695</v>
      </c>
      <c r="AP39" t="n">
        <v>124.44</v>
      </c>
      <c r="AQ39" t="n">
        <v>143.6382</v>
      </c>
      <c r="AR39" t="n">
        <v>0.07374303</v>
      </c>
      <c r="AS39" t="n">
        <v>0.06389590000000001</v>
      </c>
      <c r="AT39" t="n">
        <v>0.08510773000000001</v>
      </c>
      <c r="AU39" t="inlineStr">
        <is>
          <t>anlys\230430-153402\SylvAtri-ab-10mn-m-haz-pol-la-ra-ma-90vq_6nr</t>
        </is>
      </c>
    </row>
    <row r="40">
      <c r="A40" t="n">
        <v>1</v>
      </c>
      <c r="B40" t="inlineStr">
        <is>
          <t>Sylvia atricapilla</t>
        </is>
      </c>
      <c r="C40" t="inlineStr">
        <is>
          <t>a+b</t>
        </is>
      </c>
      <c r="D40" t="inlineStr">
        <is>
          <t>m</t>
        </is>
      </c>
      <c r="E40" t="inlineStr">
        <is>
          <t>10mn</t>
        </is>
      </c>
      <c r="F40" t="n">
        <v>403</v>
      </c>
      <c r="G40" t="n">
        <v>511.409745300912</v>
      </c>
      <c r="H40" t="n">
        <v>47</v>
      </c>
      <c r="I40" t="inlineStr">
        <is>
          <t>HAZARD</t>
        </is>
      </c>
      <c r="J40" t="inlineStr">
        <is>
          <t>POLY</t>
        </is>
      </c>
      <c r="K40" t="n">
        <v>6.391710018107661</v>
      </c>
      <c r="L40" t="inlineStr"/>
      <c r="M40" t="n">
        <v>25</v>
      </c>
      <c r="N40" t="n">
        <v>1</v>
      </c>
      <c r="O40" t="n">
        <v>190</v>
      </c>
      <c r="P40" t="n">
        <v>402</v>
      </c>
      <c r="Q40" t="n">
        <v>99.75186104218362</v>
      </c>
      <c r="R40" t="n">
        <v>0</v>
      </c>
      <c r="S40" t="n">
        <v>0</v>
      </c>
      <c r="T40" t="n">
        <v>0.1012</v>
      </c>
      <c r="U40" t="n">
        <v>0.516043</v>
      </c>
      <c r="V40" t="n">
        <v>0.6</v>
      </c>
      <c r="W40" t="n">
        <v>0.6</v>
      </c>
      <c r="X40" t="n">
        <v>0.09913646</v>
      </c>
      <c r="Y40" t="inlineStr"/>
      <c r="Z40" t="n">
        <v>6</v>
      </c>
      <c r="AA40" t="n">
        <v>0.5637865961168452</v>
      </c>
      <c r="AB40" t="n">
        <v>6</v>
      </c>
      <c r="AC40" t="n">
        <v>0.5568452108825582</v>
      </c>
      <c r="AD40" t="n">
        <v>5</v>
      </c>
      <c r="AE40" t="n">
        <v>0.557162062378715</v>
      </c>
      <c r="AF40" t="n">
        <v>0.4658361254087934</v>
      </c>
      <c r="AG40" t="n">
        <v>0.5582707494583885</v>
      </c>
      <c r="AH40" t="n">
        <v>0.5943825991518996</v>
      </c>
      <c r="AI40" t="n">
        <v>36.92633</v>
      </c>
      <c r="AJ40" t="n">
        <v>30.39757</v>
      </c>
      <c r="AK40" t="n">
        <v>44.85734</v>
      </c>
      <c r="AL40" t="n">
        <v>886</v>
      </c>
      <c r="AM40" t="n">
        <v>730</v>
      </c>
      <c r="AN40" t="n">
        <v>1077</v>
      </c>
      <c r="AO40" t="n">
        <v>135.0496</v>
      </c>
      <c r="AP40" t="n">
        <v>125.9018</v>
      </c>
      <c r="AQ40" t="n">
        <v>144.8619</v>
      </c>
      <c r="AR40" t="n">
        <v>0.06973459999999999</v>
      </c>
      <c r="AS40" t="n">
        <v>0.06061558</v>
      </c>
      <c r="AT40" t="n">
        <v>0.08022549</v>
      </c>
      <c r="AU40" t="inlineStr">
        <is>
          <t>anlys\230430-153402\SylvAtri-ab-10mn-m-haz-pol-la-ma-7ak3cu9l</t>
        </is>
      </c>
    </row>
    <row r="41">
      <c r="A41" t="n">
        <v>1</v>
      </c>
      <c r="B41" t="inlineStr">
        <is>
          <t>Sylvia atricapilla</t>
        </is>
      </c>
      <c r="C41" t="inlineStr">
        <is>
          <t>a+b</t>
        </is>
      </c>
      <c r="D41" t="inlineStr">
        <is>
          <t>m</t>
        </is>
      </c>
      <c r="E41" t="inlineStr">
        <is>
          <t>10mn</t>
        </is>
      </c>
      <c r="F41" t="n">
        <v>403</v>
      </c>
      <c r="G41" t="n">
        <v>511.409745300912</v>
      </c>
      <c r="H41" t="n">
        <v>33</v>
      </c>
      <c r="I41" t="inlineStr">
        <is>
          <t>HNORMAL</t>
        </is>
      </c>
      <c r="J41" t="inlineStr">
        <is>
          <t>POLY</t>
        </is>
      </c>
      <c r="K41" t="n">
        <v>15.6269423369153</v>
      </c>
      <c r="L41" t="inlineStr"/>
      <c r="M41" t="n">
        <v>14</v>
      </c>
      <c r="N41" t="n">
        <v>2</v>
      </c>
      <c r="O41" t="n">
        <v>190</v>
      </c>
      <c r="P41" t="n">
        <v>396</v>
      </c>
      <c r="Q41" t="n">
        <v>98.26302729528535</v>
      </c>
      <c r="R41" t="n">
        <v>2</v>
      </c>
      <c r="S41" t="n">
        <v>0</v>
      </c>
      <c r="T41" t="n">
        <v>0.005637109</v>
      </c>
      <c r="U41" t="n">
        <v>5.365756e-05</v>
      </c>
      <c r="V41" t="n">
        <v>0.005</v>
      </c>
      <c r="W41" t="n">
        <v>0.005</v>
      </c>
      <c r="X41" t="n">
        <v>0.08283131000000001</v>
      </c>
      <c r="Y41" t="inlineStr"/>
      <c r="Z41" t="inlineStr"/>
      <c r="AA41" t="n">
        <v>0.03704788433480587</v>
      </c>
      <c r="AB41" t="inlineStr"/>
      <c r="AC41" t="n">
        <v>0.03705576958237356</v>
      </c>
      <c r="AD41" t="inlineStr"/>
      <c r="AE41" t="n">
        <v>0.02475857721650438</v>
      </c>
      <c r="AF41" t="n">
        <v>0.03005433209889171</v>
      </c>
      <c r="AG41" t="n">
        <v>0.01791860707812753</v>
      </c>
      <c r="AH41" t="n">
        <v>0.05308188920370752</v>
      </c>
      <c r="AI41" t="n">
        <v>35.432</v>
      </c>
      <c r="AJ41" t="n">
        <v>30.09928</v>
      </c>
      <c r="AK41" t="n">
        <v>41.70951</v>
      </c>
      <c r="AL41" t="n">
        <v>850</v>
      </c>
      <c r="AM41" t="n">
        <v>722</v>
      </c>
      <c r="AN41" t="n">
        <v>1001</v>
      </c>
      <c r="AO41" t="n">
        <v>136.8353</v>
      </c>
      <c r="AP41" t="n">
        <v>130.7988</v>
      </c>
      <c r="AQ41" t="n">
        <v>143.1503</v>
      </c>
      <c r="AR41" t="n">
        <v>0.07159094000000001</v>
      </c>
      <c r="AS41" t="n">
        <v>0.06541611999999999</v>
      </c>
      <c r="AT41" t="n">
        <v>0.07834861</v>
      </c>
      <c r="AU41" t="inlineStr">
        <is>
          <t>anlys\230430-153402\SylvAtri-ab-10mn-m-hno-pol-la-ma-8ipaxvjq</t>
        </is>
      </c>
    </row>
    <row r="42">
      <c r="A42" t="n">
        <v>1</v>
      </c>
      <c r="B42" t="inlineStr">
        <is>
          <t>Sylvia atricapilla</t>
        </is>
      </c>
      <c r="C42" t="inlineStr">
        <is>
          <t>a+b</t>
        </is>
      </c>
      <c r="D42" t="inlineStr">
        <is>
          <t>m</t>
        </is>
      </c>
      <c r="E42" t="inlineStr">
        <is>
          <t>10mn</t>
        </is>
      </c>
      <c r="F42" t="n">
        <v>403</v>
      </c>
      <c r="G42" t="n">
        <v>511.409745300912</v>
      </c>
      <c r="H42" t="n">
        <v>34</v>
      </c>
      <c r="I42" t="inlineStr">
        <is>
          <t>HNORMAL</t>
        </is>
      </c>
      <c r="J42" t="inlineStr">
        <is>
          <t>POLY</t>
        </is>
      </c>
      <c r="K42" t="n">
        <v>16.27002665534494</v>
      </c>
      <c r="L42" t="n">
        <v>310.1984947836591</v>
      </c>
      <c r="M42" t="inlineStr"/>
      <c r="N42" t="n">
        <v>1</v>
      </c>
      <c r="O42" t="n">
        <v>190</v>
      </c>
      <c r="P42" t="n">
        <v>382</v>
      </c>
      <c r="Q42" t="n">
        <v>94.78908188585608</v>
      </c>
      <c r="R42" t="n">
        <v>2</v>
      </c>
      <c r="S42" t="n">
        <v>0</v>
      </c>
      <c r="T42" t="n">
        <v>0.2076188</v>
      </c>
      <c r="U42" t="n">
        <v>0.326651</v>
      </c>
      <c r="V42" t="n">
        <v>0.4</v>
      </c>
      <c r="W42" t="n">
        <v>0.3</v>
      </c>
      <c r="X42" t="n">
        <v>0.1133837</v>
      </c>
      <c r="Y42" t="inlineStr"/>
      <c r="Z42" t="n">
        <v>9</v>
      </c>
      <c r="AA42" t="n">
        <v>0.4912371209087519</v>
      </c>
      <c r="AB42" t="n">
        <v>9</v>
      </c>
      <c r="AC42" t="n">
        <v>0.489081365895487</v>
      </c>
      <c r="AD42" t="n">
        <v>9</v>
      </c>
      <c r="AE42" t="n">
        <v>0.4756652882157691</v>
      </c>
      <c r="AF42" t="n">
        <v>0.4464089565223441</v>
      </c>
      <c r="AG42" t="n">
        <v>0.4694631301369342</v>
      </c>
      <c r="AH42" t="n">
        <v>0.5232909283456311</v>
      </c>
      <c r="AI42" t="n">
        <v>50.93022</v>
      </c>
      <c r="AJ42" t="n">
        <v>40.78219</v>
      </c>
      <c r="AK42" t="n">
        <v>63.60344</v>
      </c>
      <c r="AL42" t="n">
        <v>1222</v>
      </c>
      <c r="AM42" t="n">
        <v>979</v>
      </c>
      <c r="AN42" t="n">
        <v>1526</v>
      </c>
      <c r="AO42" t="n">
        <v>112.0965</v>
      </c>
      <c r="AP42" t="n">
        <v>102.7414</v>
      </c>
      <c r="AQ42" t="n">
        <v>122.3035</v>
      </c>
      <c r="AR42" t="n">
        <v>0.1305889</v>
      </c>
      <c r="AS42" t="n">
        <v>0.1097297</v>
      </c>
      <c r="AT42" t="n">
        <v>0.1554134</v>
      </c>
      <c r="AU42" t="inlineStr">
        <is>
          <t>anlys\230430-153402\SylvAtri-ab-10mn-m-hno-pol-la-ra-ct6695j9</t>
        </is>
      </c>
    </row>
    <row r="43">
      <c r="A43" t="n">
        <v>1</v>
      </c>
      <c r="B43" t="inlineStr">
        <is>
          <t>Sylvia atricapilla</t>
        </is>
      </c>
      <c r="C43" t="inlineStr">
        <is>
          <t>a+b</t>
        </is>
      </c>
      <c r="D43" t="inlineStr">
        <is>
          <t>m</t>
        </is>
      </c>
      <c r="E43" t="inlineStr">
        <is>
          <t>10mn</t>
        </is>
      </c>
      <c r="F43" t="n">
        <v>403</v>
      </c>
      <c r="G43" t="n">
        <v>511.409745300912</v>
      </c>
      <c r="H43" t="n">
        <v>32</v>
      </c>
      <c r="I43" t="inlineStr">
        <is>
          <t>HNORMAL</t>
        </is>
      </c>
      <c r="J43" t="inlineStr">
        <is>
          <t>POLY</t>
        </is>
      </c>
      <c r="K43" t="n">
        <v>16.44407962007019</v>
      </c>
      <c r="L43" t="inlineStr"/>
      <c r="M43" t="inlineStr"/>
      <c r="N43" t="n">
        <v>2</v>
      </c>
      <c r="O43" t="n">
        <v>190</v>
      </c>
      <c r="P43" t="n">
        <v>396</v>
      </c>
      <c r="Q43" t="n">
        <v>98.26302729528535</v>
      </c>
      <c r="R43" t="n">
        <v>2</v>
      </c>
      <c r="S43" t="n">
        <v>0</v>
      </c>
      <c r="T43" t="n">
        <v>6.037951e-05</v>
      </c>
      <c r="U43" t="n">
        <v>5.072465e-05</v>
      </c>
      <c r="V43" t="n">
        <v>0.005</v>
      </c>
      <c r="W43" t="n">
        <v>0.005</v>
      </c>
      <c r="X43" t="n">
        <v>0.08284925999999999</v>
      </c>
      <c r="Y43" t="inlineStr"/>
      <c r="Z43" t="inlineStr"/>
      <c r="AA43" t="n">
        <v>0.02086599659497678</v>
      </c>
      <c r="AB43" t="inlineStr"/>
      <c r="AC43" t="n">
        <v>0.02087037582118607</v>
      </c>
      <c r="AD43" t="inlineStr"/>
      <c r="AE43" t="n">
        <v>0.01284646547523737</v>
      </c>
      <c r="AF43" t="n">
        <v>0.0108987846472284</v>
      </c>
      <c r="AG43" t="n">
        <v>0.01068981612919467</v>
      </c>
      <c r="AH43" t="n">
        <v>0.0318656706697155</v>
      </c>
      <c r="AI43" t="n">
        <v>35.55177</v>
      </c>
      <c r="AJ43" t="n">
        <v>30.19998</v>
      </c>
      <c r="AK43" t="n">
        <v>41.85194</v>
      </c>
      <c r="AL43" t="n">
        <v>853</v>
      </c>
      <c r="AM43" t="n">
        <v>725</v>
      </c>
      <c r="AN43" t="n">
        <v>1004</v>
      </c>
      <c r="AO43" t="n">
        <v>136.6046</v>
      </c>
      <c r="AP43" t="n">
        <v>130.5741</v>
      </c>
      <c r="AQ43" t="n">
        <v>142.9136</v>
      </c>
      <c r="AR43" t="n">
        <v>0.07134976</v>
      </c>
      <c r="AS43" t="n">
        <v>0.0651916</v>
      </c>
      <c r="AT43" t="n">
        <v>0.07808962999999999</v>
      </c>
      <c r="AU43" t="inlineStr">
        <is>
          <t>anlys\230430-153402\SylvAtri-ab-10mn-m-hno-pol-la-bb_nvbo7</t>
        </is>
      </c>
    </row>
    <row r="44">
      <c r="A44" t="n">
        <v>1</v>
      </c>
      <c r="B44" t="inlineStr">
        <is>
          <t>Sylvia atricapilla</t>
        </is>
      </c>
      <c r="C44" t="inlineStr">
        <is>
          <t>a+b</t>
        </is>
      </c>
      <c r="D44" t="inlineStr">
        <is>
          <t>m</t>
        </is>
      </c>
      <c r="E44" t="inlineStr">
        <is>
          <t>10mn</t>
        </is>
      </c>
      <c r="F44" t="n">
        <v>403</v>
      </c>
      <c r="G44" t="n">
        <v>511.409745300912</v>
      </c>
      <c r="H44" t="n">
        <v>53</v>
      </c>
      <c r="I44" t="inlineStr">
        <is>
          <t>HAZARD</t>
        </is>
      </c>
      <c r="J44" t="inlineStr">
        <is>
          <t>POLY</t>
        </is>
      </c>
      <c r="K44" t="n">
        <v>20</v>
      </c>
      <c r="L44" t="inlineStr"/>
      <c r="M44" t="inlineStr"/>
      <c r="N44" t="n">
        <v>1</v>
      </c>
      <c r="O44" t="n">
        <v>190</v>
      </c>
      <c r="P44" t="n">
        <v>393</v>
      </c>
      <c r="Q44" t="n">
        <v>97.51861042183623</v>
      </c>
      <c r="R44" t="n">
        <v>0</v>
      </c>
      <c r="S44" t="n">
        <v>0</v>
      </c>
      <c r="T44" t="n">
        <v>0.002661884</v>
      </c>
      <c r="U44" t="n">
        <v>0.5063003</v>
      </c>
      <c r="V44" t="n">
        <v>0.5</v>
      </c>
      <c r="W44" t="n">
        <v>0.6</v>
      </c>
      <c r="X44" t="n">
        <v>0.1011106</v>
      </c>
      <c r="Y44" t="inlineStr"/>
      <c r="Z44" t="inlineStr"/>
      <c r="AA44" t="n">
        <v>0.3476593970021056</v>
      </c>
      <c r="AB44" t="inlineStr"/>
      <c r="AC44" t="n">
        <v>0.3432770742320881</v>
      </c>
      <c r="AD44" t="inlineStr"/>
      <c r="AE44" t="n">
        <v>0.3206824887324877</v>
      </c>
      <c r="AF44" t="n">
        <v>0.2023237040964981</v>
      </c>
      <c r="AG44" t="n">
        <v>0.3624877458066285</v>
      </c>
      <c r="AH44" t="n">
        <v>0.3865158964986984</v>
      </c>
      <c r="AI44" t="n">
        <v>36.64043</v>
      </c>
      <c r="AJ44" t="n">
        <v>30.04727</v>
      </c>
      <c r="AK44" t="n">
        <v>44.68031</v>
      </c>
      <c r="AL44" t="n">
        <v>879</v>
      </c>
      <c r="AM44" t="n">
        <v>721</v>
      </c>
      <c r="AN44" t="n">
        <v>1072</v>
      </c>
      <c r="AO44" t="n">
        <v>134.0492</v>
      </c>
      <c r="AP44" t="n">
        <v>124.596</v>
      </c>
      <c r="AQ44" t="n">
        <v>144.2196</v>
      </c>
      <c r="AR44" t="n">
        <v>0.06870533</v>
      </c>
      <c r="AS44" t="n">
        <v>0.05936575</v>
      </c>
      <c r="AT44" t="n">
        <v>0.07951424</v>
      </c>
      <c r="AU44" t="inlineStr">
        <is>
          <t>anlys\230430-153402\SylvAtri-ab-10mn-m-haz-pol-l20-6gbvnjys</t>
        </is>
      </c>
    </row>
    <row r="45">
      <c r="A45" t="n">
        <v>1</v>
      </c>
      <c r="B45" t="inlineStr">
        <is>
          <t>Sylvia atricapilla</t>
        </is>
      </c>
      <c r="C45" t="inlineStr">
        <is>
          <t>a+b</t>
        </is>
      </c>
      <c r="D45" t="inlineStr">
        <is>
          <t>m</t>
        </is>
      </c>
      <c r="E45" t="inlineStr">
        <is>
          <t>10mn</t>
        </is>
      </c>
      <c r="F45" t="n">
        <v>403</v>
      </c>
      <c r="G45" t="n">
        <v>511.409745300912</v>
      </c>
      <c r="H45" t="n">
        <v>39</v>
      </c>
      <c r="I45" t="inlineStr">
        <is>
          <t>HNORMAL</t>
        </is>
      </c>
      <c r="J45" t="inlineStr">
        <is>
          <t>POLY</t>
        </is>
      </c>
      <c r="K45" t="n">
        <v>20</v>
      </c>
      <c r="L45" t="inlineStr"/>
      <c r="M45" t="inlineStr"/>
      <c r="N45" t="n">
        <v>2</v>
      </c>
      <c r="O45" t="n">
        <v>190</v>
      </c>
      <c r="P45" t="n">
        <v>393</v>
      </c>
      <c r="Q45" t="n">
        <v>97.51861042183623</v>
      </c>
      <c r="R45" t="n">
        <v>2</v>
      </c>
      <c r="S45" t="n">
        <v>18.82600000000002</v>
      </c>
      <c r="T45" t="n">
        <v>9.596348e-06</v>
      </c>
      <c r="U45" t="n">
        <v>4.8163e-05</v>
      </c>
      <c r="V45" t="n">
        <v>0.005</v>
      </c>
      <c r="W45" t="n">
        <v>0.005</v>
      </c>
      <c r="X45" t="n">
        <v>0.08269703</v>
      </c>
      <c r="Y45" t="inlineStr"/>
      <c r="Z45" t="inlineStr"/>
      <c r="AA45" t="n">
        <v>0.01645817219867898</v>
      </c>
      <c r="AB45" t="inlineStr"/>
      <c r="AC45" t="n">
        <v>0.01646204033562177</v>
      </c>
      <c r="AD45" t="inlineStr"/>
      <c r="AE45" t="n">
        <v>0.00979498090369111</v>
      </c>
      <c r="AF45" t="n">
        <v>0.007194782090538275</v>
      </c>
      <c r="AG45" t="n">
        <v>0.008607220469974362</v>
      </c>
      <c r="AH45" t="n">
        <v>0.02580661144553077</v>
      </c>
      <c r="AI45" t="n">
        <v>35.48579</v>
      </c>
      <c r="AJ45" t="n">
        <v>30.15351</v>
      </c>
      <c r="AK45" t="n">
        <v>41.76101</v>
      </c>
      <c r="AL45" t="n">
        <v>852</v>
      </c>
      <c r="AM45" t="n">
        <v>724</v>
      </c>
      <c r="AN45" t="n">
        <v>1002</v>
      </c>
      <c r="AO45" t="n">
        <v>136.2126</v>
      </c>
      <c r="AP45" t="n">
        <v>130.1391</v>
      </c>
      <c r="AQ45" t="n">
        <v>142.5696</v>
      </c>
      <c r="AR45" t="n">
        <v>0.07094088</v>
      </c>
      <c r="AS45" t="n">
        <v>0.06475797</v>
      </c>
      <c r="AT45" t="n">
        <v>0.07771413000000001</v>
      </c>
      <c r="AU45" t="inlineStr">
        <is>
          <t>anlys\230430-153402\SylvAtri-ab-10mn-m-hno-pol-l20-br0fs7_6</t>
        </is>
      </c>
    </row>
    <row r="46">
      <c r="A46" t="n">
        <v>1</v>
      </c>
      <c r="B46" t="inlineStr">
        <is>
          <t>Sylvia atricapilla</t>
        </is>
      </c>
      <c r="C46" t="inlineStr">
        <is>
          <t>a+b</t>
        </is>
      </c>
      <c r="D46" t="inlineStr">
        <is>
          <t>m</t>
        </is>
      </c>
      <c r="E46" t="inlineStr">
        <is>
          <t>10mn</t>
        </is>
      </c>
      <c r="F46" t="n">
        <v>403</v>
      </c>
      <c r="G46" t="n">
        <v>511.409745300912</v>
      </c>
      <c r="H46" t="n">
        <v>40</v>
      </c>
      <c r="I46" t="inlineStr">
        <is>
          <t>HNORMAL</t>
        </is>
      </c>
      <c r="J46" t="inlineStr">
        <is>
          <t>POLY</t>
        </is>
      </c>
      <c r="K46" t="n">
        <v>20</v>
      </c>
      <c r="L46" t="n">
        <v>100</v>
      </c>
      <c r="M46" t="inlineStr"/>
      <c r="N46" t="n">
        <v>1</v>
      </c>
      <c r="O46" t="n">
        <v>190</v>
      </c>
      <c r="P46" t="n">
        <v>202</v>
      </c>
      <c r="Q46" t="n">
        <v>50.12406947890819</v>
      </c>
      <c r="R46" t="n">
        <v>0</v>
      </c>
      <c r="S46" t="n">
        <v>0</v>
      </c>
      <c r="T46" t="n">
        <v>0.1064683</v>
      </c>
      <c r="U46" t="n">
        <v>0.7373148</v>
      </c>
      <c r="V46" t="n">
        <v>0.7</v>
      </c>
      <c r="W46" t="n">
        <v>0.7</v>
      </c>
      <c r="X46" t="n">
        <v>0.1610613</v>
      </c>
      <c r="Y46" t="inlineStr"/>
      <c r="Z46" t="n">
        <v>4</v>
      </c>
      <c r="AA46" t="n">
        <v>0.5821724443910739</v>
      </c>
      <c r="AB46" t="n">
        <v>4</v>
      </c>
      <c r="AC46" t="n">
        <v>0.5721035677993956</v>
      </c>
      <c r="AD46" t="n">
        <v>6</v>
      </c>
      <c r="AE46" t="n">
        <v>0.5441310601390741</v>
      </c>
      <c r="AF46" t="n">
        <v>0.4820259142053422</v>
      </c>
      <c r="AG46" t="n">
        <v>0.5976566972709041</v>
      </c>
      <c r="AH46" t="n">
        <v>0.5927297683053775</v>
      </c>
      <c r="AI46" t="n">
        <v>38.69473</v>
      </c>
      <c r="AJ46" t="n">
        <v>28.2405</v>
      </c>
      <c r="AK46" t="n">
        <v>53.01896</v>
      </c>
      <c r="AL46" t="n">
        <v>929</v>
      </c>
      <c r="AM46" t="n">
        <v>678</v>
      </c>
      <c r="AN46" t="n">
        <v>1272</v>
      </c>
      <c r="AO46" t="n">
        <v>93.51862</v>
      </c>
      <c r="AP46" t="n">
        <v>82.23813</v>
      </c>
      <c r="AQ46" t="n">
        <v>106.3464</v>
      </c>
      <c r="AR46" t="n">
        <v>0.8745732000000001</v>
      </c>
      <c r="AS46" t="n">
        <v>0.6768609</v>
      </c>
      <c r="AT46" t="n">
        <v>1</v>
      </c>
      <c r="AU46" t="inlineStr">
        <is>
          <t>anlys\230430-153402\SylvAtri-ab-10mn-m-hno-pol-l20-r100-pu4xokbb</t>
        </is>
      </c>
    </row>
    <row r="47">
      <c r="A47" t="n">
        <v>1</v>
      </c>
      <c r="B47" t="inlineStr">
        <is>
          <t>Sylvia atricapilla</t>
        </is>
      </c>
      <c r="C47" t="inlineStr">
        <is>
          <t>a+b</t>
        </is>
      </c>
      <c r="D47" t="inlineStr">
        <is>
          <t>m</t>
        </is>
      </c>
      <c r="E47" t="inlineStr">
        <is>
          <t>10mn</t>
        </is>
      </c>
      <c r="F47" t="n">
        <v>403</v>
      </c>
      <c r="G47" t="n">
        <v>511.409745300912</v>
      </c>
      <c r="H47" t="n">
        <v>54</v>
      </c>
      <c r="I47" t="inlineStr">
        <is>
          <t>HAZARD</t>
        </is>
      </c>
      <c r="J47" t="inlineStr">
        <is>
          <t>POLY</t>
        </is>
      </c>
      <c r="K47" t="n">
        <v>20</v>
      </c>
      <c r="L47" t="n">
        <v>100</v>
      </c>
      <c r="M47" t="inlineStr"/>
      <c r="N47" t="n">
        <v>2</v>
      </c>
      <c r="O47" t="n">
        <v>190</v>
      </c>
      <c r="P47" t="n">
        <v>202</v>
      </c>
      <c r="Q47" t="n">
        <v>50.12406947890819</v>
      </c>
      <c r="R47" t="n">
        <v>0</v>
      </c>
      <c r="S47" t="n">
        <v>0.1870000000001255</v>
      </c>
      <c r="T47" t="n">
        <v>0.1305727</v>
      </c>
      <c r="U47" t="n">
        <v>0.7316509</v>
      </c>
      <c r="V47" t="n">
        <v>0.7</v>
      </c>
      <c r="W47" t="n">
        <v>0.6</v>
      </c>
      <c r="X47" t="n">
        <v>0.1069651</v>
      </c>
      <c r="Y47" t="inlineStr"/>
      <c r="Z47" t="n">
        <v>5</v>
      </c>
      <c r="AA47" t="n">
        <v>0.5670943862401092</v>
      </c>
      <c r="AB47" t="n">
        <v>5</v>
      </c>
      <c r="AC47" t="n">
        <v>0.5594714236311399</v>
      </c>
      <c r="AD47" t="n">
        <v>4</v>
      </c>
      <c r="AE47" t="n">
        <v>0.5612000626178681</v>
      </c>
      <c r="AF47" t="n">
        <v>0.4817129838252506</v>
      </c>
      <c r="AG47" t="n">
        <v>0.5833774434680823</v>
      </c>
      <c r="AH47" t="n">
        <v>0.595949084213329</v>
      </c>
      <c r="AI47" t="n">
        <v>37.17172</v>
      </c>
      <c r="AJ47" t="n">
        <v>30.10849</v>
      </c>
      <c r="AK47" t="n">
        <v>45.89193</v>
      </c>
      <c r="AL47" t="n">
        <v>892</v>
      </c>
      <c r="AM47" t="n">
        <v>723</v>
      </c>
      <c r="AN47" t="n">
        <v>1101</v>
      </c>
      <c r="AO47" t="n">
        <v>95.41521</v>
      </c>
      <c r="AP47" t="n">
        <v>90.79487</v>
      </c>
      <c r="AQ47" t="n">
        <v>100.2707</v>
      </c>
      <c r="AR47" t="n">
        <v>0.9104063999999999</v>
      </c>
      <c r="AS47" t="n">
        <v>0.8244097</v>
      </c>
      <c r="AT47" t="n">
        <v>1</v>
      </c>
      <c r="AU47" t="inlineStr">
        <is>
          <t>anlys\230430-153402\SylvAtri-ab-10mn-m-haz-pol-l20-r100-g8gzccq7</t>
        </is>
      </c>
    </row>
    <row r="48">
      <c r="A48" t="n">
        <v>1</v>
      </c>
      <c r="B48" t="inlineStr">
        <is>
          <t>Sylvia atricapilla</t>
        </is>
      </c>
      <c r="C48" t="inlineStr">
        <is>
          <t>a+b</t>
        </is>
      </c>
      <c r="D48" t="inlineStr">
        <is>
          <t>m</t>
        </is>
      </c>
      <c r="E48" t="inlineStr">
        <is>
          <t>10mn</t>
        </is>
      </c>
      <c r="F48" t="n">
        <v>403</v>
      </c>
      <c r="G48" t="n">
        <v>511.409745300912</v>
      </c>
      <c r="H48" t="n">
        <v>55</v>
      </c>
      <c r="I48" t="inlineStr">
        <is>
          <t>HAZARD</t>
        </is>
      </c>
      <c r="J48" t="inlineStr">
        <is>
          <t>POLY</t>
        </is>
      </c>
      <c r="K48" t="n">
        <v>20</v>
      </c>
      <c r="L48" t="n">
        <v>200</v>
      </c>
      <c r="M48" t="inlineStr"/>
      <c r="N48" t="n">
        <v>2</v>
      </c>
      <c r="O48" t="n">
        <v>190</v>
      </c>
      <c r="P48" t="n">
        <v>339</v>
      </c>
      <c r="Q48" t="n">
        <v>84.11910669975187</v>
      </c>
      <c r="R48" t="n">
        <v>0</v>
      </c>
      <c r="S48" t="n">
        <v>0</v>
      </c>
      <c r="T48" t="n">
        <v>0.08976787</v>
      </c>
      <c r="U48" t="n">
        <v>0.3136989</v>
      </c>
      <c r="V48" t="n">
        <v>0.5</v>
      </c>
      <c r="W48" t="n">
        <v>0.5</v>
      </c>
      <c r="X48" t="n">
        <v>0.1211925</v>
      </c>
      <c r="Y48" t="inlineStr"/>
      <c r="Z48" t="inlineStr"/>
      <c r="AA48" t="n">
        <v>0.4836629250654179</v>
      </c>
      <c r="AB48" t="inlineStr"/>
      <c r="AC48" t="n">
        <v>0.4763000152237843</v>
      </c>
      <c r="AD48" t="n">
        <v>10</v>
      </c>
      <c r="AE48" t="n">
        <v>0.4686474084424052</v>
      </c>
      <c r="AF48" t="n">
        <v>0.4011194309765884</v>
      </c>
      <c r="AG48" t="n">
        <v>0.460946580771245</v>
      </c>
      <c r="AH48" t="n">
        <v>0.5144468934597449</v>
      </c>
      <c r="AI48" t="n">
        <v>38.56949</v>
      </c>
      <c r="AJ48" t="n">
        <v>30.41763</v>
      </c>
      <c r="AK48" t="n">
        <v>48.90603</v>
      </c>
      <c r="AL48" t="n">
        <v>926</v>
      </c>
      <c r="AM48" t="n">
        <v>730</v>
      </c>
      <c r="AN48" t="n">
        <v>1174</v>
      </c>
      <c r="AO48" t="n">
        <v>121.3462</v>
      </c>
      <c r="AP48" t="n">
        <v>110.5272</v>
      </c>
      <c r="AQ48" t="n">
        <v>133.2242</v>
      </c>
      <c r="AR48" t="n">
        <v>0.3681224</v>
      </c>
      <c r="AS48" t="n">
        <v>0.3055023</v>
      </c>
      <c r="AT48" t="n">
        <v>0.4435781</v>
      </c>
      <c r="AU48" t="inlineStr">
        <is>
          <t>anlys\230430-153402\SylvAtri-ab-10mn-m-haz-pol-l20-r200-cx1v5yph</t>
        </is>
      </c>
    </row>
    <row r="49">
      <c r="A49" t="n">
        <v>1</v>
      </c>
      <c r="B49" t="inlineStr">
        <is>
          <t>Sylvia atricapilla</t>
        </is>
      </c>
      <c r="C49" t="inlineStr">
        <is>
          <t>a+b</t>
        </is>
      </c>
      <c r="D49" t="inlineStr">
        <is>
          <t>m</t>
        </is>
      </c>
      <c r="E49" t="inlineStr">
        <is>
          <t>10mn</t>
        </is>
      </c>
      <c r="F49" t="n">
        <v>403</v>
      </c>
      <c r="G49" t="n">
        <v>511.409745300912</v>
      </c>
      <c r="H49" t="n">
        <v>41</v>
      </c>
      <c r="I49" t="inlineStr">
        <is>
          <t>HNORMAL</t>
        </is>
      </c>
      <c r="J49" t="inlineStr">
        <is>
          <t>POLY</t>
        </is>
      </c>
      <c r="K49" t="n">
        <v>20</v>
      </c>
      <c r="L49" t="n">
        <v>200</v>
      </c>
      <c r="M49" t="inlineStr"/>
      <c r="N49" t="n">
        <v>1</v>
      </c>
      <c r="O49" t="n">
        <v>190</v>
      </c>
      <c r="P49" t="n">
        <v>339</v>
      </c>
      <c r="Q49" t="n">
        <v>84.11910669975187</v>
      </c>
      <c r="R49" t="n">
        <v>0</v>
      </c>
      <c r="S49" t="n">
        <v>6.049999999999727</v>
      </c>
      <c r="T49" t="n">
        <v>0.01614171</v>
      </c>
      <c r="U49" t="n">
        <v>0.03368654</v>
      </c>
      <c r="V49" t="n">
        <v>0.2</v>
      </c>
      <c r="W49" t="n">
        <v>0.2</v>
      </c>
      <c r="X49" t="n">
        <v>0.09887993</v>
      </c>
      <c r="Y49" t="inlineStr"/>
      <c r="Z49" t="inlineStr"/>
      <c r="AA49" t="n">
        <v>0.2526637379210747</v>
      </c>
      <c r="AB49" t="inlineStr"/>
      <c r="AC49" t="n">
        <v>0.2495626391612663</v>
      </c>
      <c r="AD49" t="inlineStr"/>
      <c r="AE49" t="n">
        <v>0.2069737017933509</v>
      </c>
      <c r="AF49" t="n">
        <v>0.1861274037304129</v>
      </c>
      <c r="AG49" t="n">
        <v>0.2019812624280019</v>
      </c>
      <c r="AH49" t="n">
        <v>0.2912449832109688</v>
      </c>
      <c r="AI49" t="n">
        <v>44.47056</v>
      </c>
      <c r="AJ49" t="n">
        <v>36.61816</v>
      </c>
      <c r="AK49" t="n">
        <v>54.00682</v>
      </c>
      <c r="AL49" t="n">
        <v>1067</v>
      </c>
      <c r="AM49" t="n">
        <v>879</v>
      </c>
      <c r="AN49" t="n">
        <v>1296</v>
      </c>
      <c r="AO49" t="n">
        <v>113.0087</v>
      </c>
      <c r="AP49" t="n">
        <v>106.1004</v>
      </c>
      <c r="AQ49" t="n">
        <v>120.3667</v>
      </c>
      <c r="AR49" t="n">
        <v>0.319274</v>
      </c>
      <c r="AS49" t="n">
        <v>0.2814599</v>
      </c>
      <c r="AT49" t="n">
        <v>0.3621685</v>
      </c>
      <c r="AU49" t="inlineStr">
        <is>
          <t>anlys\230430-153402\SylvAtri-ab-10mn-m-hno-pol-l20-r200-290d24fx</t>
        </is>
      </c>
    </row>
    <row r="50">
      <c r="A50" t="n">
        <v>1</v>
      </c>
      <c r="B50" t="inlineStr">
        <is>
          <t>Sylvia atricapilla</t>
        </is>
      </c>
      <c r="C50" t="inlineStr">
        <is>
          <t>a+b</t>
        </is>
      </c>
      <c r="D50" t="inlineStr">
        <is>
          <t>m</t>
        </is>
      </c>
      <c r="E50" t="inlineStr">
        <is>
          <t>10mn</t>
        </is>
      </c>
      <c r="F50" t="n">
        <v>403</v>
      </c>
      <c r="G50" t="n">
        <v>511.409745300912</v>
      </c>
      <c r="H50" t="n">
        <v>35</v>
      </c>
      <c r="I50" t="inlineStr">
        <is>
          <t>HNORMAL</t>
        </is>
      </c>
      <c r="J50" t="inlineStr">
        <is>
          <t>POLY</t>
        </is>
      </c>
      <c r="K50" t="n">
        <v>22.01868753575665</v>
      </c>
      <c r="L50" t="n">
        <v>295.1204112350394</v>
      </c>
      <c r="M50" t="n">
        <v>13</v>
      </c>
      <c r="N50" t="n">
        <v>1</v>
      </c>
      <c r="O50" t="n">
        <v>190</v>
      </c>
      <c r="P50" t="n">
        <v>375</v>
      </c>
      <c r="Q50" t="n">
        <v>93.05210918114143</v>
      </c>
      <c r="R50" t="n">
        <v>2</v>
      </c>
      <c r="S50" t="n">
        <v>0</v>
      </c>
      <c r="T50" t="n">
        <v>0.1659957</v>
      </c>
      <c r="U50" t="n">
        <v>0.3024977</v>
      </c>
      <c r="V50" t="n">
        <v>0.4</v>
      </c>
      <c r="W50" t="n">
        <v>0.3</v>
      </c>
      <c r="X50" t="n">
        <v>0.1181021</v>
      </c>
      <c r="Y50" t="inlineStr"/>
      <c r="Z50" t="inlineStr"/>
      <c r="AA50" t="n">
        <v>0.4710195143248794</v>
      </c>
      <c r="AB50" t="inlineStr"/>
      <c r="AC50" t="n">
        <v>0.4686781942597825</v>
      </c>
      <c r="AD50" t="inlineStr"/>
      <c r="AE50" t="n">
        <v>0.4536213057874998</v>
      </c>
      <c r="AF50" t="n">
        <v>0.4194807197573155</v>
      </c>
      <c r="AG50" t="n">
        <v>0.4484049150948078</v>
      </c>
      <c r="AH50" t="n">
        <v>0.5031421447069405</v>
      </c>
      <c r="AI50" t="n">
        <v>52.12489</v>
      </c>
      <c r="AJ50" t="n">
        <v>41.35923</v>
      </c>
      <c r="AK50" t="n">
        <v>65.69280999999999</v>
      </c>
      <c r="AL50" t="n">
        <v>1251</v>
      </c>
      <c r="AM50" t="n">
        <v>993</v>
      </c>
      <c r="AN50" t="n">
        <v>1577</v>
      </c>
      <c r="AO50" t="n">
        <v>109.7846</v>
      </c>
      <c r="AP50" t="n">
        <v>99.93173</v>
      </c>
      <c r="AQ50" t="n">
        <v>120.6089</v>
      </c>
      <c r="AR50" t="n">
        <v>0.1383839</v>
      </c>
      <c r="AS50" t="n">
        <v>0.1146962</v>
      </c>
      <c r="AT50" t="n">
        <v>0.1669636</v>
      </c>
      <c r="AU50" t="inlineStr">
        <is>
          <t>anlys\230430-153402\SylvAtri-ab-10mn-m-hno-pol-la-ra-ma-uz19m2fe</t>
        </is>
      </c>
    </row>
    <row r="51">
      <c r="A51" t="n">
        <v>1</v>
      </c>
      <c r="B51" t="inlineStr">
        <is>
          <t>Sylvia atricapilla</t>
        </is>
      </c>
      <c r="C51" t="inlineStr">
        <is>
          <t>a+b</t>
        </is>
      </c>
      <c r="D51" t="inlineStr">
        <is>
          <t>m</t>
        </is>
      </c>
      <c r="E51" t="inlineStr">
        <is>
          <t>10mn</t>
        </is>
      </c>
      <c r="F51" t="n">
        <v>403</v>
      </c>
      <c r="G51" t="n">
        <v>511.409745300912</v>
      </c>
      <c r="H51" t="n">
        <v>48</v>
      </c>
      <c r="I51" t="inlineStr">
        <is>
          <t>HAZARD</t>
        </is>
      </c>
      <c r="J51" t="inlineStr">
        <is>
          <t>POLY</t>
        </is>
      </c>
      <c r="K51" t="n">
        <v>26.1201365615479</v>
      </c>
      <c r="L51" t="n">
        <v>265.0048292910468</v>
      </c>
      <c r="M51" t="inlineStr"/>
      <c r="N51" t="n">
        <v>2</v>
      </c>
      <c r="O51" t="n">
        <v>190</v>
      </c>
      <c r="P51" t="n">
        <v>362</v>
      </c>
      <c r="Q51" t="n">
        <v>89.82630272952854</v>
      </c>
      <c r="R51" t="n">
        <v>0</v>
      </c>
      <c r="S51" t="n">
        <v>0</v>
      </c>
      <c r="T51" t="n">
        <v>0.3316771</v>
      </c>
      <c r="U51" t="n">
        <v>0.3852856</v>
      </c>
      <c r="V51" t="n">
        <v>0.6</v>
      </c>
      <c r="W51" t="n">
        <v>0.5</v>
      </c>
      <c r="X51" t="n">
        <v>0.1165303</v>
      </c>
      <c r="Y51" t="inlineStr"/>
      <c r="Z51" t="n">
        <v>2</v>
      </c>
      <c r="AA51" t="n">
        <v>0.6040570107365242</v>
      </c>
      <c r="AB51" t="n">
        <v>2</v>
      </c>
      <c r="AC51" t="n">
        <v>0.5951867267347402</v>
      </c>
      <c r="AD51" t="n">
        <v>2</v>
      </c>
      <c r="AE51" t="n">
        <v>0.6038004461633582</v>
      </c>
      <c r="AF51" t="n">
        <v>0.565130528939173</v>
      </c>
      <c r="AG51" t="n">
        <v>0.574616996631355</v>
      </c>
      <c r="AH51" t="n">
        <v>0.6280700200573496</v>
      </c>
      <c r="AI51" t="n">
        <v>36.33773</v>
      </c>
      <c r="AJ51" t="n">
        <v>28.91959</v>
      </c>
      <c r="AK51" t="n">
        <v>45.6587</v>
      </c>
      <c r="AL51" t="n">
        <v>872</v>
      </c>
      <c r="AM51" t="n">
        <v>694</v>
      </c>
      <c r="AN51" t="n">
        <v>1096</v>
      </c>
      <c r="AO51" t="n">
        <v>129.1884</v>
      </c>
      <c r="AP51" t="n">
        <v>118.0263</v>
      </c>
      <c r="AQ51" t="n">
        <v>141.4062</v>
      </c>
      <c r="AR51" t="n">
        <v>0.2376507</v>
      </c>
      <c r="AS51" t="n">
        <v>0.1984143</v>
      </c>
      <c r="AT51" t="n">
        <v>0.2846461</v>
      </c>
      <c r="AU51" t="inlineStr">
        <is>
          <t>anlys\230430-153402\SylvAtri-ab-10mn-m-haz-pol-la-ra-xkolv95u</t>
        </is>
      </c>
    </row>
    <row r="52">
      <c r="A52" t="n">
        <v>2</v>
      </c>
      <c r="B52" t="inlineStr">
        <is>
          <t>Prunella modularis</t>
        </is>
      </c>
      <c r="C52" t="inlineStr">
        <is>
          <t>a+b</t>
        </is>
      </c>
      <c r="D52" t="inlineStr">
        <is>
          <t>m</t>
        </is>
      </c>
      <c r="E52" t="inlineStr">
        <is>
          <t>5mn</t>
        </is>
      </c>
      <c r="F52" t="n">
        <v>21</v>
      </c>
      <c r="G52" t="n">
        <v>159.730018883386</v>
      </c>
      <c r="H52" t="n">
        <v>57</v>
      </c>
      <c r="I52" t="inlineStr">
        <is>
          <t>HNORMAL</t>
        </is>
      </c>
      <c r="J52" t="inlineStr">
        <is>
          <t>POLY</t>
        </is>
      </c>
      <c r="K52" t="inlineStr"/>
      <c r="L52" t="inlineStr"/>
      <c r="M52" t="n">
        <v>4</v>
      </c>
      <c r="N52" t="n">
        <v>1</v>
      </c>
      <c r="O52" t="n">
        <v>190</v>
      </c>
      <c r="P52" t="n">
        <v>21</v>
      </c>
      <c r="Q52" t="n">
        <v>100</v>
      </c>
      <c r="R52" t="n">
        <v>0</v>
      </c>
      <c r="S52" t="n">
        <v>9.179699999999997</v>
      </c>
      <c r="T52" t="n">
        <v>0.9241697</v>
      </c>
      <c r="U52" t="n">
        <v>0.8853005</v>
      </c>
      <c r="V52" t="n">
        <v>1</v>
      </c>
      <c r="W52" t="n">
        <v>1</v>
      </c>
      <c r="X52" t="n">
        <v>0.3997802</v>
      </c>
      <c r="Y52" t="inlineStr"/>
      <c r="Z52" t="n">
        <v>3</v>
      </c>
      <c r="AA52" t="n">
        <v>0.5328465889867956</v>
      </c>
      <c r="AB52" t="n">
        <v>1</v>
      </c>
      <c r="AC52" t="n">
        <v>0.6540009437373021</v>
      </c>
      <c r="AD52" t="n">
        <v>1</v>
      </c>
      <c r="AE52" t="n">
        <v>0.7388546737585572</v>
      </c>
      <c r="AF52" t="n">
        <v>0.5664666685069604</v>
      </c>
      <c r="AG52" t="n">
        <v>0.563768640113625</v>
      </c>
      <c r="AH52" t="n">
        <v>0.3339209157609507</v>
      </c>
      <c r="AI52" t="n">
        <v>2.721605</v>
      </c>
      <c r="AJ52" t="n">
        <v>1.259828</v>
      </c>
      <c r="AK52" t="n">
        <v>5.879478</v>
      </c>
      <c r="AL52" t="n">
        <v>65</v>
      </c>
      <c r="AM52" t="n">
        <v>30</v>
      </c>
      <c r="AN52" t="n">
        <v>141</v>
      </c>
      <c r="AO52" t="n">
        <v>113.6961</v>
      </c>
      <c r="AP52" t="n">
        <v>83.89146</v>
      </c>
      <c r="AQ52" t="n">
        <v>154.0895</v>
      </c>
      <c r="AR52" t="n">
        <v>0.5066612</v>
      </c>
      <c r="AS52" t="n">
        <v>0.278421</v>
      </c>
      <c r="AT52" t="n">
        <v>0.9220051</v>
      </c>
      <c r="AU52" t="inlineStr">
        <is>
          <t>anlys\230430-153402\PrunModu-ab-5mn-m-hno-pol-ma-e0imn7lg</t>
        </is>
      </c>
    </row>
    <row r="53">
      <c r="A53" t="n">
        <v>2</v>
      </c>
      <c r="B53" t="inlineStr">
        <is>
          <t>Prunella modularis</t>
        </is>
      </c>
      <c r="C53" t="inlineStr">
        <is>
          <t>a+b</t>
        </is>
      </c>
      <c r="D53" t="inlineStr">
        <is>
          <t>m</t>
        </is>
      </c>
      <c r="E53" t="inlineStr">
        <is>
          <t>5mn</t>
        </is>
      </c>
      <c r="F53" t="n">
        <v>21</v>
      </c>
      <c r="G53" t="n">
        <v>159.730018883386</v>
      </c>
      <c r="H53" t="n">
        <v>56</v>
      </c>
      <c r="I53" t="inlineStr">
        <is>
          <t>HNORMAL</t>
        </is>
      </c>
      <c r="J53" t="inlineStr">
        <is>
          <t>POLY</t>
        </is>
      </c>
      <c r="K53" t="inlineStr"/>
      <c r="L53" t="inlineStr"/>
      <c r="M53" t="inlineStr"/>
      <c r="N53" t="n">
        <v>1</v>
      </c>
      <c r="O53" t="n">
        <v>190</v>
      </c>
      <c r="P53" t="n">
        <v>21</v>
      </c>
      <c r="Q53" t="n">
        <v>100</v>
      </c>
      <c r="R53" t="n">
        <v>0</v>
      </c>
      <c r="S53" t="n">
        <v>9.179699999999997</v>
      </c>
      <c r="T53" t="n">
        <v>0.3791687</v>
      </c>
      <c r="U53" t="n">
        <v>0.8853005</v>
      </c>
      <c r="V53" t="n">
        <v>1</v>
      </c>
      <c r="W53" t="n">
        <v>1</v>
      </c>
      <c r="X53" t="n">
        <v>0.3997802</v>
      </c>
      <c r="Y53" t="inlineStr"/>
      <c r="Z53" t="n">
        <v>7</v>
      </c>
      <c r="AA53" t="n">
        <v>0.4766913641732585</v>
      </c>
      <c r="AB53" t="n">
        <v>10</v>
      </c>
      <c r="AC53" t="n">
        <v>0.5850775973503672</v>
      </c>
      <c r="AD53" t="inlineStr"/>
      <c r="AE53" t="n">
        <v>0.6505562399844251</v>
      </c>
      <c r="AF53" t="n">
        <v>0.4647210085042905</v>
      </c>
      <c r="AG53" t="n">
        <v>0.5106341864774225</v>
      </c>
      <c r="AH53" t="n">
        <v>0.3024493081648231</v>
      </c>
      <c r="AI53" t="n">
        <v>2.721605</v>
      </c>
      <c r="AJ53" t="n">
        <v>1.259828</v>
      </c>
      <c r="AK53" t="n">
        <v>5.879478</v>
      </c>
      <c r="AL53" t="n">
        <v>65</v>
      </c>
      <c r="AM53" t="n">
        <v>30</v>
      </c>
      <c r="AN53" t="n">
        <v>141</v>
      </c>
      <c r="AO53" t="n">
        <v>113.6961</v>
      </c>
      <c r="AP53" t="n">
        <v>83.89146</v>
      </c>
      <c r="AQ53" t="n">
        <v>154.0895</v>
      </c>
      <c r="AR53" t="n">
        <v>0.5066612</v>
      </c>
      <c r="AS53" t="n">
        <v>0.278421</v>
      </c>
      <c r="AT53" t="n">
        <v>0.9220051</v>
      </c>
      <c r="AU53" t="inlineStr">
        <is>
          <t>anlys\230430-153402\PrunModu-ab-5mn-m-hno-pol-457r1y8m</t>
        </is>
      </c>
    </row>
    <row r="54">
      <c r="A54" t="n">
        <v>2</v>
      </c>
      <c r="B54" t="inlineStr">
        <is>
          <t>Prunella modularis</t>
        </is>
      </c>
      <c r="C54" t="inlineStr">
        <is>
          <t>a+b</t>
        </is>
      </c>
      <c r="D54" t="inlineStr">
        <is>
          <t>m</t>
        </is>
      </c>
      <c r="E54" t="inlineStr">
        <is>
          <t>5mn</t>
        </is>
      </c>
      <c r="F54" t="n">
        <v>21</v>
      </c>
      <c r="G54" t="n">
        <v>159.730018883386</v>
      </c>
      <c r="H54" t="n">
        <v>72</v>
      </c>
      <c r="I54" t="inlineStr">
        <is>
          <t>HAZARD</t>
        </is>
      </c>
      <c r="J54" t="inlineStr">
        <is>
          <t>POLY</t>
        </is>
      </c>
      <c r="K54" t="inlineStr"/>
      <c r="L54" t="inlineStr"/>
      <c r="M54" t="n">
        <v>4</v>
      </c>
      <c r="N54" t="n">
        <v>2</v>
      </c>
      <c r="O54" t="n">
        <v>190</v>
      </c>
      <c r="P54" t="n">
        <v>21</v>
      </c>
      <c r="Q54" t="n">
        <v>100</v>
      </c>
      <c r="R54" t="n">
        <v>0</v>
      </c>
      <c r="S54" t="n">
        <v>11.11750000000001</v>
      </c>
      <c r="T54" t="n">
        <v>0.6015992999999999</v>
      </c>
      <c r="U54" t="n">
        <v>0.9173815</v>
      </c>
      <c r="V54" t="n">
        <v>1</v>
      </c>
      <c r="W54" t="n">
        <v>1</v>
      </c>
      <c r="X54" t="n">
        <v>0.9023038</v>
      </c>
      <c r="Y54" t="inlineStr"/>
      <c r="Z54" t="inlineStr"/>
      <c r="AA54" t="n">
        <v>0.002373466632613398</v>
      </c>
      <c r="AB54" t="inlineStr"/>
      <c r="AC54" t="n">
        <v>0.1137749376280162</v>
      </c>
      <c r="AD54" t="inlineStr"/>
      <c r="AE54" t="n">
        <v>0.2275004544019858</v>
      </c>
      <c r="AF54" t="n">
        <v>0.0043902152958212</v>
      </c>
      <c r="AG54" t="n">
        <v>0.004600935167540088</v>
      </c>
      <c r="AH54" t="n">
        <v>2.439758488104749e-05</v>
      </c>
      <c r="AI54" t="n">
        <v>3.312739</v>
      </c>
      <c r="AJ54" t="n">
        <v>0.6710129</v>
      </c>
      <c r="AK54" t="n">
        <v>16.35473</v>
      </c>
      <c r="AL54" t="n">
        <v>80</v>
      </c>
      <c r="AM54" t="n">
        <v>16</v>
      </c>
      <c r="AN54" t="n">
        <v>393</v>
      </c>
      <c r="AO54" t="n">
        <v>103.0539</v>
      </c>
      <c r="AP54" t="n">
        <v>43.50275</v>
      </c>
      <c r="AQ54" t="n">
        <v>244.1248</v>
      </c>
      <c r="AR54" t="n">
        <v>0.4162512</v>
      </c>
      <c r="AS54" t="n">
        <v>0.08765688000000001</v>
      </c>
      <c r="AT54" t="n">
        <v>1</v>
      </c>
      <c r="AU54" t="inlineStr">
        <is>
          <t>anlys\230430-153402\PrunModu-ab-5mn-m-haz-pol-ma-01hsncks</t>
        </is>
      </c>
    </row>
    <row r="55">
      <c r="A55" t="n">
        <v>2</v>
      </c>
      <c r="B55" t="inlineStr">
        <is>
          <t>Prunella modularis</t>
        </is>
      </c>
      <c r="C55" t="inlineStr">
        <is>
          <t>a+b</t>
        </is>
      </c>
      <c r="D55" t="inlineStr">
        <is>
          <t>m</t>
        </is>
      </c>
      <c r="E55" t="inlineStr">
        <is>
          <t>5mn</t>
        </is>
      </c>
      <c r="F55" t="n">
        <v>21</v>
      </c>
      <c r="G55" t="n">
        <v>159.730018883386</v>
      </c>
      <c r="H55" t="n">
        <v>71</v>
      </c>
      <c r="I55" t="inlineStr">
        <is>
          <t>HAZARD</t>
        </is>
      </c>
      <c r="J55" t="inlineStr">
        <is>
          <t>POLY</t>
        </is>
      </c>
      <c r="K55" t="inlineStr"/>
      <c r="L55" t="inlineStr"/>
      <c r="M55" t="inlineStr"/>
      <c r="N55" t="n">
        <v>2</v>
      </c>
      <c r="O55" t="n">
        <v>190</v>
      </c>
      <c r="P55" t="n">
        <v>21</v>
      </c>
      <c r="Q55" t="n">
        <v>100</v>
      </c>
      <c r="R55" t="n">
        <v>0</v>
      </c>
      <c r="S55" t="n">
        <v>11.11750000000001</v>
      </c>
      <c r="T55" t="n">
        <v>0.1828787</v>
      </c>
      <c r="U55" t="n">
        <v>0.9173815</v>
      </c>
      <c r="V55" t="n">
        <v>1</v>
      </c>
      <c r="W55" t="n">
        <v>1</v>
      </c>
      <c r="X55" t="n">
        <v>0.9023038</v>
      </c>
      <c r="Y55" t="inlineStr"/>
      <c r="Z55" t="inlineStr"/>
      <c r="AA55" t="n">
        <v>0.002045220353297257</v>
      </c>
      <c r="AB55" t="inlineStr"/>
      <c r="AC55" t="n">
        <v>0.09804006297561768</v>
      </c>
      <c r="AD55" t="inlineStr"/>
      <c r="AE55" t="n">
        <v>0.1919130581890428</v>
      </c>
      <c r="AF55" t="n">
        <v>0.00336949554110828</v>
      </c>
      <c r="AG55" t="n">
        <v>0.004030748001566636</v>
      </c>
      <c r="AH55" t="n">
        <v>2.137402787071063e-05</v>
      </c>
      <c r="AI55" t="n">
        <v>3.312739</v>
      </c>
      <c r="AJ55" t="n">
        <v>0.6710129</v>
      </c>
      <c r="AK55" t="n">
        <v>16.35473</v>
      </c>
      <c r="AL55" t="n">
        <v>80</v>
      </c>
      <c r="AM55" t="n">
        <v>16</v>
      </c>
      <c r="AN55" t="n">
        <v>393</v>
      </c>
      <c r="AO55" t="n">
        <v>103.0539</v>
      </c>
      <c r="AP55" t="n">
        <v>43.50275</v>
      </c>
      <c r="AQ55" t="n">
        <v>244.1248</v>
      </c>
      <c r="AR55" t="n">
        <v>0.4162512</v>
      </c>
      <c r="AS55" t="n">
        <v>0.08765688000000001</v>
      </c>
      <c r="AT55" t="n">
        <v>1</v>
      </c>
      <c r="AU55" t="inlineStr">
        <is>
          <t>anlys\230430-153402\PrunModu-ab-5mn-m-haz-pol-xqmkvuqv</t>
        </is>
      </c>
    </row>
    <row r="56">
      <c r="A56" t="n">
        <v>2</v>
      </c>
      <c r="B56" t="inlineStr">
        <is>
          <t>Prunella modularis</t>
        </is>
      </c>
      <c r="C56" t="inlineStr">
        <is>
          <t>a+b</t>
        </is>
      </c>
      <c r="D56" t="inlineStr">
        <is>
          <t>m</t>
        </is>
      </c>
      <c r="E56" t="inlineStr">
        <is>
          <t>5mn</t>
        </is>
      </c>
      <c r="F56" t="n">
        <v>21</v>
      </c>
      <c r="G56" t="n">
        <v>159.730018883386</v>
      </c>
      <c r="H56" t="n">
        <v>65</v>
      </c>
      <c r="I56" t="inlineStr">
        <is>
          <t>HNORMAL</t>
        </is>
      </c>
      <c r="J56" t="inlineStr">
        <is>
          <t>POLY</t>
        </is>
      </c>
      <c r="K56" t="inlineStr"/>
      <c r="L56" t="n">
        <v>100</v>
      </c>
      <c r="M56" t="inlineStr"/>
      <c r="N56" t="n">
        <v>1</v>
      </c>
      <c r="O56" t="n">
        <v>190</v>
      </c>
      <c r="P56" t="n">
        <v>11</v>
      </c>
      <c r="Q56" t="n">
        <v>52.38095238095238</v>
      </c>
      <c r="R56" t="n">
        <v>0</v>
      </c>
      <c r="S56" t="n">
        <v>0</v>
      </c>
      <c r="T56" t="n">
        <v>0.6079963</v>
      </c>
      <c r="U56" t="n">
        <v>0.9600472</v>
      </c>
      <c r="V56" t="n">
        <v>1</v>
      </c>
      <c r="W56" t="n">
        <v>1</v>
      </c>
      <c r="X56" t="n">
        <v>0.5377469</v>
      </c>
      <c r="Y56" t="inlineStr"/>
      <c r="Z56" t="inlineStr"/>
      <c r="AA56" t="n">
        <v>0.2155720628811769</v>
      </c>
      <c r="AB56" t="inlineStr"/>
      <c r="AC56" t="n">
        <v>0.4185107800020643</v>
      </c>
      <c r="AD56" t="inlineStr"/>
      <c r="AE56" t="n">
        <v>0.5142700587183264</v>
      </c>
      <c r="AF56" t="n">
        <v>0.2418949216370271</v>
      </c>
      <c r="AG56" t="n">
        <v>0.2544897337712252</v>
      </c>
      <c r="AH56" t="n">
        <v>0.07455160025302301</v>
      </c>
      <c r="AI56" t="n">
        <v>3.80716</v>
      </c>
      <c r="AJ56" t="n">
        <v>1.342862</v>
      </c>
      <c r="AK56" t="n">
        <v>10.79371</v>
      </c>
      <c r="AL56" t="n">
        <v>91</v>
      </c>
      <c r="AM56" t="n">
        <v>32</v>
      </c>
      <c r="AN56" t="n">
        <v>259</v>
      </c>
      <c r="AO56" t="n">
        <v>69.57353000000001</v>
      </c>
      <c r="AP56" t="n">
        <v>43.21493</v>
      </c>
      <c r="AQ56" t="n">
        <v>112.0093</v>
      </c>
      <c r="AR56" t="n">
        <v>0.4840476</v>
      </c>
      <c r="AS56" t="n">
        <v>0.1924384</v>
      </c>
      <c r="AT56" t="n">
        <v>1</v>
      </c>
      <c r="AU56" t="inlineStr">
        <is>
          <t>anlys\230430-153402\PrunModu-ab-5mn-m-hno-pol-r100-gg_oancx</t>
        </is>
      </c>
    </row>
    <row r="57">
      <c r="A57" t="n">
        <v>2</v>
      </c>
      <c r="B57" t="inlineStr">
        <is>
          <t>Prunella modularis</t>
        </is>
      </c>
      <c r="C57" t="inlineStr">
        <is>
          <t>a+b</t>
        </is>
      </c>
      <c r="D57" t="inlineStr">
        <is>
          <t>m</t>
        </is>
      </c>
      <c r="E57" t="inlineStr">
        <is>
          <t>5mn</t>
        </is>
      </c>
      <c r="F57" t="n">
        <v>21</v>
      </c>
      <c r="G57" t="n">
        <v>159.730018883386</v>
      </c>
      <c r="H57" t="n">
        <v>80</v>
      </c>
      <c r="I57" t="inlineStr">
        <is>
          <t>HAZARD</t>
        </is>
      </c>
      <c r="J57" t="inlineStr">
        <is>
          <t>POLY</t>
        </is>
      </c>
      <c r="K57" t="inlineStr"/>
      <c r="L57" t="n">
        <v>100</v>
      </c>
      <c r="M57" t="inlineStr"/>
      <c r="N57" t="n">
        <v>2</v>
      </c>
      <c r="O57" t="n">
        <v>190</v>
      </c>
      <c r="P57" t="n">
        <v>11</v>
      </c>
      <c r="Q57" t="n">
        <v>52.38095238095238</v>
      </c>
      <c r="R57" t="n">
        <v>0</v>
      </c>
      <c r="S57" t="n">
        <v>1.795900000000003</v>
      </c>
      <c r="T57" t="n">
        <v>0.6001434</v>
      </c>
      <c r="U57" t="n">
        <v>0.9901813</v>
      </c>
      <c r="V57" t="n">
        <v>1</v>
      </c>
      <c r="W57" t="n">
        <v>1</v>
      </c>
      <c r="X57" t="n">
        <v>0.543528</v>
      </c>
      <c r="Y57" t="inlineStr"/>
      <c r="Z57" t="inlineStr"/>
      <c r="AA57" t="n">
        <v>0.1943273776796906</v>
      </c>
      <c r="AB57" t="inlineStr"/>
      <c r="AC57" t="n">
        <v>0.3874009600788273</v>
      </c>
      <c r="AD57" t="inlineStr"/>
      <c r="AE57" t="n">
        <v>0.5100917057256363</v>
      </c>
      <c r="AF57" t="n">
        <v>0.2202659870179962</v>
      </c>
      <c r="AG57" t="n">
        <v>0.2328679000697113</v>
      </c>
      <c r="AH57" t="n">
        <v>0.0654845469938392</v>
      </c>
      <c r="AI57" t="n">
        <v>3.139492</v>
      </c>
      <c r="AJ57" t="n">
        <v>1.088136</v>
      </c>
      <c r="AK57" t="n">
        <v>9.058071</v>
      </c>
      <c r="AL57" t="n">
        <v>75</v>
      </c>
      <c r="AM57" t="n">
        <v>26</v>
      </c>
      <c r="AN57" t="n">
        <v>217</v>
      </c>
      <c r="AO57" t="n">
        <v>76.6152</v>
      </c>
      <c r="AP57" t="n">
        <v>46.87548</v>
      </c>
      <c r="AQ57" t="n">
        <v>125.223</v>
      </c>
      <c r="AR57" t="n">
        <v>0.5869888</v>
      </c>
      <c r="AS57" t="n">
        <v>0.2268462</v>
      </c>
      <c r="AT57" t="n">
        <v>1</v>
      </c>
      <c r="AU57" t="inlineStr">
        <is>
          <t>anlys\230430-153402\PrunModu-ab-5mn-m-haz-pol-r100-yr9as72u</t>
        </is>
      </c>
    </row>
    <row r="58">
      <c r="A58" t="n">
        <v>2</v>
      </c>
      <c r="B58" t="inlineStr">
        <is>
          <t>Prunella modularis</t>
        </is>
      </c>
      <c r="C58" t="inlineStr">
        <is>
          <t>a+b</t>
        </is>
      </c>
      <c r="D58" t="inlineStr">
        <is>
          <t>m</t>
        </is>
      </c>
      <c r="E58" t="inlineStr">
        <is>
          <t>5mn</t>
        </is>
      </c>
      <c r="F58" t="n">
        <v>21</v>
      </c>
      <c r="G58" t="n">
        <v>159.730018883386</v>
      </c>
      <c r="H58" t="n">
        <v>58</v>
      </c>
      <c r="I58" t="inlineStr">
        <is>
          <t>HNORMAL</t>
        </is>
      </c>
      <c r="J58" t="inlineStr">
        <is>
          <t>POLY</t>
        </is>
      </c>
      <c r="K58" t="inlineStr"/>
      <c r="L58" t="n">
        <v>151.3846980289072</v>
      </c>
      <c r="M58" t="inlineStr"/>
      <c r="N58" t="n">
        <v>1</v>
      </c>
      <c r="O58" t="n">
        <v>190</v>
      </c>
      <c r="P58" t="n">
        <v>20</v>
      </c>
      <c r="Q58" t="n">
        <v>95.23809523809524</v>
      </c>
      <c r="R58" t="n">
        <v>0</v>
      </c>
      <c r="S58" t="n">
        <v>0</v>
      </c>
      <c r="T58" t="n">
        <v>0.8238671</v>
      </c>
      <c r="U58" t="n">
        <v>0.8415073</v>
      </c>
      <c r="V58" t="n">
        <v>1</v>
      </c>
      <c r="W58" t="n">
        <v>1</v>
      </c>
      <c r="X58" t="n">
        <v>0.4200137</v>
      </c>
      <c r="Y58" t="inlineStr"/>
      <c r="Z58" t="n">
        <v>10</v>
      </c>
      <c r="AA58" t="n">
        <v>0.4742915432331186</v>
      </c>
      <c r="AB58" t="n">
        <v>5</v>
      </c>
      <c r="AC58" t="n">
        <v>0.6108426565765602</v>
      </c>
      <c r="AD58" t="n">
        <v>5</v>
      </c>
      <c r="AE58" t="n">
        <v>0.6964778615045346</v>
      </c>
      <c r="AF58" t="n">
        <v>0.5043025153752128</v>
      </c>
      <c r="AG58" t="n">
        <v>0.5054910114061912</v>
      </c>
      <c r="AH58" t="n">
        <v>0.2780424776489858</v>
      </c>
      <c r="AI58" t="n">
        <v>2.774897</v>
      </c>
      <c r="AJ58" t="n">
        <v>1.237605</v>
      </c>
      <c r="AK58" t="n">
        <v>6.221737</v>
      </c>
      <c r="AL58" t="n">
        <v>67</v>
      </c>
      <c r="AM58" t="n">
        <v>30</v>
      </c>
      <c r="AN58" t="n">
        <v>149</v>
      </c>
      <c r="AO58" t="n">
        <v>109.8854</v>
      </c>
      <c r="AP58" t="n">
        <v>79.57586000000001</v>
      </c>
      <c r="AQ58" t="n">
        <v>151.7394</v>
      </c>
      <c r="AR58" t="n">
        <v>0.5268827</v>
      </c>
      <c r="AS58" t="n">
        <v>0.2793669</v>
      </c>
      <c r="AT58" t="n">
        <v>0.9936947</v>
      </c>
      <c r="AU58" t="inlineStr">
        <is>
          <t>anlys\230430-153402\PrunModu-ab-5mn-m-hno-pol-ra-d6xosv6_</t>
        </is>
      </c>
    </row>
    <row r="59">
      <c r="A59" t="n">
        <v>2</v>
      </c>
      <c r="B59" t="inlineStr">
        <is>
          <t>Prunella modularis</t>
        </is>
      </c>
      <c r="C59" t="inlineStr">
        <is>
          <t>a+b</t>
        </is>
      </c>
      <c r="D59" t="inlineStr">
        <is>
          <t>m</t>
        </is>
      </c>
      <c r="E59" t="inlineStr">
        <is>
          <t>5mn</t>
        </is>
      </c>
      <c r="F59" t="n">
        <v>21</v>
      </c>
      <c r="G59" t="n">
        <v>159.730018883386</v>
      </c>
      <c r="H59" t="n">
        <v>59</v>
      </c>
      <c r="I59" t="inlineStr">
        <is>
          <t>HNORMAL</t>
        </is>
      </c>
      <c r="J59" t="inlineStr">
        <is>
          <t>POLY</t>
        </is>
      </c>
      <c r="K59" t="inlineStr"/>
      <c r="L59" t="n">
        <v>156.2941801345967</v>
      </c>
      <c r="M59" t="n">
        <v>4</v>
      </c>
      <c r="N59" t="n">
        <v>1</v>
      </c>
      <c r="O59" t="n">
        <v>190</v>
      </c>
      <c r="P59" t="n">
        <v>20</v>
      </c>
      <c r="Q59" t="n">
        <v>95.23809523809524</v>
      </c>
      <c r="R59" t="n">
        <v>0</v>
      </c>
      <c r="S59" t="n">
        <v>0</v>
      </c>
      <c r="T59" t="n">
        <v>0.9281696</v>
      </c>
      <c r="U59" t="n">
        <v>0.8234605</v>
      </c>
      <c r="V59" t="n">
        <v>1</v>
      </c>
      <c r="W59" t="n">
        <v>1</v>
      </c>
      <c r="X59" t="n">
        <v>0.4200129</v>
      </c>
      <c r="Y59" t="inlineStr"/>
      <c r="Z59" t="n">
        <v>6</v>
      </c>
      <c r="AA59" t="n">
        <v>0.480110685179728</v>
      </c>
      <c r="AB59" t="n">
        <v>4</v>
      </c>
      <c r="AC59" t="n">
        <v>0.6183359112155782</v>
      </c>
      <c r="AD59" t="n">
        <v>3</v>
      </c>
      <c r="AE59" t="n">
        <v>0.7062501288096047</v>
      </c>
      <c r="AF59" t="n">
        <v>0.5165958626419002</v>
      </c>
      <c r="AG59" t="n">
        <v>0.5097706888459712</v>
      </c>
      <c r="AH59" t="n">
        <v>0.2810736451111271</v>
      </c>
      <c r="AI59" t="n">
        <v>2.933796</v>
      </c>
      <c r="AJ59" t="n">
        <v>1.308476</v>
      </c>
      <c r="AK59" t="n">
        <v>6.578002</v>
      </c>
      <c r="AL59" t="n">
        <v>70</v>
      </c>
      <c r="AM59" t="n">
        <v>31</v>
      </c>
      <c r="AN59" t="n">
        <v>158</v>
      </c>
      <c r="AO59" t="n">
        <v>106.8682</v>
      </c>
      <c r="AP59" t="n">
        <v>77.39097</v>
      </c>
      <c r="AQ59" t="n">
        <v>147.5728</v>
      </c>
      <c r="AR59" t="n">
        <v>0.4675327</v>
      </c>
      <c r="AS59" t="n">
        <v>0.2478984</v>
      </c>
      <c r="AT59" t="n">
        <v>0.8817594</v>
      </c>
      <c r="AU59" t="inlineStr">
        <is>
          <t>anlys\230430-153402\PrunModu-ab-5mn-m-hno-pol-ra-ma-i6957j_c</t>
        </is>
      </c>
    </row>
    <row r="60">
      <c r="A60" t="n">
        <v>2</v>
      </c>
      <c r="B60" t="inlineStr">
        <is>
          <t>Prunella modularis</t>
        </is>
      </c>
      <c r="C60" t="inlineStr">
        <is>
          <t>a+b</t>
        </is>
      </c>
      <c r="D60" t="inlineStr">
        <is>
          <t>m</t>
        </is>
      </c>
      <c r="E60" t="inlineStr">
        <is>
          <t>5mn</t>
        </is>
      </c>
      <c r="F60" t="n">
        <v>21</v>
      </c>
      <c r="G60" t="n">
        <v>159.730018883386</v>
      </c>
      <c r="H60" t="n">
        <v>73</v>
      </c>
      <c r="I60" t="inlineStr">
        <is>
          <t>HAZARD</t>
        </is>
      </c>
      <c r="J60" t="inlineStr">
        <is>
          <t>POLY</t>
        </is>
      </c>
      <c r="K60" t="inlineStr"/>
      <c r="L60" t="n">
        <v>159.5533502590467</v>
      </c>
      <c r="M60" t="inlineStr"/>
      <c r="N60" t="n">
        <v>1</v>
      </c>
      <c r="O60" t="n">
        <v>190</v>
      </c>
      <c r="P60" t="n">
        <v>20</v>
      </c>
      <c r="Q60" t="n">
        <v>95.23809523809524</v>
      </c>
      <c r="R60" t="n">
        <v>0</v>
      </c>
      <c r="S60" t="n">
        <v>0</v>
      </c>
      <c r="T60" t="n">
        <v>0.2045119</v>
      </c>
      <c r="U60" t="n">
        <v>0.7014223000000001</v>
      </c>
      <c r="V60" t="n">
        <v>0.6</v>
      </c>
      <c r="W60" t="n">
        <v>0.5</v>
      </c>
      <c r="X60" t="n">
        <v>0.3189173</v>
      </c>
      <c r="Y60" t="inlineStr"/>
      <c r="Z60" t="inlineStr"/>
      <c r="AA60" t="n">
        <v>0.4564833780685572</v>
      </c>
      <c r="AB60" t="inlineStr"/>
      <c r="AC60" t="n">
        <v>0.4879994659621156</v>
      </c>
      <c r="AD60" t="inlineStr"/>
      <c r="AE60" t="n">
        <v>0.5322087647214602</v>
      </c>
      <c r="AF60" t="n">
        <v>0.4175224327582366</v>
      </c>
      <c r="AG60" t="n">
        <v>0.4787990247996259</v>
      </c>
      <c r="AH60" t="n">
        <v>0.3743995758364394</v>
      </c>
      <c r="AI60" t="n">
        <v>1.857424</v>
      </c>
      <c r="AJ60" t="n">
        <v>1.00246</v>
      </c>
      <c r="AK60" t="n">
        <v>3.441556</v>
      </c>
      <c r="AL60" t="n">
        <v>45</v>
      </c>
      <c r="AM60" t="n">
        <v>24</v>
      </c>
      <c r="AN60" t="n">
        <v>83</v>
      </c>
      <c r="AO60" t="n">
        <v>134.3098</v>
      </c>
      <c r="AP60" t="n">
        <v>115.1456</v>
      </c>
      <c r="AQ60" t="n">
        <v>156.6636</v>
      </c>
      <c r="AR60" t="n">
        <v>0.7086072</v>
      </c>
      <c r="AS60" t="n">
        <v>0.521456</v>
      </c>
      <c r="AT60" t="n">
        <v>0.9629272</v>
      </c>
      <c r="AU60" t="inlineStr">
        <is>
          <t>anlys\230430-153402\PrunModu-ab-5mn-m-haz-pol-ra-uzoighy3</t>
        </is>
      </c>
    </row>
    <row r="61">
      <c r="A61" t="n">
        <v>2</v>
      </c>
      <c r="B61" t="inlineStr">
        <is>
          <t>Prunella modularis</t>
        </is>
      </c>
      <c r="C61" t="inlineStr">
        <is>
          <t>a+b</t>
        </is>
      </c>
      <c r="D61" t="inlineStr">
        <is>
          <t>m</t>
        </is>
      </c>
      <c r="E61" t="inlineStr">
        <is>
          <t>5mn</t>
        </is>
      </c>
      <c r="F61" t="n">
        <v>21</v>
      </c>
      <c r="G61" t="n">
        <v>159.730018883386</v>
      </c>
      <c r="H61" t="n">
        <v>74</v>
      </c>
      <c r="I61" t="inlineStr">
        <is>
          <t>HAZARD</t>
        </is>
      </c>
      <c r="J61" t="inlineStr">
        <is>
          <t>POLY</t>
        </is>
      </c>
      <c r="K61" t="inlineStr"/>
      <c r="L61" t="n">
        <v>159.7295019584809</v>
      </c>
      <c r="M61" t="n">
        <v>4</v>
      </c>
      <c r="N61" t="n">
        <v>1</v>
      </c>
      <c r="O61" t="n">
        <v>190</v>
      </c>
      <c r="P61" t="n">
        <v>20</v>
      </c>
      <c r="Q61" t="n">
        <v>95.23809523809524</v>
      </c>
      <c r="R61" t="n">
        <v>0</v>
      </c>
      <c r="S61" t="n">
        <v>0</v>
      </c>
      <c r="T61" t="n">
        <v>0.2584782</v>
      </c>
      <c r="U61" t="n">
        <v>0.7004294</v>
      </c>
      <c r="V61" t="n">
        <v>0.6</v>
      </c>
      <c r="W61" t="n">
        <v>0.5</v>
      </c>
      <c r="X61" t="n">
        <v>0.3185503</v>
      </c>
      <c r="Y61" t="inlineStr"/>
      <c r="Z61" t="inlineStr"/>
      <c r="AA61" t="n">
        <v>0.4704462500162128</v>
      </c>
      <c r="AB61" t="inlineStr"/>
      <c r="AC61" t="n">
        <v>0.5027008531259539</v>
      </c>
      <c r="AD61" t="inlineStr"/>
      <c r="AE61" t="n">
        <v>0.550424362011222</v>
      </c>
      <c r="AF61" t="n">
        <v>0.4401609968182267</v>
      </c>
      <c r="AG61" t="n">
        <v>0.4917179367069889</v>
      </c>
      <c r="AH61" t="n">
        <v>0.3849155083319465</v>
      </c>
      <c r="AI61" t="n">
        <v>1.85658</v>
      </c>
      <c r="AJ61" t="n">
        <v>1.002693</v>
      </c>
      <c r="AK61" t="n">
        <v>3.437634</v>
      </c>
      <c r="AL61" t="n">
        <v>45</v>
      </c>
      <c r="AM61" t="n">
        <v>24</v>
      </c>
      <c r="AN61" t="n">
        <v>83</v>
      </c>
      <c r="AO61" t="n">
        <v>134.3403</v>
      </c>
      <c r="AP61" t="n">
        <v>115.2681</v>
      </c>
      <c r="AQ61" t="n">
        <v>156.5682</v>
      </c>
      <c r="AR61" t="n">
        <v>0.7073589</v>
      </c>
      <c r="AS61" t="n">
        <v>0.5213984</v>
      </c>
      <c r="AT61" t="n">
        <v>0.9596436</v>
      </c>
      <c r="AU61" t="inlineStr">
        <is>
          <t>anlys\230430-153402\PrunModu-ab-5mn-m-haz-pol-ra-ma-knl10lmj</t>
        </is>
      </c>
    </row>
    <row r="62">
      <c r="A62" t="n">
        <v>2</v>
      </c>
      <c r="B62" t="inlineStr">
        <is>
          <t>Prunella modularis</t>
        </is>
      </c>
      <c r="C62" t="inlineStr">
        <is>
          <t>a+b</t>
        </is>
      </c>
      <c r="D62" t="inlineStr">
        <is>
          <t>m</t>
        </is>
      </c>
      <c r="E62" t="inlineStr">
        <is>
          <t>5mn</t>
        </is>
      </c>
      <c r="F62" t="n">
        <v>21</v>
      </c>
      <c r="G62" t="n">
        <v>159.730018883386</v>
      </c>
      <c r="H62" t="n">
        <v>81</v>
      </c>
      <c r="I62" t="inlineStr">
        <is>
          <t>HAZARD</t>
        </is>
      </c>
      <c r="J62" t="inlineStr">
        <is>
          <t>POLY</t>
        </is>
      </c>
      <c r="K62" t="inlineStr"/>
      <c r="L62" t="n">
        <v>200</v>
      </c>
      <c r="M62" t="inlineStr"/>
      <c r="N62" t="n">
        <v>2</v>
      </c>
      <c r="O62" t="n">
        <v>190</v>
      </c>
      <c r="P62" t="n">
        <v>21</v>
      </c>
      <c r="Q62" t="n">
        <v>100</v>
      </c>
      <c r="R62" t="n">
        <v>0</v>
      </c>
      <c r="S62" t="n">
        <v>1.208100000000002</v>
      </c>
      <c r="T62" t="n">
        <v>0.1658116</v>
      </c>
      <c r="U62" t="n">
        <v>0.705287</v>
      </c>
      <c r="V62" t="n">
        <v>0.7</v>
      </c>
      <c r="W62" t="n">
        <v>0.6</v>
      </c>
      <c r="X62" t="n">
        <v>0.3083254</v>
      </c>
      <c r="Y62" t="inlineStr"/>
      <c r="Z62" t="n">
        <v>5</v>
      </c>
      <c r="AA62" t="n">
        <v>0.4806526004663527</v>
      </c>
      <c r="AB62" t="inlineStr"/>
      <c r="AC62" t="n">
        <v>0.5075252338843655</v>
      </c>
      <c r="AD62" t="inlineStr"/>
      <c r="AE62" t="n">
        <v>0.5524040455773764</v>
      </c>
      <c r="AF62" t="n">
        <v>0.4270452740539767</v>
      </c>
      <c r="AG62" t="n">
        <v>0.5015741418921021</v>
      </c>
      <c r="AH62" t="n">
        <v>0.4021939098988273</v>
      </c>
      <c r="AI62" t="n">
        <v>1.836018</v>
      </c>
      <c r="AJ62" t="n">
        <v>1.010536</v>
      </c>
      <c r="AK62" t="n">
        <v>3.335817</v>
      </c>
      <c r="AL62" t="n">
        <v>44</v>
      </c>
      <c r="AM62" t="n">
        <v>24</v>
      </c>
      <c r="AN62" t="n">
        <v>80</v>
      </c>
      <c r="AO62" t="n">
        <v>138.4265</v>
      </c>
      <c r="AP62" t="n">
        <v>118.9255</v>
      </c>
      <c r="AQ62" t="n">
        <v>161.1253</v>
      </c>
      <c r="AR62" t="n">
        <v>0.4790477</v>
      </c>
      <c r="AS62" t="n">
        <v>0.3540018</v>
      </c>
      <c r="AT62" t="n">
        <v>0.6482642</v>
      </c>
      <c r="AU62" t="inlineStr">
        <is>
          <t>anlys\230430-153402\PrunModu-ab-5mn-m-haz-pol-r200-qvoovagu</t>
        </is>
      </c>
    </row>
    <row r="63">
      <c r="A63" t="n">
        <v>2</v>
      </c>
      <c r="B63" t="inlineStr">
        <is>
          <t>Prunella modularis</t>
        </is>
      </c>
      <c r="C63" t="inlineStr">
        <is>
          <t>a+b</t>
        </is>
      </c>
      <c r="D63" t="inlineStr">
        <is>
          <t>m</t>
        </is>
      </c>
      <c r="E63" t="inlineStr">
        <is>
          <t>5mn</t>
        </is>
      </c>
      <c r="F63" t="n">
        <v>21</v>
      </c>
      <c r="G63" t="n">
        <v>159.730018883386</v>
      </c>
      <c r="H63" t="n">
        <v>66</v>
      </c>
      <c r="I63" t="inlineStr">
        <is>
          <t>HNORMAL</t>
        </is>
      </c>
      <c r="J63" t="inlineStr">
        <is>
          <t>POLY</t>
        </is>
      </c>
      <c r="K63" t="inlineStr"/>
      <c r="L63" t="n">
        <v>200</v>
      </c>
      <c r="M63" t="inlineStr"/>
      <c r="N63" t="n">
        <v>2</v>
      </c>
      <c r="O63" t="n">
        <v>190</v>
      </c>
      <c r="P63" t="n">
        <v>21</v>
      </c>
      <c r="Q63" t="n">
        <v>100</v>
      </c>
      <c r="R63" t="n">
        <v>1</v>
      </c>
      <c r="S63" t="n">
        <v>0</v>
      </c>
      <c r="T63" t="n">
        <v>0.1549515</v>
      </c>
      <c r="U63" t="n">
        <v>0.8327382</v>
      </c>
      <c r="V63" t="n">
        <v>0.9</v>
      </c>
      <c r="W63" t="n">
        <v>0.9</v>
      </c>
      <c r="X63" t="n">
        <v>0.4363292</v>
      </c>
      <c r="Y63" t="inlineStr"/>
      <c r="Z63" t="inlineStr"/>
      <c r="AA63" t="n">
        <v>0.3410414223977697</v>
      </c>
      <c r="AB63" t="inlineStr"/>
      <c r="AC63" t="n">
        <v>0.4597796428214762</v>
      </c>
      <c r="AD63" t="inlineStr"/>
      <c r="AE63" t="n">
        <v>0.5225682205032068</v>
      </c>
      <c r="AF63" t="n">
        <v>0.3124202701674309</v>
      </c>
      <c r="AG63" t="n">
        <v>0.3766041136140054</v>
      </c>
      <c r="AH63" t="n">
        <v>0.1934715929272609</v>
      </c>
      <c r="AI63" t="n">
        <v>2.403808</v>
      </c>
      <c r="AJ63" t="n">
        <v>1.037934</v>
      </c>
      <c r="AK63" t="n">
        <v>5.567109</v>
      </c>
      <c r="AL63" t="n">
        <v>58</v>
      </c>
      <c r="AM63" t="n">
        <v>25</v>
      </c>
      <c r="AN63" t="n">
        <v>134</v>
      </c>
      <c r="AO63" t="n">
        <v>120.9784</v>
      </c>
      <c r="AP63" t="n">
        <v>84.86715</v>
      </c>
      <c r="AQ63" t="n">
        <v>172.4552</v>
      </c>
      <c r="AR63" t="n">
        <v>0.3658946</v>
      </c>
      <c r="AS63" t="n">
        <v>0.1826824</v>
      </c>
      <c r="AT63" t="n">
        <v>0.7328506</v>
      </c>
      <c r="AU63" t="inlineStr">
        <is>
          <t>anlys\230430-153402\PrunModu-ab-5mn-m-hno-pol-r200-p05hr8jk</t>
        </is>
      </c>
    </row>
    <row r="64">
      <c r="A64" t="n">
        <v>2</v>
      </c>
      <c r="B64" t="inlineStr">
        <is>
          <t>Prunella modularis</t>
        </is>
      </c>
      <c r="C64" t="inlineStr">
        <is>
          <t>a+b</t>
        </is>
      </c>
      <c r="D64" t="inlineStr">
        <is>
          <t>m</t>
        </is>
      </c>
      <c r="E64" t="inlineStr">
        <is>
          <t>5mn</t>
        </is>
      </c>
      <c r="F64" t="n">
        <v>21</v>
      </c>
      <c r="G64" t="n">
        <v>159.730018883386</v>
      </c>
      <c r="H64" t="n">
        <v>75</v>
      </c>
      <c r="I64" t="inlineStr">
        <is>
          <t>HAZARD</t>
        </is>
      </c>
      <c r="J64" t="inlineStr">
        <is>
          <t>POLY</t>
        </is>
      </c>
      <c r="K64" t="n">
        <v>10.17703506039249</v>
      </c>
      <c r="L64" t="inlineStr"/>
      <c r="M64" t="inlineStr"/>
      <c r="N64" t="n">
        <v>1</v>
      </c>
      <c r="O64" t="n">
        <v>190</v>
      </c>
      <c r="P64" t="n">
        <v>20</v>
      </c>
      <c r="Q64" t="n">
        <v>95.23809523809524</v>
      </c>
      <c r="R64" t="n">
        <v>0</v>
      </c>
      <c r="S64" t="n">
        <v>0</v>
      </c>
      <c r="T64" t="n">
        <v>0.1117635</v>
      </c>
      <c r="U64" t="n">
        <v>0.93716</v>
      </c>
      <c r="V64" t="n">
        <v>1</v>
      </c>
      <c r="W64" t="n">
        <v>1</v>
      </c>
      <c r="X64" t="n">
        <v>0.7236776</v>
      </c>
      <c r="Y64" t="inlineStr"/>
      <c r="Z64" t="inlineStr"/>
      <c r="AA64" t="n">
        <v>0.02912919721472693</v>
      </c>
      <c r="AB64" t="inlineStr"/>
      <c r="AC64" t="n">
        <v>0.1898997299989748</v>
      </c>
      <c r="AD64" t="inlineStr"/>
      <c r="AE64" t="n">
        <v>0.2931467795108806</v>
      </c>
      <c r="AF64" t="n">
        <v>0.03382316432983073</v>
      </c>
      <c r="AG64" t="n">
        <v>0.04283777195059441</v>
      </c>
      <c r="AH64" t="n">
        <v>0.002545645006245235</v>
      </c>
      <c r="AI64" t="n">
        <v>2.431107</v>
      </c>
      <c r="AJ64" t="n">
        <v>0.6367829</v>
      </c>
      <c r="AK64" t="n">
        <v>9.281466</v>
      </c>
      <c r="AL64" t="n">
        <v>58</v>
      </c>
      <c r="AM64" t="n">
        <v>15</v>
      </c>
      <c r="AN64" t="n">
        <v>223</v>
      </c>
      <c r="AO64" t="n">
        <v>117.3982</v>
      </c>
      <c r="AP64" t="n">
        <v>58.97532</v>
      </c>
      <c r="AQ64" t="n">
        <v>233.6965</v>
      </c>
      <c r="AR64" t="n">
        <v>0.5401936000000001</v>
      </c>
      <c r="AS64" t="n">
        <v>0.1494885</v>
      </c>
      <c r="AT64" t="n">
        <v>1</v>
      </c>
      <c r="AU64" t="inlineStr">
        <is>
          <t>anlys\230430-153402\PrunModu-ab-5mn-m-haz-pol-la-3aknj43o</t>
        </is>
      </c>
    </row>
    <row r="65">
      <c r="A65" t="n">
        <v>2</v>
      </c>
      <c r="B65" t="inlineStr">
        <is>
          <t>Prunella modularis</t>
        </is>
      </c>
      <c r="C65" t="inlineStr">
        <is>
          <t>a+b</t>
        </is>
      </c>
      <c r="D65" t="inlineStr">
        <is>
          <t>m</t>
        </is>
      </c>
      <c r="E65" t="inlineStr">
        <is>
          <t>5mn</t>
        </is>
      </c>
      <c r="F65" t="n">
        <v>21</v>
      </c>
      <c r="G65" t="n">
        <v>159.730018883386</v>
      </c>
      <c r="H65" t="n">
        <v>62</v>
      </c>
      <c r="I65" t="inlineStr">
        <is>
          <t>HNORMAL</t>
        </is>
      </c>
      <c r="J65" t="inlineStr">
        <is>
          <t>POLY</t>
        </is>
      </c>
      <c r="K65" t="n">
        <v>10.20167790632243</v>
      </c>
      <c r="L65" t="n">
        <v>147.9596896639827</v>
      </c>
      <c r="M65" t="inlineStr"/>
      <c r="N65" t="n">
        <v>1</v>
      </c>
      <c r="O65" t="n">
        <v>190</v>
      </c>
      <c r="P65" t="n">
        <v>19</v>
      </c>
      <c r="Q65" t="n">
        <v>90.47619047619048</v>
      </c>
      <c r="R65" t="n">
        <v>0</v>
      </c>
      <c r="S65" t="n">
        <v>0</v>
      </c>
      <c r="T65" t="n">
        <v>0.9538421</v>
      </c>
      <c r="U65" t="n">
        <v>0.8946456</v>
      </c>
      <c r="V65" t="n">
        <v>1</v>
      </c>
      <c r="W65" t="n">
        <v>1</v>
      </c>
      <c r="X65" t="n">
        <v>0.4410164</v>
      </c>
      <c r="Y65" t="inlineStr"/>
      <c r="Z65" t="inlineStr"/>
      <c r="AA65" t="n">
        <v>0.4369280410940428</v>
      </c>
      <c r="AB65" t="n">
        <v>9</v>
      </c>
      <c r="AC65" t="n">
        <v>0.5953700172763011</v>
      </c>
      <c r="AD65" t="n">
        <v>7</v>
      </c>
      <c r="AE65" t="n">
        <v>0.6904764594713075</v>
      </c>
      <c r="AF65" t="n">
        <v>0.4765231247385887</v>
      </c>
      <c r="AG65" t="n">
        <v>0.4731428303806877</v>
      </c>
      <c r="AH65" t="n">
        <v>0.2361624045981291</v>
      </c>
      <c r="AI65" t="n">
        <v>2.312357</v>
      </c>
      <c r="AJ65" t="n">
        <v>0.9893224</v>
      </c>
      <c r="AK65" t="n">
        <v>5.404706</v>
      </c>
      <c r="AL65" t="n">
        <v>55</v>
      </c>
      <c r="AM65" t="n">
        <v>24</v>
      </c>
      <c r="AN65" t="n">
        <v>130</v>
      </c>
      <c r="AO65" t="n">
        <v>117.3269</v>
      </c>
      <c r="AP65" t="n">
        <v>81.97732000000001</v>
      </c>
      <c r="AQ65" t="n">
        <v>167.9196</v>
      </c>
      <c r="AR65" t="n">
        <v>0.6287913000000001</v>
      </c>
      <c r="AS65" t="n">
        <v>0.3115567</v>
      </c>
      <c r="AT65" t="n">
        <v>1</v>
      </c>
      <c r="AU65" t="inlineStr">
        <is>
          <t>anlys\230430-153402\PrunModu-ab-5mn-m-hno-pol-la-ra-k400zz57</t>
        </is>
      </c>
    </row>
    <row r="66">
      <c r="A66" t="n">
        <v>2</v>
      </c>
      <c r="B66" t="inlineStr">
        <is>
          <t>Prunella modularis</t>
        </is>
      </c>
      <c r="C66" t="inlineStr">
        <is>
          <t>a+b</t>
        </is>
      </c>
      <c r="D66" t="inlineStr">
        <is>
          <t>m</t>
        </is>
      </c>
      <c r="E66" t="inlineStr">
        <is>
          <t>5mn</t>
        </is>
      </c>
      <c r="F66" t="n">
        <v>21</v>
      </c>
      <c r="G66" t="n">
        <v>159.730018883386</v>
      </c>
      <c r="H66" t="n">
        <v>63</v>
      </c>
      <c r="I66" t="inlineStr">
        <is>
          <t>HNORMAL</t>
        </is>
      </c>
      <c r="J66" t="inlineStr">
        <is>
          <t>POLY</t>
        </is>
      </c>
      <c r="K66" t="n">
        <v>11.56210820544578</v>
      </c>
      <c r="L66" t="n">
        <v>151.6533409807107</v>
      </c>
      <c r="M66" t="n">
        <v>4</v>
      </c>
      <c r="N66" t="n">
        <v>1</v>
      </c>
      <c r="O66" t="n">
        <v>190</v>
      </c>
      <c r="P66" t="n">
        <v>19</v>
      </c>
      <c r="Q66" t="n">
        <v>90.47619047619048</v>
      </c>
      <c r="R66" t="n">
        <v>0</v>
      </c>
      <c r="S66" t="n">
        <v>0</v>
      </c>
      <c r="T66" t="n">
        <v>0.9880555</v>
      </c>
      <c r="U66" t="n">
        <v>0.8795136</v>
      </c>
      <c r="V66" t="n">
        <v>1</v>
      </c>
      <c r="W66" t="n">
        <v>1</v>
      </c>
      <c r="X66" t="n">
        <v>0.4410243</v>
      </c>
      <c r="Y66" t="inlineStr"/>
      <c r="Z66" t="inlineStr"/>
      <c r="AA66" t="n">
        <v>0.4379047273053224</v>
      </c>
      <c r="AB66" t="n">
        <v>8</v>
      </c>
      <c r="AC66" t="n">
        <v>0.596714295085674</v>
      </c>
      <c r="AD66" t="n">
        <v>6</v>
      </c>
      <c r="AE66" t="n">
        <v>0.6922639936151225</v>
      </c>
      <c r="AF66" t="n">
        <v>0.4793431106043461</v>
      </c>
      <c r="AG66" t="n">
        <v>0.473185109767954</v>
      </c>
      <c r="AH66" t="n">
        <v>0.2366232013046642</v>
      </c>
      <c r="AI66" t="n">
        <v>2.465003</v>
      </c>
      <c r="AJ66" t="n">
        <v>1.054615</v>
      </c>
      <c r="AK66" t="n">
        <v>5.761573</v>
      </c>
      <c r="AL66" t="n">
        <v>59</v>
      </c>
      <c r="AM66" t="n">
        <v>25</v>
      </c>
      <c r="AN66" t="n">
        <v>138</v>
      </c>
      <c r="AO66" t="n">
        <v>113.6361</v>
      </c>
      <c r="AP66" t="n">
        <v>79.39769</v>
      </c>
      <c r="AQ66" t="n">
        <v>162.639</v>
      </c>
      <c r="AR66" t="n">
        <v>0.5614753</v>
      </c>
      <c r="AS66" t="n">
        <v>0.2781971</v>
      </c>
      <c r="AT66" t="n">
        <v>1</v>
      </c>
      <c r="AU66" t="inlineStr">
        <is>
          <t>anlys\230430-153402\PrunModu-ab-5mn-m-hno-pol-la-ra-ma-9f_jvanv</t>
        </is>
      </c>
    </row>
    <row r="67">
      <c r="A67" t="n">
        <v>2</v>
      </c>
      <c r="B67" t="inlineStr">
        <is>
          <t>Prunella modularis</t>
        </is>
      </c>
      <c r="C67" t="inlineStr">
        <is>
          <t>a+b</t>
        </is>
      </c>
      <c r="D67" t="inlineStr">
        <is>
          <t>m</t>
        </is>
      </c>
      <c r="E67" t="inlineStr">
        <is>
          <t>5mn</t>
        </is>
      </c>
      <c r="F67" t="n">
        <v>21</v>
      </c>
      <c r="G67" t="n">
        <v>159.730018883386</v>
      </c>
      <c r="H67" t="n">
        <v>61</v>
      </c>
      <c r="I67" t="inlineStr">
        <is>
          <t>HNORMAL</t>
        </is>
      </c>
      <c r="J67" t="inlineStr">
        <is>
          <t>POLY</t>
        </is>
      </c>
      <c r="K67" t="n">
        <v>11.93994734434171</v>
      </c>
      <c r="L67" t="inlineStr"/>
      <c r="M67" t="n">
        <v>4</v>
      </c>
      <c r="N67" t="n">
        <v>1</v>
      </c>
      <c r="O67" t="n">
        <v>190</v>
      </c>
      <c r="P67" t="n">
        <v>20</v>
      </c>
      <c r="Q67" t="n">
        <v>95.23809523809524</v>
      </c>
      <c r="R67" t="n">
        <v>0</v>
      </c>
      <c r="S67" t="n">
        <v>0</v>
      </c>
      <c r="T67" t="n">
        <v>0.9782082</v>
      </c>
      <c r="U67" t="n">
        <v>0.915799</v>
      </c>
      <c r="V67" t="n">
        <v>1</v>
      </c>
      <c r="W67" t="n">
        <v>1</v>
      </c>
      <c r="X67" t="n">
        <v>0.4171298</v>
      </c>
      <c r="Y67" t="inlineStr"/>
      <c r="Z67" t="n">
        <v>4</v>
      </c>
      <c r="AA67" t="n">
        <v>0.4962712391828547</v>
      </c>
      <c r="AB67" t="n">
        <v>2</v>
      </c>
      <c r="AC67" t="n">
        <v>0.6345489575786198</v>
      </c>
      <c r="AD67" t="n">
        <v>2</v>
      </c>
      <c r="AE67" t="n">
        <v>0.7254493124320582</v>
      </c>
      <c r="AF67" t="n">
        <v>0.5351369092918009</v>
      </c>
      <c r="AG67" t="n">
        <v>0.5312313162486362</v>
      </c>
      <c r="AH67" t="n">
        <v>0.2928991907120358</v>
      </c>
      <c r="AI67" t="n">
        <v>2.431646</v>
      </c>
      <c r="AJ67" t="n">
        <v>1.087288</v>
      </c>
      <c r="AK67" t="n">
        <v>5.438212</v>
      </c>
      <c r="AL67" t="n">
        <v>58</v>
      </c>
      <c r="AM67" t="n">
        <v>26</v>
      </c>
      <c r="AN67" t="n">
        <v>131</v>
      </c>
      <c r="AO67" t="n">
        <v>117.3851</v>
      </c>
      <c r="AP67" t="n">
        <v>83.97989</v>
      </c>
      <c r="AQ67" t="n">
        <v>164.0782</v>
      </c>
      <c r="AR67" t="n">
        <v>0.5400738</v>
      </c>
      <c r="AS67" t="n">
        <v>0.2798325</v>
      </c>
      <c r="AT67" t="n">
        <v>1</v>
      </c>
      <c r="AU67" t="inlineStr">
        <is>
          <t>anlys\230430-153402\PrunModu-ab-5mn-m-hno-pol-la-ma-e3zn5trg</t>
        </is>
      </c>
    </row>
    <row r="68">
      <c r="A68" t="n">
        <v>2</v>
      </c>
      <c r="B68" t="inlineStr">
        <is>
          <t>Prunella modularis</t>
        </is>
      </c>
      <c r="C68" t="inlineStr">
        <is>
          <t>a+b</t>
        </is>
      </c>
      <c r="D68" t="inlineStr">
        <is>
          <t>m</t>
        </is>
      </c>
      <c r="E68" t="inlineStr">
        <is>
          <t>5mn</t>
        </is>
      </c>
      <c r="F68" t="n">
        <v>21</v>
      </c>
      <c r="G68" t="n">
        <v>159.730018883386</v>
      </c>
      <c r="H68" t="n">
        <v>77</v>
      </c>
      <c r="I68" t="inlineStr">
        <is>
          <t>HAZARD</t>
        </is>
      </c>
      <c r="J68" t="inlineStr">
        <is>
          <t>POLY</t>
        </is>
      </c>
      <c r="K68" t="n">
        <v>13.28418775842609</v>
      </c>
      <c r="L68" t="n">
        <v>151.1851894099858</v>
      </c>
      <c r="M68" t="inlineStr"/>
      <c r="N68" t="n">
        <v>1</v>
      </c>
      <c r="O68" t="n">
        <v>190</v>
      </c>
      <c r="P68" t="n">
        <v>19</v>
      </c>
      <c r="Q68" t="n">
        <v>90.47619047619048</v>
      </c>
      <c r="R68" t="n">
        <v>0</v>
      </c>
      <c r="S68" t="n">
        <v>0</v>
      </c>
      <c r="T68" t="n">
        <v>0.7067462</v>
      </c>
      <c r="U68" t="n">
        <v>0.8299105</v>
      </c>
      <c r="V68" t="n">
        <v>0.8</v>
      </c>
      <c r="W68" t="n">
        <v>0.7</v>
      </c>
      <c r="X68" t="n">
        <v>0.3223251</v>
      </c>
      <c r="Y68" t="inlineStr"/>
      <c r="Z68" t="n">
        <v>1</v>
      </c>
      <c r="AA68" t="n">
        <v>0.5791107851112401</v>
      </c>
      <c r="AB68" t="n">
        <v>3</v>
      </c>
      <c r="AC68" t="n">
        <v>0.621720430003854</v>
      </c>
      <c r="AD68" t="n">
        <v>4</v>
      </c>
      <c r="AE68" t="n">
        <v>0.7036675682899297</v>
      </c>
      <c r="AF68" t="n">
        <v>0.5920698791793314</v>
      </c>
      <c r="AG68" t="n">
        <v>0.6027329620999285</v>
      </c>
      <c r="AH68" t="n">
        <v>0.4586131025417942</v>
      </c>
      <c r="AI68" t="n">
        <v>1.735478</v>
      </c>
      <c r="AJ68" t="n">
        <v>0.9302207</v>
      </c>
      <c r="AK68" t="n">
        <v>3.237817</v>
      </c>
      <c r="AL68" t="n">
        <v>42</v>
      </c>
      <c r="AM68" t="n">
        <v>22</v>
      </c>
      <c r="AN68" t="n">
        <v>78</v>
      </c>
      <c r="AO68" t="n">
        <v>135.4302</v>
      </c>
      <c r="AP68" t="n">
        <v>113.6946</v>
      </c>
      <c r="AQ68" t="n">
        <v>161.321</v>
      </c>
      <c r="AR68" t="n">
        <v>0.802442</v>
      </c>
      <c r="AS68" t="n">
        <v>0.5665467</v>
      </c>
      <c r="AT68" t="n">
        <v>1</v>
      </c>
      <c r="AU68" t="inlineStr">
        <is>
          <t>anlys\230430-153402\PrunModu-ab-5mn-m-haz-pol-la-ra-fyzl580x</t>
        </is>
      </c>
    </row>
    <row r="69">
      <c r="A69" t="n">
        <v>2</v>
      </c>
      <c r="B69" t="inlineStr">
        <is>
          <t>Prunella modularis</t>
        </is>
      </c>
      <c r="C69" t="inlineStr">
        <is>
          <t>a+b</t>
        </is>
      </c>
      <c r="D69" t="inlineStr">
        <is>
          <t>m</t>
        </is>
      </c>
      <c r="E69" t="inlineStr">
        <is>
          <t>5mn</t>
        </is>
      </c>
      <c r="F69" t="n">
        <v>21</v>
      </c>
      <c r="G69" t="n">
        <v>159.730018883386</v>
      </c>
      <c r="H69" t="n">
        <v>76</v>
      </c>
      <c r="I69" t="inlineStr">
        <is>
          <t>HAZARD</t>
        </is>
      </c>
      <c r="J69" t="inlineStr">
        <is>
          <t>POLY</t>
        </is>
      </c>
      <c r="K69" t="n">
        <v>16.06104650572295</v>
      </c>
      <c r="L69" t="inlineStr"/>
      <c r="M69" t="n">
        <v>4</v>
      </c>
      <c r="N69" t="n">
        <v>1</v>
      </c>
      <c r="O69" t="n">
        <v>190</v>
      </c>
      <c r="P69" t="n">
        <v>20</v>
      </c>
      <c r="Q69" t="n">
        <v>95.23809523809524</v>
      </c>
      <c r="R69" t="n">
        <v>0</v>
      </c>
      <c r="S69" t="n">
        <v>0</v>
      </c>
      <c r="T69" t="n">
        <v>0.6998761</v>
      </c>
      <c r="U69" t="n">
        <v>0.9226078</v>
      </c>
      <c r="V69" t="n">
        <v>1</v>
      </c>
      <c r="W69" t="n">
        <v>1</v>
      </c>
      <c r="X69" t="n">
        <v>0.7152983000000001</v>
      </c>
      <c r="Y69" t="inlineStr"/>
      <c r="Z69" t="inlineStr"/>
      <c r="AA69" t="n">
        <v>0.04049810491074239</v>
      </c>
      <c r="AB69" t="inlineStr"/>
      <c r="AC69" t="n">
        <v>0.2456723613769886</v>
      </c>
      <c r="AD69" t="inlineStr"/>
      <c r="AE69" t="n">
        <v>0.3880685436162342</v>
      </c>
      <c r="AF69" t="n">
        <v>0.05558329751143822</v>
      </c>
      <c r="AG69" t="n">
        <v>0.05731617398164256</v>
      </c>
      <c r="AH69" t="n">
        <v>0.003736280233729926</v>
      </c>
      <c r="AI69" t="n">
        <v>2.521561</v>
      </c>
      <c r="AJ69" t="n">
        <v>0.6692472</v>
      </c>
      <c r="AK69" t="n">
        <v>9.500633000000001</v>
      </c>
      <c r="AL69" t="n">
        <v>61</v>
      </c>
      <c r="AM69" t="n">
        <v>16</v>
      </c>
      <c r="AN69" t="n">
        <v>228</v>
      </c>
      <c r="AO69" t="n">
        <v>115.2732</v>
      </c>
      <c r="AP69" t="n">
        <v>58.41659</v>
      </c>
      <c r="AQ69" t="n">
        <v>227.4683</v>
      </c>
      <c r="AR69" t="n">
        <v>0.5208154</v>
      </c>
      <c r="AS69" t="n">
        <v>0.1462152</v>
      </c>
      <c r="AT69" t="n">
        <v>1</v>
      </c>
      <c r="AU69" t="inlineStr">
        <is>
          <t>anlys\230430-153402\PrunModu-ab-5mn-m-haz-pol-la-ma-ecwhgigf</t>
        </is>
      </c>
    </row>
    <row r="70">
      <c r="A70" t="n">
        <v>2</v>
      </c>
      <c r="B70" t="inlineStr">
        <is>
          <t>Prunella modularis</t>
        </is>
      </c>
      <c r="C70" t="inlineStr">
        <is>
          <t>a+b</t>
        </is>
      </c>
      <c r="D70" t="inlineStr">
        <is>
          <t>m</t>
        </is>
      </c>
      <c r="E70" t="inlineStr">
        <is>
          <t>5mn</t>
        </is>
      </c>
      <c r="F70" t="n">
        <v>21</v>
      </c>
      <c r="G70" t="n">
        <v>159.730018883386</v>
      </c>
      <c r="H70" t="n">
        <v>78</v>
      </c>
      <c r="I70" t="inlineStr">
        <is>
          <t>HAZARD</t>
        </is>
      </c>
      <c r="J70" t="inlineStr">
        <is>
          <t>POLY</t>
        </is>
      </c>
      <c r="K70" t="n">
        <v>19.05523652726791</v>
      </c>
      <c r="L70" t="n">
        <v>159.7295722300595</v>
      </c>
      <c r="M70" t="n">
        <v>7</v>
      </c>
      <c r="N70" t="n">
        <v>1</v>
      </c>
      <c r="O70" t="n">
        <v>190</v>
      </c>
      <c r="P70" t="n">
        <v>19</v>
      </c>
      <c r="Q70" t="n">
        <v>90.47619047619048</v>
      </c>
      <c r="R70" t="n">
        <v>0</v>
      </c>
      <c r="S70" t="n">
        <v>0</v>
      </c>
      <c r="T70" t="n">
        <v>0.4872547</v>
      </c>
      <c r="U70" t="n">
        <v>0.8085672</v>
      </c>
      <c r="V70" t="n">
        <v>0.8</v>
      </c>
      <c r="W70" t="n">
        <v>0.7</v>
      </c>
      <c r="X70" t="n">
        <v>0.314145</v>
      </c>
      <c r="Y70" t="inlineStr"/>
      <c r="Z70" t="n">
        <v>2</v>
      </c>
      <c r="AA70" t="n">
        <v>0.5638114374854468</v>
      </c>
      <c r="AB70" t="n">
        <v>7</v>
      </c>
      <c r="AC70" t="n">
        <v>0.599301108171411</v>
      </c>
      <c r="AD70" t="n">
        <v>9</v>
      </c>
      <c r="AE70" t="n">
        <v>0.6707408798187092</v>
      </c>
      <c r="AF70" t="n">
        <v>0.5547430870678212</v>
      </c>
      <c r="AG70" t="n">
        <v>0.5868564851659464</v>
      </c>
      <c r="AH70" t="n">
        <v>0.4570643768540937</v>
      </c>
      <c r="AI70" t="n">
        <v>1.780029</v>
      </c>
      <c r="AJ70" t="n">
        <v>0.9689784</v>
      </c>
      <c r="AK70" t="n">
        <v>3.269941</v>
      </c>
      <c r="AL70" t="n">
        <v>43</v>
      </c>
      <c r="AM70" t="n">
        <v>23</v>
      </c>
      <c r="AN70" t="n">
        <v>78</v>
      </c>
      <c r="AO70" t="n">
        <v>133.7247</v>
      </c>
      <c r="AP70" t="n">
        <v>114.2234</v>
      </c>
      <c r="AQ70" t="n">
        <v>156.5554</v>
      </c>
      <c r="AR70" t="n">
        <v>0.7008905</v>
      </c>
      <c r="AS70" t="n">
        <v>0.5120406</v>
      </c>
      <c r="AT70" t="n">
        <v>0.9593918</v>
      </c>
      <c r="AU70" t="inlineStr">
        <is>
          <t>anlys\230430-153402\PrunModu-ab-5mn-m-haz-pol-la-ra-ma-9sbd5tsx</t>
        </is>
      </c>
    </row>
    <row r="71">
      <c r="A71" t="n">
        <v>2</v>
      </c>
      <c r="B71" t="inlineStr">
        <is>
          <t>Prunella modularis</t>
        </is>
      </c>
      <c r="C71" t="inlineStr">
        <is>
          <t>a+b</t>
        </is>
      </c>
      <c r="D71" t="inlineStr">
        <is>
          <t>m</t>
        </is>
      </c>
      <c r="E71" t="inlineStr">
        <is>
          <t>5mn</t>
        </is>
      </c>
      <c r="F71" t="n">
        <v>21</v>
      </c>
      <c r="G71" t="n">
        <v>159.730018883386</v>
      </c>
      <c r="H71" t="n">
        <v>67</v>
      </c>
      <c r="I71" t="inlineStr">
        <is>
          <t>HNORMAL</t>
        </is>
      </c>
      <c r="J71" t="inlineStr">
        <is>
          <t>POLY</t>
        </is>
      </c>
      <c r="K71" t="n">
        <v>20</v>
      </c>
      <c r="L71" t="inlineStr"/>
      <c r="M71" t="inlineStr"/>
      <c r="N71" t="n">
        <v>1</v>
      </c>
      <c r="O71" t="n">
        <v>190</v>
      </c>
      <c r="P71" t="n">
        <v>20</v>
      </c>
      <c r="Q71" t="n">
        <v>95.23809523809524</v>
      </c>
      <c r="R71" t="n">
        <v>0</v>
      </c>
      <c r="S71" t="n">
        <v>0</v>
      </c>
      <c r="T71" t="n">
        <v>0.2844024</v>
      </c>
      <c r="U71" t="n">
        <v>0.8932263</v>
      </c>
      <c r="V71" t="n">
        <v>1</v>
      </c>
      <c r="W71" t="n">
        <v>1</v>
      </c>
      <c r="X71" t="n">
        <v>0.4171313</v>
      </c>
      <c r="Y71" t="inlineStr"/>
      <c r="Z71" t="inlineStr"/>
      <c r="AA71" t="n">
        <v>0.4239347739866824</v>
      </c>
      <c r="AB71" t="inlineStr"/>
      <c r="AC71" t="n">
        <v>0.5420591605197443</v>
      </c>
      <c r="AD71" t="inlineStr"/>
      <c r="AE71" t="n">
        <v>0.6059198550404419</v>
      </c>
      <c r="AF71" t="n">
        <v>0.4055423157904146</v>
      </c>
      <c r="AG71" t="n">
        <v>0.4605338290944159</v>
      </c>
      <c r="AH71" t="n">
        <v>0.2546230346640252</v>
      </c>
      <c r="AI71" t="n">
        <v>2.575378</v>
      </c>
      <c r="AJ71" t="n">
        <v>1.151553</v>
      </c>
      <c r="AK71" t="n">
        <v>5.759675</v>
      </c>
      <c r="AL71" t="n">
        <v>62</v>
      </c>
      <c r="AM71" t="n">
        <v>28</v>
      </c>
      <c r="AN71" t="n">
        <v>138</v>
      </c>
      <c r="AO71" t="n">
        <v>114.0625</v>
      </c>
      <c r="AP71" t="n">
        <v>81.60262</v>
      </c>
      <c r="AQ71" t="n">
        <v>159.4342</v>
      </c>
      <c r="AR71" t="n">
        <v>0.5099323</v>
      </c>
      <c r="AS71" t="n">
        <v>0.264214</v>
      </c>
      <c r="AT71" t="n">
        <v>0.9841679</v>
      </c>
      <c r="AU71" t="inlineStr">
        <is>
          <t>anlys\230430-153402\PrunModu-ab-5mn-m-hno-pol-l20-bht7nv3m</t>
        </is>
      </c>
    </row>
    <row r="72">
      <c r="A72" t="n">
        <v>2</v>
      </c>
      <c r="B72" t="inlineStr">
        <is>
          <t>Prunella modularis</t>
        </is>
      </c>
      <c r="C72" t="inlineStr">
        <is>
          <t>a+b</t>
        </is>
      </c>
      <c r="D72" t="inlineStr">
        <is>
          <t>m</t>
        </is>
      </c>
      <c r="E72" t="inlineStr">
        <is>
          <t>5mn</t>
        </is>
      </c>
      <c r="F72" t="n">
        <v>21</v>
      </c>
      <c r="G72" t="n">
        <v>159.730018883386</v>
      </c>
      <c r="H72" t="n">
        <v>82</v>
      </c>
      <c r="I72" t="inlineStr">
        <is>
          <t>HAZARD</t>
        </is>
      </c>
      <c r="J72" t="inlineStr">
        <is>
          <t>POLY</t>
        </is>
      </c>
      <c r="K72" t="n">
        <v>20</v>
      </c>
      <c r="L72" t="inlineStr"/>
      <c r="M72" t="inlineStr"/>
      <c r="N72" t="n">
        <v>1</v>
      </c>
      <c r="O72" t="n">
        <v>190</v>
      </c>
      <c r="P72" t="n">
        <v>20</v>
      </c>
      <c r="Q72" t="n">
        <v>95.23809523809524</v>
      </c>
      <c r="R72" t="n">
        <v>0</v>
      </c>
      <c r="S72" t="n">
        <v>1.903199999999998</v>
      </c>
      <c r="T72" t="n">
        <v>0.1561422</v>
      </c>
      <c r="U72" t="n">
        <v>0.9185635</v>
      </c>
      <c r="V72" t="n">
        <v>1</v>
      </c>
      <c r="W72" t="n">
        <v>1</v>
      </c>
      <c r="X72" t="n">
        <v>0.8061204</v>
      </c>
      <c r="Y72" t="inlineStr"/>
      <c r="Z72" t="inlineStr"/>
      <c r="AA72" t="n">
        <v>0.009856261555872169</v>
      </c>
      <c r="AB72" t="inlineStr"/>
      <c r="AC72" t="n">
        <v>0.1440969747103736</v>
      </c>
      <c r="AD72" t="inlineStr"/>
      <c r="AE72" t="n">
        <v>0.2469959368843909</v>
      </c>
      <c r="AF72" t="n">
        <v>0.01339751426445539</v>
      </c>
      <c r="AG72" t="n">
        <v>0.01631301008958097</v>
      </c>
      <c r="AH72" t="n">
        <v>0.0003580784887953475</v>
      </c>
      <c r="AI72" t="n">
        <v>2.683996</v>
      </c>
      <c r="AJ72" t="n">
        <v>0.620026</v>
      </c>
      <c r="AK72" t="n">
        <v>11.6186</v>
      </c>
      <c r="AL72" t="n">
        <v>64</v>
      </c>
      <c r="AM72" t="n">
        <v>15</v>
      </c>
      <c r="AN72" t="n">
        <v>279</v>
      </c>
      <c r="AO72" t="n">
        <v>111.7306</v>
      </c>
      <c r="AP72" t="n">
        <v>51.58777</v>
      </c>
      <c r="AQ72" t="n">
        <v>241.9902</v>
      </c>
      <c r="AR72" t="n">
        <v>0.4892958</v>
      </c>
      <c r="AS72" t="n">
        <v>0.1182126</v>
      </c>
      <c r="AT72" t="n">
        <v>1</v>
      </c>
      <c r="AU72" t="inlineStr">
        <is>
          <t>anlys\230430-153402\PrunModu-ab-5mn-m-haz-pol-l20-g5jgnpfw</t>
        </is>
      </c>
    </row>
    <row r="73">
      <c r="A73" t="n">
        <v>2</v>
      </c>
      <c r="B73" t="inlineStr">
        <is>
          <t>Prunella modularis</t>
        </is>
      </c>
      <c r="C73" t="inlineStr">
        <is>
          <t>a+b</t>
        </is>
      </c>
      <c r="D73" t="inlineStr">
        <is>
          <t>m</t>
        </is>
      </c>
      <c r="E73" t="inlineStr">
        <is>
          <t>5mn</t>
        </is>
      </c>
      <c r="F73" t="n">
        <v>21</v>
      </c>
      <c r="G73" t="n">
        <v>159.730018883386</v>
      </c>
      <c r="H73" t="n">
        <v>68</v>
      </c>
      <c r="I73" t="inlineStr">
        <is>
          <t>HNORMAL</t>
        </is>
      </c>
      <c r="J73" t="inlineStr">
        <is>
          <t>POLY</t>
        </is>
      </c>
      <c r="K73" t="n">
        <v>20</v>
      </c>
      <c r="L73" t="n">
        <v>100</v>
      </c>
      <c r="M73" t="inlineStr"/>
      <c r="N73" t="n">
        <v>1</v>
      </c>
      <c r="O73" t="n">
        <v>190</v>
      </c>
      <c r="P73" t="n">
        <v>10</v>
      </c>
      <c r="Q73" t="n">
        <v>47.61904761904762</v>
      </c>
      <c r="R73" t="n">
        <v>0</v>
      </c>
      <c r="S73" t="n">
        <v>0</v>
      </c>
      <c r="T73" t="inlineStr"/>
      <c r="U73" t="n">
        <v>0.9248821</v>
      </c>
      <c r="V73" t="n">
        <v>1</v>
      </c>
      <c r="W73" t="n">
        <v>1</v>
      </c>
      <c r="X73" t="n">
        <v>0.6288573</v>
      </c>
      <c r="Y73" t="inlineStr"/>
      <c r="Z73" t="inlineStr"/>
      <c r="AA73" t="n">
        <v>0</v>
      </c>
      <c r="AB73" t="inlineStr"/>
      <c r="AC73" t="n">
        <v>0</v>
      </c>
      <c r="AD73" t="inlineStr"/>
      <c r="AE73" t="inlineStr"/>
      <c r="AF73" t="n">
        <v>0</v>
      </c>
      <c r="AG73" t="n">
        <v>0</v>
      </c>
      <c r="AH73" t="n">
        <v>0</v>
      </c>
      <c r="AI73" t="n">
        <v>3.642461</v>
      </c>
      <c r="AJ73" t="n">
        <v>1.081858</v>
      </c>
      <c r="AK73" t="n">
        <v>12.26364</v>
      </c>
      <c r="AL73" t="n">
        <v>87</v>
      </c>
      <c r="AM73" t="n">
        <v>26</v>
      </c>
      <c r="AN73" t="n">
        <v>294</v>
      </c>
      <c r="AO73" t="n">
        <v>67.81892000000001</v>
      </c>
      <c r="AP73" t="n">
        <v>37.68071</v>
      </c>
      <c r="AQ73" t="n">
        <v>122.0626</v>
      </c>
      <c r="AR73" t="n">
        <v>0.4599405</v>
      </c>
      <c r="AS73" t="n">
        <v>0.1496666</v>
      </c>
      <c r="AT73" t="n">
        <v>1</v>
      </c>
      <c r="AU73" t="inlineStr">
        <is>
          <t>anlys\230430-153402\PrunModu-ab-5mn-m-hno-pol-l20-r100-s3r7ym8b</t>
        </is>
      </c>
    </row>
    <row r="74">
      <c r="A74" t="n">
        <v>2</v>
      </c>
      <c r="B74" t="inlineStr">
        <is>
          <t>Prunella modularis</t>
        </is>
      </c>
      <c r="C74" t="inlineStr">
        <is>
          <t>a+b</t>
        </is>
      </c>
      <c r="D74" t="inlineStr">
        <is>
          <t>m</t>
        </is>
      </c>
      <c r="E74" t="inlineStr">
        <is>
          <t>5mn</t>
        </is>
      </c>
      <c r="F74" t="n">
        <v>21</v>
      </c>
      <c r="G74" t="n">
        <v>159.730018883386</v>
      </c>
      <c r="H74" t="n">
        <v>83</v>
      </c>
      <c r="I74" t="inlineStr">
        <is>
          <t>HAZARD</t>
        </is>
      </c>
      <c r="J74" t="inlineStr">
        <is>
          <t>POLY</t>
        </is>
      </c>
      <c r="K74" t="n">
        <v>20</v>
      </c>
      <c r="L74" t="n">
        <v>100</v>
      </c>
      <c r="M74" t="inlineStr"/>
      <c r="N74" t="n">
        <v>2</v>
      </c>
      <c r="O74" t="n">
        <v>190</v>
      </c>
      <c r="P74" t="n">
        <v>10</v>
      </c>
      <c r="Q74" t="n">
        <v>47.61904761904762</v>
      </c>
      <c r="R74" t="n">
        <v>0</v>
      </c>
      <c r="S74" t="n">
        <v>1.618369999999999</v>
      </c>
      <c r="T74" t="inlineStr"/>
      <c r="U74" t="n">
        <v>0.977351</v>
      </c>
      <c r="V74" t="n">
        <v>1</v>
      </c>
      <c r="W74" t="n">
        <v>1</v>
      </c>
      <c r="X74" t="n">
        <v>0.5205789</v>
      </c>
      <c r="Y74" t="inlineStr"/>
      <c r="Z74" t="inlineStr"/>
      <c r="AA74" t="n">
        <v>0</v>
      </c>
      <c r="AB74" t="inlineStr"/>
      <c r="AC74" t="n">
        <v>0</v>
      </c>
      <c r="AD74" t="inlineStr"/>
      <c r="AE74" t="inlineStr"/>
      <c r="AF74" t="n">
        <v>0</v>
      </c>
      <c r="AG74" t="n">
        <v>0</v>
      </c>
      <c r="AH74" t="n">
        <v>0</v>
      </c>
      <c r="AI74" t="n">
        <v>2.760207</v>
      </c>
      <c r="AJ74" t="n">
        <v>1.003246</v>
      </c>
      <c r="AK74" t="n">
        <v>7.594089</v>
      </c>
      <c r="AL74" t="n">
        <v>66</v>
      </c>
      <c r="AM74" t="n">
        <v>24</v>
      </c>
      <c r="AN74" t="n">
        <v>182</v>
      </c>
      <c r="AO74" t="n">
        <v>77.90718</v>
      </c>
      <c r="AP74" t="n">
        <v>49.70626</v>
      </c>
      <c r="AQ74" t="n">
        <v>122.1079</v>
      </c>
      <c r="AR74" t="n">
        <v>0.6069528</v>
      </c>
      <c r="AS74" t="n">
        <v>0.2530349</v>
      </c>
      <c r="AT74" t="n">
        <v>1</v>
      </c>
      <c r="AU74" t="inlineStr">
        <is>
          <t>anlys\230430-153402\PrunModu-ab-5mn-m-haz-pol-l20-r100-gwtt2x5c</t>
        </is>
      </c>
    </row>
    <row r="75">
      <c r="A75" t="n">
        <v>2</v>
      </c>
      <c r="B75" t="inlineStr">
        <is>
          <t>Prunella modularis</t>
        </is>
      </c>
      <c r="C75" t="inlineStr">
        <is>
          <t>a+b</t>
        </is>
      </c>
      <c r="D75" t="inlineStr">
        <is>
          <t>m</t>
        </is>
      </c>
      <c r="E75" t="inlineStr">
        <is>
          <t>5mn</t>
        </is>
      </c>
      <c r="F75" t="n">
        <v>21</v>
      </c>
      <c r="G75" t="n">
        <v>159.730018883386</v>
      </c>
      <c r="H75" t="n">
        <v>84</v>
      </c>
      <c r="I75" t="inlineStr">
        <is>
          <t>HAZARD</t>
        </is>
      </c>
      <c r="J75" t="inlineStr">
        <is>
          <t>POLY</t>
        </is>
      </c>
      <c r="K75" t="n">
        <v>20</v>
      </c>
      <c r="L75" t="n">
        <v>200</v>
      </c>
      <c r="M75" t="inlineStr"/>
      <c r="N75" t="n">
        <v>2</v>
      </c>
      <c r="O75" t="n">
        <v>190</v>
      </c>
      <c r="P75" t="n">
        <v>20</v>
      </c>
      <c r="Q75" t="n">
        <v>95.23809523809524</v>
      </c>
      <c r="R75" t="n">
        <v>0</v>
      </c>
      <c r="S75" t="n">
        <v>0.7976999999999919</v>
      </c>
      <c r="T75" t="n">
        <v>0.07726705</v>
      </c>
      <c r="U75" t="n">
        <v>0.7767633</v>
      </c>
      <c r="V75" t="n">
        <v>0.8</v>
      </c>
      <c r="W75" t="n">
        <v>0.7</v>
      </c>
      <c r="X75" t="n">
        <v>0.3007788</v>
      </c>
      <c r="Y75" t="inlineStr"/>
      <c r="Z75" t="inlineStr"/>
      <c r="AA75" t="n">
        <v>0.4646119155731255</v>
      </c>
      <c r="AB75" t="inlineStr"/>
      <c r="AC75" t="n">
        <v>0.4866367087533456</v>
      </c>
      <c r="AD75" t="inlineStr"/>
      <c r="AE75" t="n">
        <v>0.523739156439551</v>
      </c>
      <c r="AF75" t="n">
        <v>0.3806484976743026</v>
      </c>
      <c r="AG75" t="n">
        <v>0.491915107694534</v>
      </c>
      <c r="AH75" t="n">
        <v>0.397091212813201</v>
      </c>
      <c r="AI75" t="n">
        <v>1.736976</v>
      </c>
      <c r="AJ75" t="n">
        <v>0.9693889999999999</v>
      </c>
      <c r="AK75" t="n">
        <v>3.112358</v>
      </c>
      <c r="AL75" t="n">
        <v>42</v>
      </c>
      <c r="AM75" t="n">
        <v>23</v>
      </c>
      <c r="AN75" t="n">
        <v>75</v>
      </c>
      <c r="AO75" t="n">
        <v>138.8885</v>
      </c>
      <c r="AP75" t="n">
        <v>119.6523</v>
      </c>
      <c r="AQ75" t="n">
        <v>161.2173</v>
      </c>
      <c r="AR75" t="n">
        <v>0.4822505</v>
      </c>
      <c r="AS75" t="n">
        <v>0.3583163</v>
      </c>
      <c r="AT75" t="n">
        <v>0.649051</v>
      </c>
      <c r="AU75" t="inlineStr">
        <is>
          <t>anlys\230430-153402\PrunModu-ab-5mn-m-haz-pol-l20-r200-q1gm0_bb</t>
        </is>
      </c>
    </row>
    <row r="76">
      <c r="A76" t="n">
        <v>2</v>
      </c>
      <c r="B76" t="inlineStr">
        <is>
          <t>Prunella modularis</t>
        </is>
      </c>
      <c r="C76" t="inlineStr">
        <is>
          <t>a+b</t>
        </is>
      </c>
      <c r="D76" t="inlineStr">
        <is>
          <t>m</t>
        </is>
      </c>
      <c r="E76" t="inlineStr">
        <is>
          <t>5mn</t>
        </is>
      </c>
      <c r="F76" t="n">
        <v>21</v>
      </c>
      <c r="G76" t="n">
        <v>159.730018883386</v>
      </c>
      <c r="H76" t="n">
        <v>69</v>
      </c>
      <c r="I76" t="inlineStr">
        <is>
          <t>HNORMAL</t>
        </is>
      </c>
      <c r="J76" t="inlineStr">
        <is>
          <t>POLY</t>
        </is>
      </c>
      <c r="K76" t="n">
        <v>20</v>
      </c>
      <c r="L76" t="n">
        <v>200</v>
      </c>
      <c r="M76" t="inlineStr"/>
      <c r="N76" t="n">
        <v>2</v>
      </c>
      <c r="O76" t="n">
        <v>190</v>
      </c>
      <c r="P76" t="n">
        <v>20</v>
      </c>
      <c r="Q76" t="n">
        <v>95.23809523809524</v>
      </c>
      <c r="R76" t="n">
        <v>1</v>
      </c>
      <c r="S76" t="n">
        <v>0</v>
      </c>
      <c r="T76" t="n">
        <v>0.2541247</v>
      </c>
      <c r="U76" t="n">
        <v>0.8511287</v>
      </c>
      <c r="V76" t="n">
        <v>0.9</v>
      </c>
      <c r="W76" t="n">
        <v>0.9</v>
      </c>
      <c r="X76" t="n">
        <v>0.4624377</v>
      </c>
      <c r="Y76" t="inlineStr"/>
      <c r="Z76" t="inlineStr"/>
      <c r="AA76" t="n">
        <v>0.3154562094104175</v>
      </c>
      <c r="AB76" t="inlineStr"/>
      <c r="AC76" t="n">
        <v>0.4596910112687777</v>
      </c>
      <c r="AD76" t="inlineStr"/>
      <c r="AE76" t="n">
        <v>0.5366536288982201</v>
      </c>
      <c r="AF76" t="n">
        <v>0.3079687239826673</v>
      </c>
      <c r="AG76" t="n">
        <v>0.35223637966799</v>
      </c>
      <c r="AH76" t="n">
        <v>0.1598951458343607</v>
      </c>
      <c r="AI76" t="n">
        <v>2.215667</v>
      </c>
      <c r="AJ76" t="n">
        <v>0.9089387</v>
      </c>
      <c r="AK76" t="n">
        <v>5.401005</v>
      </c>
      <c r="AL76" t="n">
        <v>53</v>
      </c>
      <c r="AM76" t="n">
        <v>22</v>
      </c>
      <c r="AN76" t="n">
        <v>130</v>
      </c>
      <c r="AO76" t="n">
        <v>122.9733</v>
      </c>
      <c r="AP76" t="n">
        <v>82.88393000000001</v>
      </c>
      <c r="AQ76" t="n">
        <v>182.4532</v>
      </c>
      <c r="AR76" t="n">
        <v>0.3780611</v>
      </c>
      <c r="AS76" t="n">
        <v>0.1751321</v>
      </c>
      <c r="AT76" t="n">
        <v>0.8161278</v>
      </c>
      <c r="AU76" t="inlineStr">
        <is>
          <t>anlys\230430-153402\PrunModu-ab-5mn-m-hno-pol-l20-r200-sokwnmk9</t>
        </is>
      </c>
    </row>
    <row r="77">
      <c r="A77" t="n">
        <v>2</v>
      </c>
      <c r="B77" t="inlineStr">
        <is>
          <t>Prunella modularis</t>
        </is>
      </c>
      <c r="C77" t="inlineStr">
        <is>
          <t>a+b</t>
        </is>
      </c>
      <c r="D77" t="inlineStr">
        <is>
          <t>m</t>
        </is>
      </c>
      <c r="E77" t="inlineStr">
        <is>
          <t>5mn</t>
        </is>
      </c>
      <c r="F77" t="n">
        <v>21</v>
      </c>
      <c r="G77" t="n">
        <v>159.730018883386</v>
      </c>
      <c r="H77" t="n">
        <v>60</v>
      </c>
      <c r="I77" t="inlineStr">
        <is>
          <t>HNORMAL</t>
        </is>
      </c>
      <c r="J77" t="inlineStr">
        <is>
          <t>POLY</t>
        </is>
      </c>
      <c r="K77" t="n">
        <v>24.97559221156294</v>
      </c>
      <c r="L77" t="inlineStr"/>
      <c r="M77" t="inlineStr"/>
      <c r="N77" t="n">
        <v>1</v>
      </c>
      <c r="O77" t="n">
        <v>190</v>
      </c>
      <c r="P77" t="n">
        <v>20</v>
      </c>
      <c r="Q77" t="n">
        <v>95.23809523809524</v>
      </c>
      <c r="R77" t="n">
        <v>0</v>
      </c>
      <c r="S77" t="n">
        <v>0</v>
      </c>
      <c r="T77" t="n">
        <v>0.7192971</v>
      </c>
      <c r="U77" t="n">
        <v>0.8708807</v>
      </c>
      <c r="V77" t="n">
        <v>1</v>
      </c>
      <c r="W77" t="n">
        <v>1</v>
      </c>
      <c r="X77" t="n">
        <v>0.4171296</v>
      </c>
      <c r="Y77" t="inlineStr"/>
      <c r="Z77" t="n">
        <v>9</v>
      </c>
      <c r="AA77" t="n">
        <v>0.474568537896921</v>
      </c>
      <c r="AB77" t="n">
        <v>6</v>
      </c>
      <c r="AC77" t="n">
        <v>0.6067988584315043</v>
      </c>
      <c r="AD77" t="n">
        <v>8</v>
      </c>
      <c r="AE77" t="n">
        <v>0.689306336348871</v>
      </c>
      <c r="AF77" t="n">
        <v>0.4970117431488535</v>
      </c>
      <c r="AG77" t="n">
        <v>0.5076851584916641</v>
      </c>
      <c r="AH77" t="n">
        <v>0.2814855830956046</v>
      </c>
      <c r="AI77" t="n">
        <v>2.713189</v>
      </c>
      <c r="AJ77" t="n">
        <v>1.213178</v>
      </c>
      <c r="AK77" t="n">
        <v>6.067863</v>
      </c>
      <c r="AL77" t="n">
        <v>65</v>
      </c>
      <c r="AM77" t="n">
        <v>29</v>
      </c>
      <c r="AN77" t="n">
        <v>146</v>
      </c>
      <c r="AO77" t="n">
        <v>111.1279</v>
      </c>
      <c r="AP77" t="n">
        <v>79.50336</v>
      </c>
      <c r="AQ77" t="n">
        <v>155.332</v>
      </c>
      <c r="AR77" t="n">
        <v>0.4840311</v>
      </c>
      <c r="AS77" t="n">
        <v>0.2507947</v>
      </c>
      <c r="AT77" t="n">
        <v>0.9341747</v>
      </c>
      <c r="AU77" t="inlineStr">
        <is>
          <t>anlys\230430-153402\PrunModu-ab-5mn-m-hno-pol-la-plng8ztr</t>
        </is>
      </c>
    </row>
    <row r="78">
      <c r="A78" t="n">
        <v>2</v>
      </c>
      <c r="B78" t="inlineStr">
        <is>
          <t>Prunella modularis</t>
        </is>
      </c>
      <c r="C78" t="inlineStr">
        <is>
          <t>a+b</t>
        </is>
      </c>
      <c r="D78" t="inlineStr">
        <is>
          <t>m</t>
        </is>
      </c>
      <c r="E78" t="inlineStr">
        <is>
          <t>5mn</t>
        </is>
      </c>
      <c r="F78" t="n">
        <v>21</v>
      </c>
      <c r="G78" t="n">
        <v>159.730018883386</v>
      </c>
      <c r="H78" t="n">
        <v>85</v>
      </c>
      <c r="I78" t="inlineStr">
        <is>
          <t>HAZARD</t>
        </is>
      </c>
      <c r="J78" t="inlineStr">
        <is>
          <t>POLY</t>
        </is>
      </c>
      <c r="K78" t="n">
        <v>50</v>
      </c>
      <c r="L78" t="inlineStr"/>
      <c r="M78" t="inlineStr"/>
      <c r="N78" t="n">
        <v>2</v>
      </c>
      <c r="O78" t="n">
        <v>190</v>
      </c>
      <c r="P78" t="n">
        <v>16</v>
      </c>
      <c r="Q78" t="n">
        <v>76.19047619047619</v>
      </c>
      <c r="R78" t="n">
        <v>0</v>
      </c>
      <c r="S78" t="n">
        <v>1.629400000000004</v>
      </c>
      <c r="T78" t="n">
        <v>0.47041</v>
      </c>
      <c r="U78" t="n">
        <v>0.8851386999999999</v>
      </c>
      <c r="V78" t="n">
        <v>1</v>
      </c>
      <c r="W78" t="n">
        <v>1</v>
      </c>
      <c r="X78" t="n">
        <v>0.3828004</v>
      </c>
      <c r="Y78" t="inlineStr"/>
      <c r="Z78" t="n">
        <v>8</v>
      </c>
      <c r="AA78" t="n">
        <v>0.4758581282603651</v>
      </c>
      <c r="AB78" t="inlineStr"/>
      <c r="AC78" t="n">
        <v>0.5634337752264981</v>
      </c>
      <c r="AD78" t="n">
        <v>10</v>
      </c>
      <c r="AE78" t="n">
        <v>0.6601960576147683</v>
      </c>
      <c r="AF78" t="n">
        <v>0.4752496779921156</v>
      </c>
      <c r="AG78" t="n">
        <v>0.5098303627723929</v>
      </c>
      <c r="AH78" t="n">
        <v>0.3211277115065781</v>
      </c>
      <c r="AI78" t="n">
        <v>1.472879</v>
      </c>
      <c r="AJ78" t="n">
        <v>0.7043058</v>
      </c>
      <c r="AK78" t="n">
        <v>3.080159</v>
      </c>
      <c r="AL78" t="n">
        <v>35</v>
      </c>
      <c r="AM78" t="n">
        <v>17</v>
      </c>
      <c r="AN78" t="n">
        <v>74</v>
      </c>
      <c r="AO78" t="n">
        <v>134.9039</v>
      </c>
      <c r="AP78" t="n">
        <v>104.6802</v>
      </c>
      <c r="AQ78" t="n">
        <v>173.8541</v>
      </c>
      <c r="AR78" t="n">
        <v>0.7133065</v>
      </c>
      <c r="AS78" t="n">
        <v>0.4317235</v>
      </c>
      <c r="AT78" t="n">
        <v>1</v>
      </c>
      <c r="AU78" t="inlineStr">
        <is>
          <t>anlys\230430-153402\PrunModu-ab-5mn-m-haz-pol-l50-n309aum8</t>
        </is>
      </c>
    </row>
    <row r="79">
      <c r="A79" t="n">
        <v>2</v>
      </c>
      <c r="B79" t="inlineStr">
        <is>
          <t>Prunella modularis</t>
        </is>
      </c>
      <c r="C79" t="inlineStr">
        <is>
          <t>a+b</t>
        </is>
      </c>
      <c r="D79" t="inlineStr">
        <is>
          <t>m</t>
        </is>
      </c>
      <c r="E79" t="inlineStr">
        <is>
          <t>5mn</t>
        </is>
      </c>
      <c r="F79" t="n">
        <v>21</v>
      </c>
      <c r="G79" t="n">
        <v>159.730018883386</v>
      </c>
      <c r="H79" t="n">
        <v>70</v>
      </c>
      <c r="I79" t="inlineStr">
        <is>
          <t>HNORMAL</t>
        </is>
      </c>
      <c r="J79" t="inlineStr">
        <is>
          <t>POLY</t>
        </is>
      </c>
      <c r="K79" t="n">
        <v>50</v>
      </c>
      <c r="L79" t="inlineStr"/>
      <c r="M79" t="inlineStr"/>
      <c r="N79" t="n">
        <v>1</v>
      </c>
      <c r="O79" t="n">
        <v>190</v>
      </c>
      <c r="P79" t="n">
        <v>16</v>
      </c>
      <c r="Q79" t="n">
        <v>76.19047619047619</v>
      </c>
      <c r="R79" t="n">
        <v>0</v>
      </c>
      <c r="S79" t="n">
        <v>0</v>
      </c>
      <c r="T79" t="n">
        <v>0.8762701000000001</v>
      </c>
      <c r="U79" t="n">
        <v>0.8753231</v>
      </c>
      <c r="V79" t="n">
        <v>0.9</v>
      </c>
      <c r="W79" t="n">
        <v>1</v>
      </c>
      <c r="X79" t="n">
        <v>0.5697615</v>
      </c>
      <c r="Y79" t="inlineStr"/>
      <c r="Z79" t="inlineStr"/>
      <c r="AA79" t="n">
        <v>0.1808059687921805</v>
      </c>
      <c r="AB79" t="inlineStr"/>
      <c r="AC79" t="n">
        <v>0.4098813365051098</v>
      </c>
      <c r="AD79" t="inlineStr"/>
      <c r="AE79" t="n">
        <v>0.5229358516197858</v>
      </c>
      <c r="AF79" t="n">
        <v>0.2154622160104158</v>
      </c>
      <c r="AG79" t="n">
        <v>0.2154363309435944</v>
      </c>
      <c r="AH79" t="n">
        <v>0.05134462180895395</v>
      </c>
      <c r="AI79" t="n">
        <v>2.053661</v>
      </c>
      <c r="AJ79" t="n">
        <v>0.693298</v>
      </c>
      <c r="AK79" t="n">
        <v>6.083276</v>
      </c>
      <c r="AL79" t="n">
        <v>49</v>
      </c>
      <c r="AM79" t="n">
        <v>17</v>
      </c>
      <c r="AN79" t="n">
        <v>146</v>
      </c>
      <c r="AO79" t="n">
        <v>114.2468</v>
      </c>
      <c r="AP79" t="n">
        <v>68.69567000000001</v>
      </c>
      <c r="AQ79" t="n">
        <v>190.0021</v>
      </c>
      <c r="AR79" t="n">
        <v>0.5115813</v>
      </c>
      <c r="AS79" t="n">
        <v>0.1923535</v>
      </c>
      <c r="AT79" t="n">
        <v>1</v>
      </c>
      <c r="AU79" t="inlineStr">
        <is>
          <t>anlys\230430-153402\PrunModu-ab-5mn-m-hno-pol-l50-27zqokp4</t>
        </is>
      </c>
    </row>
    <row r="80">
      <c r="A80" t="n">
        <v>3</v>
      </c>
      <c r="B80" t="inlineStr">
        <is>
          <t>Prunella modularis</t>
        </is>
      </c>
      <c r="C80" t="inlineStr">
        <is>
          <t>a+b</t>
        </is>
      </c>
      <c r="D80" t="inlineStr">
        <is>
          <t>m</t>
        </is>
      </c>
      <c r="E80" t="inlineStr">
        <is>
          <t>10mn</t>
        </is>
      </c>
      <c r="F80" t="n">
        <v>47</v>
      </c>
      <c r="G80" t="n">
        <v>271.22109039805</v>
      </c>
      <c r="H80" t="n">
        <v>87</v>
      </c>
      <c r="I80" t="inlineStr">
        <is>
          <t>HNORMAL</t>
        </is>
      </c>
      <c r="J80" t="inlineStr">
        <is>
          <t>POLY</t>
        </is>
      </c>
      <c r="K80" t="inlineStr"/>
      <c r="L80" t="inlineStr"/>
      <c r="M80" t="n">
        <v>7</v>
      </c>
      <c r="N80" t="n">
        <v>1</v>
      </c>
      <c r="O80" t="n">
        <v>190</v>
      </c>
      <c r="P80" t="n">
        <v>47</v>
      </c>
      <c r="Q80" t="n">
        <v>100</v>
      </c>
      <c r="R80" t="n">
        <v>0</v>
      </c>
      <c r="S80" t="n">
        <v>0.8374000000000024</v>
      </c>
      <c r="T80" t="n">
        <v>0.7497347</v>
      </c>
      <c r="U80" t="n">
        <v>0.5359127</v>
      </c>
      <c r="V80" t="n">
        <v>0.6</v>
      </c>
      <c r="W80" t="n">
        <v>0.7</v>
      </c>
      <c r="X80" t="n">
        <v>0.229235</v>
      </c>
      <c r="Y80" t="inlineStr"/>
      <c r="Z80" t="n">
        <v>4</v>
      </c>
      <c r="AA80" t="n">
        <v>0.7048457743991681</v>
      </c>
      <c r="AB80" t="n">
        <v>5</v>
      </c>
      <c r="AC80" t="n">
        <v>0.7020246454388035</v>
      </c>
      <c r="AD80" t="n">
        <v>5</v>
      </c>
      <c r="AE80" t="n">
        <v>0.7087360584679548</v>
      </c>
      <c r="AF80" t="n">
        <v>0.7096976701491897</v>
      </c>
      <c r="AG80" t="n">
        <v>0.6837099064062166</v>
      </c>
      <c r="AH80" t="n">
        <v>0.6543439222512865</v>
      </c>
      <c r="AI80" t="n">
        <v>6.439119</v>
      </c>
      <c r="AJ80" t="n">
        <v>4.116054</v>
      </c>
      <c r="AK80" t="n">
        <v>10.0733</v>
      </c>
      <c r="AL80" t="n">
        <v>155</v>
      </c>
      <c r="AM80" t="n">
        <v>99</v>
      </c>
      <c r="AN80" t="n">
        <v>242</v>
      </c>
      <c r="AO80" t="n">
        <v>110.5819</v>
      </c>
      <c r="AP80" t="n">
        <v>95.52869</v>
      </c>
      <c r="AQ80" t="n">
        <v>128.0071</v>
      </c>
      <c r="AR80" t="n">
        <v>0.1662344</v>
      </c>
      <c r="AS80" t="n">
        <v>0.1241993</v>
      </c>
      <c r="AT80" t="n">
        <v>0.2224963</v>
      </c>
      <c r="AU80" t="inlineStr">
        <is>
          <t>anlys\230430-153402\PrunModu-ab-10mn-m-hno-pol-ma-mkd18igv</t>
        </is>
      </c>
    </row>
    <row r="81">
      <c r="A81" t="n">
        <v>3</v>
      </c>
      <c r="B81" t="inlineStr">
        <is>
          <t>Prunella modularis</t>
        </is>
      </c>
      <c r="C81" t="inlineStr">
        <is>
          <t>a+b</t>
        </is>
      </c>
      <c r="D81" t="inlineStr">
        <is>
          <t>m</t>
        </is>
      </c>
      <c r="E81" t="inlineStr">
        <is>
          <t>10mn</t>
        </is>
      </c>
      <c r="F81" t="n">
        <v>47</v>
      </c>
      <c r="G81" t="n">
        <v>271.22109039805</v>
      </c>
      <c r="H81" t="n">
        <v>86</v>
      </c>
      <c r="I81" t="inlineStr">
        <is>
          <t>HNORMAL</t>
        </is>
      </c>
      <c r="J81" t="inlineStr">
        <is>
          <t>POLY</t>
        </is>
      </c>
      <c r="K81" t="inlineStr"/>
      <c r="L81" t="inlineStr"/>
      <c r="M81" t="inlineStr"/>
      <c r="N81" t="n">
        <v>1</v>
      </c>
      <c r="O81" t="n">
        <v>190</v>
      </c>
      <c r="P81" t="n">
        <v>47</v>
      </c>
      <c r="Q81" t="n">
        <v>100</v>
      </c>
      <c r="R81" t="n">
        <v>0</v>
      </c>
      <c r="S81" t="n">
        <v>0.8374000000000024</v>
      </c>
      <c r="T81" t="n">
        <v>0.295132</v>
      </c>
      <c r="U81" t="n">
        <v>0.5359127</v>
      </c>
      <c r="V81" t="n">
        <v>0.6</v>
      </c>
      <c r="W81" t="n">
        <v>0.7</v>
      </c>
      <c r="X81" t="n">
        <v>0.229235</v>
      </c>
      <c r="Y81" t="inlineStr"/>
      <c r="Z81" t="inlineStr"/>
      <c r="AA81" t="n">
        <v>0.627310687381886</v>
      </c>
      <c r="AB81" t="inlineStr"/>
      <c r="AC81" t="n">
        <v>0.6247998908195773</v>
      </c>
      <c r="AD81" t="inlineStr"/>
      <c r="AE81" t="n">
        <v>0.6203587513252309</v>
      </c>
      <c r="AF81" t="n">
        <v>0.5768960065260081</v>
      </c>
      <c r="AG81" t="n">
        <v>0.6164302591497979</v>
      </c>
      <c r="AH81" t="n">
        <v>0.5899539991845701</v>
      </c>
      <c r="AI81" t="n">
        <v>6.439119</v>
      </c>
      <c r="AJ81" t="n">
        <v>4.116054</v>
      </c>
      <c r="AK81" t="n">
        <v>10.0733</v>
      </c>
      <c r="AL81" t="n">
        <v>155</v>
      </c>
      <c r="AM81" t="n">
        <v>99</v>
      </c>
      <c r="AN81" t="n">
        <v>242</v>
      </c>
      <c r="AO81" t="n">
        <v>110.5819</v>
      </c>
      <c r="AP81" t="n">
        <v>95.52869</v>
      </c>
      <c r="AQ81" t="n">
        <v>128.0071</v>
      </c>
      <c r="AR81" t="n">
        <v>0.1662344</v>
      </c>
      <c r="AS81" t="n">
        <v>0.1241993</v>
      </c>
      <c r="AT81" t="n">
        <v>0.2224963</v>
      </c>
      <c r="AU81" t="inlineStr">
        <is>
          <t>anlys\230430-153402\PrunModu-ab-10mn-m-hno-pol-zl53dkfo</t>
        </is>
      </c>
    </row>
    <row r="82">
      <c r="A82" t="n">
        <v>3</v>
      </c>
      <c r="B82" t="inlineStr">
        <is>
          <t>Prunella modularis</t>
        </is>
      </c>
      <c r="C82" t="inlineStr">
        <is>
          <t>a+b</t>
        </is>
      </c>
      <c r="D82" t="inlineStr">
        <is>
          <t>m</t>
        </is>
      </c>
      <c r="E82" t="inlineStr">
        <is>
          <t>10mn</t>
        </is>
      </c>
      <c r="F82" t="n">
        <v>47</v>
      </c>
      <c r="G82" t="n">
        <v>271.22109039805</v>
      </c>
      <c r="H82" t="n">
        <v>102</v>
      </c>
      <c r="I82" t="inlineStr">
        <is>
          <t>HAZARD</t>
        </is>
      </c>
      <c r="J82" t="inlineStr">
        <is>
          <t>POLY</t>
        </is>
      </c>
      <c r="K82" t="inlineStr"/>
      <c r="L82" t="inlineStr"/>
      <c r="M82" t="n">
        <v>6</v>
      </c>
      <c r="N82" t="n">
        <v>2</v>
      </c>
      <c r="O82" t="n">
        <v>190</v>
      </c>
      <c r="P82" t="n">
        <v>47</v>
      </c>
      <c r="Q82" t="n">
        <v>100</v>
      </c>
      <c r="R82" t="n">
        <v>0</v>
      </c>
      <c r="S82" t="n">
        <v>0</v>
      </c>
      <c r="T82" t="n">
        <v>0.2428885</v>
      </c>
      <c r="U82" t="n">
        <v>0.4678138</v>
      </c>
      <c r="V82" t="n">
        <v>0.6</v>
      </c>
      <c r="W82" t="n">
        <v>0.5</v>
      </c>
      <c r="X82" t="n">
        <v>0.2153752</v>
      </c>
      <c r="Y82" t="inlineStr"/>
      <c r="Z82" t="inlineStr"/>
      <c r="AA82" t="n">
        <v>0.5525789937757243</v>
      </c>
      <c r="AB82" t="inlineStr"/>
      <c r="AC82" t="n">
        <v>0.5476216174013208</v>
      </c>
      <c r="AD82" t="inlineStr"/>
      <c r="AE82" t="n">
        <v>0.5699498574560965</v>
      </c>
      <c r="AF82" t="n">
        <v>0.5043466059290537</v>
      </c>
      <c r="AG82" t="n">
        <v>0.542448692259379</v>
      </c>
      <c r="AH82" t="n">
        <v>0.5366963057300853</v>
      </c>
      <c r="AI82" t="n">
        <v>3.834476</v>
      </c>
      <c r="AJ82" t="n">
        <v>2.516935</v>
      </c>
      <c r="AK82" t="n">
        <v>5.841712</v>
      </c>
      <c r="AL82" t="n">
        <v>92</v>
      </c>
      <c r="AM82" t="n">
        <v>60</v>
      </c>
      <c r="AN82" t="n">
        <v>140</v>
      </c>
      <c r="AO82" t="n">
        <v>143.2993</v>
      </c>
      <c r="AP82" t="n">
        <v>126.6692</v>
      </c>
      <c r="AQ82" t="n">
        <v>162.1128</v>
      </c>
      <c r="AR82" t="n">
        <v>0.2791524</v>
      </c>
      <c r="AS82" t="n">
        <v>0.2182702</v>
      </c>
      <c r="AT82" t="n">
        <v>0.3570165</v>
      </c>
      <c r="AU82" t="inlineStr">
        <is>
          <t>anlys\230430-153402\PrunModu-ab-10mn-m-haz-pol-ma-76d8cb3e</t>
        </is>
      </c>
    </row>
    <row r="83">
      <c r="A83" t="n">
        <v>3</v>
      </c>
      <c r="B83" t="inlineStr">
        <is>
          <t>Prunella modularis</t>
        </is>
      </c>
      <c r="C83" t="inlineStr">
        <is>
          <t>a+b</t>
        </is>
      </c>
      <c r="D83" t="inlineStr">
        <is>
          <t>m</t>
        </is>
      </c>
      <c r="E83" t="inlineStr">
        <is>
          <t>10mn</t>
        </is>
      </c>
      <c r="F83" t="n">
        <v>47</v>
      </c>
      <c r="G83" t="n">
        <v>271.22109039805</v>
      </c>
      <c r="H83" t="n">
        <v>101</v>
      </c>
      <c r="I83" t="inlineStr">
        <is>
          <t>HAZARD</t>
        </is>
      </c>
      <c r="J83" t="inlineStr">
        <is>
          <t>POLY</t>
        </is>
      </c>
      <c r="K83" t="inlineStr"/>
      <c r="L83" t="inlineStr"/>
      <c r="M83" t="inlineStr"/>
      <c r="N83" t="n">
        <v>2</v>
      </c>
      <c r="O83" t="n">
        <v>190</v>
      </c>
      <c r="P83" t="n">
        <v>47</v>
      </c>
      <c r="Q83" t="n">
        <v>100</v>
      </c>
      <c r="R83" t="n">
        <v>0</v>
      </c>
      <c r="S83" t="n">
        <v>0</v>
      </c>
      <c r="T83" t="n">
        <v>0.2201318</v>
      </c>
      <c r="U83" t="n">
        <v>0.4678138</v>
      </c>
      <c r="V83" t="n">
        <v>0.6</v>
      </c>
      <c r="W83" t="n">
        <v>0.5</v>
      </c>
      <c r="X83" t="n">
        <v>0.2153752</v>
      </c>
      <c r="Y83" t="inlineStr"/>
      <c r="Z83" t="inlineStr"/>
      <c r="AA83" t="n">
        <v>0.5458255363986292</v>
      </c>
      <c r="AB83" t="inlineStr"/>
      <c r="AC83" t="n">
        <v>0.5409287476151835</v>
      </c>
      <c r="AD83" t="inlineStr"/>
      <c r="AE83" t="n">
        <v>0.5619959641646577</v>
      </c>
      <c r="AF83" t="n">
        <v>0.4934405577900405</v>
      </c>
      <c r="AG83" t="n">
        <v>0.5365516524795453</v>
      </c>
      <c r="AH83" t="n">
        <v>0.5308618009930608</v>
      </c>
      <c r="AI83" t="n">
        <v>3.834476</v>
      </c>
      <c r="AJ83" t="n">
        <v>2.516935</v>
      </c>
      <c r="AK83" t="n">
        <v>5.841712</v>
      </c>
      <c r="AL83" t="n">
        <v>92</v>
      </c>
      <c r="AM83" t="n">
        <v>60</v>
      </c>
      <c r="AN83" t="n">
        <v>140</v>
      </c>
      <c r="AO83" t="n">
        <v>143.2993</v>
      </c>
      <c r="AP83" t="n">
        <v>126.6692</v>
      </c>
      <c r="AQ83" t="n">
        <v>162.1128</v>
      </c>
      <c r="AR83" t="n">
        <v>0.2791524</v>
      </c>
      <c r="AS83" t="n">
        <v>0.2182702</v>
      </c>
      <c r="AT83" t="n">
        <v>0.3570165</v>
      </c>
      <c r="AU83" t="inlineStr">
        <is>
          <t>anlys\230430-153402\PrunModu-ab-10mn-m-haz-pol-arde82wl</t>
        </is>
      </c>
    </row>
    <row r="84">
      <c r="A84" t="n">
        <v>3</v>
      </c>
      <c r="B84" t="inlineStr">
        <is>
          <t>Prunella modularis</t>
        </is>
      </c>
      <c r="C84" t="inlineStr">
        <is>
          <t>a+b</t>
        </is>
      </c>
      <c r="D84" t="inlineStr">
        <is>
          <t>m</t>
        </is>
      </c>
      <c r="E84" t="inlineStr">
        <is>
          <t>10mn</t>
        </is>
      </c>
      <c r="F84" t="n">
        <v>47</v>
      </c>
      <c r="G84" t="n">
        <v>271.22109039805</v>
      </c>
      <c r="H84" t="n">
        <v>95</v>
      </c>
      <c r="I84" t="inlineStr">
        <is>
          <t>HNORMAL</t>
        </is>
      </c>
      <c r="J84" t="inlineStr">
        <is>
          <t>POLY</t>
        </is>
      </c>
      <c r="K84" t="inlineStr"/>
      <c r="L84" t="n">
        <v>100</v>
      </c>
      <c r="M84" t="inlineStr"/>
      <c r="N84" t="n">
        <v>1</v>
      </c>
      <c r="O84" t="n">
        <v>190</v>
      </c>
      <c r="P84" t="n">
        <v>22</v>
      </c>
      <c r="Q84" t="n">
        <v>46.80851063829788</v>
      </c>
      <c r="R84" t="n">
        <v>0</v>
      </c>
      <c r="S84" t="n">
        <v>0</v>
      </c>
      <c r="T84" t="n">
        <v>0.6629138999999999</v>
      </c>
      <c r="U84" t="n">
        <v>0.9283013</v>
      </c>
      <c r="V84" t="n">
        <v>0.9</v>
      </c>
      <c r="W84" t="n">
        <v>0.9</v>
      </c>
      <c r="X84" t="n">
        <v>0.3808008</v>
      </c>
      <c r="Y84" t="inlineStr"/>
      <c r="Z84" t="inlineStr"/>
      <c r="AA84" t="n">
        <v>0.4919416594965353</v>
      </c>
      <c r="AB84" t="inlineStr"/>
      <c r="AC84" t="n">
        <v>0.5801665676220135</v>
      </c>
      <c r="AD84" t="inlineStr"/>
      <c r="AE84" t="n">
        <v>0.6335018733401802</v>
      </c>
      <c r="AF84" t="n">
        <v>0.5085191667273966</v>
      </c>
      <c r="AG84" t="n">
        <v>0.5279044320304075</v>
      </c>
      <c r="AH84" t="n">
        <v>0.3330565407942024</v>
      </c>
      <c r="AI84" t="n">
        <v>6.753679</v>
      </c>
      <c r="AJ84" t="n">
        <v>3.231784</v>
      </c>
      <c r="AK84" t="n">
        <v>14.11362</v>
      </c>
      <c r="AL84" t="n">
        <v>162</v>
      </c>
      <c r="AM84" t="n">
        <v>78</v>
      </c>
      <c r="AN84" t="n">
        <v>339</v>
      </c>
      <c r="AO84" t="n">
        <v>73.87362</v>
      </c>
      <c r="AP84" t="n">
        <v>54.76966</v>
      </c>
      <c r="AQ84" t="n">
        <v>99.64113999999999</v>
      </c>
      <c r="AR84" t="n">
        <v>0.5457311</v>
      </c>
      <c r="AS84" t="n">
        <v>0.3026631</v>
      </c>
      <c r="AT84" t="n">
        <v>0.9840067</v>
      </c>
      <c r="AU84" t="inlineStr">
        <is>
          <t>anlys\230430-153402\PrunModu-ab-10mn-m-hno-pol-r100-9f5hfj9w</t>
        </is>
      </c>
    </row>
    <row r="85">
      <c r="A85" t="n">
        <v>3</v>
      </c>
      <c r="B85" t="inlineStr">
        <is>
          <t>Prunella modularis</t>
        </is>
      </c>
      <c r="C85" t="inlineStr">
        <is>
          <t>a+b</t>
        </is>
      </c>
      <c r="D85" t="inlineStr">
        <is>
          <t>m</t>
        </is>
      </c>
      <c r="E85" t="inlineStr">
        <is>
          <t>10mn</t>
        </is>
      </c>
      <c r="F85" t="n">
        <v>47</v>
      </c>
      <c r="G85" t="n">
        <v>271.22109039805</v>
      </c>
      <c r="H85" t="n">
        <v>110</v>
      </c>
      <c r="I85" t="inlineStr">
        <is>
          <t>HAZARD</t>
        </is>
      </c>
      <c r="J85" t="inlineStr">
        <is>
          <t>POLY</t>
        </is>
      </c>
      <c r="K85" t="inlineStr"/>
      <c r="L85" t="n">
        <v>100</v>
      </c>
      <c r="M85" t="inlineStr"/>
      <c r="N85" t="n">
        <v>2</v>
      </c>
      <c r="O85" t="n">
        <v>190</v>
      </c>
      <c r="P85" t="n">
        <v>22</v>
      </c>
      <c r="Q85" t="n">
        <v>46.80851063829788</v>
      </c>
      <c r="R85" t="n">
        <v>0</v>
      </c>
      <c r="S85" t="n">
        <v>1.388499999999993</v>
      </c>
      <c r="T85" t="n">
        <v>0.5845746000000001</v>
      </c>
      <c r="U85" t="n">
        <v>0.9765281</v>
      </c>
      <c r="V85" t="n">
        <v>1</v>
      </c>
      <c r="W85" t="n">
        <v>1</v>
      </c>
      <c r="X85" t="n">
        <v>0.4426437</v>
      </c>
      <c r="Y85" t="inlineStr"/>
      <c r="Z85" t="inlineStr"/>
      <c r="AA85" t="n">
        <v>0.3560371598140411</v>
      </c>
      <c r="AB85" t="inlineStr"/>
      <c r="AC85" t="n">
        <v>0.4874084563791755</v>
      </c>
      <c r="AD85" t="inlineStr"/>
      <c r="AE85" t="n">
        <v>0.5918994860831936</v>
      </c>
      <c r="AF85" t="n">
        <v>0.3762032188920447</v>
      </c>
      <c r="AG85" t="n">
        <v>0.3982749950548392</v>
      </c>
      <c r="AH85" t="n">
        <v>0.195430169957723</v>
      </c>
      <c r="AI85" t="n">
        <v>6.103921</v>
      </c>
      <c r="AJ85" t="n">
        <v>2.597161</v>
      </c>
      <c r="AK85" t="n">
        <v>14.34561</v>
      </c>
      <c r="AL85" t="n">
        <v>146</v>
      </c>
      <c r="AM85" t="n">
        <v>62</v>
      </c>
      <c r="AN85" t="n">
        <v>344</v>
      </c>
      <c r="AO85" t="n">
        <v>77.70611</v>
      </c>
      <c r="AP85" t="n">
        <v>53.16784</v>
      </c>
      <c r="AQ85" t="n">
        <v>113.5694</v>
      </c>
      <c r="AR85" t="n">
        <v>0.6038239</v>
      </c>
      <c r="AS85" t="n">
        <v>0.2877314</v>
      </c>
      <c r="AT85" t="n">
        <v>1</v>
      </c>
      <c r="AU85" t="inlineStr">
        <is>
          <t>anlys\230430-153402\PrunModu-ab-10mn-m-haz-pol-r100-st8uwo93</t>
        </is>
      </c>
    </row>
    <row r="86">
      <c r="A86" t="n">
        <v>3</v>
      </c>
      <c r="B86" t="inlineStr">
        <is>
          <t>Prunella modularis</t>
        </is>
      </c>
      <c r="C86" t="inlineStr">
        <is>
          <t>a+b</t>
        </is>
      </c>
      <c r="D86" t="inlineStr">
        <is>
          <t>m</t>
        </is>
      </c>
      <c r="E86" t="inlineStr">
        <is>
          <t>10mn</t>
        </is>
      </c>
      <c r="F86" t="n">
        <v>47</v>
      </c>
      <c r="G86" t="n">
        <v>271.22109039805</v>
      </c>
      <c r="H86" t="n">
        <v>88</v>
      </c>
      <c r="I86" t="inlineStr">
        <is>
          <t>HNORMAL</t>
        </is>
      </c>
      <c r="J86" t="inlineStr">
        <is>
          <t>POLY</t>
        </is>
      </c>
      <c r="K86" t="inlineStr"/>
      <c r="L86" t="n">
        <v>176.6101324537052</v>
      </c>
      <c r="M86" t="inlineStr"/>
      <c r="N86" t="n">
        <v>1</v>
      </c>
      <c r="O86" t="n">
        <v>190</v>
      </c>
      <c r="P86" t="n">
        <v>46</v>
      </c>
      <c r="Q86" t="n">
        <v>97.87234042553192</v>
      </c>
      <c r="R86" t="n">
        <v>0</v>
      </c>
      <c r="S86" t="n">
        <v>0</v>
      </c>
      <c r="T86" t="n">
        <v>0.5703509</v>
      </c>
      <c r="U86" t="n">
        <v>0.8201571</v>
      </c>
      <c r="V86" t="n">
        <v>0.8</v>
      </c>
      <c r="W86" t="n">
        <v>0.8</v>
      </c>
      <c r="X86" t="n">
        <v>0.2663902</v>
      </c>
      <c r="Y86" t="inlineStr"/>
      <c r="Z86" t="n">
        <v>3</v>
      </c>
      <c r="AA86" t="n">
        <v>0.7065227906317033</v>
      </c>
      <c r="AB86" t="n">
        <v>2</v>
      </c>
      <c r="AC86" t="n">
        <v>0.7183101292688102</v>
      </c>
      <c r="AD86" t="n">
        <v>2</v>
      </c>
      <c r="AE86" t="n">
        <v>0.7430311645031361</v>
      </c>
      <c r="AF86" t="n">
        <v>0.6899134555064286</v>
      </c>
      <c r="AG86" t="n">
        <v>0.7183282382367854</v>
      </c>
      <c r="AH86" t="n">
        <v>0.6180384864476549</v>
      </c>
      <c r="AI86" t="n">
        <v>5.691965</v>
      </c>
      <c r="AJ86" t="n">
        <v>3.388576</v>
      </c>
      <c r="AK86" t="n">
        <v>9.561083999999999</v>
      </c>
      <c r="AL86" t="n">
        <v>137</v>
      </c>
      <c r="AM86" t="n">
        <v>81</v>
      </c>
      <c r="AN86" t="n">
        <v>229</v>
      </c>
      <c r="AO86" t="n">
        <v>116.3579</v>
      </c>
      <c r="AP86" t="n">
        <v>95.60671000000001</v>
      </c>
      <c r="AQ86" t="n">
        <v>141.6132</v>
      </c>
      <c r="AR86" t="n">
        <v>0.4340718</v>
      </c>
      <c r="AS86" t="n">
        <v>0.2938604</v>
      </c>
      <c r="AT86" t="n">
        <v>0.6411829999999999</v>
      </c>
      <c r="AU86" t="inlineStr">
        <is>
          <t>anlys\230430-153402\PrunModu-ab-10mn-m-hno-pol-ra-18pk5nr2</t>
        </is>
      </c>
    </row>
    <row r="87">
      <c r="A87" t="n">
        <v>3</v>
      </c>
      <c r="B87" t="inlineStr">
        <is>
          <t>Prunella modularis</t>
        </is>
      </c>
      <c r="C87" t="inlineStr">
        <is>
          <t>a+b</t>
        </is>
      </c>
      <c r="D87" t="inlineStr">
        <is>
          <t>m</t>
        </is>
      </c>
      <c r="E87" t="inlineStr">
        <is>
          <t>10mn</t>
        </is>
      </c>
      <c r="F87" t="n">
        <v>47</v>
      </c>
      <c r="G87" t="n">
        <v>271.22109039805</v>
      </c>
      <c r="H87" t="n">
        <v>89</v>
      </c>
      <c r="I87" t="inlineStr">
        <is>
          <t>HNORMAL</t>
        </is>
      </c>
      <c r="J87" t="inlineStr">
        <is>
          <t>POLY</t>
        </is>
      </c>
      <c r="K87" t="inlineStr"/>
      <c r="L87" t="n">
        <v>177.2588103165699</v>
      </c>
      <c r="M87" t="n">
        <v>7</v>
      </c>
      <c r="N87" t="n">
        <v>1</v>
      </c>
      <c r="O87" t="n">
        <v>190</v>
      </c>
      <c r="P87" t="n">
        <v>46</v>
      </c>
      <c r="Q87" t="n">
        <v>97.87234042553192</v>
      </c>
      <c r="R87" t="n">
        <v>0</v>
      </c>
      <c r="S87" t="n">
        <v>0</v>
      </c>
      <c r="T87" t="n">
        <v>0.9876883</v>
      </c>
      <c r="U87" t="n">
        <v>0.8080708</v>
      </c>
      <c r="V87" t="n">
        <v>0.8</v>
      </c>
      <c r="W87" t="n">
        <v>0.8</v>
      </c>
      <c r="X87" t="n">
        <v>0.2663906</v>
      </c>
      <c r="Y87" t="inlineStr"/>
      <c r="Z87" t="n">
        <v>1</v>
      </c>
      <c r="AA87" t="n">
        <v>0.7553175736266693</v>
      </c>
      <c r="AB87" t="n">
        <v>1</v>
      </c>
      <c r="AC87" t="n">
        <v>0.7679192016343553</v>
      </c>
      <c r="AD87" t="n">
        <v>1</v>
      </c>
      <c r="AE87" t="n">
        <v>0.8019624502493902</v>
      </c>
      <c r="AF87" t="n">
        <v>0.7781672663305872</v>
      </c>
      <c r="AG87" t="n">
        <v>0.7610047150633495</v>
      </c>
      <c r="AH87" t="n">
        <v>0.6558371559656139</v>
      </c>
      <c r="AI87" t="n">
        <v>5.721568</v>
      </c>
      <c r="AJ87" t="n">
        <v>3.406198</v>
      </c>
      <c r="AK87" t="n">
        <v>9.610817000000001</v>
      </c>
      <c r="AL87" t="n">
        <v>137</v>
      </c>
      <c r="AM87" t="n">
        <v>82</v>
      </c>
      <c r="AN87" t="n">
        <v>231</v>
      </c>
      <c r="AO87" t="n">
        <v>116.0565</v>
      </c>
      <c r="AP87" t="n">
        <v>95.35901</v>
      </c>
      <c r="AQ87" t="n">
        <v>141.2464</v>
      </c>
      <c r="AR87" t="n">
        <v>0.4286696</v>
      </c>
      <c r="AS87" t="n">
        <v>0.2902029</v>
      </c>
      <c r="AT87" t="n">
        <v>0.6332038</v>
      </c>
      <c r="AU87" t="inlineStr">
        <is>
          <t>anlys\230430-153402\PrunModu-ab-10mn-m-hno-pol-ra-ma-kt2t8gks</t>
        </is>
      </c>
    </row>
    <row r="88">
      <c r="A88" t="n">
        <v>3</v>
      </c>
      <c r="B88" t="inlineStr">
        <is>
          <t>Prunella modularis</t>
        </is>
      </c>
      <c r="C88" t="inlineStr">
        <is>
          <t>a+b</t>
        </is>
      </c>
      <c r="D88" t="inlineStr">
        <is>
          <t>m</t>
        </is>
      </c>
      <c r="E88" t="inlineStr">
        <is>
          <t>10mn</t>
        </is>
      </c>
      <c r="F88" t="n">
        <v>47</v>
      </c>
      <c r="G88" t="n">
        <v>271.22109039805</v>
      </c>
      <c r="H88" t="n">
        <v>96</v>
      </c>
      <c r="I88" t="inlineStr">
        <is>
          <t>HNORMAL</t>
        </is>
      </c>
      <c r="J88" t="inlineStr">
        <is>
          <t>POLY</t>
        </is>
      </c>
      <c r="K88" t="inlineStr"/>
      <c r="L88" t="n">
        <v>200</v>
      </c>
      <c r="M88" t="inlineStr"/>
      <c r="N88" t="n">
        <v>2</v>
      </c>
      <c r="O88" t="n">
        <v>190</v>
      </c>
      <c r="P88" t="n">
        <v>46</v>
      </c>
      <c r="Q88" t="n">
        <v>97.87234042553192</v>
      </c>
      <c r="R88" t="n">
        <v>1</v>
      </c>
      <c r="S88" t="n">
        <v>0</v>
      </c>
      <c r="T88" t="n">
        <v>0.4352421</v>
      </c>
      <c r="U88" t="n">
        <v>0.9173021</v>
      </c>
      <c r="V88" t="n">
        <v>0.8</v>
      </c>
      <c r="W88" t="n">
        <v>0.8</v>
      </c>
      <c r="X88" t="n">
        <v>0.294856</v>
      </c>
      <c r="Y88" t="inlineStr"/>
      <c r="Z88" t="inlineStr"/>
      <c r="AA88" t="n">
        <v>0.6362130949529051</v>
      </c>
      <c r="AB88" t="n">
        <v>8</v>
      </c>
      <c r="AC88" t="n">
        <v>0.6640846027531784</v>
      </c>
      <c r="AD88" t="n">
        <v>7</v>
      </c>
      <c r="AE88" t="n">
        <v>0.7067805597279242</v>
      </c>
      <c r="AF88" t="n">
        <v>0.609934957874806</v>
      </c>
      <c r="AG88" t="n">
        <v>0.6626119232616029</v>
      </c>
      <c r="AH88" t="n">
        <v>0.5320250172317372</v>
      </c>
      <c r="AI88" t="n">
        <v>5.084004</v>
      </c>
      <c r="AJ88" t="n">
        <v>2.866331</v>
      </c>
      <c r="AK88" t="n">
        <v>9.017486999999999</v>
      </c>
      <c r="AL88" t="n">
        <v>122</v>
      </c>
      <c r="AM88" t="n">
        <v>69</v>
      </c>
      <c r="AN88" t="n">
        <v>216</v>
      </c>
      <c r="AO88" t="n">
        <v>123.1188</v>
      </c>
      <c r="AP88" t="n">
        <v>97.44938999999999</v>
      </c>
      <c r="AQ88" t="n">
        <v>155.5497</v>
      </c>
      <c r="AR88" t="n">
        <v>0.3789557</v>
      </c>
      <c r="AS88" t="n">
        <v>0.2385042</v>
      </c>
      <c r="AT88" t="n">
        <v>0.6021169</v>
      </c>
      <c r="AU88" t="inlineStr">
        <is>
          <t>anlys\230430-153402\PrunModu-ab-10mn-m-hno-pol-r200-y11duisp</t>
        </is>
      </c>
    </row>
    <row r="89">
      <c r="A89" t="n">
        <v>3</v>
      </c>
      <c r="B89" t="inlineStr">
        <is>
          <t>Prunella modularis</t>
        </is>
      </c>
      <c r="C89" t="inlineStr">
        <is>
          <t>a+b</t>
        </is>
      </c>
      <c r="D89" t="inlineStr">
        <is>
          <t>m</t>
        </is>
      </c>
      <c r="E89" t="inlineStr">
        <is>
          <t>10mn</t>
        </is>
      </c>
      <c r="F89" t="n">
        <v>47</v>
      </c>
      <c r="G89" t="n">
        <v>271.22109039805</v>
      </c>
      <c r="H89" t="n">
        <v>111</v>
      </c>
      <c r="I89" t="inlineStr">
        <is>
          <t>HAZARD</t>
        </is>
      </c>
      <c r="J89" t="inlineStr">
        <is>
          <t>POLY</t>
        </is>
      </c>
      <c r="K89" t="inlineStr"/>
      <c r="L89" t="n">
        <v>200</v>
      </c>
      <c r="M89" t="inlineStr"/>
      <c r="N89" t="n">
        <v>2</v>
      </c>
      <c r="O89" t="n">
        <v>190</v>
      </c>
      <c r="P89" t="n">
        <v>46</v>
      </c>
      <c r="Q89" t="n">
        <v>97.87234042553192</v>
      </c>
      <c r="R89" t="n">
        <v>0</v>
      </c>
      <c r="S89" t="n">
        <v>1.271500000000003</v>
      </c>
      <c r="T89" t="n">
        <v>0.372244</v>
      </c>
      <c r="U89" t="n">
        <v>0.4125101</v>
      </c>
      <c r="V89" t="n">
        <v>0.6</v>
      </c>
      <c r="W89" t="n">
        <v>0.4</v>
      </c>
      <c r="X89" t="n">
        <v>0.2135621</v>
      </c>
      <c r="Y89" t="inlineStr"/>
      <c r="Z89" t="inlineStr"/>
      <c r="AA89" t="n">
        <v>0.5578886287872162</v>
      </c>
      <c r="AB89" t="inlineStr"/>
      <c r="AC89" t="n">
        <v>0.5525753422796373</v>
      </c>
      <c r="AD89" t="inlineStr"/>
      <c r="AE89" t="n">
        <v>0.575334299080735</v>
      </c>
      <c r="AF89" t="n">
        <v>0.5333632480676289</v>
      </c>
      <c r="AG89" t="n">
        <v>0.5394850409410744</v>
      </c>
      <c r="AH89" t="n">
        <v>0.5424830270682286</v>
      </c>
      <c r="AI89" t="n">
        <v>3.76211</v>
      </c>
      <c r="AJ89" t="n">
        <v>2.477894</v>
      </c>
      <c r="AK89" t="n">
        <v>5.711896</v>
      </c>
      <c r="AL89" t="n">
        <v>90</v>
      </c>
      <c r="AM89" t="n">
        <v>59</v>
      </c>
      <c r="AN89" t="n">
        <v>137</v>
      </c>
      <c r="AO89" t="n">
        <v>143.1236</v>
      </c>
      <c r="AP89" t="n">
        <v>127.6732</v>
      </c>
      <c r="AQ89" t="n">
        <v>160.4438</v>
      </c>
      <c r="AR89" t="n">
        <v>0.5121095</v>
      </c>
      <c r="AS89" t="n">
        <v>0.4077341</v>
      </c>
      <c r="AT89" t="n">
        <v>0.6432037</v>
      </c>
      <c r="AU89" t="inlineStr">
        <is>
          <t>anlys\230430-153402\PrunModu-ab-10mn-m-haz-pol-r200-gd_fp2_2</t>
        </is>
      </c>
    </row>
    <row r="90">
      <c r="A90" t="n">
        <v>3</v>
      </c>
      <c r="B90" t="inlineStr">
        <is>
          <t>Prunella modularis</t>
        </is>
      </c>
      <c r="C90" t="inlineStr">
        <is>
          <t>a+b</t>
        </is>
      </c>
      <c r="D90" t="inlineStr">
        <is>
          <t>m</t>
        </is>
      </c>
      <c r="E90" t="inlineStr">
        <is>
          <t>10mn</t>
        </is>
      </c>
      <c r="F90" t="n">
        <v>47</v>
      </c>
      <c r="G90" t="n">
        <v>271.22109039805</v>
      </c>
      <c r="H90" t="n">
        <v>103</v>
      </c>
      <c r="I90" t="inlineStr">
        <is>
          <t>HAZARD</t>
        </is>
      </c>
      <c r="J90" t="inlineStr">
        <is>
          <t>POLY</t>
        </is>
      </c>
      <c r="K90" t="inlineStr"/>
      <c r="L90" t="n">
        <v>202.123012452651</v>
      </c>
      <c r="M90" t="inlineStr"/>
      <c r="N90" t="n">
        <v>1</v>
      </c>
      <c r="O90" t="n">
        <v>190</v>
      </c>
      <c r="P90" t="n">
        <v>46</v>
      </c>
      <c r="Q90" t="n">
        <v>97.87234042553192</v>
      </c>
      <c r="R90" t="n">
        <v>0</v>
      </c>
      <c r="S90" t="n">
        <v>0</v>
      </c>
      <c r="T90" t="n">
        <v>0.5367286</v>
      </c>
      <c r="U90" t="n">
        <v>0.4104908</v>
      </c>
      <c r="V90" t="n">
        <v>0.6</v>
      </c>
      <c r="W90" t="n">
        <v>0.4</v>
      </c>
      <c r="X90" t="n">
        <v>0.2130658</v>
      </c>
      <c r="Y90" t="inlineStr"/>
      <c r="Z90" t="inlineStr"/>
      <c r="AA90" t="n">
        <v>0.5840386015104684</v>
      </c>
      <c r="AB90" t="inlineStr"/>
      <c r="AC90" t="n">
        <v>0.5783901313686858</v>
      </c>
      <c r="AD90" t="inlineStr"/>
      <c r="AE90" t="n">
        <v>0.6060065442583878</v>
      </c>
      <c r="AF90" t="n">
        <v>0.5785824279576062</v>
      </c>
      <c r="AG90" t="n">
        <v>0.5615988440729547</v>
      </c>
      <c r="AH90" t="n">
        <v>0.5653684619243238</v>
      </c>
      <c r="AI90" t="n">
        <v>3.758478</v>
      </c>
      <c r="AJ90" t="n">
        <v>2.477842</v>
      </c>
      <c r="AK90" t="n">
        <v>5.700991</v>
      </c>
      <c r="AL90" t="n">
        <v>90</v>
      </c>
      <c r="AM90" t="n">
        <v>59</v>
      </c>
      <c r="AN90" t="n">
        <v>137</v>
      </c>
      <c r="AO90" t="n">
        <v>143.1928</v>
      </c>
      <c r="AP90" t="n">
        <v>127.8552</v>
      </c>
      <c r="AQ90" t="n">
        <v>160.3703</v>
      </c>
      <c r="AR90" t="n">
        <v>0.5018927</v>
      </c>
      <c r="AS90" t="n">
        <v>0.4003477</v>
      </c>
      <c r="AT90" t="n">
        <v>0.6291937</v>
      </c>
      <c r="AU90" t="inlineStr">
        <is>
          <t>anlys\230430-153402\PrunModu-ab-10mn-m-haz-pol-ra-uf_q2t13</t>
        </is>
      </c>
    </row>
    <row r="91">
      <c r="A91" t="n">
        <v>3</v>
      </c>
      <c r="B91" t="inlineStr">
        <is>
          <t>Prunella modularis</t>
        </is>
      </c>
      <c r="C91" t="inlineStr">
        <is>
          <t>a+b</t>
        </is>
      </c>
      <c r="D91" t="inlineStr">
        <is>
          <t>m</t>
        </is>
      </c>
      <c r="E91" t="inlineStr">
        <is>
          <t>10mn</t>
        </is>
      </c>
      <c r="F91" t="n">
        <v>47</v>
      </c>
      <c r="G91" t="n">
        <v>271.22109039805</v>
      </c>
      <c r="H91" t="n">
        <v>104</v>
      </c>
      <c r="I91" t="inlineStr">
        <is>
          <t>HAZARD</t>
        </is>
      </c>
      <c r="J91" t="inlineStr">
        <is>
          <t>POLY</t>
        </is>
      </c>
      <c r="K91" t="inlineStr"/>
      <c r="L91" t="n">
        <v>203.3709035767551</v>
      </c>
      <c r="M91" t="n">
        <v>8</v>
      </c>
      <c r="N91" t="n">
        <v>1</v>
      </c>
      <c r="O91" t="n">
        <v>190</v>
      </c>
      <c r="P91" t="n">
        <v>46</v>
      </c>
      <c r="Q91" t="n">
        <v>97.87234042553192</v>
      </c>
      <c r="R91" t="n">
        <v>0</v>
      </c>
      <c r="S91" t="n">
        <v>0</v>
      </c>
      <c r="T91" t="n">
        <v>0.5385919</v>
      </c>
      <c r="U91" t="n">
        <v>0.4094636</v>
      </c>
      <c r="V91" t="n">
        <v>0.6</v>
      </c>
      <c r="W91" t="n">
        <v>0.4</v>
      </c>
      <c r="X91" t="n">
        <v>0.2128004</v>
      </c>
      <c r="Y91" t="inlineStr"/>
      <c r="Z91" t="inlineStr"/>
      <c r="AA91" t="n">
        <v>0.5843199077611698</v>
      </c>
      <c r="AB91" t="inlineStr"/>
      <c r="AC91" t="n">
        <v>0.5786230212056145</v>
      </c>
      <c r="AD91" t="inlineStr"/>
      <c r="AE91" t="n">
        <v>0.6062071108135648</v>
      </c>
      <c r="AF91" t="n">
        <v>0.5790530648219403</v>
      </c>
      <c r="AG91" t="n">
        <v>0.5616828918450766</v>
      </c>
      <c r="AH91" t="n">
        <v>0.5657923070544449</v>
      </c>
      <c r="AI91" t="n">
        <v>3.756626</v>
      </c>
      <c r="AJ91" t="n">
        <v>2.477873</v>
      </c>
      <c r="AK91" t="n">
        <v>5.695304</v>
      </c>
      <c r="AL91" t="n">
        <v>90</v>
      </c>
      <c r="AM91" t="n">
        <v>59</v>
      </c>
      <c r="AN91" t="n">
        <v>137</v>
      </c>
      <c r="AO91" t="n">
        <v>143.2281</v>
      </c>
      <c r="AP91" t="n">
        <v>127.9515</v>
      </c>
      <c r="AQ91" t="n">
        <v>160.3286</v>
      </c>
      <c r="AR91" t="n">
        <v>0.4959962</v>
      </c>
      <c r="AS91" t="n">
        <v>0.396042</v>
      </c>
      <c r="AT91" t="n">
        <v>0.621177</v>
      </c>
      <c r="AU91" t="inlineStr">
        <is>
          <t>anlys\230430-153402\PrunModu-ab-10mn-m-haz-pol-ra-ma-0ukbm4hm</t>
        </is>
      </c>
    </row>
    <row r="92">
      <c r="A92" t="n">
        <v>3</v>
      </c>
      <c r="B92" t="inlineStr">
        <is>
          <t>Prunella modularis</t>
        </is>
      </c>
      <c r="C92" t="inlineStr">
        <is>
          <t>a+b</t>
        </is>
      </c>
      <c r="D92" t="inlineStr">
        <is>
          <t>m</t>
        </is>
      </c>
      <c r="E92" t="inlineStr">
        <is>
          <t>10mn</t>
        </is>
      </c>
      <c r="F92" t="n">
        <v>47</v>
      </c>
      <c r="G92" t="n">
        <v>271.22109039805</v>
      </c>
      <c r="H92" t="n">
        <v>107</v>
      </c>
      <c r="I92" t="inlineStr">
        <is>
          <t>HAZARD</t>
        </is>
      </c>
      <c r="J92" t="inlineStr">
        <is>
          <t>POLY</t>
        </is>
      </c>
      <c r="K92" t="n">
        <v>10.62704092606604</v>
      </c>
      <c r="L92" t="n">
        <v>196.9023328932084</v>
      </c>
      <c r="M92" t="inlineStr"/>
      <c r="N92" t="n">
        <v>1</v>
      </c>
      <c r="O92" t="n">
        <v>190</v>
      </c>
      <c r="P92" t="n">
        <v>45</v>
      </c>
      <c r="Q92" t="n">
        <v>95.74468085106383</v>
      </c>
      <c r="R92" t="n">
        <v>0</v>
      </c>
      <c r="S92" t="n">
        <v>0</v>
      </c>
      <c r="T92" t="n">
        <v>0.457987</v>
      </c>
      <c r="U92" t="n">
        <v>0.5158431999999999</v>
      </c>
      <c r="V92" t="n">
        <v>0.7</v>
      </c>
      <c r="W92" t="n">
        <v>0.6</v>
      </c>
      <c r="X92" t="n">
        <v>0.2141627</v>
      </c>
      <c r="Y92" t="inlineStr"/>
      <c r="Z92" t="inlineStr"/>
      <c r="AA92" t="n">
        <v>0.6291650048989575</v>
      </c>
      <c r="AB92" t="inlineStr"/>
      <c r="AC92" t="n">
        <v>0.6232865385251295</v>
      </c>
      <c r="AD92" t="inlineStr"/>
      <c r="AE92" t="n">
        <v>0.6604119277669995</v>
      </c>
      <c r="AF92" t="n">
        <v>0.607352843009737</v>
      </c>
      <c r="AG92" t="n">
        <v>0.6154341274193847</v>
      </c>
      <c r="AH92" t="n">
        <v>0.6032300759796297</v>
      </c>
      <c r="AI92" t="n">
        <v>3.676188</v>
      </c>
      <c r="AJ92" t="n">
        <v>2.418497</v>
      </c>
      <c r="AK92" t="n">
        <v>5.587914</v>
      </c>
      <c r="AL92" t="n">
        <v>88</v>
      </c>
      <c r="AM92" t="n">
        <v>58</v>
      </c>
      <c r="AN92" t="n">
        <v>134</v>
      </c>
      <c r="AO92" t="n">
        <v>143.2042</v>
      </c>
      <c r="AP92" t="n">
        <v>127.3199</v>
      </c>
      <c r="AQ92" t="n">
        <v>161.0702</v>
      </c>
      <c r="AR92" t="n">
        <v>0.5289457</v>
      </c>
      <c r="AS92" t="n">
        <v>0.4183606</v>
      </c>
      <c r="AT92" t="n">
        <v>0.6687618</v>
      </c>
      <c r="AU92" t="inlineStr">
        <is>
          <t>anlys\230430-153402\PrunModu-ab-10mn-m-haz-pol-la-ra-7d8x2k9h</t>
        </is>
      </c>
    </row>
    <row r="93">
      <c r="A93" t="n">
        <v>3</v>
      </c>
      <c r="B93" t="inlineStr">
        <is>
          <t>Prunella modularis</t>
        </is>
      </c>
      <c r="C93" t="inlineStr">
        <is>
          <t>a+b</t>
        </is>
      </c>
      <c r="D93" t="inlineStr">
        <is>
          <t>m</t>
        </is>
      </c>
      <c r="E93" t="inlineStr">
        <is>
          <t>10mn</t>
        </is>
      </c>
      <c r="F93" t="n">
        <v>47</v>
      </c>
      <c r="G93" t="n">
        <v>271.22109039805</v>
      </c>
      <c r="H93" t="n">
        <v>108</v>
      </c>
      <c r="I93" t="inlineStr">
        <is>
          <t>HAZARD</t>
        </is>
      </c>
      <c r="J93" t="inlineStr">
        <is>
          <t>POLY</t>
        </is>
      </c>
      <c r="K93" t="n">
        <v>11.95515862138099</v>
      </c>
      <c r="L93" t="n">
        <v>221.8577607431577</v>
      </c>
      <c r="M93" t="n">
        <v>6</v>
      </c>
      <c r="N93" t="n">
        <v>2</v>
      </c>
      <c r="O93" t="n">
        <v>190</v>
      </c>
      <c r="P93" t="n">
        <v>45</v>
      </c>
      <c r="Q93" t="n">
        <v>95.74468085106383</v>
      </c>
      <c r="R93" t="n">
        <v>0</v>
      </c>
      <c r="S93" t="n">
        <v>0</v>
      </c>
      <c r="T93" t="n">
        <v>0.6790924</v>
      </c>
      <c r="U93" t="n">
        <v>0.4893482</v>
      </c>
      <c r="V93" t="n">
        <v>0.7</v>
      </c>
      <c r="W93" t="n">
        <v>0.5</v>
      </c>
      <c r="X93" t="n">
        <v>0.2099734</v>
      </c>
      <c r="Y93" t="inlineStr"/>
      <c r="Z93" t="n">
        <v>10</v>
      </c>
      <c r="AA93" t="n">
        <v>0.6454301827527651</v>
      </c>
      <c r="AB93" t="inlineStr"/>
      <c r="AC93" t="n">
        <v>0.6386181604123927</v>
      </c>
      <c r="AD93" t="inlineStr"/>
      <c r="AE93" t="n">
        <v>0.6776324009840762</v>
      </c>
      <c r="AF93" t="n">
        <v>0.6490864746510525</v>
      </c>
      <c r="AG93" t="n">
        <v>0.6258787984863479</v>
      </c>
      <c r="AH93" t="n">
        <v>0.6201875695806836</v>
      </c>
      <c r="AI93" t="n">
        <v>3.65791</v>
      </c>
      <c r="AJ93" t="n">
        <v>2.425771</v>
      </c>
      <c r="AK93" t="n">
        <v>5.515899</v>
      </c>
      <c r="AL93" t="n">
        <v>88</v>
      </c>
      <c r="AM93" t="n">
        <v>58</v>
      </c>
      <c r="AN93" t="n">
        <v>132</v>
      </c>
      <c r="AO93" t="n">
        <v>143.5615</v>
      </c>
      <c r="AP93" t="n">
        <v>128.6533</v>
      </c>
      <c r="AQ93" t="n">
        <v>160.1973</v>
      </c>
      <c r="AR93" t="n">
        <v>0.418722</v>
      </c>
      <c r="AS93" t="n">
        <v>0.3364351</v>
      </c>
      <c r="AT93" t="n">
        <v>0.5211351</v>
      </c>
      <c r="AU93" t="inlineStr">
        <is>
          <t>anlys\230430-153402\PrunModu-ab-10mn-m-haz-pol-la-ra-ma-tl25re5a</t>
        </is>
      </c>
    </row>
    <row r="94">
      <c r="A94" t="n">
        <v>3</v>
      </c>
      <c r="B94" t="inlineStr">
        <is>
          <t>Prunella modularis</t>
        </is>
      </c>
      <c r="C94" t="inlineStr">
        <is>
          <t>a+b</t>
        </is>
      </c>
      <c r="D94" t="inlineStr">
        <is>
          <t>m</t>
        </is>
      </c>
      <c r="E94" t="inlineStr">
        <is>
          <t>10mn</t>
        </is>
      </c>
      <c r="F94" t="n">
        <v>47</v>
      </c>
      <c r="G94" t="n">
        <v>271.22109039805</v>
      </c>
      <c r="H94" t="n">
        <v>106</v>
      </c>
      <c r="I94" t="inlineStr">
        <is>
          <t>HAZARD</t>
        </is>
      </c>
      <c r="J94" t="inlineStr">
        <is>
          <t>POLY</t>
        </is>
      </c>
      <c r="K94" t="n">
        <v>14.73523514944339</v>
      </c>
      <c r="L94" t="inlineStr"/>
      <c r="M94" t="n">
        <v>8</v>
      </c>
      <c r="N94" t="n">
        <v>2</v>
      </c>
      <c r="O94" t="n">
        <v>190</v>
      </c>
      <c r="P94" t="n">
        <v>46</v>
      </c>
      <c r="Q94" t="n">
        <v>97.87234042553192</v>
      </c>
      <c r="R94" t="n">
        <v>0</v>
      </c>
      <c r="S94" t="n">
        <v>0</v>
      </c>
      <c r="T94" t="n">
        <v>0.5910308</v>
      </c>
      <c r="U94" t="n">
        <v>0.5299461</v>
      </c>
      <c r="V94" t="n">
        <v>0.7</v>
      </c>
      <c r="W94" t="n">
        <v>0.6</v>
      </c>
      <c r="X94" t="n">
        <v>0.2156051</v>
      </c>
      <c r="Y94" t="inlineStr"/>
      <c r="Z94" t="n">
        <v>8</v>
      </c>
      <c r="AA94" t="n">
        <v>0.6522275475873002</v>
      </c>
      <c r="AB94" t="n">
        <v>10</v>
      </c>
      <c r="AC94" t="n">
        <v>0.6464229048621647</v>
      </c>
      <c r="AD94" t="n">
        <v>10</v>
      </c>
      <c r="AE94" t="n">
        <v>0.6889899061753143</v>
      </c>
      <c r="AF94" t="n">
        <v>0.645126381009661</v>
      </c>
      <c r="AG94" t="n">
        <v>0.6373537327192957</v>
      </c>
      <c r="AH94" t="n">
        <v>0.6217407311431725</v>
      </c>
      <c r="AI94" t="n">
        <v>3.76629</v>
      </c>
      <c r="AJ94" t="n">
        <v>2.471011</v>
      </c>
      <c r="AK94" t="n">
        <v>5.740541</v>
      </c>
      <c r="AL94" t="n">
        <v>90</v>
      </c>
      <c r="AM94" t="n">
        <v>59</v>
      </c>
      <c r="AN94" t="n">
        <v>138</v>
      </c>
      <c r="AO94" t="n">
        <v>143.0442</v>
      </c>
      <c r="AP94" t="n">
        <v>126.1331</v>
      </c>
      <c r="AQ94" t="n">
        <v>162.2226</v>
      </c>
      <c r="AR94" t="n">
        <v>0.2781593</v>
      </c>
      <c r="AS94" t="n">
        <v>0.2164355</v>
      </c>
      <c r="AT94" t="n">
        <v>0.3574857</v>
      </c>
      <c r="AU94" t="inlineStr">
        <is>
          <t>anlys\230430-153402\PrunModu-ab-10mn-m-haz-pol-la-ma-yav60e03</t>
        </is>
      </c>
    </row>
    <row r="95">
      <c r="A95" t="n">
        <v>3</v>
      </c>
      <c r="B95" t="inlineStr">
        <is>
          <t>Prunella modularis</t>
        </is>
      </c>
      <c r="C95" t="inlineStr">
        <is>
          <t>a+b</t>
        </is>
      </c>
      <c r="D95" t="inlineStr">
        <is>
          <t>m</t>
        </is>
      </c>
      <c r="E95" t="inlineStr">
        <is>
          <t>10mn</t>
        </is>
      </c>
      <c r="F95" t="n">
        <v>47</v>
      </c>
      <c r="G95" t="n">
        <v>271.22109039805</v>
      </c>
      <c r="H95" t="n">
        <v>97</v>
      </c>
      <c r="I95" t="inlineStr">
        <is>
          <t>HNORMAL</t>
        </is>
      </c>
      <c r="J95" t="inlineStr">
        <is>
          <t>POLY</t>
        </is>
      </c>
      <c r="K95" t="n">
        <v>20</v>
      </c>
      <c r="L95" t="inlineStr"/>
      <c r="M95" t="inlineStr"/>
      <c r="N95" t="n">
        <v>1</v>
      </c>
      <c r="O95" t="n">
        <v>190</v>
      </c>
      <c r="P95" t="n">
        <v>46</v>
      </c>
      <c r="Q95" t="n">
        <v>97.87234042553192</v>
      </c>
      <c r="R95" t="n">
        <v>0</v>
      </c>
      <c r="S95" t="n">
        <v>0.6505999999999972</v>
      </c>
      <c r="T95" t="n">
        <v>0.2704244</v>
      </c>
      <c r="U95" t="n">
        <v>0.5366895</v>
      </c>
      <c r="V95" t="n">
        <v>0.6</v>
      </c>
      <c r="W95" t="n">
        <v>0.7</v>
      </c>
      <c r="X95" t="n">
        <v>0.2312261</v>
      </c>
      <c r="Y95" t="inlineStr"/>
      <c r="Z95" t="inlineStr"/>
      <c r="AA95" t="n">
        <v>0.6170093655109512</v>
      </c>
      <c r="AB95" t="inlineStr"/>
      <c r="AC95" t="n">
        <v>0.6150498834324959</v>
      </c>
      <c r="AD95" t="inlineStr"/>
      <c r="AE95" t="n">
        <v>0.609946244091127</v>
      </c>
      <c r="AF95" t="n">
        <v>0.5629718223505652</v>
      </c>
      <c r="AG95" t="n">
        <v>0.607521854278093</v>
      </c>
      <c r="AH95" t="n">
        <v>0.5797237538574792</v>
      </c>
      <c r="AI95" t="n">
        <v>6.592803</v>
      </c>
      <c r="AJ95" t="n">
        <v>4.197909</v>
      </c>
      <c r="AK95" t="n">
        <v>10.35398</v>
      </c>
      <c r="AL95" t="n">
        <v>158</v>
      </c>
      <c r="AM95" t="n">
        <v>101</v>
      </c>
      <c r="AN95" t="n">
        <v>248</v>
      </c>
      <c r="AO95" t="n">
        <v>108.1165</v>
      </c>
      <c r="AP95" t="n">
        <v>92.9472</v>
      </c>
      <c r="AQ95" t="n">
        <v>125.7616</v>
      </c>
      <c r="AR95" t="n">
        <v>0.1589049</v>
      </c>
      <c r="AS95" t="n">
        <v>0.1175911</v>
      </c>
      <c r="AT95" t="n">
        <v>0.2147337</v>
      </c>
      <c r="AU95" t="inlineStr">
        <is>
          <t>anlys\230430-153402\PrunModu-ab-10mn-m-hno-pol-l20-sttnd2jo</t>
        </is>
      </c>
    </row>
    <row r="96">
      <c r="A96" t="n">
        <v>3</v>
      </c>
      <c r="B96" t="inlineStr">
        <is>
          <t>Prunella modularis</t>
        </is>
      </c>
      <c r="C96" t="inlineStr">
        <is>
          <t>a+b</t>
        </is>
      </c>
      <c r="D96" t="inlineStr">
        <is>
          <t>m</t>
        </is>
      </c>
      <c r="E96" t="inlineStr">
        <is>
          <t>10mn</t>
        </is>
      </c>
      <c r="F96" t="n">
        <v>47</v>
      </c>
      <c r="G96" t="n">
        <v>271.22109039805</v>
      </c>
      <c r="H96" t="n">
        <v>112</v>
      </c>
      <c r="I96" t="inlineStr">
        <is>
          <t>HAZARD</t>
        </is>
      </c>
      <c r="J96" t="inlineStr">
        <is>
          <t>POLY</t>
        </is>
      </c>
      <c r="K96" t="n">
        <v>20</v>
      </c>
      <c r="L96" t="inlineStr"/>
      <c r="M96" t="inlineStr"/>
      <c r="N96" t="n">
        <v>2</v>
      </c>
      <c r="O96" t="n">
        <v>190</v>
      </c>
      <c r="P96" t="n">
        <v>46</v>
      </c>
      <c r="Q96" t="n">
        <v>97.87234042553192</v>
      </c>
      <c r="R96" t="n">
        <v>0</v>
      </c>
      <c r="S96" t="n">
        <v>0</v>
      </c>
      <c r="T96" t="n">
        <v>0.215131</v>
      </c>
      <c r="U96" t="n">
        <v>0.4664495</v>
      </c>
      <c r="V96" t="n">
        <v>0.6</v>
      </c>
      <c r="W96" t="n">
        <v>0.5</v>
      </c>
      <c r="X96" t="n">
        <v>0.2162154</v>
      </c>
      <c r="Y96" t="inlineStr"/>
      <c r="Z96" t="inlineStr"/>
      <c r="AA96" t="n">
        <v>0.5419649078370015</v>
      </c>
      <c r="AB96" t="inlineStr"/>
      <c r="AC96" t="n">
        <v>0.5372455461380514</v>
      </c>
      <c r="AD96" t="inlineStr"/>
      <c r="AE96" t="n">
        <v>0.5578559242476491</v>
      </c>
      <c r="AF96" t="n">
        <v>0.489086656786182</v>
      </c>
      <c r="AG96" t="n">
        <v>0.5330039663182948</v>
      </c>
      <c r="AH96" t="n">
        <v>0.5269734430095957</v>
      </c>
      <c r="AI96" t="n">
        <v>3.822775</v>
      </c>
      <c r="AJ96" t="n">
        <v>2.50514</v>
      </c>
      <c r="AK96" t="n">
        <v>5.83345</v>
      </c>
      <c r="AL96" t="n">
        <v>92</v>
      </c>
      <c r="AM96" t="n">
        <v>60</v>
      </c>
      <c r="AN96" t="n">
        <v>140</v>
      </c>
      <c r="AO96" t="n">
        <v>141.9835</v>
      </c>
      <c r="AP96" t="n">
        <v>125.0658</v>
      </c>
      <c r="AQ96" t="n">
        <v>161.1896</v>
      </c>
      <c r="AR96" t="n">
        <v>0.2740493</v>
      </c>
      <c r="AS96" t="n">
        <v>0.212792</v>
      </c>
      <c r="AT96" t="n">
        <v>0.352941</v>
      </c>
      <c r="AU96" t="inlineStr">
        <is>
          <t>anlys\230430-153402\PrunModu-ab-10mn-m-haz-pol-l20-tzcg2ier</t>
        </is>
      </c>
    </row>
    <row r="97">
      <c r="A97" t="n">
        <v>3</v>
      </c>
      <c r="B97" t="inlineStr">
        <is>
          <t>Prunella modularis</t>
        </is>
      </c>
      <c r="C97" t="inlineStr">
        <is>
          <t>a+b</t>
        </is>
      </c>
      <c r="D97" t="inlineStr">
        <is>
          <t>m</t>
        </is>
      </c>
      <c r="E97" t="inlineStr">
        <is>
          <t>10mn</t>
        </is>
      </c>
      <c r="F97" t="n">
        <v>47</v>
      </c>
      <c r="G97" t="n">
        <v>271.22109039805</v>
      </c>
      <c r="H97" t="n">
        <v>98</v>
      </c>
      <c r="I97" t="inlineStr">
        <is>
          <t>HNORMAL</t>
        </is>
      </c>
      <c r="J97" t="inlineStr">
        <is>
          <t>POLY</t>
        </is>
      </c>
      <c r="K97" t="n">
        <v>20</v>
      </c>
      <c r="L97" t="n">
        <v>100</v>
      </c>
      <c r="M97" t="inlineStr"/>
      <c r="N97" t="n">
        <v>1</v>
      </c>
      <c r="O97" t="n">
        <v>190</v>
      </c>
      <c r="P97" t="n">
        <v>21</v>
      </c>
      <c r="Q97" t="n">
        <v>44.68085106382978</v>
      </c>
      <c r="R97" t="n">
        <v>0</v>
      </c>
      <c r="S97" t="n">
        <v>0</v>
      </c>
      <c r="T97" t="n">
        <v>0.4903935</v>
      </c>
      <c r="U97" t="n">
        <v>0.9386612</v>
      </c>
      <c r="V97" t="n">
        <v>0.9</v>
      </c>
      <c r="W97" t="n">
        <v>0.9</v>
      </c>
      <c r="X97" t="n">
        <v>0.4075197</v>
      </c>
      <c r="Y97" t="inlineStr"/>
      <c r="Z97" t="inlineStr"/>
      <c r="AA97" t="n">
        <v>0.4224019043904831</v>
      </c>
      <c r="AB97" t="inlineStr"/>
      <c r="AC97" t="n">
        <v>0.5277117792076615</v>
      </c>
      <c r="AD97" t="inlineStr"/>
      <c r="AE97" t="n">
        <v>0.5823270203307314</v>
      </c>
      <c r="AF97" t="n">
        <v>0.4294651825280734</v>
      </c>
      <c r="AG97" t="n">
        <v>0.4615909781182644</v>
      </c>
      <c r="AH97" t="n">
        <v>0.2636974825412069</v>
      </c>
      <c r="AI97" t="n">
        <v>7.379789</v>
      </c>
      <c r="AJ97" t="n">
        <v>3.359119</v>
      </c>
      <c r="AK97" t="n">
        <v>16.21297</v>
      </c>
      <c r="AL97" t="n">
        <v>177</v>
      </c>
      <c r="AM97" t="n">
        <v>81</v>
      </c>
      <c r="AN97" t="n">
        <v>389</v>
      </c>
      <c r="AO97" t="n">
        <v>69.04559</v>
      </c>
      <c r="AP97" t="n">
        <v>49.75666</v>
      </c>
      <c r="AQ97" t="n">
        <v>95.81214</v>
      </c>
      <c r="AR97" t="n">
        <v>0.4767293</v>
      </c>
      <c r="AS97" t="n">
        <v>0.2504534</v>
      </c>
      <c r="AT97" t="n">
        <v>0.9074377</v>
      </c>
      <c r="AU97" t="inlineStr">
        <is>
          <t>anlys\230430-153402\PrunModu-ab-10mn-m-hno-pol-l20-r100-i5_fbbcc</t>
        </is>
      </c>
    </row>
    <row r="98">
      <c r="A98" t="n">
        <v>3</v>
      </c>
      <c r="B98" t="inlineStr">
        <is>
          <t>Prunella modularis</t>
        </is>
      </c>
      <c r="C98" t="inlineStr">
        <is>
          <t>a+b</t>
        </is>
      </c>
      <c r="D98" t="inlineStr">
        <is>
          <t>m</t>
        </is>
      </c>
      <c r="E98" t="inlineStr">
        <is>
          <t>10mn</t>
        </is>
      </c>
      <c r="F98" t="n">
        <v>47</v>
      </c>
      <c r="G98" t="n">
        <v>271.22109039805</v>
      </c>
      <c r="H98" t="n">
        <v>113</v>
      </c>
      <c r="I98" t="inlineStr">
        <is>
          <t>HAZARD</t>
        </is>
      </c>
      <c r="J98" t="inlineStr">
        <is>
          <t>POLY</t>
        </is>
      </c>
      <c r="K98" t="n">
        <v>20</v>
      </c>
      <c r="L98" t="n">
        <v>100</v>
      </c>
      <c r="M98" t="inlineStr"/>
      <c r="N98" t="n">
        <v>2</v>
      </c>
      <c r="O98" t="n">
        <v>190</v>
      </c>
      <c r="P98" t="n">
        <v>21</v>
      </c>
      <c r="Q98" t="n">
        <v>44.68085106382978</v>
      </c>
      <c r="R98" t="n">
        <v>0</v>
      </c>
      <c r="S98" t="n">
        <v>1.454700000000003</v>
      </c>
      <c r="T98" t="n">
        <v>0.3814446</v>
      </c>
      <c r="U98" t="n">
        <v>0.9698797</v>
      </c>
      <c r="V98" t="n">
        <v>1</v>
      </c>
      <c r="W98" t="n">
        <v>1</v>
      </c>
      <c r="X98" t="n">
        <v>0.5206083</v>
      </c>
      <c r="Y98" t="inlineStr"/>
      <c r="Z98" t="inlineStr"/>
      <c r="AA98" t="n">
        <v>0.2111909440473444</v>
      </c>
      <c r="AB98" t="inlineStr"/>
      <c r="AC98" t="n">
        <v>0.3804367040611413</v>
      </c>
      <c r="AD98" t="inlineStr"/>
      <c r="AE98" t="n">
        <v>0.4858911833418885</v>
      </c>
      <c r="AF98" t="n">
        <v>0.2255297071276462</v>
      </c>
      <c r="AG98" t="n">
        <v>0.2501702012778936</v>
      </c>
      <c r="AH98" t="n">
        <v>0.08145756133525937</v>
      </c>
      <c r="AI98" t="n">
        <v>6.543829</v>
      </c>
      <c r="AJ98" t="n">
        <v>2.414951</v>
      </c>
      <c r="AK98" t="n">
        <v>17.73191</v>
      </c>
      <c r="AL98" t="n">
        <v>157</v>
      </c>
      <c r="AM98" t="n">
        <v>58</v>
      </c>
      <c r="AN98" t="n">
        <v>426</v>
      </c>
      <c r="AO98" t="n">
        <v>73.32329</v>
      </c>
      <c r="AP98" t="n">
        <v>45.92978</v>
      </c>
      <c r="AQ98" t="n">
        <v>117.0549</v>
      </c>
      <c r="AR98" t="n">
        <v>0.5376305</v>
      </c>
      <c r="AS98" t="n">
        <v>0.2178086</v>
      </c>
      <c r="AT98" t="n">
        <v>1</v>
      </c>
      <c r="AU98" t="inlineStr">
        <is>
          <t>anlys\230430-153402\PrunModu-ab-10mn-m-haz-pol-l20-r100-rnvqzyyi</t>
        </is>
      </c>
    </row>
    <row r="99">
      <c r="A99" t="n">
        <v>3</v>
      </c>
      <c r="B99" t="inlineStr">
        <is>
          <t>Prunella modularis</t>
        </is>
      </c>
      <c r="C99" t="inlineStr">
        <is>
          <t>a+b</t>
        </is>
      </c>
      <c r="D99" t="inlineStr">
        <is>
          <t>m</t>
        </is>
      </c>
      <c r="E99" t="inlineStr">
        <is>
          <t>10mn</t>
        </is>
      </c>
      <c r="F99" t="n">
        <v>47</v>
      </c>
      <c r="G99" t="n">
        <v>271.22109039805</v>
      </c>
      <c r="H99" t="n">
        <v>99</v>
      </c>
      <c r="I99" t="inlineStr">
        <is>
          <t>HNORMAL</t>
        </is>
      </c>
      <c r="J99" t="inlineStr">
        <is>
          <t>POLY</t>
        </is>
      </c>
      <c r="K99" t="n">
        <v>20</v>
      </c>
      <c r="L99" t="n">
        <v>200</v>
      </c>
      <c r="M99" t="inlineStr"/>
      <c r="N99" t="n">
        <v>2</v>
      </c>
      <c r="O99" t="n">
        <v>190</v>
      </c>
      <c r="P99" t="n">
        <v>45</v>
      </c>
      <c r="Q99" t="n">
        <v>95.74468085106383</v>
      </c>
      <c r="R99" t="n">
        <v>1</v>
      </c>
      <c r="S99" t="n">
        <v>0</v>
      </c>
      <c r="T99" t="n">
        <v>0.2970577</v>
      </c>
      <c r="U99" t="n">
        <v>0.9001629</v>
      </c>
      <c r="V99" t="n">
        <v>0.8</v>
      </c>
      <c r="W99" t="n">
        <v>0.7</v>
      </c>
      <c r="X99" t="n">
        <v>0.3024744</v>
      </c>
      <c r="Y99" t="inlineStr"/>
      <c r="Z99" t="inlineStr"/>
      <c r="AA99" t="n">
        <v>0.5822548452591737</v>
      </c>
      <c r="AB99" t="inlineStr"/>
      <c r="AC99" t="n">
        <v>0.6124635127173975</v>
      </c>
      <c r="AD99" t="inlineStr"/>
      <c r="AE99" t="n">
        <v>0.6477085492805241</v>
      </c>
      <c r="AF99" t="n">
        <v>0.5403042846632446</v>
      </c>
      <c r="AG99" t="n">
        <v>0.6111336849355777</v>
      </c>
      <c r="AH99" t="n">
        <v>0.4834513795763773</v>
      </c>
      <c r="AI99" t="n">
        <v>5.131972</v>
      </c>
      <c r="AJ99" t="n">
        <v>2.851121</v>
      </c>
      <c r="AK99" t="n">
        <v>9.237468</v>
      </c>
      <c r="AL99" t="n">
        <v>123</v>
      </c>
      <c r="AM99" t="n">
        <v>68</v>
      </c>
      <c r="AN99" t="n">
        <v>222</v>
      </c>
      <c r="AO99" t="n">
        <v>121.2027</v>
      </c>
      <c r="AP99" t="n">
        <v>94.91068</v>
      </c>
      <c r="AQ99" t="n">
        <v>154.7782</v>
      </c>
      <c r="AR99" t="n">
        <v>0.3672525</v>
      </c>
      <c r="AS99" t="n">
        <v>0.2263847</v>
      </c>
      <c r="AT99" t="n">
        <v>0.5957753</v>
      </c>
      <c r="AU99" t="inlineStr">
        <is>
          <t>anlys\230430-153402\PrunModu-ab-10mn-m-hno-pol-l20-r200-4g5eods9</t>
        </is>
      </c>
    </row>
    <row r="100">
      <c r="A100" t="n">
        <v>3</v>
      </c>
      <c r="B100" t="inlineStr">
        <is>
          <t>Prunella modularis</t>
        </is>
      </c>
      <c r="C100" t="inlineStr">
        <is>
          <t>a+b</t>
        </is>
      </c>
      <c r="D100" t="inlineStr">
        <is>
          <t>m</t>
        </is>
      </c>
      <c r="E100" t="inlineStr">
        <is>
          <t>10mn</t>
        </is>
      </c>
      <c r="F100" t="n">
        <v>47</v>
      </c>
      <c r="G100" t="n">
        <v>271.22109039805</v>
      </c>
      <c r="H100" t="n">
        <v>114</v>
      </c>
      <c r="I100" t="inlineStr">
        <is>
          <t>HAZARD</t>
        </is>
      </c>
      <c r="J100" t="inlineStr">
        <is>
          <t>POLY</t>
        </is>
      </c>
      <c r="K100" t="n">
        <v>20</v>
      </c>
      <c r="L100" t="n">
        <v>200</v>
      </c>
      <c r="M100" t="inlineStr"/>
      <c r="N100" t="n">
        <v>1</v>
      </c>
      <c r="O100" t="n">
        <v>190</v>
      </c>
      <c r="P100" t="n">
        <v>45</v>
      </c>
      <c r="Q100" t="n">
        <v>95.74468085106383</v>
      </c>
      <c r="R100" t="n">
        <v>0</v>
      </c>
      <c r="S100" t="n">
        <v>1.29649999999998</v>
      </c>
      <c r="T100" t="n">
        <v>0.1775956</v>
      </c>
      <c r="U100" t="n">
        <v>0.4145123</v>
      </c>
      <c r="V100" t="n">
        <v>0.6</v>
      </c>
      <c r="W100" t="n">
        <v>0.4</v>
      </c>
      <c r="X100" t="n">
        <v>0.2141217</v>
      </c>
      <c r="Y100" t="inlineStr"/>
      <c r="Z100" t="inlineStr"/>
      <c r="AA100" t="n">
        <v>0.5071181472164351</v>
      </c>
      <c r="AB100" t="inlineStr"/>
      <c r="AC100" t="n">
        <v>0.5023737073965709</v>
      </c>
      <c r="AD100" t="inlineStr"/>
      <c r="AE100" t="n">
        <v>0.5161372774970537</v>
      </c>
      <c r="AF100" t="n">
        <v>0.451313557326235</v>
      </c>
      <c r="AG100" t="n">
        <v>0.4958827030018721</v>
      </c>
      <c r="AH100" t="n">
        <v>0.498030015594255</v>
      </c>
      <c r="AI100" t="n">
        <v>3.751104</v>
      </c>
      <c r="AJ100" t="n">
        <v>2.467976</v>
      </c>
      <c r="AK100" t="n">
        <v>5.701344</v>
      </c>
      <c r="AL100" t="n">
        <v>90</v>
      </c>
      <c r="AM100" t="n">
        <v>59</v>
      </c>
      <c r="AN100" t="n">
        <v>137</v>
      </c>
      <c r="AO100" t="n">
        <v>141.7669</v>
      </c>
      <c r="AP100" t="n">
        <v>126.0516</v>
      </c>
      <c r="AQ100" t="n">
        <v>159.4416</v>
      </c>
      <c r="AR100" t="n">
        <v>0.5024467</v>
      </c>
      <c r="AS100" t="n">
        <v>0.3974613</v>
      </c>
      <c r="AT100" t="n">
        <v>0.6351628</v>
      </c>
      <c r="AU100" t="inlineStr">
        <is>
          <t>anlys\230430-153402\PrunModu-ab-10mn-m-haz-pol-l20-r200-pwv4xztz</t>
        </is>
      </c>
    </row>
    <row r="101">
      <c r="A101" t="n">
        <v>3</v>
      </c>
      <c r="B101" t="inlineStr">
        <is>
          <t>Prunella modularis</t>
        </is>
      </c>
      <c r="C101" t="inlineStr">
        <is>
          <t>a+b</t>
        </is>
      </c>
      <c r="D101" t="inlineStr">
        <is>
          <t>m</t>
        </is>
      </c>
      <c r="E101" t="inlineStr">
        <is>
          <t>10mn</t>
        </is>
      </c>
      <c r="F101" t="n">
        <v>47</v>
      </c>
      <c r="G101" t="n">
        <v>271.22109039805</v>
      </c>
      <c r="H101" t="n">
        <v>93</v>
      </c>
      <c r="I101" t="inlineStr">
        <is>
          <t>HNORMAL</t>
        </is>
      </c>
      <c r="J101" t="inlineStr">
        <is>
          <t>POLY</t>
        </is>
      </c>
      <c r="K101" t="n">
        <v>20.59197284686253</v>
      </c>
      <c r="L101" t="n">
        <v>182.1982226040456</v>
      </c>
      <c r="M101" t="n">
        <v>6</v>
      </c>
      <c r="N101" t="n">
        <v>1</v>
      </c>
      <c r="O101" t="n">
        <v>190</v>
      </c>
      <c r="P101" t="n">
        <v>45</v>
      </c>
      <c r="Q101" t="n">
        <v>95.74468085106383</v>
      </c>
      <c r="R101" t="n">
        <v>0</v>
      </c>
      <c r="S101" t="n">
        <v>0</v>
      </c>
      <c r="T101" t="n">
        <v>0.8924953</v>
      </c>
      <c r="U101" t="n">
        <v>0.7022579</v>
      </c>
      <c r="V101" t="n">
        <v>0.7</v>
      </c>
      <c r="W101" t="n">
        <v>0.7</v>
      </c>
      <c r="X101" t="n">
        <v>0.2716002</v>
      </c>
      <c r="Y101" t="inlineStr"/>
      <c r="Z101" t="n">
        <v>5</v>
      </c>
      <c r="AA101" t="n">
        <v>0.6992356188504902</v>
      </c>
      <c r="AB101" t="n">
        <v>3</v>
      </c>
      <c r="AC101" t="n">
        <v>0.7136093316439062</v>
      </c>
      <c r="AD101" t="n">
        <v>3</v>
      </c>
      <c r="AE101" t="n">
        <v>0.7398427171408708</v>
      </c>
      <c r="AF101" t="n">
        <v>0.7184546577377967</v>
      </c>
      <c r="AG101" t="n">
        <v>0.699570784525954</v>
      </c>
      <c r="AH101" t="n">
        <v>0.6065133655076578</v>
      </c>
      <c r="AI101" t="n">
        <v>6.102259</v>
      </c>
      <c r="AJ101" t="n">
        <v>3.596214</v>
      </c>
      <c r="AK101" t="n">
        <v>10.35466</v>
      </c>
      <c r="AL101" t="n">
        <v>146</v>
      </c>
      <c r="AM101" t="n">
        <v>86</v>
      </c>
      <c r="AN101" t="n">
        <v>249</v>
      </c>
      <c r="AO101" t="n">
        <v>111.1499</v>
      </c>
      <c r="AP101" t="n">
        <v>90.56638</v>
      </c>
      <c r="AQ101" t="n">
        <v>136.4116</v>
      </c>
      <c r="AR101" t="n">
        <v>0.3721613</v>
      </c>
      <c r="AS101" t="n">
        <v>0.2478547</v>
      </c>
      <c r="AT101" t="n">
        <v>0.5588114</v>
      </c>
      <c r="AU101" t="inlineStr">
        <is>
          <t>anlys\230430-153402\PrunModu-ab-10mn-m-hno-pol-la-ra-ma-4b2it9r0</t>
        </is>
      </c>
    </row>
    <row r="102">
      <c r="A102" t="n">
        <v>3</v>
      </c>
      <c r="B102" t="inlineStr">
        <is>
          <t>Prunella modularis</t>
        </is>
      </c>
      <c r="C102" t="inlineStr">
        <is>
          <t>a+b</t>
        </is>
      </c>
      <c r="D102" t="inlineStr">
        <is>
          <t>m</t>
        </is>
      </c>
      <c r="E102" t="inlineStr">
        <is>
          <t>10mn</t>
        </is>
      </c>
      <c r="F102" t="n">
        <v>47</v>
      </c>
      <c r="G102" t="n">
        <v>271.22109039805</v>
      </c>
      <c r="H102" t="n">
        <v>91</v>
      </c>
      <c r="I102" t="inlineStr">
        <is>
          <t>HNORMAL</t>
        </is>
      </c>
      <c r="J102" t="inlineStr">
        <is>
          <t>POLY</t>
        </is>
      </c>
      <c r="K102" t="n">
        <v>22.45614522024664</v>
      </c>
      <c r="L102" t="inlineStr"/>
      <c r="M102" t="n">
        <v>5</v>
      </c>
      <c r="N102" t="n">
        <v>1</v>
      </c>
      <c r="O102" t="n">
        <v>190</v>
      </c>
      <c r="P102" t="n">
        <v>46</v>
      </c>
      <c r="Q102" t="n">
        <v>97.87234042553192</v>
      </c>
      <c r="R102" t="n">
        <v>0</v>
      </c>
      <c r="S102" t="n">
        <v>0</v>
      </c>
      <c r="T102" t="n">
        <v>0.8165261</v>
      </c>
      <c r="U102" t="n">
        <v>0.5483155</v>
      </c>
      <c r="V102" t="n">
        <v>0.6</v>
      </c>
      <c r="W102" t="n">
        <v>0.7</v>
      </c>
      <c r="X102" t="n">
        <v>0.2312275</v>
      </c>
      <c r="Y102" t="inlineStr"/>
      <c r="Z102" t="n">
        <v>2</v>
      </c>
      <c r="AA102" t="n">
        <v>0.7103047976832723</v>
      </c>
      <c r="AB102" t="n">
        <v>4</v>
      </c>
      <c r="AC102" t="n">
        <v>0.7080494506687049</v>
      </c>
      <c r="AD102" t="n">
        <v>4</v>
      </c>
      <c r="AE102" t="n">
        <v>0.7164424508659728</v>
      </c>
      <c r="AF102" t="n">
        <v>0.7213894455784583</v>
      </c>
      <c r="AG102" t="n">
        <v>0.6901671410235393</v>
      </c>
      <c r="AH102" t="n">
        <v>0.6570197986048009</v>
      </c>
      <c r="AI102" t="n">
        <v>6.71408</v>
      </c>
      <c r="AJ102" t="n">
        <v>4.27512</v>
      </c>
      <c r="AK102" t="n">
        <v>10.54447</v>
      </c>
      <c r="AL102" t="n">
        <v>161</v>
      </c>
      <c r="AM102" t="n">
        <v>103</v>
      </c>
      <c r="AN102" t="n">
        <v>253</v>
      </c>
      <c r="AO102" t="n">
        <v>107.1356</v>
      </c>
      <c r="AP102" t="n">
        <v>92.10371000000001</v>
      </c>
      <c r="AQ102" t="n">
        <v>124.6209</v>
      </c>
      <c r="AR102" t="n">
        <v>0.1560346</v>
      </c>
      <c r="AS102" t="n">
        <v>0.1154665</v>
      </c>
      <c r="AT102" t="n">
        <v>0.2108558</v>
      </c>
      <c r="AU102" t="inlineStr">
        <is>
          <t>anlys\230430-153402\PrunModu-ab-10mn-m-hno-pol-la-ma-_sxbwoma</t>
        </is>
      </c>
    </row>
    <row r="103">
      <c r="A103" t="n">
        <v>3</v>
      </c>
      <c r="B103" t="inlineStr">
        <is>
          <t>Prunella modularis</t>
        </is>
      </c>
      <c r="C103" t="inlineStr">
        <is>
          <t>a+b</t>
        </is>
      </c>
      <c r="D103" t="inlineStr">
        <is>
          <t>m</t>
        </is>
      </c>
      <c r="E103" t="inlineStr">
        <is>
          <t>10mn</t>
        </is>
      </c>
      <c r="F103" t="n">
        <v>47</v>
      </c>
      <c r="G103" t="n">
        <v>271.22109039805</v>
      </c>
      <c r="H103" t="n">
        <v>92</v>
      </c>
      <c r="I103" t="inlineStr">
        <is>
          <t>HNORMAL</t>
        </is>
      </c>
      <c r="J103" t="inlineStr">
        <is>
          <t>POLY</t>
        </is>
      </c>
      <c r="K103" t="n">
        <v>25.04255390479987</v>
      </c>
      <c r="L103" t="n">
        <v>180.678740112737</v>
      </c>
      <c r="M103" t="inlineStr"/>
      <c r="N103" t="n">
        <v>1</v>
      </c>
      <c r="O103" t="n">
        <v>190</v>
      </c>
      <c r="P103" t="n">
        <v>45</v>
      </c>
      <c r="Q103" t="n">
        <v>95.74468085106383</v>
      </c>
      <c r="R103" t="n">
        <v>0</v>
      </c>
      <c r="S103" t="n">
        <v>0</v>
      </c>
      <c r="T103" t="n">
        <v>0.634678</v>
      </c>
      <c r="U103" t="n">
        <v>0.7268867</v>
      </c>
      <c r="V103" t="n">
        <v>0.7</v>
      </c>
      <c r="W103" t="n">
        <v>0.7</v>
      </c>
      <c r="X103" t="n">
        <v>0.2715996</v>
      </c>
      <c r="Y103" t="inlineStr"/>
      <c r="Z103" t="n">
        <v>7</v>
      </c>
      <c r="AA103" t="n">
        <v>0.6729592896343904</v>
      </c>
      <c r="AB103" t="n">
        <v>7</v>
      </c>
      <c r="AC103" t="n">
        <v>0.686792547453318</v>
      </c>
      <c r="AD103" t="n">
        <v>6</v>
      </c>
      <c r="AE103" t="n">
        <v>0.7081542626652435</v>
      </c>
      <c r="AF103" t="n">
        <v>0.668594258476623</v>
      </c>
      <c r="AG103" t="n">
        <v>0.6787479994743036</v>
      </c>
      <c r="AH103" t="n">
        <v>0.5862116158754638</v>
      </c>
      <c r="AI103" t="n">
        <v>6.301968</v>
      </c>
      <c r="AJ103" t="n">
        <v>3.713911</v>
      </c>
      <c r="AK103" t="n">
        <v>10.69352</v>
      </c>
      <c r="AL103" t="n">
        <v>151</v>
      </c>
      <c r="AM103" t="n">
        <v>89</v>
      </c>
      <c r="AN103" t="n">
        <v>257</v>
      </c>
      <c r="AO103" t="n">
        <v>109.3746</v>
      </c>
      <c r="AP103" t="n">
        <v>89.11987000000001</v>
      </c>
      <c r="AQ103" t="n">
        <v>134.2327</v>
      </c>
      <c r="AR103" t="n">
        <v>0.3664523</v>
      </c>
      <c r="AS103" t="n">
        <v>0.244053</v>
      </c>
      <c r="AT103" t="n">
        <v>0.5502384</v>
      </c>
      <c r="AU103" t="inlineStr">
        <is>
          <t>anlys\230430-153402\PrunModu-ab-10mn-m-hno-pol-la-ra-uh22gzo1</t>
        </is>
      </c>
    </row>
    <row r="104">
      <c r="A104" t="n">
        <v>3</v>
      </c>
      <c r="B104" t="inlineStr">
        <is>
          <t>Prunella modularis</t>
        </is>
      </c>
      <c r="C104" t="inlineStr">
        <is>
          <t>a+b</t>
        </is>
      </c>
      <c r="D104" t="inlineStr">
        <is>
          <t>m</t>
        </is>
      </c>
      <c r="E104" t="inlineStr">
        <is>
          <t>10mn</t>
        </is>
      </c>
      <c r="F104" t="n">
        <v>47</v>
      </c>
      <c r="G104" t="n">
        <v>271.22109039805</v>
      </c>
      <c r="H104" t="n">
        <v>105</v>
      </c>
      <c r="I104" t="inlineStr">
        <is>
          <t>HAZARD</t>
        </is>
      </c>
      <c r="J104" t="inlineStr">
        <is>
          <t>POLY</t>
        </is>
      </c>
      <c r="K104" t="n">
        <v>25.20103232470069</v>
      </c>
      <c r="L104" t="inlineStr"/>
      <c r="M104" t="inlineStr"/>
      <c r="N104" t="n">
        <v>2</v>
      </c>
      <c r="O104" t="n">
        <v>190</v>
      </c>
      <c r="P104" t="n">
        <v>45</v>
      </c>
      <c r="Q104" t="n">
        <v>95.74468085106383</v>
      </c>
      <c r="R104" t="n">
        <v>0</v>
      </c>
      <c r="S104" t="n">
        <v>0</v>
      </c>
      <c r="T104" t="n">
        <v>0.4288068</v>
      </c>
      <c r="U104" t="n">
        <v>0.5254701000000001</v>
      </c>
      <c r="V104" t="n">
        <v>0.7</v>
      </c>
      <c r="W104" t="n">
        <v>0.5</v>
      </c>
      <c r="X104" t="n">
        <v>0.2208906</v>
      </c>
      <c r="Y104" t="inlineStr"/>
      <c r="Z104" t="inlineStr"/>
      <c r="AA104" t="n">
        <v>0.6055644618072071</v>
      </c>
      <c r="AB104" t="inlineStr"/>
      <c r="AC104" t="n">
        <v>0.601231876892644</v>
      </c>
      <c r="AD104" t="inlineStr"/>
      <c r="AE104" t="n">
        <v>0.6358970751287416</v>
      </c>
      <c r="AF104" t="n">
        <v>0.5827804403445098</v>
      </c>
      <c r="AG104" t="n">
        <v>0.5960937402376577</v>
      </c>
      <c r="AH104" t="n">
        <v>0.5781585333208532</v>
      </c>
      <c r="AI104" t="n">
        <v>3.757925</v>
      </c>
      <c r="AJ104" t="n">
        <v>2.440681</v>
      </c>
      <c r="AK104" t="n">
        <v>5.786091</v>
      </c>
      <c r="AL104" t="n">
        <v>90</v>
      </c>
      <c r="AM104" t="n">
        <v>59</v>
      </c>
      <c r="AN104" t="n">
        <v>139</v>
      </c>
      <c r="AO104" t="n">
        <v>141.6382</v>
      </c>
      <c r="AP104" t="n">
        <v>124.4259</v>
      </c>
      <c r="AQ104" t="n">
        <v>161.2316</v>
      </c>
      <c r="AR104" t="n">
        <v>0.2727181</v>
      </c>
      <c r="AS104" t="n">
        <v>0.21063</v>
      </c>
      <c r="AT104" t="n">
        <v>0.3531081</v>
      </c>
      <c r="AU104" t="inlineStr">
        <is>
          <t>anlys\230430-153402\PrunModu-ab-10mn-m-haz-pol-la-hs1y1lfs</t>
        </is>
      </c>
    </row>
    <row r="105">
      <c r="A105" t="n">
        <v>3</v>
      </c>
      <c r="B105" t="inlineStr">
        <is>
          <t>Prunella modularis</t>
        </is>
      </c>
      <c r="C105" t="inlineStr">
        <is>
          <t>a+b</t>
        </is>
      </c>
      <c r="D105" t="inlineStr">
        <is>
          <t>m</t>
        </is>
      </c>
      <c r="E105" t="inlineStr">
        <is>
          <t>10mn</t>
        </is>
      </c>
      <c r="F105" t="n">
        <v>47</v>
      </c>
      <c r="G105" t="n">
        <v>271.22109039805</v>
      </c>
      <c r="H105" t="n">
        <v>90</v>
      </c>
      <c r="I105" t="inlineStr">
        <is>
          <t>HNORMAL</t>
        </is>
      </c>
      <c r="J105" t="inlineStr">
        <is>
          <t>POLY</t>
        </is>
      </c>
      <c r="K105" t="n">
        <v>28.78459916325228</v>
      </c>
      <c r="L105" t="inlineStr"/>
      <c r="M105" t="inlineStr"/>
      <c r="N105" t="n">
        <v>1</v>
      </c>
      <c r="O105" t="n">
        <v>190</v>
      </c>
      <c r="P105" t="n">
        <v>45</v>
      </c>
      <c r="Q105" t="n">
        <v>95.74468085106383</v>
      </c>
      <c r="R105" t="n">
        <v>0</v>
      </c>
      <c r="S105" t="n">
        <v>0</v>
      </c>
      <c r="T105" t="n">
        <v>0.9069886</v>
      </c>
      <c r="U105" t="n">
        <v>0.5415114</v>
      </c>
      <c r="V105" t="n">
        <v>0.6</v>
      </c>
      <c r="W105" t="n">
        <v>0.6</v>
      </c>
      <c r="X105" t="n">
        <v>0.2372975</v>
      </c>
      <c r="Y105" t="inlineStr"/>
      <c r="Z105" t="n">
        <v>6</v>
      </c>
      <c r="AA105" t="n">
        <v>0.6960571180413305</v>
      </c>
      <c r="AB105" t="n">
        <v>6</v>
      </c>
      <c r="AC105" t="n">
        <v>0.6957294792456777</v>
      </c>
      <c r="AD105" t="n">
        <v>8</v>
      </c>
      <c r="AE105" t="n">
        <v>0.7044994438449226</v>
      </c>
      <c r="AF105" t="n">
        <v>0.7168328071838047</v>
      </c>
      <c r="AG105" t="n">
        <v>0.676907967924648</v>
      </c>
      <c r="AH105" t="n">
        <v>0.6396843407886964</v>
      </c>
      <c r="AI105" t="n">
        <v>6.788184</v>
      </c>
      <c r="AJ105" t="n">
        <v>4.272436</v>
      </c>
      <c r="AK105" t="n">
        <v>10.78528</v>
      </c>
      <c r="AL105" t="n">
        <v>163</v>
      </c>
      <c r="AM105" t="n">
        <v>103</v>
      </c>
      <c r="AN105" t="n">
        <v>259</v>
      </c>
      <c r="AO105" t="n">
        <v>105.3847</v>
      </c>
      <c r="AP105" t="n">
        <v>90.15591000000001</v>
      </c>
      <c r="AQ105" t="n">
        <v>123.186</v>
      </c>
      <c r="AR105" t="n">
        <v>0.1509762</v>
      </c>
      <c r="AS105" t="n">
        <v>0.1106482</v>
      </c>
      <c r="AT105" t="n">
        <v>0.2060026</v>
      </c>
      <c r="AU105" t="inlineStr">
        <is>
          <t>anlys\230430-153402\PrunModu-ab-10mn-m-hno-pol-la-xfmsfvne</t>
        </is>
      </c>
    </row>
    <row r="106">
      <c r="A106" t="n">
        <v>3</v>
      </c>
      <c r="B106" t="inlineStr">
        <is>
          <t>Prunella modularis</t>
        </is>
      </c>
      <c r="C106" t="inlineStr">
        <is>
          <t>a+b</t>
        </is>
      </c>
      <c r="D106" t="inlineStr">
        <is>
          <t>m</t>
        </is>
      </c>
      <c r="E106" t="inlineStr">
        <is>
          <t>10mn</t>
        </is>
      </c>
      <c r="F106" t="n">
        <v>47</v>
      </c>
      <c r="G106" t="n">
        <v>271.22109039805</v>
      </c>
      <c r="H106" t="n">
        <v>115</v>
      </c>
      <c r="I106" t="inlineStr">
        <is>
          <t>HAZARD</t>
        </is>
      </c>
      <c r="J106" t="inlineStr">
        <is>
          <t>POLY</t>
        </is>
      </c>
      <c r="K106" t="n">
        <v>50</v>
      </c>
      <c r="L106" t="inlineStr"/>
      <c r="M106" t="inlineStr"/>
      <c r="N106" t="n">
        <v>2</v>
      </c>
      <c r="O106" t="n">
        <v>190</v>
      </c>
      <c r="P106" t="n">
        <v>39</v>
      </c>
      <c r="Q106" t="n">
        <v>82.97872340425532</v>
      </c>
      <c r="R106" t="n">
        <v>0</v>
      </c>
      <c r="S106" t="n">
        <v>0</v>
      </c>
      <c r="T106" t="n">
        <v>0.3973612</v>
      </c>
      <c r="U106" t="n">
        <v>0.8162099</v>
      </c>
      <c r="V106" t="n">
        <v>0.9</v>
      </c>
      <c r="W106" t="n">
        <v>0.7</v>
      </c>
      <c r="X106" t="n">
        <v>0.2393017</v>
      </c>
      <c r="Y106" t="inlineStr"/>
      <c r="Z106" t="n">
        <v>9</v>
      </c>
      <c r="AA106" t="n">
        <v>0.6509465328966297</v>
      </c>
      <c r="AB106" t="n">
        <v>9</v>
      </c>
      <c r="AC106" t="n">
        <v>0.6512619717909635</v>
      </c>
      <c r="AD106" t="n">
        <v>9</v>
      </c>
      <c r="AE106" t="n">
        <v>0.7035013510612095</v>
      </c>
      <c r="AF106" t="n">
        <v>0.6162083173957744</v>
      </c>
      <c r="AG106" t="n">
        <v>0.6675175854951627</v>
      </c>
      <c r="AH106" t="n">
        <v>0.6009091303245857</v>
      </c>
      <c r="AI106" t="n">
        <v>3.472214</v>
      </c>
      <c r="AJ106" t="n">
        <v>2.17652</v>
      </c>
      <c r="AK106" t="n">
        <v>5.539241</v>
      </c>
      <c r="AL106" t="n">
        <v>83</v>
      </c>
      <c r="AM106" t="n">
        <v>52</v>
      </c>
      <c r="AN106" t="n">
        <v>133</v>
      </c>
      <c r="AO106" t="n">
        <v>137.1758</v>
      </c>
      <c r="AP106" t="n">
        <v>117.8356</v>
      </c>
      <c r="AQ106" t="n">
        <v>159.6902</v>
      </c>
      <c r="AR106" t="n">
        <v>0.2558042</v>
      </c>
      <c r="AS106" t="n">
        <v>0.1889978</v>
      </c>
      <c r="AT106" t="n">
        <v>0.3462253</v>
      </c>
      <c r="AU106" t="inlineStr">
        <is>
          <t>anlys\230430-153402\PrunModu-ab-10mn-m-haz-pol-l50-as_os8u3</t>
        </is>
      </c>
    </row>
    <row r="107">
      <c r="A107" t="n">
        <v>3</v>
      </c>
      <c r="B107" t="inlineStr">
        <is>
          <t>Prunella modularis</t>
        </is>
      </c>
      <c r="C107" t="inlineStr">
        <is>
          <t>a+b</t>
        </is>
      </c>
      <c r="D107" t="inlineStr">
        <is>
          <t>m</t>
        </is>
      </c>
      <c r="E107" t="inlineStr">
        <is>
          <t>10mn</t>
        </is>
      </c>
      <c r="F107" t="n">
        <v>47</v>
      </c>
      <c r="G107" t="n">
        <v>271.22109039805</v>
      </c>
      <c r="H107" t="n">
        <v>100</v>
      </c>
      <c r="I107" t="inlineStr">
        <is>
          <t>HNORMAL</t>
        </is>
      </c>
      <c r="J107" t="inlineStr">
        <is>
          <t>POLY</t>
        </is>
      </c>
      <c r="K107" t="n">
        <v>50</v>
      </c>
      <c r="L107" t="inlineStr"/>
      <c r="M107" t="inlineStr"/>
      <c r="N107" t="n">
        <v>1</v>
      </c>
      <c r="O107" t="n">
        <v>190</v>
      </c>
      <c r="P107" t="n">
        <v>39</v>
      </c>
      <c r="Q107" t="n">
        <v>82.97872340425532</v>
      </c>
      <c r="R107" t="n">
        <v>0</v>
      </c>
      <c r="S107" t="n">
        <v>1.731699999999989</v>
      </c>
      <c r="T107" t="n">
        <v>0.3561336</v>
      </c>
      <c r="U107" t="n">
        <v>0.4464261</v>
      </c>
      <c r="V107" t="n">
        <v>0.5</v>
      </c>
      <c r="W107" t="n">
        <v>0.5</v>
      </c>
      <c r="X107" t="n">
        <v>0.265005</v>
      </c>
      <c r="Y107" t="inlineStr"/>
      <c r="Z107" t="inlineStr"/>
      <c r="AA107" t="n">
        <v>0.5392257596326679</v>
      </c>
      <c r="AB107" t="inlineStr"/>
      <c r="AC107" t="n">
        <v>0.5476901853604631</v>
      </c>
      <c r="AD107" t="inlineStr"/>
      <c r="AE107" t="n">
        <v>0.544552002213602</v>
      </c>
      <c r="AF107" t="n">
        <v>0.5149358289000593</v>
      </c>
      <c r="AG107" t="n">
        <v>0.5280282770224615</v>
      </c>
      <c r="AH107" t="n">
        <v>0.4872866736532516</v>
      </c>
      <c r="AI107" t="n">
        <v>6.736222</v>
      </c>
      <c r="AJ107" t="n">
        <v>4.019156</v>
      </c>
      <c r="AK107" t="n">
        <v>11.2901</v>
      </c>
      <c r="AL107" t="n">
        <v>162</v>
      </c>
      <c r="AM107" t="n">
        <v>96</v>
      </c>
      <c r="AN107" t="n">
        <v>271</v>
      </c>
      <c r="AO107" t="n">
        <v>98.48551999999999</v>
      </c>
      <c r="AP107" t="n">
        <v>81.41364</v>
      </c>
      <c r="AQ107" t="n">
        <v>119.1373</v>
      </c>
      <c r="AR107" t="n">
        <v>0.1318554</v>
      </c>
      <c r="AS107" t="n">
        <v>0.09032861</v>
      </c>
      <c r="AT107" t="n">
        <v>0.1924732</v>
      </c>
      <c r="AU107" t="inlineStr">
        <is>
          <t>anlys\230430-153402\PrunModu-ab-10mn-m-hno-pol-l50-h5uo6g5u</t>
        </is>
      </c>
    </row>
    <row r="108">
      <c r="A108" t="n">
        <v>4</v>
      </c>
      <c r="B108" t="inlineStr">
        <is>
          <t>Phylloscopus bonelli</t>
        </is>
      </c>
      <c r="C108" t="inlineStr">
        <is>
          <t>a+b</t>
        </is>
      </c>
      <c r="D108" t="inlineStr">
        <is>
          <t>m</t>
        </is>
      </c>
      <c r="E108" t="inlineStr">
        <is>
          <t>5mn</t>
        </is>
      </c>
      <c r="F108" t="n">
        <v>29</v>
      </c>
      <c r="G108" t="n">
        <v>287.586762257787</v>
      </c>
      <c r="H108" t="n">
        <v>117</v>
      </c>
      <c r="I108" t="inlineStr">
        <is>
          <t>HNORMAL</t>
        </is>
      </c>
      <c r="J108" t="inlineStr">
        <is>
          <t>POLY</t>
        </is>
      </c>
      <c r="K108" t="inlineStr"/>
      <c r="L108" t="inlineStr"/>
      <c r="M108" t="n">
        <v>5</v>
      </c>
      <c r="N108" t="n">
        <v>1</v>
      </c>
      <c r="O108" t="n">
        <v>190</v>
      </c>
      <c r="P108" t="n">
        <v>29</v>
      </c>
      <c r="Q108" t="n">
        <v>100</v>
      </c>
      <c r="R108" t="n">
        <v>0</v>
      </c>
      <c r="S108" t="n">
        <v>0</v>
      </c>
      <c r="T108" t="n">
        <v>0.9967858000000001</v>
      </c>
      <c r="U108" t="n">
        <v>0.9998475</v>
      </c>
      <c r="V108" t="n">
        <v>1</v>
      </c>
      <c r="W108" t="n">
        <v>1</v>
      </c>
      <c r="X108" t="n">
        <v>0.3371974</v>
      </c>
      <c r="Y108" t="inlineStr"/>
      <c r="Z108" t="n">
        <v>1</v>
      </c>
      <c r="AA108" t="n">
        <v>0.6868245637045358</v>
      </c>
      <c r="AB108" t="n">
        <v>1</v>
      </c>
      <c r="AC108" t="n">
        <v>0.7522574179902856</v>
      </c>
      <c r="AD108" t="n">
        <v>1</v>
      </c>
      <c r="AE108" t="n">
        <v>0.8225059510829863</v>
      </c>
      <c r="AF108" t="n">
        <v>0.7158445295495147</v>
      </c>
      <c r="AG108" t="n">
        <v>0.7160885042868105</v>
      </c>
      <c r="AH108" t="n">
        <v>0.5129922839704094</v>
      </c>
      <c r="AI108" t="n">
        <v>1.466827</v>
      </c>
      <c r="AJ108" t="n">
        <v>0.7645635</v>
      </c>
      <c r="AK108" t="n">
        <v>2.81413</v>
      </c>
      <c r="AL108" t="n">
        <v>35</v>
      </c>
      <c r="AM108" t="n">
        <v>18</v>
      </c>
      <c r="AN108" t="n">
        <v>68</v>
      </c>
      <c r="AO108" t="n">
        <v>181.9943</v>
      </c>
      <c r="AP108" t="n">
        <v>144.1215</v>
      </c>
      <c r="AQ108" t="n">
        <v>229.8194</v>
      </c>
      <c r="AR108" t="n">
        <v>0.4004773</v>
      </c>
      <c r="AS108" t="n">
        <v>0.2522571</v>
      </c>
      <c r="AT108" t="n">
        <v>0.635788</v>
      </c>
      <c r="AU108" t="inlineStr">
        <is>
          <t>anlys\230430-153402\PhylBone-ab-5mn-m-hno-pol-ma-v3m9dyt7</t>
        </is>
      </c>
    </row>
    <row r="109">
      <c r="A109" t="n">
        <v>4</v>
      </c>
      <c r="B109" t="inlineStr">
        <is>
          <t>Phylloscopus bonelli</t>
        </is>
      </c>
      <c r="C109" t="inlineStr">
        <is>
          <t>a+b</t>
        </is>
      </c>
      <c r="D109" t="inlineStr">
        <is>
          <t>m</t>
        </is>
      </c>
      <c r="E109" t="inlineStr">
        <is>
          <t>5mn</t>
        </is>
      </c>
      <c r="F109" t="n">
        <v>29</v>
      </c>
      <c r="G109" t="n">
        <v>287.586762257787</v>
      </c>
      <c r="H109" t="n">
        <v>116</v>
      </c>
      <c r="I109" t="inlineStr">
        <is>
          <t>HNORMAL</t>
        </is>
      </c>
      <c r="J109" t="inlineStr">
        <is>
          <t>POLY</t>
        </is>
      </c>
      <c r="K109" t="inlineStr"/>
      <c r="L109" t="inlineStr"/>
      <c r="M109" t="inlineStr"/>
      <c r="N109" t="n">
        <v>1</v>
      </c>
      <c r="O109" t="n">
        <v>190</v>
      </c>
      <c r="P109" t="n">
        <v>29</v>
      </c>
      <c r="Q109" t="n">
        <v>100</v>
      </c>
      <c r="R109" t="n">
        <v>0</v>
      </c>
      <c r="S109" t="n">
        <v>0</v>
      </c>
      <c r="T109" t="n">
        <v>0.71275</v>
      </c>
      <c r="U109" t="n">
        <v>0.9998475</v>
      </c>
      <c r="V109" t="n">
        <v>1</v>
      </c>
      <c r="W109" t="n">
        <v>1</v>
      </c>
      <c r="X109" t="n">
        <v>0.3371974</v>
      </c>
      <c r="Y109" t="inlineStr"/>
      <c r="Z109" t="n">
        <v>3</v>
      </c>
      <c r="AA109" t="n">
        <v>0.6586242876814236</v>
      </c>
      <c r="AB109" t="n">
        <v>7</v>
      </c>
      <c r="AC109" t="n">
        <v>0.7213705395226048</v>
      </c>
      <c r="AD109" t="inlineStr"/>
      <c r="AE109" t="n">
        <v>0.7840248317791025</v>
      </c>
      <c r="AF109" t="n">
        <v>0.6644293305249672</v>
      </c>
      <c r="AG109" t="n">
        <v>0.6898930096179331</v>
      </c>
      <c r="AH109" t="n">
        <v>0.4942263261879901</v>
      </c>
      <c r="AI109" t="n">
        <v>1.466827</v>
      </c>
      <c r="AJ109" t="n">
        <v>0.7645635</v>
      </c>
      <c r="AK109" t="n">
        <v>2.81413</v>
      </c>
      <c r="AL109" t="n">
        <v>35</v>
      </c>
      <c r="AM109" t="n">
        <v>18</v>
      </c>
      <c r="AN109" t="n">
        <v>68</v>
      </c>
      <c r="AO109" t="n">
        <v>181.9943</v>
      </c>
      <c r="AP109" t="n">
        <v>144.1215</v>
      </c>
      <c r="AQ109" t="n">
        <v>229.8194</v>
      </c>
      <c r="AR109" t="n">
        <v>0.4004773</v>
      </c>
      <c r="AS109" t="n">
        <v>0.2522571</v>
      </c>
      <c r="AT109" t="n">
        <v>0.635788</v>
      </c>
      <c r="AU109" t="inlineStr">
        <is>
          <t>anlys\230430-153402\PhylBone-ab-5mn-m-hno-pol-jz_rxuqk</t>
        </is>
      </c>
    </row>
    <row r="110">
      <c r="A110" t="n">
        <v>4</v>
      </c>
      <c r="B110" t="inlineStr">
        <is>
          <t>Phylloscopus bonelli</t>
        </is>
      </c>
      <c r="C110" t="inlineStr">
        <is>
          <t>a+b</t>
        </is>
      </c>
      <c r="D110" t="inlineStr">
        <is>
          <t>m</t>
        </is>
      </c>
      <c r="E110" t="inlineStr">
        <is>
          <t>5mn</t>
        </is>
      </c>
      <c r="F110" t="n">
        <v>29</v>
      </c>
      <c r="G110" t="n">
        <v>287.586762257787</v>
      </c>
      <c r="H110" t="n">
        <v>131</v>
      </c>
      <c r="I110" t="inlineStr">
        <is>
          <t>HAZARD</t>
        </is>
      </c>
      <c r="J110" t="inlineStr">
        <is>
          <t>POLY</t>
        </is>
      </c>
      <c r="K110" t="inlineStr"/>
      <c r="L110" t="inlineStr"/>
      <c r="M110" t="n">
        <v>7</v>
      </c>
      <c r="N110" t="n">
        <v>2</v>
      </c>
      <c r="O110" t="n">
        <v>190</v>
      </c>
      <c r="P110" t="n">
        <v>29</v>
      </c>
      <c r="Q110" t="n">
        <v>100</v>
      </c>
      <c r="R110" t="n">
        <v>0</v>
      </c>
      <c r="S110" t="n">
        <v>1.882499999999993</v>
      </c>
      <c r="T110" t="n">
        <v>0.9439043</v>
      </c>
      <c r="U110" t="n">
        <v>0.9993899000000001</v>
      </c>
      <c r="V110" t="n">
        <v>1</v>
      </c>
      <c r="W110" t="n">
        <v>1</v>
      </c>
      <c r="X110" t="n">
        <v>0.4053287</v>
      </c>
      <c r="Y110" t="inlineStr"/>
      <c r="Z110" t="inlineStr"/>
      <c r="AA110" t="n">
        <v>0.4969007688635122</v>
      </c>
      <c r="AB110" t="inlineStr"/>
      <c r="AC110" t="n">
        <v>0.6176247613349979</v>
      </c>
      <c r="AD110" t="inlineStr"/>
      <c r="AE110" t="n">
        <v>0.7482809871642017</v>
      </c>
      <c r="AF110" t="n">
        <v>0.5336195123238581</v>
      </c>
      <c r="AG110" t="n">
        <v>0.5370169998773311</v>
      </c>
      <c r="AH110" t="n">
        <v>0.3072557780952968</v>
      </c>
      <c r="AI110" t="n">
        <v>1.285619</v>
      </c>
      <c r="AJ110" t="n">
        <v>0.589637</v>
      </c>
      <c r="AK110" t="n">
        <v>2.803109</v>
      </c>
      <c r="AL110" t="n">
        <v>31</v>
      </c>
      <c r="AM110" t="n">
        <v>14</v>
      </c>
      <c r="AN110" t="n">
        <v>67</v>
      </c>
      <c r="AO110" t="n">
        <v>194.3977</v>
      </c>
      <c r="AP110" t="n">
        <v>140.1933</v>
      </c>
      <c r="AQ110" t="n">
        <v>269.5597</v>
      </c>
      <c r="AR110" t="n">
        <v>0.4569244</v>
      </c>
      <c r="AS110" t="n">
        <v>0.2404737</v>
      </c>
      <c r="AT110" t="n">
        <v>0.8682026</v>
      </c>
      <c r="AU110" t="inlineStr">
        <is>
          <t>anlys\230430-153402\PhylBone-ab-5mn-m-haz-pol-ma-b2zymp0h</t>
        </is>
      </c>
    </row>
    <row r="111">
      <c r="A111" t="n">
        <v>4</v>
      </c>
      <c r="B111" t="inlineStr">
        <is>
          <t>Phylloscopus bonelli</t>
        </is>
      </c>
      <c r="C111" t="inlineStr">
        <is>
          <t>a+b</t>
        </is>
      </c>
      <c r="D111" t="inlineStr">
        <is>
          <t>m</t>
        </is>
      </c>
      <c r="E111" t="inlineStr">
        <is>
          <t>5mn</t>
        </is>
      </c>
      <c r="F111" t="n">
        <v>29</v>
      </c>
      <c r="G111" t="n">
        <v>287.586762257787</v>
      </c>
      <c r="H111" t="n">
        <v>130</v>
      </c>
      <c r="I111" t="inlineStr">
        <is>
          <t>HAZARD</t>
        </is>
      </c>
      <c r="J111" t="inlineStr">
        <is>
          <t>POLY</t>
        </is>
      </c>
      <c r="K111" t="inlineStr"/>
      <c r="L111" t="inlineStr"/>
      <c r="M111" t="inlineStr"/>
      <c r="N111" t="n">
        <v>2</v>
      </c>
      <c r="O111" t="n">
        <v>190</v>
      </c>
      <c r="P111" t="n">
        <v>29</v>
      </c>
      <c r="Q111" t="n">
        <v>100</v>
      </c>
      <c r="R111" t="n">
        <v>0</v>
      </c>
      <c r="S111" t="n">
        <v>1.882499999999993</v>
      </c>
      <c r="T111" t="n">
        <v>0.5826232</v>
      </c>
      <c r="U111" t="n">
        <v>0.9993899000000001</v>
      </c>
      <c r="V111" t="n">
        <v>1</v>
      </c>
      <c r="W111" t="n">
        <v>1</v>
      </c>
      <c r="X111" t="n">
        <v>0.4053287</v>
      </c>
      <c r="Y111" t="inlineStr"/>
      <c r="Z111" t="inlineStr"/>
      <c r="AA111" t="n">
        <v>0.4678182337698535</v>
      </c>
      <c r="AB111" t="inlineStr"/>
      <c r="AC111" t="n">
        <v>0.5814765101714513</v>
      </c>
      <c r="AD111" t="inlineStr"/>
      <c r="AE111" t="n">
        <v>0.6984420809378971</v>
      </c>
      <c r="AF111" t="n">
        <v>0.4793659859642861</v>
      </c>
      <c r="AG111" t="n">
        <v>0.5089859457196906</v>
      </c>
      <c r="AH111" t="n">
        <v>0.291217732078123</v>
      </c>
      <c r="AI111" t="n">
        <v>1.285619</v>
      </c>
      <c r="AJ111" t="n">
        <v>0.589637</v>
      </c>
      <c r="AK111" t="n">
        <v>2.803109</v>
      </c>
      <c r="AL111" t="n">
        <v>31</v>
      </c>
      <c r="AM111" t="n">
        <v>14</v>
      </c>
      <c r="AN111" t="n">
        <v>67</v>
      </c>
      <c r="AO111" t="n">
        <v>194.3977</v>
      </c>
      <c r="AP111" t="n">
        <v>140.1933</v>
      </c>
      <c r="AQ111" t="n">
        <v>269.5597</v>
      </c>
      <c r="AR111" t="n">
        <v>0.4569244</v>
      </c>
      <c r="AS111" t="n">
        <v>0.2404737</v>
      </c>
      <c r="AT111" t="n">
        <v>0.8682026</v>
      </c>
      <c r="AU111" t="inlineStr">
        <is>
          <t>anlys\230430-153402\PhylBone-ab-5mn-m-haz-pol-xd6u3pm4</t>
        </is>
      </c>
    </row>
    <row r="112">
      <c r="A112" t="n">
        <v>4</v>
      </c>
      <c r="B112" t="inlineStr">
        <is>
          <t>Phylloscopus bonelli</t>
        </is>
      </c>
      <c r="C112" t="inlineStr">
        <is>
          <t>a+b</t>
        </is>
      </c>
      <c r="D112" t="inlineStr">
        <is>
          <t>m</t>
        </is>
      </c>
      <c r="E112" t="inlineStr">
        <is>
          <t>5mn</t>
        </is>
      </c>
      <c r="F112" t="n">
        <v>29</v>
      </c>
      <c r="G112" t="n">
        <v>287.586762257787</v>
      </c>
      <c r="H112" t="n">
        <v>125</v>
      </c>
      <c r="I112" t="inlineStr">
        <is>
          <t>HNORMAL</t>
        </is>
      </c>
      <c r="J112" t="inlineStr">
        <is>
          <t>POLY</t>
        </is>
      </c>
      <c r="K112" t="inlineStr"/>
      <c r="L112" t="n">
        <v>100</v>
      </c>
      <c r="M112" t="inlineStr"/>
      <c r="N112" t="n">
        <v>2</v>
      </c>
      <c r="O112" t="n">
        <v>190</v>
      </c>
      <c r="P112" t="n">
        <v>8</v>
      </c>
      <c r="Q112" t="n">
        <v>27.58620689655172</v>
      </c>
      <c r="R112" t="n">
        <v>0</v>
      </c>
      <c r="S112" t="n">
        <v>0</v>
      </c>
      <c r="T112" t="inlineStr"/>
      <c r="U112" t="n">
        <v>0.8404083</v>
      </c>
      <c r="V112" t="n">
        <v>0.8</v>
      </c>
      <c r="W112" t="n">
        <v>0.8</v>
      </c>
      <c r="X112" t="n">
        <v>0.601734</v>
      </c>
      <c r="Y112" t="inlineStr"/>
      <c r="Z112" t="inlineStr"/>
      <c r="AA112" t="n">
        <v>0</v>
      </c>
      <c r="AB112" t="inlineStr"/>
      <c r="AC112" t="n">
        <v>0</v>
      </c>
      <c r="AD112" t="inlineStr"/>
      <c r="AE112" t="inlineStr"/>
      <c r="AF112" t="n">
        <v>0</v>
      </c>
      <c r="AG112" t="n">
        <v>0</v>
      </c>
      <c r="AH112" t="n">
        <v>0</v>
      </c>
      <c r="AI112" t="n">
        <v>1.340543</v>
      </c>
      <c r="AJ112" t="n">
        <v>0.4088084</v>
      </c>
      <c r="AK112" t="n">
        <v>4.395839</v>
      </c>
      <c r="AL112" t="n">
        <v>32</v>
      </c>
      <c r="AM112" t="n">
        <v>10</v>
      </c>
      <c r="AN112" t="n">
        <v>106</v>
      </c>
      <c r="AO112" t="n">
        <v>99.98915</v>
      </c>
      <c r="AP112" t="n">
        <v>55.94225</v>
      </c>
      <c r="AQ112" t="n">
        <v>178.717</v>
      </c>
      <c r="AR112" t="n">
        <v>0.999783</v>
      </c>
      <c r="AS112" t="n">
        <v>0.3280463</v>
      </c>
      <c r="AT112" t="n">
        <v>1</v>
      </c>
      <c r="AU112" t="inlineStr">
        <is>
          <t>anlys\230430-153402\PhylBone-ab-5mn-m-hno-pol-r100-35ud49ex</t>
        </is>
      </c>
    </row>
    <row r="113">
      <c r="A113" t="n">
        <v>4</v>
      </c>
      <c r="B113" t="inlineStr">
        <is>
          <t>Phylloscopus bonelli</t>
        </is>
      </c>
      <c r="C113" t="inlineStr">
        <is>
          <t>a+b</t>
        </is>
      </c>
      <c r="D113" t="inlineStr">
        <is>
          <t>m</t>
        </is>
      </c>
      <c r="E113" t="inlineStr">
        <is>
          <t>5mn</t>
        </is>
      </c>
      <c r="F113" t="n">
        <v>29</v>
      </c>
      <c r="G113" t="n">
        <v>287.586762257787</v>
      </c>
      <c r="H113" t="n">
        <v>139</v>
      </c>
      <c r="I113" t="inlineStr">
        <is>
          <t>HAZARD</t>
        </is>
      </c>
      <c r="J113" t="inlineStr">
        <is>
          <t>POLY</t>
        </is>
      </c>
      <c r="K113" t="inlineStr"/>
      <c r="L113" t="n">
        <v>100</v>
      </c>
      <c r="M113" t="inlineStr"/>
      <c r="N113" t="n">
        <v>2</v>
      </c>
      <c r="O113" t="n">
        <v>190</v>
      </c>
      <c r="P113" t="n">
        <v>8</v>
      </c>
      <c r="Q113" t="n">
        <v>27.58620689655172</v>
      </c>
      <c r="R113" t="n">
        <v>0</v>
      </c>
      <c r="S113" t="n">
        <v>1.999949999999998</v>
      </c>
      <c r="T113" t="inlineStr"/>
      <c r="U113" t="n">
        <v>0.8404352</v>
      </c>
      <c r="V113" t="n">
        <v>0.8</v>
      </c>
      <c r="W113" t="n">
        <v>0.8</v>
      </c>
      <c r="X113" t="n">
        <v>0.3367341</v>
      </c>
      <c r="Y113" t="inlineStr"/>
      <c r="Z113" t="inlineStr"/>
      <c r="AA113" t="n">
        <v>0</v>
      </c>
      <c r="AB113" t="inlineStr"/>
      <c r="AC113" t="n">
        <v>0</v>
      </c>
      <c r="AD113" t="inlineStr"/>
      <c r="AE113" t="inlineStr"/>
      <c r="AF113" t="n">
        <v>0</v>
      </c>
      <c r="AG113" t="n">
        <v>0</v>
      </c>
      <c r="AH113" t="n">
        <v>0</v>
      </c>
      <c r="AI113" t="n">
        <v>1.340252</v>
      </c>
      <c r="AJ113" t="n">
        <v>0.6992298</v>
      </c>
      <c r="AK113" t="n">
        <v>2.568935</v>
      </c>
      <c r="AL113" t="n">
        <v>32</v>
      </c>
      <c r="AM113" t="n">
        <v>17</v>
      </c>
      <c r="AN113" t="n">
        <v>62</v>
      </c>
      <c r="AO113" t="n">
        <v>100</v>
      </c>
      <c r="AP113" t="n">
        <v>99.98096</v>
      </c>
      <c r="AQ113" t="n">
        <v>100.019</v>
      </c>
      <c r="AR113" t="n">
        <v>1</v>
      </c>
      <c r="AS113" t="n">
        <v>0.9996195</v>
      </c>
      <c r="AT113" t="n">
        <v>1</v>
      </c>
      <c r="AU113" t="inlineStr">
        <is>
          <t>anlys\230430-153402\PhylBone-ab-5mn-m-haz-pol-r100-wttblw87</t>
        </is>
      </c>
    </row>
    <row r="114">
      <c r="A114" t="n">
        <v>4</v>
      </c>
      <c r="B114" t="inlineStr">
        <is>
          <t>Phylloscopus bonelli</t>
        </is>
      </c>
      <c r="C114" t="inlineStr">
        <is>
          <t>a+b</t>
        </is>
      </c>
      <c r="D114" t="inlineStr">
        <is>
          <t>m</t>
        </is>
      </c>
      <c r="E114" t="inlineStr">
        <is>
          <t>5mn</t>
        </is>
      </c>
      <c r="F114" t="n">
        <v>29</v>
      </c>
      <c r="G114" t="n">
        <v>287.586762257787</v>
      </c>
      <c r="H114" t="n">
        <v>140</v>
      </c>
      <c r="I114" t="inlineStr">
        <is>
          <t>HAZARD</t>
        </is>
      </c>
      <c r="J114" t="inlineStr">
        <is>
          <t>POLY</t>
        </is>
      </c>
      <c r="K114" t="inlineStr"/>
      <c r="L114" t="n">
        <v>200</v>
      </c>
      <c r="M114" t="inlineStr"/>
      <c r="N114" t="n">
        <v>2</v>
      </c>
      <c r="O114" t="n">
        <v>190</v>
      </c>
      <c r="P114" t="n">
        <v>21</v>
      </c>
      <c r="Q114" t="n">
        <v>72.41379310344827</v>
      </c>
      <c r="R114" t="n">
        <v>0</v>
      </c>
      <c r="S114" t="n">
        <v>1.795699999999982</v>
      </c>
      <c r="T114" t="n">
        <v>0.6889613</v>
      </c>
      <c r="U114" t="n">
        <v>0.9406987</v>
      </c>
      <c r="V114" t="n">
        <v>1</v>
      </c>
      <c r="W114" t="n">
        <v>1</v>
      </c>
      <c r="X114" t="n">
        <v>0.3433765</v>
      </c>
      <c r="Y114" t="inlineStr"/>
      <c r="Z114" t="inlineStr"/>
      <c r="AA114" t="n">
        <v>0.5750830056247861</v>
      </c>
      <c r="AB114" t="inlineStr"/>
      <c r="AC114" t="n">
        <v>0.6356029208764672</v>
      </c>
      <c r="AD114" t="inlineStr"/>
      <c r="AE114" t="n">
        <v>0.7333039478910273</v>
      </c>
      <c r="AF114" t="n">
        <v>0.5867441776690618</v>
      </c>
      <c r="AG114" t="n">
        <v>0.6074033763043358</v>
      </c>
      <c r="AH114" t="n">
        <v>0.4305343895220917</v>
      </c>
      <c r="AI114" t="n">
        <v>1.119651</v>
      </c>
      <c r="AJ114" t="n">
        <v>0.5777828</v>
      </c>
      <c r="AK114" t="n">
        <v>2.169704</v>
      </c>
      <c r="AL114" t="n">
        <v>27</v>
      </c>
      <c r="AM114" t="n">
        <v>14</v>
      </c>
      <c r="AN114" t="n">
        <v>52</v>
      </c>
      <c r="AO114" t="n">
        <v>177.2624</v>
      </c>
      <c r="AP114" t="n">
        <v>149.1883</v>
      </c>
      <c r="AQ114" t="n">
        <v>210.6194</v>
      </c>
      <c r="AR114" t="n">
        <v>0.7855490000000001</v>
      </c>
      <c r="AS114" t="n">
        <v>0.5573936</v>
      </c>
      <c r="AT114" t="n">
        <v>1</v>
      </c>
      <c r="AU114" t="inlineStr">
        <is>
          <t>anlys\230430-153402\PhylBone-ab-5mn-m-haz-pol-r200-q7g2i1v5</t>
        </is>
      </c>
    </row>
    <row r="115">
      <c r="A115" t="n">
        <v>4</v>
      </c>
      <c r="B115" t="inlineStr">
        <is>
          <t>Phylloscopus bonelli</t>
        </is>
      </c>
      <c r="C115" t="inlineStr">
        <is>
          <t>a+b</t>
        </is>
      </c>
      <c r="D115" t="inlineStr">
        <is>
          <t>m</t>
        </is>
      </c>
      <c r="E115" t="inlineStr">
        <is>
          <t>5mn</t>
        </is>
      </c>
      <c r="F115" t="n">
        <v>29</v>
      </c>
      <c r="G115" t="n">
        <v>287.586762257787</v>
      </c>
      <c r="H115" t="n">
        <v>126</v>
      </c>
      <c r="I115" t="inlineStr">
        <is>
          <t>HNORMAL</t>
        </is>
      </c>
      <c r="J115" t="inlineStr">
        <is>
          <t>POLY</t>
        </is>
      </c>
      <c r="K115" t="inlineStr"/>
      <c r="L115" t="n">
        <v>200</v>
      </c>
      <c r="M115" t="inlineStr"/>
      <c r="N115" t="n">
        <v>1</v>
      </c>
      <c r="O115" t="n">
        <v>190</v>
      </c>
      <c r="P115" t="n">
        <v>21</v>
      </c>
      <c r="Q115" t="n">
        <v>72.41379310344827</v>
      </c>
      <c r="R115" t="n">
        <v>0</v>
      </c>
      <c r="S115" t="n">
        <v>0</v>
      </c>
      <c r="T115" t="n">
        <v>0.7611734999999999</v>
      </c>
      <c r="U115" t="n">
        <v>0.9953808</v>
      </c>
      <c r="V115" t="n">
        <v>1</v>
      </c>
      <c r="W115" t="n">
        <v>1</v>
      </c>
      <c r="X115" t="n">
        <v>0.4437099</v>
      </c>
      <c r="Y115" t="inlineStr"/>
      <c r="Z115" t="inlineStr"/>
      <c r="AA115" t="n">
        <v>0.4129735493372446</v>
      </c>
      <c r="AB115" t="inlineStr"/>
      <c r="AC115" t="n">
        <v>0.5670922189581793</v>
      </c>
      <c r="AD115" t="inlineStr"/>
      <c r="AE115" t="n">
        <v>0.6549065613503475</v>
      </c>
      <c r="AF115" t="n">
        <v>0.4420069123662532</v>
      </c>
      <c r="AG115" t="n">
        <v>0.4553801834784256</v>
      </c>
      <c r="AH115" t="n">
        <v>0.2219026026700111</v>
      </c>
      <c r="AI115" t="n">
        <v>1.577232</v>
      </c>
      <c r="AJ115" t="n">
        <v>0.6754085</v>
      </c>
      <c r="AK115" t="n">
        <v>3.683197</v>
      </c>
      <c r="AL115" t="n">
        <v>38</v>
      </c>
      <c r="AM115" t="n">
        <v>16</v>
      </c>
      <c r="AN115" t="n">
        <v>88</v>
      </c>
      <c r="AO115" t="n">
        <v>149.3517</v>
      </c>
      <c r="AP115" t="n">
        <v>106.551</v>
      </c>
      <c r="AQ115" t="n">
        <v>209.345</v>
      </c>
      <c r="AR115" t="n">
        <v>0.5576479</v>
      </c>
      <c r="AS115" t="n">
        <v>0.2874358</v>
      </c>
      <c r="AT115" t="n">
        <v>1</v>
      </c>
      <c r="AU115" t="inlineStr">
        <is>
          <t>anlys\230430-153402\PhylBone-ab-5mn-m-hno-pol-r200-hevaefxq</t>
        </is>
      </c>
    </row>
    <row r="116">
      <c r="A116" t="n">
        <v>4</v>
      </c>
      <c r="B116" t="inlineStr">
        <is>
          <t>Phylloscopus bonelli</t>
        </is>
      </c>
      <c r="C116" t="inlineStr">
        <is>
          <t>a+b</t>
        </is>
      </c>
      <c r="D116" t="inlineStr">
        <is>
          <t>m</t>
        </is>
      </c>
      <c r="E116" t="inlineStr">
        <is>
          <t>5mn</t>
        </is>
      </c>
      <c r="F116" t="n">
        <v>29</v>
      </c>
      <c r="G116" t="n">
        <v>287.586762257787</v>
      </c>
      <c r="H116" t="n">
        <v>133</v>
      </c>
      <c r="I116" t="inlineStr">
        <is>
          <t>HAZARD</t>
        </is>
      </c>
      <c r="J116" t="inlineStr">
        <is>
          <t>POLY</t>
        </is>
      </c>
      <c r="K116" t="inlineStr"/>
      <c r="L116" t="n">
        <v>272.47095463685</v>
      </c>
      <c r="M116" t="n">
        <v>6</v>
      </c>
      <c r="N116" t="n">
        <v>1</v>
      </c>
      <c r="O116" t="n">
        <v>190</v>
      </c>
      <c r="P116" t="n">
        <v>27</v>
      </c>
      <c r="Q116" t="n">
        <v>93.10344827586206</v>
      </c>
      <c r="R116" t="n">
        <v>0</v>
      </c>
      <c r="S116" t="n">
        <v>0</v>
      </c>
      <c r="T116" t="n">
        <v>0.8787141000000001</v>
      </c>
      <c r="U116" t="n">
        <v>0.9757095</v>
      </c>
      <c r="V116" t="n">
        <v>1</v>
      </c>
      <c r="W116" t="n">
        <v>1</v>
      </c>
      <c r="X116" t="n">
        <v>0.3231311</v>
      </c>
      <c r="Y116" t="inlineStr"/>
      <c r="Z116" t="n">
        <v>4</v>
      </c>
      <c r="AA116" t="n">
        <v>0.6537223248353309</v>
      </c>
      <c r="AB116" t="n">
        <v>9</v>
      </c>
      <c r="AC116" t="n">
        <v>0.7025381299430645</v>
      </c>
      <c r="AD116" t="n">
        <v>4</v>
      </c>
      <c r="AE116" t="n">
        <v>0.8096225922287501</v>
      </c>
      <c r="AF116" t="n">
        <v>0.6755632466095002</v>
      </c>
      <c r="AG116" t="n">
        <v>0.6834685935526565</v>
      </c>
      <c r="AH116" t="n">
        <v>0.5097229797090879</v>
      </c>
      <c r="AI116" t="n">
        <v>1.111187</v>
      </c>
      <c r="AJ116" t="n">
        <v>0.5946884</v>
      </c>
      <c r="AK116" t="n">
        <v>2.076276</v>
      </c>
      <c r="AL116" t="n">
        <v>27</v>
      </c>
      <c r="AM116" t="n">
        <v>14</v>
      </c>
      <c r="AN116" t="n">
        <v>50</v>
      </c>
      <c r="AO116" t="n">
        <v>201.7607</v>
      </c>
      <c r="AP116" t="n">
        <v>164.2652</v>
      </c>
      <c r="AQ116" t="n">
        <v>247.8149</v>
      </c>
      <c r="AR116" t="n">
        <v>0.548318</v>
      </c>
      <c r="AS116" t="n">
        <v>0.3645523</v>
      </c>
      <c r="AT116" t="n">
        <v>0.8247172</v>
      </c>
      <c r="AU116" t="inlineStr">
        <is>
          <t>anlys\230430-153402\PhylBone-ab-5mn-m-haz-pol-ra-ma-h_7bf19e</t>
        </is>
      </c>
    </row>
    <row r="117">
      <c r="A117" t="n">
        <v>4</v>
      </c>
      <c r="B117" t="inlineStr">
        <is>
          <t>Phylloscopus bonelli</t>
        </is>
      </c>
      <c r="C117" t="inlineStr">
        <is>
          <t>a+b</t>
        </is>
      </c>
      <c r="D117" t="inlineStr">
        <is>
          <t>m</t>
        </is>
      </c>
      <c r="E117" t="inlineStr">
        <is>
          <t>5mn</t>
        </is>
      </c>
      <c r="F117" t="n">
        <v>29</v>
      </c>
      <c r="G117" t="n">
        <v>287.586762257787</v>
      </c>
      <c r="H117" t="n">
        <v>119</v>
      </c>
      <c r="I117" t="inlineStr">
        <is>
          <t>HNORMAL</t>
        </is>
      </c>
      <c r="J117" t="inlineStr">
        <is>
          <t>POLY</t>
        </is>
      </c>
      <c r="K117" t="inlineStr"/>
      <c r="L117" t="n">
        <v>280.676487020713</v>
      </c>
      <c r="M117" t="n">
        <v>5</v>
      </c>
      <c r="N117" t="n">
        <v>1</v>
      </c>
      <c r="O117" t="n">
        <v>190</v>
      </c>
      <c r="P117" t="n">
        <v>28</v>
      </c>
      <c r="Q117" t="n">
        <v>96.55172413793103</v>
      </c>
      <c r="R117" t="n">
        <v>0</v>
      </c>
      <c r="S117" t="n">
        <v>0</v>
      </c>
      <c r="T117" t="n">
        <v>0.9976777</v>
      </c>
      <c r="U117" t="n">
        <v>0.9984893</v>
      </c>
      <c r="V117" t="n">
        <v>1</v>
      </c>
      <c r="W117" t="n">
        <v>1</v>
      </c>
      <c r="X117" t="n">
        <v>0.3513788</v>
      </c>
      <c r="Y117" t="inlineStr"/>
      <c r="Z117" t="n">
        <v>5</v>
      </c>
      <c r="AA117" t="n">
        <v>0.6531151812048729</v>
      </c>
      <c r="AB117" t="n">
        <v>3</v>
      </c>
      <c r="AC117" t="n">
        <v>0.7308597682954123</v>
      </c>
      <c r="AD117" t="n">
        <v>5</v>
      </c>
      <c r="AE117" t="n">
        <v>0.8047537209150224</v>
      </c>
      <c r="AF117" t="n">
        <v>0.6845958737930408</v>
      </c>
      <c r="AG117" t="n">
        <v>0.6846577304683421</v>
      </c>
      <c r="AH117" t="n">
        <v>0.4709463293330647</v>
      </c>
      <c r="AI117" t="n">
        <v>1.553525</v>
      </c>
      <c r="AJ117" t="n">
        <v>0.7887092999999999</v>
      </c>
      <c r="AK117" t="n">
        <v>3.059987</v>
      </c>
      <c r="AL117" t="n">
        <v>37</v>
      </c>
      <c r="AM117" t="n">
        <v>19</v>
      </c>
      <c r="AN117" t="n">
        <v>73</v>
      </c>
      <c r="AO117" t="n">
        <v>173.7673</v>
      </c>
      <c r="AP117" t="n">
        <v>135.8355</v>
      </c>
      <c r="AQ117" t="n">
        <v>222.2916</v>
      </c>
      <c r="AR117" t="n">
        <v>0.3832885</v>
      </c>
      <c r="AS117" t="n">
        <v>0.2354313</v>
      </c>
      <c r="AT117" t="n">
        <v>0.6240038999999999</v>
      </c>
      <c r="AU117" t="inlineStr">
        <is>
          <t>anlys\230430-153402\PhylBone-ab-5mn-m-hno-pol-ra-ma-74i45_3y</t>
        </is>
      </c>
    </row>
    <row r="118">
      <c r="A118" t="n">
        <v>4</v>
      </c>
      <c r="B118" t="inlineStr">
        <is>
          <t>Phylloscopus bonelli</t>
        </is>
      </c>
      <c r="C118" t="inlineStr">
        <is>
          <t>a+b</t>
        </is>
      </c>
      <c r="D118" t="inlineStr">
        <is>
          <t>m</t>
        </is>
      </c>
      <c r="E118" t="inlineStr">
        <is>
          <t>5mn</t>
        </is>
      </c>
      <c r="F118" t="n">
        <v>29</v>
      </c>
      <c r="G118" t="n">
        <v>287.586762257787</v>
      </c>
      <c r="H118" t="n">
        <v>118</v>
      </c>
      <c r="I118" t="inlineStr">
        <is>
          <t>HNORMAL</t>
        </is>
      </c>
      <c r="J118" t="inlineStr">
        <is>
          <t>POLY</t>
        </is>
      </c>
      <c r="K118" t="inlineStr"/>
      <c r="L118" t="n">
        <v>282.2462136828399</v>
      </c>
      <c r="M118" t="inlineStr"/>
      <c r="N118" t="n">
        <v>1</v>
      </c>
      <c r="O118" t="n">
        <v>190</v>
      </c>
      <c r="P118" t="n">
        <v>28</v>
      </c>
      <c r="Q118" t="n">
        <v>96.55172413793103</v>
      </c>
      <c r="R118" t="n">
        <v>0</v>
      </c>
      <c r="S118" t="n">
        <v>0</v>
      </c>
      <c r="T118" t="n">
        <v>0.9952094</v>
      </c>
      <c r="U118" t="n">
        <v>0.9979015</v>
      </c>
      <c r="V118" t="n">
        <v>1</v>
      </c>
      <c r="W118" t="n">
        <v>1</v>
      </c>
      <c r="X118" t="n">
        <v>0.3513807</v>
      </c>
      <c r="Y118" t="inlineStr"/>
      <c r="Z118" t="n">
        <v>6</v>
      </c>
      <c r="AA118" t="n">
        <v>0.6528607621513951</v>
      </c>
      <c r="AB118" t="n">
        <v>4</v>
      </c>
      <c r="AC118" t="n">
        <v>0.7305772836124768</v>
      </c>
      <c r="AD118" t="n">
        <v>6</v>
      </c>
      <c r="AE118" t="n">
        <v>0.8043994777312601</v>
      </c>
      <c r="AF118" t="n">
        <v>0.6841704844874337</v>
      </c>
      <c r="AG118" t="n">
        <v>0.6843758733966299</v>
      </c>
      <c r="AH118" t="n">
        <v>0.4707805857911051</v>
      </c>
      <c r="AI118" t="n">
        <v>1.563488</v>
      </c>
      <c r="AJ118" t="n">
        <v>0.7937645</v>
      </c>
      <c r="AK118" t="n">
        <v>3.079622</v>
      </c>
      <c r="AL118" t="n">
        <v>38</v>
      </c>
      <c r="AM118" t="n">
        <v>19</v>
      </c>
      <c r="AN118" t="n">
        <v>74</v>
      </c>
      <c r="AO118" t="n">
        <v>173.2128</v>
      </c>
      <c r="AP118" t="n">
        <v>135.4017</v>
      </c>
      <c r="AQ118" t="n">
        <v>221.5828</v>
      </c>
      <c r="AR118" t="n">
        <v>0.3766209</v>
      </c>
      <c r="AS118" t="n">
        <v>0.2313346</v>
      </c>
      <c r="AT118" t="n">
        <v>0.6131523</v>
      </c>
      <c r="AU118" t="inlineStr">
        <is>
          <t>anlys\230430-153402\PhylBone-ab-5mn-m-hno-pol-ra-_ljk4ws7</t>
        </is>
      </c>
    </row>
    <row r="119">
      <c r="A119" t="n">
        <v>4</v>
      </c>
      <c r="B119" t="inlineStr">
        <is>
          <t>Phylloscopus bonelli</t>
        </is>
      </c>
      <c r="C119" t="inlineStr">
        <is>
          <t>a+b</t>
        </is>
      </c>
      <c r="D119" t="inlineStr">
        <is>
          <t>m</t>
        </is>
      </c>
      <c r="E119" t="inlineStr">
        <is>
          <t>5mn</t>
        </is>
      </c>
      <c r="F119" t="n">
        <v>29</v>
      </c>
      <c r="G119" t="n">
        <v>287.586762257787</v>
      </c>
      <c r="H119" t="n">
        <v>132</v>
      </c>
      <c r="I119" t="inlineStr">
        <is>
          <t>HAZARD</t>
        </is>
      </c>
      <c r="J119" t="inlineStr">
        <is>
          <t>POLY</t>
        </is>
      </c>
      <c r="K119" t="inlineStr"/>
      <c r="L119" t="n">
        <v>287.5860169178777</v>
      </c>
      <c r="M119" t="inlineStr"/>
      <c r="N119" t="n">
        <v>1</v>
      </c>
      <c r="O119" t="n">
        <v>190</v>
      </c>
      <c r="P119" t="n">
        <v>28</v>
      </c>
      <c r="Q119" t="n">
        <v>96.55172413793103</v>
      </c>
      <c r="R119" t="n">
        <v>0</v>
      </c>
      <c r="S119" t="n">
        <v>0</v>
      </c>
      <c r="T119" t="n">
        <v>0.9924349</v>
      </c>
      <c r="U119" t="n">
        <v>0.9937711</v>
      </c>
      <c r="V119" t="n">
        <v>1</v>
      </c>
      <c r="W119" t="n">
        <v>1</v>
      </c>
      <c r="X119" t="n">
        <v>0.3391149</v>
      </c>
      <c r="Y119" t="inlineStr"/>
      <c r="Z119" t="n">
        <v>9</v>
      </c>
      <c r="AA119" t="n">
        <v>0.6368441023676031</v>
      </c>
      <c r="AB119" t="inlineStr"/>
      <c r="AC119" t="n">
        <v>0.6994456497679851</v>
      </c>
      <c r="AD119" t="n">
        <v>3</v>
      </c>
      <c r="AE119" t="n">
        <v>0.8153551396148037</v>
      </c>
      <c r="AF119" t="n">
        <v>0.6690225965417633</v>
      </c>
      <c r="AG119" t="n">
        <v>0.6691226214080793</v>
      </c>
      <c r="AH119" t="n">
        <v>0.4771177819995348</v>
      </c>
      <c r="AI119" t="n">
        <v>1.14751</v>
      </c>
      <c r="AJ119" t="n">
        <v>0.5960556</v>
      </c>
      <c r="AK119" t="n">
        <v>2.209154</v>
      </c>
      <c r="AL119" t="n">
        <v>28</v>
      </c>
      <c r="AM119" t="n">
        <v>14</v>
      </c>
      <c r="AN119" t="n">
        <v>53</v>
      </c>
      <c r="AO119" t="n">
        <v>202.1851</v>
      </c>
      <c r="AP119" t="n">
        <v>160.9436</v>
      </c>
      <c r="AQ119" t="n">
        <v>253.9945</v>
      </c>
      <c r="AR119" t="n">
        <v>0.4942682</v>
      </c>
      <c r="AS119" t="n">
        <v>0.3144849</v>
      </c>
      <c r="AT119" t="n">
        <v>0.7768294</v>
      </c>
      <c r="AU119" t="inlineStr">
        <is>
          <t>anlys\230430-153402\PhylBone-ab-5mn-m-haz-pol-ra-iavnp0p7</t>
        </is>
      </c>
    </row>
    <row r="120">
      <c r="A120" t="n">
        <v>4</v>
      </c>
      <c r="B120" t="inlineStr">
        <is>
          <t>Phylloscopus bonelli</t>
        </is>
      </c>
      <c r="C120" t="inlineStr">
        <is>
          <t>a+b</t>
        </is>
      </c>
      <c r="D120" t="inlineStr">
        <is>
          <t>m</t>
        </is>
      </c>
      <c r="E120" t="inlineStr">
        <is>
          <t>5mn</t>
        </is>
      </c>
      <c r="F120" t="n">
        <v>29</v>
      </c>
      <c r="G120" t="n">
        <v>287.586762257787</v>
      </c>
      <c r="H120" t="n">
        <v>127</v>
      </c>
      <c r="I120" t="inlineStr">
        <is>
          <t>HNORMAL</t>
        </is>
      </c>
      <c r="J120" t="inlineStr">
        <is>
          <t>POLY</t>
        </is>
      </c>
      <c r="K120" t="n">
        <v>20</v>
      </c>
      <c r="L120" t="inlineStr"/>
      <c r="M120" t="inlineStr"/>
      <c r="N120" t="n">
        <v>1</v>
      </c>
      <c r="O120" t="n">
        <v>190</v>
      </c>
      <c r="P120" t="n">
        <v>29</v>
      </c>
      <c r="Q120" t="n">
        <v>100</v>
      </c>
      <c r="R120" t="n">
        <v>0</v>
      </c>
      <c r="S120" t="n">
        <v>0</v>
      </c>
      <c r="T120" t="n">
        <v>0.9731827</v>
      </c>
      <c r="U120" t="n">
        <v>0.9998502</v>
      </c>
      <c r="V120" t="n">
        <v>1</v>
      </c>
      <c r="W120" t="n">
        <v>1</v>
      </c>
      <c r="X120" t="n">
        <v>0.3371975</v>
      </c>
      <c r="Y120" t="inlineStr"/>
      <c r="Z120" t="n">
        <v>2</v>
      </c>
      <c r="AA120" t="n">
        <v>0.6847702710431478</v>
      </c>
      <c r="AB120" t="n">
        <v>2</v>
      </c>
      <c r="AC120" t="n">
        <v>0.7500075228780047</v>
      </c>
      <c r="AD120" t="n">
        <v>2</v>
      </c>
      <c r="AE120" t="n">
        <v>0.8196951885305628</v>
      </c>
      <c r="AF120" t="n">
        <v>0.7120425568646092</v>
      </c>
      <c r="AG120" t="n">
        <v>0.7141845608691409</v>
      </c>
      <c r="AH120" t="n">
        <v>0.5116280396322077</v>
      </c>
      <c r="AI120" t="n">
        <v>1.514718</v>
      </c>
      <c r="AJ120" t="n">
        <v>0.7895256</v>
      </c>
      <c r="AK120" t="n">
        <v>2.90601</v>
      </c>
      <c r="AL120" t="n">
        <v>36</v>
      </c>
      <c r="AM120" t="n">
        <v>19</v>
      </c>
      <c r="AN120" t="n">
        <v>70</v>
      </c>
      <c r="AO120" t="n">
        <v>179.0942</v>
      </c>
      <c r="AP120" t="n">
        <v>141.8249</v>
      </c>
      <c r="AQ120" t="n">
        <v>226.1572</v>
      </c>
      <c r="AR120" t="n">
        <v>0.3878154</v>
      </c>
      <c r="AS120" t="n">
        <v>0.2442814</v>
      </c>
      <c r="AT120" t="n">
        <v>0.6156867</v>
      </c>
      <c r="AU120" t="inlineStr">
        <is>
          <t>anlys\230430-153402\PhylBone-ab-5mn-m-hno-pol-l20-6is6_1kc</t>
        </is>
      </c>
    </row>
    <row r="121">
      <c r="A121" t="n">
        <v>4</v>
      </c>
      <c r="B121" t="inlineStr">
        <is>
          <t>Phylloscopus bonelli</t>
        </is>
      </c>
      <c r="C121" t="inlineStr">
        <is>
          <t>a+b</t>
        </is>
      </c>
      <c r="D121" t="inlineStr">
        <is>
          <t>m</t>
        </is>
      </c>
      <c r="E121" t="inlineStr">
        <is>
          <t>5mn</t>
        </is>
      </c>
      <c r="F121" t="n">
        <v>29</v>
      </c>
      <c r="G121" t="n">
        <v>287.586762257787</v>
      </c>
      <c r="H121" t="n">
        <v>141</v>
      </c>
      <c r="I121" t="inlineStr">
        <is>
          <t>HAZARD</t>
        </is>
      </c>
      <c r="J121" t="inlineStr">
        <is>
          <t>POLY</t>
        </is>
      </c>
      <c r="K121" t="n">
        <v>20</v>
      </c>
      <c r="L121" t="inlineStr"/>
      <c r="M121" t="inlineStr"/>
      <c r="N121" t="n">
        <v>2</v>
      </c>
      <c r="O121" t="n">
        <v>190</v>
      </c>
      <c r="P121" t="n">
        <v>29</v>
      </c>
      <c r="Q121" t="n">
        <v>100</v>
      </c>
      <c r="R121" t="n">
        <v>0</v>
      </c>
      <c r="S121" t="n">
        <v>1.967499999999973</v>
      </c>
      <c r="T121" t="n">
        <v>0.9687514</v>
      </c>
      <c r="U121" t="n">
        <v>0.9993864</v>
      </c>
      <c r="V121" t="n">
        <v>1</v>
      </c>
      <c r="W121" t="n">
        <v>1</v>
      </c>
      <c r="X121" t="n">
        <v>0.4056687</v>
      </c>
      <c r="Y121" t="inlineStr"/>
      <c r="Z121" t="inlineStr"/>
      <c r="AA121" t="n">
        <v>0.4977814842123563</v>
      </c>
      <c r="AB121" t="inlineStr"/>
      <c r="AC121" t="n">
        <v>0.6192067419799043</v>
      </c>
      <c r="AD121" t="inlineStr"/>
      <c r="AE121" t="n">
        <v>0.750708370289691</v>
      </c>
      <c r="AF121" t="n">
        <v>0.5360053676648701</v>
      </c>
      <c r="AG121" t="n">
        <v>0.5378627678027587</v>
      </c>
      <c r="AH121" t="n">
        <v>0.3073361472388955</v>
      </c>
      <c r="AI121" t="n">
        <v>1.31569</v>
      </c>
      <c r="AJ121" t="n">
        <v>0.6030487</v>
      </c>
      <c r="AK121" t="n">
        <v>2.870481</v>
      </c>
      <c r="AL121" t="n">
        <v>32</v>
      </c>
      <c r="AM121" t="n">
        <v>14</v>
      </c>
      <c r="AN121" t="n">
        <v>69</v>
      </c>
      <c r="AO121" t="n">
        <v>192.1633</v>
      </c>
      <c r="AP121" t="n">
        <v>138.522</v>
      </c>
      <c r="AQ121" t="n">
        <v>266.5768</v>
      </c>
      <c r="AR121" t="n">
        <v>0.4464813</v>
      </c>
      <c r="AS121" t="n">
        <v>0.2347852</v>
      </c>
      <c r="AT121" t="n">
        <v>0.8490548999999999</v>
      </c>
      <c r="AU121" t="inlineStr">
        <is>
          <t>anlys\230430-153402\PhylBone-ab-5mn-m-haz-pol-l20-usxzll3u</t>
        </is>
      </c>
    </row>
    <row r="122">
      <c r="A122" t="n">
        <v>4</v>
      </c>
      <c r="B122" t="inlineStr">
        <is>
          <t>Phylloscopus bonelli</t>
        </is>
      </c>
      <c r="C122" t="inlineStr">
        <is>
          <t>a+b</t>
        </is>
      </c>
      <c r="D122" t="inlineStr">
        <is>
          <t>m</t>
        </is>
      </c>
      <c r="E122" t="inlineStr">
        <is>
          <t>5mn</t>
        </is>
      </c>
      <c r="F122" t="n">
        <v>29</v>
      </c>
      <c r="G122" t="n">
        <v>287.586762257787</v>
      </c>
      <c r="H122" t="n">
        <v>128</v>
      </c>
      <c r="I122" t="inlineStr">
        <is>
          <t>HNORMAL</t>
        </is>
      </c>
      <c r="J122" t="inlineStr">
        <is>
          <t>POLY</t>
        </is>
      </c>
      <c r="K122" t="n">
        <v>20</v>
      </c>
      <c r="L122" t="n">
        <v>100</v>
      </c>
      <c r="M122" t="inlineStr"/>
      <c r="N122" t="n">
        <v>2</v>
      </c>
      <c r="O122" t="n">
        <v>190</v>
      </c>
      <c r="P122" t="n">
        <v>8</v>
      </c>
      <c r="Q122" t="n">
        <v>27.58620689655172</v>
      </c>
      <c r="R122" t="n">
        <v>0</v>
      </c>
      <c r="S122" t="n">
        <v>0</v>
      </c>
      <c r="T122" t="inlineStr"/>
      <c r="U122" t="n">
        <v>0.8102044</v>
      </c>
      <c r="V122" t="n">
        <v>0.7</v>
      </c>
      <c r="W122" t="n">
        <v>0.6</v>
      </c>
      <c r="X122" t="n">
        <v>0.6084348000000001</v>
      </c>
      <c r="Y122" t="inlineStr"/>
      <c r="Z122" t="inlineStr"/>
      <c r="AA122" t="n">
        <v>0</v>
      </c>
      <c r="AB122" t="inlineStr"/>
      <c r="AC122" t="n">
        <v>0</v>
      </c>
      <c r="AD122" t="inlineStr"/>
      <c r="AE122" t="inlineStr"/>
      <c r="AF122" t="n">
        <v>0</v>
      </c>
      <c r="AG122" t="n">
        <v>0</v>
      </c>
      <c r="AH122" t="n">
        <v>0</v>
      </c>
      <c r="AI122" t="n">
        <v>1.513786</v>
      </c>
      <c r="AJ122" t="n">
        <v>0.4554916</v>
      </c>
      <c r="AK122" t="n">
        <v>5.030931</v>
      </c>
      <c r="AL122" t="n">
        <v>36</v>
      </c>
      <c r="AM122" t="n">
        <v>11</v>
      </c>
      <c r="AN122" t="n">
        <v>121</v>
      </c>
      <c r="AO122" t="n">
        <v>94.09381</v>
      </c>
      <c r="AP122" t="n">
        <v>52.1666</v>
      </c>
      <c r="AQ122" t="n">
        <v>169.7187</v>
      </c>
      <c r="AR122" t="n">
        <v>0.8853645</v>
      </c>
      <c r="AS122" t="n">
        <v>0.2858574</v>
      </c>
      <c r="AT122" t="n">
        <v>1</v>
      </c>
      <c r="AU122" t="inlineStr">
        <is>
          <t>anlys\230430-153402\PhylBone-ab-5mn-m-hno-pol-l20-r100-9z3hca02</t>
        </is>
      </c>
    </row>
    <row r="123">
      <c r="A123" t="n">
        <v>4</v>
      </c>
      <c r="B123" t="inlineStr">
        <is>
          <t>Phylloscopus bonelli</t>
        </is>
      </c>
      <c r="C123" t="inlineStr">
        <is>
          <t>a+b</t>
        </is>
      </c>
      <c r="D123" t="inlineStr">
        <is>
          <t>m</t>
        </is>
      </c>
      <c r="E123" t="inlineStr">
        <is>
          <t>5mn</t>
        </is>
      </c>
      <c r="F123" t="n">
        <v>29</v>
      </c>
      <c r="G123" t="n">
        <v>287.586762257787</v>
      </c>
      <c r="H123" t="n">
        <v>142</v>
      </c>
      <c r="I123" t="inlineStr">
        <is>
          <t>HAZARD</t>
        </is>
      </c>
      <c r="J123" t="inlineStr">
        <is>
          <t>POLY</t>
        </is>
      </c>
      <c r="K123" t="n">
        <v>20</v>
      </c>
      <c r="L123" t="n">
        <v>100</v>
      </c>
      <c r="M123" t="inlineStr"/>
      <c r="N123" t="n">
        <v>2</v>
      </c>
      <c r="O123" t="n">
        <v>190</v>
      </c>
      <c r="P123" t="n">
        <v>8</v>
      </c>
      <c r="Q123" t="n">
        <v>27.58620689655172</v>
      </c>
      <c r="R123" t="n">
        <v>0</v>
      </c>
      <c r="S123" t="n">
        <v>1.270719999999997</v>
      </c>
      <c r="T123" t="inlineStr"/>
      <c r="U123" t="n">
        <v>0.7109849</v>
      </c>
      <c r="V123" t="n">
        <v>0.5</v>
      </c>
      <c r="W123" t="n">
        <v>0.7</v>
      </c>
      <c r="X123" t="n">
        <v>99.9999</v>
      </c>
      <c r="Y123" t="inlineStr"/>
      <c r="Z123" t="inlineStr"/>
      <c r="AA123" t="n">
        <v>0</v>
      </c>
      <c r="AB123" t="inlineStr"/>
      <c r="AC123" t="n">
        <v>0</v>
      </c>
      <c r="AD123" t="inlineStr"/>
      <c r="AE123" t="inlineStr"/>
      <c r="AF123" t="n">
        <v>0</v>
      </c>
      <c r="AG123" t="n">
        <v>0</v>
      </c>
      <c r="AH123" t="n">
        <v>0</v>
      </c>
      <c r="AI123" t="n">
        <v>84.60982</v>
      </c>
      <c r="AJ123" t="n">
        <v>0.05038939</v>
      </c>
      <c r="AK123" t="n">
        <v>142070</v>
      </c>
      <c r="AL123" t="n">
        <v>2031</v>
      </c>
      <c r="AM123" t="n">
        <v>1</v>
      </c>
      <c r="AN123" t="n">
        <v>3409680</v>
      </c>
      <c r="AO123" t="n">
        <v>12.58586</v>
      </c>
      <c r="AP123" t="n">
        <v>0.007495235</v>
      </c>
      <c r="AQ123" t="n">
        <v>21133.94</v>
      </c>
      <c r="AR123" t="n">
        <v>0.01584039</v>
      </c>
      <c r="AS123" t="n">
        <v>9.433397e-06</v>
      </c>
      <c r="AT123" t="n">
        <v>1</v>
      </c>
      <c r="AU123" t="inlineStr">
        <is>
          <t>anlys\230430-153402\PhylBone-ab-5mn-m-haz-pol-l20-r100-g_if6t4c</t>
        </is>
      </c>
    </row>
    <row r="124">
      <c r="A124" t="n">
        <v>4</v>
      </c>
      <c r="B124" t="inlineStr">
        <is>
          <t>Phylloscopus bonelli</t>
        </is>
      </c>
      <c r="C124" t="inlineStr">
        <is>
          <t>a+b</t>
        </is>
      </c>
      <c r="D124" t="inlineStr">
        <is>
          <t>m</t>
        </is>
      </c>
      <c r="E124" t="inlineStr">
        <is>
          <t>5mn</t>
        </is>
      </c>
      <c r="F124" t="n">
        <v>29</v>
      </c>
      <c r="G124" t="n">
        <v>287.586762257787</v>
      </c>
      <c r="H124" t="n">
        <v>143</v>
      </c>
      <c r="I124" t="inlineStr">
        <is>
          <t>HAZARD</t>
        </is>
      </c>
      <c r="J124" t="inlineStr">
        <is>
          <t>POLY</t>
        </is>
      </c>
      <c r="K124" t="n">
        <v>20</v>
      </c>
      <c r="L124" t="n">
        <v>200</v>
      </c>
      <c r="M124" t="inlineStr"/>
      <c r="N124" t="n">
        <v>2</v>
      </c>
      <c r="O124" t="n">
        <v>190</v>
      </c>
      <c r="P124" t="n">
        <v>21</v>
      </c>
      <c r="Q124" t="n">
        <v>72.41379310344827</v>
      </c>
      <c r="R124" t="n">
        <v>0</v>
      </c>
      <c r="S124" t="n">
        <v>2.023699999999991</v>
      </c>
      <c r="T124" t="n">
        <v>0.2786618</v>
      </c>
      <c r="U124" t="n">
        <v>0.9088947000000001</v>
      </c>
      <c r="V124" t="n">
        <v>1</v>
      </c>
      <c r="W124" t="n">
        <v>0.9</v>
      </c>
      <c r="X124" t="n">
        <v>0.343668</v>
      </c>
      <c r="Y124" t="inlineStr"/>
      <c r="Z124" t="inlineStr"/>
      <c r="AA124" t="n">
        <v>0.5041922380400039</v>
      </c>
      <c r="AB124" t="inlineStr"/>
      <c r="AC124" t="n">
        <v>0.557496260378097</v>
      </c>
      <c r="AD124" t="inlineStr"/>
      <c r="AE124" t="n">
        <v>0.6314001108979328</v>
      </c>
      <c r="AF124" t="n">
        <v>0.4720445248173023</v>
      </c>
      <c r="AG124" t="n">
        <v>0.5383087310588226</v>
      </c>
      <c r="AH124" t="n">
        <v>0.3827006131428313</v>
      </c>
      <c r="AI124" t="n">
        <v>1.137913</v>
      </c>
      <c r="AJ124" t="n">
        <v>0.5868897</v>
      </c>
      <c r="AK124" t="n">
        <v>2.206284</v>
      </c>
      <c r="AL124" t="n">
        <v>27</v>
      </c>
      <c r="AM124" t="n">
        <v>14</v>
      </c>
      <c r="AN124" t="n">
        <v>53</v>
      </c>
      <c r="AO124" t="n">
        <v>175.8342</v>
      </c>
      <c r="AP124" t="n">
        <v>147.8931</v>
      </c>
      <c r="AQ124" t="n">
        <v>209.0543</v>
      </c>
      <c r="AR124" t="n">
        <v>0.7729419</v>
      </c>
      <c r="AS124" t="n">
        <v>0.5477672</v>
      </c>
      <c r="AT124" t="n">
        <v>1</v>
      </c>
      <c r="AU124" t="inlineStr">
        <is>
          <t>anlys\230430-153402\PhylBone-ab-5mn-m-haz-pol-l20-r200-1680ekap</t>
        </is>
      </c>
    </row>
    <row r="125">
      <c r="A125" t="n">
        <v>4</v>
      </c>
      <c r="B125" t="inlineStr">
        <is>
          <t>Phylloscopus bonelli</t>
        </is>
      </c>
      <c r="C125" t="inlineStr">
        <is>
          <t>a+b</t>
        </is>
      </c>
      <c r="D125" t="inlineStr">
        <is>
          <t>m</t>
        </is>
      </c>
      <c r="E125" t="inlineStr">
        <is>
          <t>5mn</t>
        </is>
      </c>
      <c r="F125" t="n">
        <v>29</v>
      </c>
      <c r="G125" t="n">
        <v>287.586762257787</v>
      </c>
      <c r="H125" t="n">
        <v>129</v>
      </c>
      <c r="I125" t="inlineStr">
        <is>
          <t>HNORMAL</t>
        </is>
      </c>
      <c r="J125" t="inlineStr">
        <is>
          <t>POLY</t>
        </is>
      </c>
      <c r="K125" t="n">
        <v>20</v>
      </c>
      <c r="L125" t="n">
        <v>200</v>
      </c>
      <c r="M125" t="inlineStr"/>
      <c r="N125" t="n">
        <v>1</v>
      </c>
      <c r="O125" t="n">
        <v>190</v>
      </c>
      <c r="P125" t="n">
        <v>21</v>
      </c>
      <c r="Q125" t="n">
        <v>72.41379310344827</v>
      </c>
      <c r="R125" t="n">
        <v>0</v>
      </c>
      <c r="S125" t="n">
        <v>0</v>
      </c>
      <c r="T125" t="n">
        <v>0.4744534</v>
      </c>
      <c r="U125" t="n">
        <v>0.9916376</v>
      </c>
      <c r="V125" t="n">
        <v>1</v>
      </c>
      <c r="W125" t="n">
        <v>1</v>
      </c>
      <c r="X125" t="n">
        <v>0.4437099</v>
      </c>
      <c r="Y125" t="inlineStr"/>
      <c r="Z125" t="inlineStr"/>
      <c r="AA125" t="n">
        <v>0.3890957077409816</v>
      </c>
      <c r="AB125" t="inlineStr"/>
      <c r="AC125" t="n">
        <v>0.5343033437469515</v>
      </c>
      <c r="AD125" t="inlineStr"/>
      <c r="AE125" t="n">
        <v>0.6118126205921164</v>
      </c>
      <c r="AF125" t="n">
        <v>0.3977656093010144</v>
      </c>
      <c r="AG125" t="n">
        <v>0.4317183420922764</v>
      </c>
      <c r="AH125" t="n">
        <v>0.2104604899487247</v>
      </c>
      <c r="AI125" t="n">
        <v>1.667204</v>
      </c>
      <c r="AJ125" t="n">
        <v>0.7139364</v>
      </c>
      <c r="AK125" t="n">
        <v>3.893299</v>
      </c>
      <c r="AL125" t="n">
        <v>40</v>
      </c>
      <c r="AM125" t="n">
        <v>17</v>
      </c>
      <c r="AN125" t="n">
        <v>93</v>
      </c>
      <c r="AO125" t="n">
        <v>145.2659</v>
      </c>
      <c r="AP125" t="n">
        <v>103.6361</v>
      </c>
      <c r="AQ125" t="n">
        <v>203.618</v>
      </c>
      <c r="AR125" t="n">
        <v>0.5275543</v>
      </c>
      <c r="AS125" t="n">
        <v>0.2719243</v>
      </c>
      <c r="AT125" t="n">
        <v>1</v>
      </c>
      <c r="AU125" t="inlineStr">
        <is>
          <t>anlys\230430-153402\PhylBone-ab-5mn-m-hno-pol-l20-r200-8l8nup02</t>
        </is>
      </c>
    </row>
    <row r="126">
      <c r="A126" t="n">
        <v>4</v>
      </c>
      <c r="B126" t="inlineStr">
        <is>
          <t>Phylloscopus bonelli</t>
        </is>
      </c>
      <c r="C126" t="inlineStr">
        <is>
          <t>a+b</t>
        </is>
      </c>
      <c r="D126" t="inlineStr">
        <is>
          <t>m</t>
        </is>
      </c>
      <c r="E126" t="inlineStr">
        <is>
          <t>5mn</t>
        </is>
      </c>
      <c r="F126" t="n">
        <v>29</v>
      </c>
      <c r="G126" t="n">
        <v>287.586762257787</v>
      </c>
      <c r="H126" t="n">
        <v>122</v>
      </c>
      <c r="I126" t="inlineStr">
        <is>
          <t>HNORMAL</t>
        </is>
      </c>
      <c r="J126" t="inlineStr">
        <is>
          <t>POLY</t>
        </is>
      </c>
      <c r="K126" t="n">
        <v>22.77897019074765</v>
      </c>
      <c r="L126" t="n">
        <v>276.7745275464044</v>
      </c>
      <c r="M126" t="inlineStr"/>
      <c r="N126" t="n">
        <v>1</v>
      </c>
      <c r="O126" t="n">
        <v>190</v>
      </c>
      <c r="P126" t="n">
        <v>27</v>
      </c>
      <c r="Q126" t="n">
        <v>93.10344827586206</v>
      </c>
      <c r="R126" t="n">
        <v>0</v>
      </c>
      <c r="S126" t="n">
        <v>0</v>
      </c>
      <c r="T126" t="n">
        <v>0.9627497</v>
      </c>
      <c r="U126" t="n">
        <v>0.9992027999999999</v>
      </c>
      <c r="V126" t="n">
        <v>1</v>
      </c>
      <c r="W126" t="n">
        <v>1</v>
      </c>
      <c r="X126" t="n">
        <v>0.3686889</v>
      </c>
      <c r="Y126" t="inlineStr"/>
      <c r="Z126" t="inlineStr"/>
      <c r="AA126" t="n">
        <v>0.6091975223819084</v>
      </c>
      <c r="AB126" t="n">
        <v>10</v>
      </c>
      <c r="AC126" t="n">
        <v>0.7021515255164267</v>
      </c>
      <c r="AD126" t="inlineStr"/>
      <c r="AE126" t="n">
        <v>0.7797585889770076</v>
      </c>
      <c r="AF126" t="n">
        <v>0.6409764102723983</v>
      </c>
      <c r="AG126" t="n">
        <v>0.6436287092810747</v>
      </c>
      <c r="AH126" t="n">
        <v>0.4194366359516176</v>
      </c>
      <c r="AI126" t="n">
        <v>1.450071</v>
      </c>
      <c r="AJ126" t="n">
        <v>0.7129718</v>
      </c>
      <c r="AK126" t="n">
        <v>2.949211</v>
      </c>
      <c r="AL126" t="n">
        <v>35</v>
      </c>
      <c r="AM126" t="n">
        <v>17</v>
      </c>
      <c r="AN126" t="n">
        <v>71</v>
      </c>
      <c r="AO126" t="n">
        <v>176.6183</v>
      </c>
      <c r="AP126" t="n">
        <v>135.7393</v>
      </c>
      <c r="AQ126" t="n">
        <v>229.8081</v>
      </c>
      <c r="AR126" t="n">
        <v>0.4072091</v>
      </c>
      <c r="AS126" t="n">
        <v>0.2420381</v>
      </c>
      <c r="AT126" t="n">
        <v>0.6850957</v>
      </c>
      <c r="AU126" t="inlineStr">
        <is>
          <t>anlys\230430-153402\PhylBone-ab-5mn-m-hno-pol-la-ra-7tkfk39h</t>
        </is>
      </c>
    </row>
    <row r="127">
      <c r="A127" t="n">
        <v>4</v>
      </c>
      <c r="B127" t="inlineStr">
        <is>
          <t>Phylloscopus bonelli</t>
        </is>
      </c>
      <c r="C127" t="inlineStr">
        <is>
          <t>a+b</t>
        </is>
      </c>
      <c r="D127" t="inlineStr">
        <is>
          <t>m</t>
        </is>
      </c>
      <c r="E127" t="inlineStr">
        <is>
          <t>5mn</t>
        </is>
      </c>
      <c r="F127" t="n">
        <v>29</v>
      </c>
      <c r="G127" t="n">
        <v>287.586762257787</v>
      </c>
      <c r="H127" t="n">
        <v>120</v>
      </c>
      <c r="I127" t="inlineStr">
        <is>
          <t>HNORMAL</t>
        </is>
      </c>
      <c r="J127" t="inlineStr">
        <is>
          <t>POLY</t>
        </is>
      </c>
      <c r="K127" t="n">
        <v>22.77905816943529</v>
      </c>
      <c r="L127" t="inlineStr"/>
      <c r="M127" t="inlineStr"/>
      <c r="N127" t="n">
        <v>1</v>
      </c>
      <c r="O127" t="n">
        <v>190</v>
      </c>
      <c r="P127" t="n">
        <v>28</v>
      </c>
      <c r="Q127" t="n">
        <v>96.55172413793103</v>
      </c>
      <c r="R127" t="n">
        <v>0</v>
      </c>
      <c r="S127" t="n">
        <v>0</v>
      </c>
      <c r="T127" t="n">
        <v>0.9194901</v>
      </c>
      <c r="U127" t="n">
        <v>0.9993052</v>
      </c>
      <c r="V127" t="n">
        <v>1</v>
      </c>
      <c r="W127" t="n">
        <v>1</v>
      </c>
      <c r="X127" t="n">
        <v>0.3527819</v>
      </c>
      <c r="Y127" t="inlineStr"/>
      <c r="Z127" t="n">
        <v>8</v>
      </c>
      <c r="AA127" t="n">
        <v>0.6435042755045036</v>
      </c>
      <c r="AB127" t="n">
        <v>6</v>
      </c>
      <c r="AC127" t="n">
        <v>0.7217308685689299</v>
      </c>
      <c r="AD127" t="n">
        <v>10</v>
      </c>
      <c r="AE127" t="n">
        <v>0.7941723772252632</v>
      </c>
      <c r="AF127" t="n">
        <v>0.6695348268320007</v>
      </c>
      <c r="AG127" t="n">
        <v>0.6757560772967866</v>
      </c>
      <c r="AH127" t="n">
        <v>0.4628328697754243</v>
      </c>
      <c r="AI127" t="n">
        <v>1.392806</v>
      </c>
      <c r="AJ127" t="n">
        <v>0.7052507</v>
      </c>
      <c r="AK127" t="n">
        <v>2.750664</v>
      </c>
      <c r="AL127" t="n">
        <v>33</v>
      </c>
      <c r="AM127" t="n">
        <v>17</v>
      </c>
      <c r="AN127" t="n">
        <v>66</v>
      </c>
      <c r="AO127" t="n">
        <v>183.5194</v>
      </c>
      <c r="AP127" t="n">
        <v>143.1618</v>
      </c>
      <c r="AQ127" t="n">
        <v>235.2538</v>
      </c>
      <c r="AR127" t="n">
        <v>0.4072172</v>
      </c>
      <c r="AS127" t="n">
        <v>0.2491271</v>
      </c>
      <c r="AT127" t="n">
        <v>0.6656276</v>
      </c>
      <c r="AU127" t="inlineStr">
        <is>
          <t>anlys\230430-153402\PhylBone-ab-5mn-m-hno-pol-la-iiw89d4i</t>
        </is>
      </c>
    </row>
    <row r="128">
      <c r="A128" t="n">
        <v>4</v>
      </c>
      <c r="B128" t="inlineStr">
        <is>
          <t>Phylloscopus bonelli</t>
        </is>
      </c>
      <c r="C128" t="inlineStr">
        <is>
          <t>a+b</t>
        </is>
      </c>
      <c r="D128" t="inlineStr">
        <is>
          <t>m</t>
        </is>
      </c>
      <c r="E128" t="inlineStr">
        <is>
          <t>5mn</t>
        </is>
      </c>
      <c r="F128" t="n">
        <v>29</v>
      </c>
      <c r="G128" t="n">
        <v>287.586762257787</v>
      </c>
      <c r="H128" t="n">
        <v>121</v>
      </c>
      <c r="I128" t="inlineStr">
        <is>
          <t>HNORMAL</t>
        </is>
      </c>
      <c r="J128" t="inlineStr">
        <is>
          <t>POLY</t>
        </is>
      </c>
      <c r="K128" t="n">
        <v>22.77921842729778</v>
      </c>
      <c r="L128" t="inlineStr"/>
      <c r="M128" t="n">
        <v>8</v>
      </c>
      <c r="N128" t="n">
        <v>1</v>
      </c>
      <c r="O128" t="n">
        <v>190</v>
      </c>
      <c r="P128" t="n">
        <v>28</v>
      </c>
      <c r="Q128" t="n">
        <v>96.55172413793103</v>
      </c>
      <c r="R128" t="n">
        <v>0</v>
      </c>
      <c r="S128" t="n">
        <v>0</v>
      </c>
      <c r="T128" t="n">
        <v>0.9906904</v>
      </c>
      <c r="U128" t="n">
        <v>0.9993054</v>
      </c>
      <c r="V128" t="n">
        <v>1</v>
      </c>
      <c r="W128" t="n">
        <v>1</v>
      </c>
      <c r="X128" t="n">
        <v>0.3527819</v>
      </c>
      <c r="Y128" t="inlineStr"/>
      <c r="Z128" t="n">
        <v>7</v>
      </c>
      <c r="AA128" t="n">
        <v>0.6495316376752397</v>
      </c>
      <c r="AB128" t="n">
        <v>5</v>
      </c>
      <c r="AC128" t="n">
        <v>0.7284909376162635</v>
      </c>
      <c r="AD128" t="n">
        <v>7</v>
      </c>
      <c r="AE128" t="n">
        <v>0.8026792955350419</v>
      </c>
      <c r="AF128" t="n">
        <v>0.6807241513357644</v>
      </c>
      <c r="AG128" t="n">
        <v>0.6813793506009415</v>
      </c>
      <c r="AH128" t="n">
        <v>0.4666843019642803</v>
      </c>
      <c r="AI128" t="n">
        <v>1.392806</v>
      </c>
      <c r="AJ128" t="n">
        <v>0.705251</v>
      </c>
      <c r="AK128" t="n">
        <v>2.750666</v>
      </c>
      <c r="AL128" t="n">
        <v>33</v>
      </c>
      <c r="AM128" t="n">
        <v>17</v>
      </c>
      <c r="AN128" t="n">
        <v>66</v>
      </c>
      <c r="AO128" t="n">
        <v>183.5194</v>
      </c>
      <c r="AP128" t="n">
        <v>143.1618</v>
      </c>
      <c r="AQ128" t="n">
        <v>235.2538</v>
      </c>
      <c r="AR128" t="n">
        <v>0.4072171</v>
      </c>
      <c r="AS128" t="n">
        <v>0.249127</v>
      </c>
      <c r="AT128" t="n">
        <v>0.6656274</v>
      </c>
      <c r="AU128" t="inlineStr">
        <is>
          <t>anlys\230430-153402\PhylBone-ab-5mn-m-hno-pol-la-ma-142nd9l3</t>
        </is>
      </c>
    </row>
    <row r="129">
      <c r="A129" t="n">
        <v>4</v>
      </c>
      <c r="B129" t="inlineStr">
        <is>
          <t>Phylloscopus bonelli</t>
        </is>
      </c>
      <c r="C129" t="inlineStr">
        <is>
          <t>a+b</t>
        </is>
      </c>
      <c r="D129" t="inlineStr">
        <is>
          <t>m</t>
        </is>
      </c>
      <c r="E129" t="inlineStr">
        <is>
          <t>5mn</t>
        </is>
      </c>
      <c r="F129" t="n">
        <v>29</v>
      </c>
      <c r="G129" t="n">
        <v>287.586762257787</v>
      </c>
      <c r="H129" t="n">
        <v>134</v>
      </c>
      <c r="I129" t="inlineStr">
        <is>
          <t>HAZARD</t>
        </is>
      </c>
      <c r="J129" t="inlineStr">
        <is>
          <t>POLY</t>
        </is>
      </c>
      <c r="K129" t="n">
        <v>22.77944146896014</v>
      </c>
      <c r="L129" t="inlineStr"/>
      <c r="M129" t="inlineStr"/>
      <c r="N129" t="n">
        <v>2</v>
      </c>
      <c r="O129" t="n">
        <v>190</v>
      </c>
      <c r="P129" t="n">
        <v>28</v>
      </c>
      <c r="Q129" t="n">
        <v>96.55172413793103</v>
      </c>
      <c r="R129" t="n">
        <v>0</v>
      </c>
      <c r="S129" t="n">
        <v>0</v>
      </c>
      <c r="T129" t="n">
        <v>0.8240077</v>
      </c>
      <c r="U129" t="n">
        <v>0.9992751</v>
      </c>
      <c r="V129" t="n">
        <v>1</v>
      </c>
      <c r="W129" t="n">
        <v>1</v>
      </c>
      <c r="X129" t="n">
        <v>0.4229632</v>
      </c>
      <c r="Y129" t="inlineStr"/>
      <c r="Z129" t="inlineStr"/>
      <c r="AA129" t="n">
        <v>0.4491913160537704</v>
      </c>
      <c r="AB129" t="inlineStr"/>
      <c r="AC129" t="n">
        <v>0.5828812155821943</v>
      </c>
      <c r="AD129" t="inlineStr"/>
      <c r="AE129" t="n">
        <v>0.7121602448016665</v>
      </c>
      <c r="AF129" t="n">
        <v>0.4805174021053353</v>
      </c>
      <c r="AG129" t="n">
        <v>0.4909249422670676</v>
      </c>
      <c r="AH129" t="n">
        <v>0.2617094074878759</v>
      </c>
      <c r="AI129" t="n">
        <v>1.210095</v>
      </c>
      <c r="AJ129" t="n">
        <v>0.5374032</v>
      </c>
      <c r="AK129" t="n">
        <v>2.724827</v>
      </c>
      <c r="AL129" t="n">
        <v>29</v>
      </c>
      <c r="AM129" t="n">
        <v>13</v>
      </c>
      <c r="AN129" t="n">
        <v>65</v>
      </c>
      <c r="AO129" t="n">
        <v>196.8872</v>
      </c>
      <c r="AP129" t="n">
        <v>139.6081</v>
      </c>
      <c r="AQ129" t="n">
        <v>277.667</v>
      </c>
      <c r="AR129" t="n">
        <v>0.4687024</v>
      </c>
      <c r="AS129" t="n">
        <v>0.2389057</v>
      </c>
      <c r="AT129" t="n">
        <v>0.9195343</v>
      </c>
      <c r="AU129" t="inlineStr">
        <is>
          <t>anlys\230430-153402\PhylBone-ab-5mn-m-haz-pol-la-lj82qyc4</t>
        </is>
      </c>
    </row>
    <row r="130">
      <c r="A130" t="n">
        <v>4</v>
      </c>
      <c r="B130" t="inlineStr">
        <is>
          <t>Phylloscopus bonelli</t>
        </is>
      </c>
      <c r="C130" t="inlineStr">
        <is>
          <t>a+b</t>
        </is>
      </c>
      <c r="D130" t="inlineStr">
        <is>
          <t>m</t>
        </is>
      </c>
      <c r="E130" t="inlineStr">
        <is>
          <t>5mn</t>
        </is>
      </c>
      <c r="F130" t="n">
        <v>29</v>
      </c>
      <c r="G130" t="n">
        <v>287.586762257787</v>
      </c>
      <c r="H130" t="n">
        <v>136</v>
      </c>
      <c r="I130" t="inlineStr">
        <is>
          <t>HAZARD</t>
        </is>
      </c>
      <c r="J130" t="inlineStr">
        <is>
          <t>POLY</t>
        </is>
      </c>
      <c r="K130" t="n">
        <v>22.78004977033122</v>
      </c>
      <c r="L130" t="n">
        <v>287.5854226130068</v>
      </c>
      <c r="M130" t="inlineStr"/>
      <c r="N130" t="n">
        <v>1</v>
      </c>
      <c r="O130" t="n">
        <v>190</v>
      </c>
      <c r="P130" t="n">
        <v>27</v>
      </c>
      <c r="Q130" t="n">
        <v>93.10344827586206</v>
      </c>
      <c r="R130" t="n">
        <v>0</v>
      </c>
      <c r="S130" t="n">
        <v>0</v>
      </c>
      <c r="T130" t="n">
        <v>0.8962771</v>
      </c>
      <c r="U130" t="n">
        <v>0.9963187</v>
      </c>
      <c r="V130" t="n">
        <v>1</v>
      </c>
      <c r="W130" t="n">
        <v>1</v>
      </c>
      <c r="X130" t="n">
        <v>0.3432038</v>
      </c>
      <c r="Y130" t="inlineStr"/>
      <c r="Z130" t="inlineStr"/>
      <c r="AA130" t="n">
        <v>0.618036834742889</v>
      </c>
      <c r="AB130" t="inlineStr"/>
      <c r="AC130" t="n">
        <v>0.6828999527601278</v>
      </c>
      <c r="AD130" t="n">
        <v>9</v>
      </c>
      <c r="AE130" t="n">
        <v>0.7958833109603811</v>
      </c>
      <c r="AF130" t="n">
        <v>0.6440962897930637</v>
      </c>
      <c r="AG130" t="n">
        <v>0.6517139506480034</v>
      </c>
      <c r="AH130" t="n">
        <v>0.459229987459391</v>
      </c>
      <c r="AI130" t="n">
        <v>1.067085</v>
      </c>
      <c r="AJ130" t="n">
        <v>0.5502479</v>
      </c>
      <c r="AK130" t="n">
        <v>2.069376</v>
      </c>
      <c r="AL130" t="n">
        <v>26</v>
      </c>
      <c r="AM130" t="n">
        <v>13</v>
      </c>
      <c r="AN130" t="n">
        <v>50</v>
      </c>
      <c r="AO130" t="n">
        <v>205.8878</v>
      </c>
      <c r="AP130" t="n">
        <v>164.4121</v>
      </c>
      <c r="AQ130" t="n">
        <v>257.8266</v>
      </c>
      <c r="AR130" t="n">
        <v>0.5125414</v>
      </c>
      <c r="AS130" t="n">
        <v>0.3281283</v>
      </c>
      <c r="AT130" t="n">
        <v>0.8005976</v>
      </c>
      <c r="AU130" t="inlineStr">
        <is>
          <t>anlys\230430-153402\PhylBone-ab-5mn-m-haz-pol-la-ra-pv9bgs3m</t>
        </is>
      </c>
    </row>
    <row r="131">
      <c r="A131" t="n">
        <v>4</v>
      </c>
      <c r="B131" t="inlineStr">
        <is>
          <t>Phylloscopus bonelli</t>
        </is>
      </c>
      <c r="C131" t="inlineStr">
        <is>
          <t>a+b</t>
        </is>
      </c>
      <c r="D131" t="inlineStr">
        <is>
          <t>m</t>
        </is>
      </c>
      <c r="E131" t="inlineStr">
        <is>
          <t>5mn</t>
        </is>
      </c>
      <c r="F131" t="n">
        <v>29</v>
      </c>
      <c r="G131" t="n">
        <v>287.586762257787</v>
      </c>
      <c r="H131" t="n">
        <v>123</v>
      </c>
      <c r="I131" t="inlineStr">
        <is>
          <t>HNORMAL</t>
        </is>
      </c>
      <c r="J131" t="inlineStr">
        <is>
          <t>POLY</t>
        </is>
      </c>
      <c r="K131" t="n">
        <v>22.80726038941319</v>
      </c>
      <c r="L131" t="n">
        <v>280.0501882939004</v>
      </c>
      <c r="M131" t="n">
        <v>8</v>
      </c>
      <c r="N131" t="n">
        <v>1</v>
      </c>
      <c r="O131" t="n">
        <v>190</v>
      </c>
      <c r="P131" t="n">
        <v>27</v>
      </c>
      <c r="Q131" t="n">
        <v>93.10344827586206</v>
      </c>
      <c r="R131" t="n">
        <v>0</v>
      </c>
      <c r="S131" t="n">
        <v>0</v>
      </c>
      <c r="T131" t="n">
        <v>0.9974236</v>
      </c>
      <c r="U131" t="n">
        <v>0.9981921</v>
      </c>
      <c r="V131" t="n">
        <v>1</v>
      </c>
      <c r="W131" t="n">
        <v>1</v>
      </c>
      <c r="X131" t="n">
        <v>0.368689</v>
      </c>
      <c r="Y131" t="inlineStr"/>
      <c r="Z131" t="inlineStr"/>
      <c r="AA131" t="n">
        <v>0.6118201993606645</v>
      </c>
      <c r="AB131" t="n">
        <v>8</v>
      </c>
      <c r="AC131" t="n">
        <v>0.7051745099851676</v>
      </c>
      <c r="AD131" t="inlineStr"/>
      <c r="AE131" t="n">
        <v>0.7835965276403906</v>
      </c>
      <c r="AF131" t="n">
        <v>0.6459632221086091</v>
      </c>
      <c r="AG131" t="n">
        <v>0.6460185037389455</v>
      </c>
      <c r="AH131" t="n">
        <v>0.4210412098739442</v>
      </c>
      <c r="AI131" t="n">
        <v>1.473287</v>
      </c>
      <c r="AJ131" t="n">
        <v>0.7243865</v>
      </c>
      <c r="AK131" t="n">
        <v>2.99643</v>
      </c>
      <c r="AL131" t="n">
        <v>35</v>
      </c>
      <c r="AM131" t="n">
        <v>17</v>
      </c>
      <c r="AN131" t="n">
        <v>72</v>
      </c>
      <c r="AO131" t="n">
        <v>175.2212</v>
      </c>
      <c r="AP131" t="n">
        <v>134.6656</v>
      </c>
      <c r="AQ131" t="n">
        <v>227.9903</v>
      </c>
      <c r="AR131" t="n">
        <v>0.3914731</v>
      </c>
      <c r="AS131" t="n">
        <v>0.2326849</v>
      </c>
      <c r="AT131" t="n">
        <v>0.6586214</v>
      </c>
      <c r="AU131" t="inlineStr">
        <is>
          <t>anlys\230430-153402\PhylBone-ab-5mn-m-hno-pol-la-ra-ma-tx76gn6y</t>
        </is>
      </c>
    </row>
    <row r="132">
      <c r="A132" t="n">
        <v>4</v>
      </c>
      <c r="B132" t="inlineStr">
        <is>
          <t>Phylloscopus bonelli</t>
        </is>
      </c>
      <c r="C132" t="inlineStr">
        <is>
          <t>a+b</t>
        </is>
      </c>
      <c r="D132" t="inlineStr">
        <is>
          <t>m</t>
        </is>
      </c>
      <c r="E132" t="inlineStr">
        <is>
          <t>5mn</t>
        </is>
      </c>
      <c r="F132" t="n">
        <v>29</v>
      </c>
      <c r="G132" t="n">
        <v>287.586762257787</v>
      </c>
      <c r="H132" t="n">
        <v>137</v>
      </c>
      <c r="I132" t="inlineStr">
        <is>
          <t>HAZARD</t>
        </is>
      </c>
      <c r="J132" t="inlineStr">
        <is>
          <t>POLY</t>
        </is>
      </c>
      <c r="K132" t="n">
        <v>22.84126343092983</v>
      </c>
      <c r="L132" t="n">
        <v>287.5862491797154</v>
      </c>
      <c r="M132" t="n">
        <v>8</v>
      </c>
      <c r="N132" t="n">
        <v>1</v>
      </c>
      <c r="O132" t="n">
        <v>190</v>
      </c>
      <c r="P132" t="n">
        <v>27</v>
      </c>
      <c r="Q132" t="n">
        <v>93.10344827586206</v>
      </c>
      <c r="R132" t="n">
        <v>0</v>
      </c>
      <c r="S132" t="n">
        <v>0</v>
      </c>
      <c r="T132" t="n">
        <v>0.9413092</v>
      </c>
      <c r="U132" t="n">
        <v>0.9963114</v>
      </c>
      <c r="V132" t="n">
        <v>1</v>
      </c>
      <c r="W132" t="n">
        <v>1</v>
      </c>
      <c r="X132" t="n">
        <v>0.3432259</v>
      </c>
      <c r="Y132" t="inlineStr"/>
      <c r="Z132" t="n">
        <v>10</v>
      </c>
      <c r="AA132" t="n">
        <v>0.6217908651645147</v>
      </c>
      <c r="AB132" t="inlineStr"/>
      <c r="AC132" t="n">
        <v>0.6870707570259298</v>
      </c>
      <c r="AD132" t="n">
        <v>8</v>
      </c>
      <c r="AE132" t="n">
        <v>0.8014548810514729</v>
      </c>
      <c r="AF132" t="n">
        <v>0.651109619171816</v>
      </c>
      <c r="AG132" t="n">
        <v>0.6552309785133749</v>
      </c>
      <c r="AH132" t="n">
        <v>0.4616794599714182</v>
      </c>
      <c r="AI132" t="n">
        <v>1.067314</v>
      </c>
      <c r="AJ132" t="n">
        <v>0.5503434</v>
      </c>
      <c r="AK132" t="n">
        <v>2.069908</v>
      </c>
      <c r="AL132" t="n">
        <v>26</v>
      </c>
      <c r="AM132" t="n">
        <v>13</v>
      </c>
      <c r="AN132" t="n">
        <v>50</v>
      </c>
      <c r="AO132" t="n">
        <v>205.8657</v>
      </c>
      <c r="AP132" t="n">
        <v>164.3886</v>
      </c>
      <c r="AQ132" t="n">
        <v>257.8079</v>
      </c>
      <c r="AR132" t="n">
        <v>0.5124275</v>
      </c>
      <c r="AS132" t="n">
        <v>0.3280328</v>
      </c>
      <c r="AT132" t="n">
        <v>0.8004748</v>
      </c>
      <c r="AU132" t="inlineStr">
        <is>
          <t>anlys\230430-153402\PhylBone-ab-5mn-m-haz-pol-la-ra-ma-c__8_lfy</t>
        </is>
      </c>
    </row>
    <row r="133">
      <c r="A133" t="n">
        <v>4</v>
      </c>
      <c r="B133" t="inlineStr">
        <is>
          <t>Phylloscopus bonelli</t>
        </is>
      </c>
      <c r="C133" t="inlineStr">
        <is>
          <t>a+b</t>
        </is>
      </c>
      <c r="D133" t="inlineStr">
        <is>
          <t>m</t>
        </is>
      </c>
      <c r="E133" t="inlineStr">
        <is>
          <t>5mn</t>
        </is>
      </c>
      <c r="F133" t="n">
        <v>29</v>
      </c>
      <c r="G133" t="n">
        <v>287.586762257787</v>
      </c>
      <c r="H133" t="n">
        <v>135</v>
      </c>
      <c r="I133" t="inlineStr">
        <is>
          <t>HAZARD</t>
        </is>
      </c>
      <c r="J133" t="inlineStr">
        <is>
          <t>POLY</t>
        </is>
      </c>
      <c r="K133" t="n">
        <v>25.60361621091009</v>
      </c>
      <c r="L133" t="inlineStr"/>
      <c r="M133" t="n">
        <v>8</v>
      </c>
      <c r="N133" t="n">
        <v>2</v>
      </c>
      <c r="O133" t="n">
        <v>190</v>
      </c>
      <c r="P133" t="n">
        <v>28</v>
      </c>
      <c r="Q133" t="n">
        <v>96.55172413793103</v>
      </c>
      <c r="R133" t="n">
        <v>0</v>
      </c>
      <c r="S133" t="n">
        <v>0</v>
      </c>
      <c r="T133" t="n">
        <v>0.987175</v>
      </c>
      <c r="U133" t="n">
        <v>0.9992866</v>
      </c>
      <c r="V133" t="n">
        <v>1</v>
      </c>
      <c r="W133" t="n">
        <v>1</v>
      </c>
      <c r="X133" t="n">
        <v>0.4231174</v>
      </c>
      <c r="Y133" t="inlineStr"/>
      <c r="Z133" t="inlineStr"/>
      <c r="AA133" t="n">
        <v>0.4591197293302958</v>
      </c>
      <c r="AB133" t="inlineStr"/>
      <c r="AC133" t="n">
        <v>0.5960008689097921</v>
      </c>
      <c r="AD133" t="inlineStr"/>
      <c r="AE133" t="n">
        <v>0.7306178704284709</v>
      </c>
      <c r="AF133" t="n">
        <v>0.4998812717074929</v>
      </c>
      <c r="AG133" t="n">
        <v>0.5005590307642761</v>
      </c>
      <c r="AH133" t="n">
        <v>0.2666735714301629</v>
      </c>
      <c r="AI133" t="n">
        <v>1.219625</v>
      </c>
      <c r="AJ133" t="n">
        <v>0.5414819</v>
      </c>
      <c r="AK133" t="n">
        <v>2.747065</v>
      </c>
      <c r="AL133" t="n">
        <v>29</v>
      </c>
      <c r="AM133" t="n">
        <v>13</v>
      </c>
      <c r="AN133" t="n">
        <v>66</v>
      </c>
      <c r="AO133" t="n">
        <v>196.1165</v>
      </c>
      <c r="AP133" t="n">
        <v>139.0345</v>
      </c>
      <c r="AQ133" t="n">
        <v>276.6339</v>
      </c>
      <c r="AR133" t="n">
        <v>0.46504</v>
      </c>
      <c r="AS133" t="n">
        <v>0.2369518</v>
      </c>
      <c r="AT133" t="n">
        <v>0.9126841999999999</v>
      </c>
      <c r="AU133" t="inlineStr">
        <is>
          <t>anlys\230430-153402\PhylBone-ab-5mn-m-haz-pol-la-ma-enz_gg1x</t>
        </is>
      </c>
    </row>
    <row r="134">
      <c r="A134" t="n">
        <v>5</v>
      </c>
      <c r="B134" t="inlineStr">
        <is>
          <t>Phylloscopus bonelli</t>
        </is>
      </c>
      <c r="C134" t="inlineStr">
        <is>
          <t>a+b</t>
        </is>
      </c>
      <c r="D134" t="inlineStr">
        <is>
          <t>m</t>
        </is>
      </c>
      <c r="E134" t="inlineStr">
        <is>
          <t>10mn</t>
        </is>
      </c>
      <c r="F134" t="n">
        <v>37</v>
      </c>
      <c r="G134" t="n">
        <v>287.586762257787</v>
      </c>
      <c r="H134" t="n">
        <v>144</v>
      </c>
      <c r="I134" t="inlineStr">
        <is>
          <t>HNORMAL</t>
        </is>
      </c>
      <c r="J134" t="inlineStr">
        <is>
          <t>POLY</t>
        </is>
      </c>
      <c r="K134" t="inlineStr"/>
      <c r="L134" t="inlineStr"/>
      <c r="M134" t="inlineStr"/>
      <c r="N134" t="n">
        <v>1</v>
      </c>
      <c r="O134" t="n">
        <v>190</v>
      </c>
      <c r="P134" t="n">
        <v>37</v>
      </c>
      <c r="Q134" t="n">
        <v>100</v>
      </c>
      <c r="R134" t="n">
        <v>0</v>
      </c>
      <c r="S134" t="n">
        <v>0</v>
      </c>
      <c r="T134" t="n">
        <v>0.9839141</v>
      </c>
      <c r="U134" t="n">
        <v>0.9931436</v>
      </c>
      <c r="V134" t="n">
        <v>1</v>
      </c>
      <c r="W134" t="n">
        <v>1</v>
      </c>
      <c r="X134" t="n">
        <v>0.3397934</v>
      </c>
      <c r="Y134" t="inlineStr"/>
      <c r="Z134" t="n">
        <v>3</v>
      </c>
      <c r="AA134" t="n">
        <v>0.6795752304780259</v>
      </c>
      <c r="AB134" t="n">
        <v>1</v>
      </c>
      <c r="AC134" t="n">
        <v>0.7471151366549479</v>
      </c>
      <c r="AD134" t="n">
        <v>5</v>
      </c>
      <c r="AE134" t="n">
        <v>0.8177241754127882</v>
      </c>
      <c r="AF134" t="n">
        <v>0.7081011165947617</v>
      </c>
      <c r="AG134" t="n">
        <v>0.7088360873181887</v>
      </c>
      <c r="AH134" t="n">
        <v>0.5045104407579306</v>
      </c>
      <c r="AI134" t="n">
        <v>1.649648</v>
      </c>
      <c r="AJ134" t="n">
        <v>0.8571774</v>
      </c>
      <c r="AK134" t="n">
        <v>3.174765</v>
      </c>
      <c r="AL134" t="n">
        <v>40</v>
      </c>
      <c r="AM134" t="n">
        <v>21</v>
      </c>
      <c r="AN134" t="n">
        <v>76</v>
      </c>
      <c r="AO134" t="n">
        <v>193.8445</v>
      </c>
      <c r="AP134" t="n">
        <v>154.6723</v>
      </c>
      <c r="AQ134" t="n">
        <v>242.9376</v>
      </c>
      <c r="AR134" t="n">
        <v>0.4543278</v>
      </c>
      <c r="AS134" t="n">
        <v>0.2904465</v>
      </c>
      <c r="AT134" t="n">
        <v>0.7106773</v>
      </c>
      <c r="AU134" t="inlineStr">
        <is>
          <t>anlys\230430-153402\PhylBone-ab-10mn-m-hno-pol-vx08gt3k</t>
        </is>
      </c>
    </row>
    <row r="135">
      <c r="A135" t="n">
        <v>5</v>
      </c>
      <c r="B135" t="inlineStr">
        <is>
          <t>Phylloscopus bonelli</t>
        </is>
      </c>
      <c r="C135" t="inlineStr">
        <is>
          <t>a+b</t>
        </is>
      </c>
      <c r="D135" t="inlineStr">
        <is>
          <t>m</t>
        </is>
      </c>
      <c r="E135" t="inlineStr">
        <is>
          <t>10mn</t>
        </is>
      </c>
      <c r="F135" t="n">
        <v>37</v>
      </c>
      <c r="G135" t="n">
        <v>287.586762257787</v>
      </c>
      <c r="H135" t="n">
        <v>158</v>
      </c>
      <c r="I135" t="inlineStr">
        <is>
          <t>HAZARD</t>
        </is>
      </c>
      <c r="J135" t="inlineStr">
        <is>
          <t>POLY</t>
        </is>
      </c>
      <c r="K135" t="inlineStr"/>
      <c r="L135" t="inlineStr"/>
      <c r="M135" t="inlineStr"/>
      <c r="N135" t="n">
        <v>2</v>
      </c>
      <c r="O135" t="n">
        <v>190</v>
      </c>
      <c r="P135" t="n">
        <v>37</v>
      </c>
      <c r="Q135" t="n">
        <v>100</v>
      </c>
      <c r="R135" t="n">
        <v>0</v>
      </c>
      <c r="S135" t="n">
        <v>2.395200000000045</v>
      </c>
      <c r="T135" t="n">
        <v>0.9665532</v>
      </c>
      <c r="U135" t="n">
        <v>0.9913341</v>
      </c>
      <c r="V135" t="n">
        <v>1</v>
      </c>
      <c r="W135" t="n">
        <v>1</v>
      </c>
      <c r="X135" t="n">
        <v>0.3444703</v>
      </c>
      <c r="Y135" t="inlineStr"/>
      <c r="Z135" t="n">
        <v>9</v>
      </c>
      <c r="AA135" t="n">
        <v>0.6265332869483412</v>
      </c>
      <c r="AB135" t="inlineStr"/>
      <c r="AC135" t="n">
        <v>0.6936116913838839</v>
      </c>
      <c r="AD135" t="n">
        <v>6</v>
      </c>
      <c r="AE135" t="n">
        <v>0.8109734133005972</v>
      </c>
      <c r="AF135" t="n">
        <v>0.6574524207002782</v>
      </c>
      <c r="AG135" t="n">
        <v>0.6593043113128422</v>
      </c>
      <c r="AH135" t="n">
        <v>0.463151696529098</v>
      </c>
      <c r="AI135" t="n">
        <v>1.295475</v>
      </c>
      <c r="AJ135" t="n">
        <v>0.6672391</v>
      </c>
      <c r="AK135" t="n">
        <v>2.515225</v>
      </c>
      <c r="AL135" t="n">
        <v>31</v>
      </c>
      <c r="AM135" t="n">
        <v>16</v>
      </c>
      <c r="AN135" t="n">
        <v>60</v>
      </c>
      <c r="AO135" t="n">
        <v>218.7432</v>
      </c>
      <c r="AP135" t="n">
        <v>173.2671</v>
      </c>
      <c r="AQ135" t="n">
        <v>276.1551</v>
      </c>
      <c r="AR135" t="n">
        <v>0.5785372</v>
      </c>
      <c r="AS135" t="n">
        <v>0.3646241</v>
      </c>
      <c r="AT135" t="n">
        <v>0.9179463</v>
      </c>
      <c r="AU135" t="inlineStr">
        <is>
          <t>anlys\230430-153402\PhylBone-ab-10mn-m-haz-pol-pstcgcgy</t>
        </is>
      </c>
    </row>
    <row r="136">
      <c r="A136" t="n">
        <v>5</v>
      </c>
      <c r="B136" t="inlineStr">
        <is>
          <t>Phylloscopus bonelli</t>
        </is>
      </c>
      <c r="C136" t="inlineStr">
        <is>
          <t>a+b</t>
        </is>
      </c>
      <c r="D136" t="inlineStr">
        <is>
          <t>m</t>
        </is>
      </c>
      <c r="E136" t="inlineStr">
        <is>
          <t>10mn</t>
        </is>
      </c>
      <c r="F136" t="n">
        <v>37</v>
      </c>
      <c r="G136" t="n">
        <v>287.586762257787</v>
      </c>
      <c r="H136" t="n">
        <v>153</v>
      </c>
      <c r="I136" t="inlineStr">
        <is>
          <t>HNORMAL</t>
        </is>
      </c>
      <c r="J136" t="inlineStr">
        <is>
          <t>POLY</t>
        </is>
      </c>
      <c r="K136" t="inlineStr"/>
      <c r="L136" t="n">
        <v>100</v>
      </c>
      <c r="M136" t="inlineStr"/>
      <c r="N136" t="n">
        <v>2</v>
      </c>
      <c r="O136" t="n">
        <v>190</v>
      </c>
      <c r="P136" t="n">
        <v>9</v>
      </c>
      <c r="Q136" t="n">
        <v>24.32432432432432</v>
      </c>
      <c r="R136" t="n">
        <v>0</v>
      </c>
      <c r="S136" t="n">
        <v>0</v>
      </c>
      <c r="T136" t="inlineStr"/>
      <c r="U136" t="n">
        <v>0.6874292</v>
      </c>
      <c r="V136" t="n">
        <v>0.7</v>
      </c>
      <c r="W136" t="n">
        <v>0.6</v>
      </c>
      <c r="X136" t="n">
        <v>0.5602373</v>
      </c>
      <c r="Y136" t="inlineStr"/>
      <c r="Z136" t="inlineStr"/>
      <c r="AA136" t="n">
        <v>0</v>
      </c>
      <c r="AB136" t="inlineStr"/>
      <c r="AC136" t="n">
        <v>0</v>
      </c>
      <c r="AD136" t="inlineStr"/>
      <c r="AE136" t="inlineStr"/>
      <c r="AF136" t="n">
        <v>0</v>
      </c>
      <c r="AG136" t="n">
        <v>0</v>
      </c>
      <c r="AH136" t="n">
        <v>0</v>
      </c>
      <c r="AI136" t="n">
        <v>1.84957</v>
      </c>
      <c r="AJ136" t="n">
        <v>0.6242495</v>
      </c>
      <c r="AK136" t="n">
        <v>5.480037</v>
      </c>
      <c r="AL136" t="n">
        <v>44</v>
      </c>
      <c r="AM136" t="n">
        <v>15</v>
      </c>
      <c r="AN136" t="n">
        <v>132</v>
      </c>
      <c r="AO136" t="n">
        <v>90.28883999999999</v>
      </c>
      <c r="AP136" t="n">
        <v>54.95554</v>
      </c>
      <c r="AQ136" t="n">
        <v>148.3395</v>
      </c>
      <c r="AR136" t="n">
        <v>0.8152075</v>
      </c>
      <c r="AS136" t="n">
        <v>0.3117364</v>
      </c>
      <c r="AT136" t="n">
        <v>1</v>
      </c>
      <c r="AU136" t="inlineStr">
        <is>
          <t>anlys\230430-153402\PhylBone-ab-10mn-m-hno-pol-r100-zfchj8xr</t>
        </is>
      </c>
    </row>
    <row r="137">
      <c r="A137" t="n">
        <v>5</v>
      </c>
      <c r="B137" t="inlineStr">
        <is>
          <t>Phylloscopus bonelli</t>
        </is>
      </c>
      <c r="C137" t="inlineStr">
        <is>
          <t>a+b</t>
        </is>
      </c>
      <c r="D137" t="inlineStr">
        <is>
          <t>m</t>
        </is>
      </c>
      <c r="E137" t="inlineStr">
        <is>
          <t>10mn</t>
        </is>
      </c>
      <c r="F137" t="n">
        <v>37</v>
      </c>
      <c r="G137" t="n">
        <v>287.586762257787</v>
      </c>
      <c r="H137" t="n">
        <v>167</v>
      </c>
      <c r="I137" t="inlineStr">
        <is>
          <t>HAZARD</t>
        </is>
      </c>
      <c r="J137" t="inlineStr">
        <is>
          <t>POLY</t>
        </is>
      </c>
      <c r="K137" t="inlineStr"/>
      <c r="L137" t="n">
        <v>100</v>
      </c>
      <c r="M137" t="inlineStr"/>
      <c r="N137" t="n">
        <v>2</v>
      </c>
      <c r="O137" t="n">
        <v>190</v>
      </c>
      <c r="P137" t="n">
        <v>9</v>
      </c>
      <c r="Q137" t="n">
        <v>24.32432432432432</v>
      </c>
      <c r="R137" t="n">
        <v>0</v>
      </c>
      <c r="S137" t="n">
        <v>1.572609999999997</v>
      </c>
      <c r="T137" t="inlineStr"/>
      <c r="U137" t="n">
        <v>0.8645415</v>
      </c>
      <c r="V137" t="n">
        <v>0.7</v>
      </c>
      <c r="W137" t="n">
        <v>0.8</v>
      </c>
      <c r="X137" t="n">
        <v>3.583748</v>
      </c>
      <c r="Y137" t="inlineStr"/>
      <c r="Z137" t="inlineStr"/>
      <c r="AA137" t="n">
        <v>0</v>
      </c>
      <c r="AB137" t="inlineStr"/>
      <c r="AC137" t="n">
        <v>0</v>
      </c>
      <c r="AD137" t="inlineStr"/>
      <c r="AE137" t="inlineStr"/>
      <c r="AF137" t="n">
        <v>0</v>
      </c>
      <c r="AG137" t="n">
        <v>0</v>
      </c>
      <c r="AH137" t="n">
        <v>0</v>
      </c>
      <c r="AI137" t="n">
        <v>2.814862</v>
      </c>
      <c r="AJ137" t="n">
        <v>0.06182971</v>
      </c>
      <c r="AK137" t="n">
        <v>128.1495</v>
      </c>
      <c r="AL137" t="n">
        <v>68</v>
      </c>
      <c r="AM137" t="n">
        <v>1</v>
      </c>
      <c r="AN137" t="n">
        <v>3076</v>
      </c>
      <c r="AO137" t="n">
        <v>73.18819000000001</v>
      </c>
      <c r="AP137" t="n">
        <v>4.327958</v>
      </c>
      <c r="AQ137" t="n">
        <v>1237.653</v>
      </c>
      <c r="AR137" t="n">
        <v>0.535651</v>
      </c>
      <c r="AS137" t="n">
        <v>0.0116684</v>
      </c>
      <c r="AT137" t="n">
        <v>1</v>
      </c>
      <c r="AU137" t="inlineStr">
        <is>
          <t>anlys\230430-153402\PhylBone-ab-10mn-m-haz-pol-r100-08w08o2n</t>
        </is>
      </c>
    </row>
    <row r="138">
      <c r="A138" t="n">
        <v>5</v>
      </c>
      <c r="B138" t="inlineStr">
        <is>
          <t>Phylloscopus bonelli</t>
        </is>
      </c>
      <c r="C138" t="inlineStr">
        <is>
          <t>a+b</t>
        </is>
      </c>
      <c r="D138" t="inlineStr">
        <is>
          <t>m</t>
        </is>
      </c>
      <c r="E138" t="inlineStr">
        <is>
          <t>10mn</t>
        </is>
      </c>
      <c r="F138" t="n">
        <v>37</v>
      </c>
      <c r="G138" t="n">
        <v>287.586762257787</v>
      </c>
      <c r="H138" t="n">
        <v>168</v>
      </c>
      <c r="I138" t="inlineStr">
        <is>
          <t>HAZARD</t>
        </is>
      </c>
      <c r="J138" t="inlineStr">
        <is>
          <t>POLY</t>
        </is>
      </c>
      <c r="K138" t="inlineStr"/>
      <c r="L138" t="n">
        <v>200</v>
      </c>
      <c r="M138" t="inlineStr"/>
      <c r="N138" t="n">
        <v>2</v>
      </c>
      <c r="O138" t="n">
        <v>190</v>
      </c>
      <c r="P138" t="n">
        <v>24</v>
      </c>
      <c r="Q138" t="n">
        <v>64.86486486486487</v>
      </c>
      <c r="R138" t="n">
        <v>0</v>
      </c>
      <c r="S138" t="n">
        <v>1.818399999999997</v>
      </c>
      <c r="T138" t="n">
        <v>0.6379659</v>
      </c>
      <c r="U138" t="n">
        <v>0.9251586000000001</v>
      </c>
      <c r="V138" t="n">
        <v>1</v>
      </c>
      <c r="W138" t="n">
        <v>0.9</v>
      </c>
      <c r="X138" t="n">
        <v>0.3358219</v>
      </c>
      <c r="Y138" t="inlineStr"/>
      <c r="Z138" t="inlineStr"/>
      <c r="AA138" t="n">
        <v>0.5666443742476934</v>
      </c>
      <c r="AB138" t="inlineStr"/>
      <c r="AC138" t="n">
        <v>0.6194150483031451</v>
      </c>
      <c r="AD138" t="inlineStr"/>
      <c r="AE138" t="n">
        <v>0.7078358616214063</v>
      </c>
      <c r="AF138" t="n">
        <v>0.5741579020142639</v>
      </c>
      <c r="AG138" t="n">
        <v>0.5983657958117686</v>
      </c>
      <c r="AH138" t="n">
        <v>0.4340160785811834</v>
      </c>
      <c r="AI138" t="n">
        <v>1.264272</v>
      </c>
      <c r="AJ138" t="n">
        <v>0.66172</v>
      </c>
      <c r="AK138" t="n">
        <v>2.415498</v>
      </c>
      <c r="AL138" t="n">
        <v>30</v>
      </c>
      <c r="AM138" t="n">
        <v>16</v>
      </c>
      <c r="AN138" t="n">
        <v>58</v>
      </c>
      <c r="AO138" t="n">
        <v>178.3338</v>
      </c>
      <c r="AP138" t="n">
        <v>152.1909</v>
      </c>
      <c r="AQ138" t="n">
        <v>208.9673</v>
      </c>
      <c r="AR138" t="n">
        <v>0.7950734</v>
      </c>
      <c r="AS138" t="n">
        <v>0.579848</v>
      </c>
      <c r="AT138" t="n">
        <v>1</v>
      </c>
      <c r="AU138" t="inlineStr">
        <is>
          <t>anlys\230430-153402\PhylBone-ab-10mn-m-haz-pol-r200-rzqh1zou</t>
        </is>
      </c>
    </row>
    <row r="139">
      <c r="A139" t="n">
        <v>5</v>
      </c>
      <c r="B139" t="inlineStr">
        <is>
          <t>Phylloscopus bonelli</t>
        </is>
      </c>
      <c r="C139" t="inlineStr">
        <is>
          <t>a+b</t>
        </is>
      </c>
      <c r="D139" t="inlineStr">
        <is>
          <t>m</t>
        </is>
      </c>
      <c r="E139" t="inlineStr">
        <is>
          <t>10mn</t>
        </is>
      </c>
      <c r="F139" t="n">
        <v>37</v>
      </c>
      <c r="G139" t="n">
        <v>287.586762257787</v>
      </c>
      <c r="H139" t="n">
        <v>154</v>
      </c>
      <c r="I139" t="inlineStr">
        <is>
          <t>HNORMAL</t>
        </is>
      </c>
      <c r="J139" t="inlineStr">
        <is>
          <t>POLY</t>
        </is>
      </c>
      <c r="K139" t="inlineStr"/>
      <c r="L139" t="n">
        <v>200</v>
      </c>
      <c r="M139" t="inlineStr"/>
      <c r="N139" t="n">
        <v>1</v>
      </c>
      <c r="O139" t="n">
        <v>190</v>
      </c>
      <c r="P139" t="n">
        <v>24</v>
      </c>
      <c r="Q139" t="n">
        <v>64.86486486486487</v>
      </c>
      <c r="R139" t="n">
        <v>0</v>
      </c>
      <c r="S139" t="n">
        <v>0</v>
      </c>
      <c r="T139" t="n">
        <v>0.9736526</v>
      </c>
      <c r="U139" t="n">
        <v>0.9854082</v>
      </c>
      <c r="V139" t="n">
        <v>1</v>
      </c>
      <c r="W139" t="n">
        <v>1</v>
      </c>
      <c r="X139" t="n">
        <v>0.4249229</v>
      </c>
      <c r="Y139" t="inlineStr"/>
      <c r="Z139" t="inlineStr"/>
      <c r="AA139" t="n">
        <v>0.4601132308898527</v>
      </c>
      <c r="AB139" t="inlineStr"/>
      <c r="AC139" t="n">
        <v>0.6000863663945906</v>
      </c>
      <c r="AD139" t="inlineStr"/>
      <c r="AE139" t="n">
        <v>0.6857223051382207</v>
      </c>
      <c r="AF139" t="n">
        <v>0.500075705014721</v>
      </c>
      <c r="AG139" t="n">
        <v>0.5007429955057012</v>
      </c>
      <c r="AH139" t="n">
        <v>0.2651758572117963</v>
      </c>
      <c r="AI139" t="n">
        <v>1.769985</v>
      </c>
      <c r="AJ139" t="n">
        <v>0.7858529</v>
      </c>
      <c r="AK139" t="n">
        <v>3.986556</v>
      </c>
      <c r="AL139" t="n">
        <v>42</v>
      </c>
      <c r="AM139" t="n">
        <v>19</v>
      </c>
      <c r="AN139" t="n">
        <v>96</v>
      </c>
      <c r="AO139" t="n">
        <v>150.7194</v>
      </c>
      <c r="AP139" t="n">
        <v>110.4741</v>
      </c>
      <c r="AQ139" t="n">
        <v>205.6259</v>
      </c>
      <c r="AR139" t="n">
        <v>0.5679082</v>
      </c>
      <c r="AS139" t="n">
        <v>0.3081998</v>
      </c>
      <c r="AT139" t="n">
        <v>1</v>
      </c>
      <c r="AU139" t="inlineStr">
        <is>
          <t>anlys\230430-153402\PhylBone-ab-10mn-m-hno-pol-r200-m53yvat2</t>
        </is>
      </c>
    </row>
    <row r="140">
      <c r="A140" t="n">
        <v>5</v>
      </c>
      <c r="B140" t="inlineStr">
        <is>
          <t>Phylloscopus bonelli</t>
        </is>
      </c>
      <c r="C140" t="inlineStr">
        <is>
          <t>a+b</t>
        </is>
      </c>
      <c r="D140" t="inlineStr">
        <is>
          <t>m</t>
        </is>
      </c>
      <c r="E140" t="inlineStr">
        <is>
          <t>10mn</t>
        </is>
      </c>
      <c r="F140" t="n">
        <v>37</v>
      </c>
      <c r="G140" t="n">
        <v>287.586762257787</v>
      </c>
      <c r="H140" t="n">
        <v>146</v>
      </c>
      <c r="I140" t="inlineStr">
        <is>
          <t>HNORMAL</t>
        </is>
      </c>
      <c r="J140" t="inlineStr">
        <is>
          <t>POLY</t>
        </is>
      </c>
      <c r="K140" t="inlineStr"/>
      <c r="L140" t="n">
        <v>275.0329294573732</v>
      </c>
      <c r="M140" t="inlineStr"/>
      <c r="N140" t="n">
        <v>1</v>
      </c>
      <c r="O140" t="n">
        <v>190</v>
      </c>
      <c r="P140" t="n">
        <v>36</v>
      </c>
      <c r="Q140" t="n">
        <v>97.29729729729729</v>
      </c>
      <c r="R140" t="n">
        <v>0</v>
      </c>
      <c r="S140" t="n">
        <v>0</v>
      </c>
      <c r="T140" t="n">
        <v>0.9665568</v>
      </c>
      <c r="U140" t="n">
        <v>0.9948872</v>
      </c>
      <c r="V140" t="n">
        <v>1</v>
      </c>
      <c r="W140" t="n">
        <v>1</v>
      </c>
      <c r="X140" t="n">
        <v>0.3511902</v>
      </c>
      <c r="Y140" t="inlineStr"/>
      <c r="Z140" t="n">
        <v>7</v>
      </c>
      <c r="AA140" t="n">
        <v>0.6512767190826975</v>
      </c>
      <c r="AB140" t="n">
        <v>4</v>
      </c>
      <c r="AC140" t="n">
        <v>0.7285828709210828</v>
      </c>
      <c r="AD140" t="n">
        <v>7</v>
      </c>
      <c r="AE140" t="n">
        <v>0.8017676732124088</v>
      </c>
      <c r="AF140" t="n">
        <v>0.6804823543887192</v>
      </c>
      <c r="AG140" t="n">
        <v>0.6826701591483731</v>
      </c>
      <c r="AH140" t="n">
        <v>0.4700320034469691</v>
      </c>
      <c r="AI140" t="n">
        <v>1.641193</v>
      </c>
      <c r="AJ140" t="n">
        <v>0.835102</v>
      </c>
      <c r="AK140" t="n">
        <v>3.225373</v>
      </c>
      <c r="AL140" t="n">
        <v>39</v>
      </c>
      <c r="AM140" t="n">
        <v>20</v>
      </c>
      <c r="AN140" t="n">
        <v>77</v>
      </c>
      <c r="AO140" t="n">
        <v>191.6989</v>
      </c>
      <c r="AP140" t="n">
        <v>151.4626</v>
      </c>
      <c r="AQ140" t="n">
        <v>242.6241</v>
      </c>
      <c r="AR140" t="n">
        <v>0.4858137</v>
      </c>
      <c r="AS140" t="n">
        <v>0.3046879</v>
      </c>
      <c r="AT140" t="n">
        <v>0.7746123</v>
      </c>
      <c r="AU140" t="inlineStr">
        <is>
          <t>anlys\230430-153402\PhylBone-ab-10mn-m-hno-pol-ra-a_uauv_a</t>
        </is>
      </c>
    </row>
    <row r="141">
      <c r="A141" t="n">
        <v>5</v>
      </c>
      <c r="B141" t="inlineStr">
        <is>
          <t>Phylloscopus bonelli</t>
        </is>
      </c>
      <c r="C141" t="inlineStr">
        <is>
          <t>a+b</t>
        </is>
      </c>
      <c r="D141" t="inlineStr">
        <is>
          <t>m</t>
        </is>
      </c>
      <c r="E141" t="inlineStr">
        <is>
          <t>10mn</t>
        </is>
      </c>
      <c r="F141" t="n">
        <v>37</v>
      </c>
      <c r="G141" t="n">
        <v>287.586762257787</v>
      </c>
      <c r="H141" t="n">
        <v>160</v>
      </c>
      <c r="I141" t="inlineStr">
        <is>
          <t>HAZARD</t>
        </is>
      </c>
      <c r="J141" t="inlineStr">
        <is>
          <t>POLY</t>
        </is>
      </c>
      <c r="K141" t="inlineStr"/>
      <c r="L141" t="n">
        <v>283.8761871388165</v>
      </c>
      <c r="M141" t="inlineStr"/>
      <c r="N141" t="n">
        <v>2</v>
      </c>
      <c r="O141" t="n">
        <v>190</v>
      </c>
      <c r="P141" t="n">
        <v>36</v>
      </c>
      <c r="Q141" t="n">
        <v>97.29729729729729</v>
      </c>
      <c r="R141" t="n">
        <v>0</v>
      </c>
      <c r="S141" t="n">
        <v>0</v>
      </c>
      <c r="T141" t="n">
        <v>0.9187618</v>
      </c>
      <c r="U141" t="n">
        <v>0.8907307</v>
      </c>
      <c r="V141" t="n">
        <v>0.9</v>
      </c>
      <c r="W141" t="n">
        <v>0.8</v>
      </c>
      <c r="X141" t="n">
        <v>0.2930859</v>
      </c>
      <c r="Y141" t="inlineStr"/>
      <c r="Z141" t="n">
        <v>4</v>
      </c>
      <c r="AA141" t="n">
        <v>0.6792176694948179</v>
      </c>
      <c r="AB141" t="inlineStr"/>
      <c r="AC141" t="n">
        <v>0.7059967563383976</v>
      </c>
      <c r="AD141" t="n">
        <v>9</v>
      </c>
      <c r="AE141" t="n">
        <v>0.7971329388414801</v>
      </c>
      <c r="AF141" t="n">
        <v>0.7024025529650036</v>
      </c>
      <c r="AG141" t="n">
        <v>0.6999885138917928</v>
      </c>
      <c r="AH141" t="n">
        <v>0.5660379190027639</v>
      </c>
      <c r="AI141" t="n">
        <v>1.113507</v>
      </c>
      <c r="AJ141" t="n">
        <v>0.6309132</v>
      </c>
      <c r="AK141" t="n">
        <v>1.965242</v>
      </c>
      <c r="AL141" t="n">
        <v>27</v>
      </c>
      <c r="AM141" t="n">
        <v>15</v>
      </c>
      <c r="AN141" t="n">
        <v>47</v>
      </c>
      <c r="AO141" t="n">
        <v>232.7304</v>
      </c>
      <c r="AP141" t="n">
        <v>204.0424</v>
      </c>
      <c r="AQ141" t="n">
        <v>265.4519</v>
      </c>
      <c r="AR141" t="n">
        <v>0.6721231</v>
      </c>
      <c r="AS141" t="n">
        <v>0.5170586</v>
      </c>
      <c r="AT141" t="n">
        <v>0.8736912</v>
      </c>
      <c r="AU141" t="inlineStr">
        <is>
          <t>anlys\230430-153402\PhylBone-ab-10mn-m-haz-pol-ra-bj6e6n_3</t>
        </is>
      </c>
    </row>
    <row r="142">
      <c r="A142" t="n">
        <v>5</v>
      </c>
      <c r="B142" t="inlineStr">
        <is>
          <t>Phylloscopus bonelli</t>
        </is>
      </c>
      <c r="C142" t="inlineStr">
        <is>
          <t>a+b</t>
        </is>
      </c>
      <c r="D142" t="inlineStr">
        <is>
          <t>m</t>
        </is>
      </c>
      <c r="E142" t="inlineStr">
        <is>
          <t>10mn</t>
        </is>
      </c>
      <c r="F142" t="n">
        <v>37</v>
      </c>
      <c r="G142" t="n">
        <v>287.586762257787</v>
      </c>
      <c r="H142" t="n">
        <v>155</v>
      </c>
      <c r="I142" t="inlineStr">
        <is>
          <t>HNORMAL</t>
        </is>
      </c>
      <c r="J142" t="inlineStr">
        <is>
          <t>POLY</t>
        </is>
      </c>
      <c r="K142" t="n">
        <v>20</v>
      </c>
      <c r="L142" t="inlineStr"/>
      <c r="M142" t="inlineStr"/>
      <c r="N142" t="n">
        <v>1</v>
      </c>
      <c r="O142" t="n">
        <v>190</v>
      </c>
      <c r="P142" t="n">
        <v>37</v>
      </c>
      <c r="Q142" t="n">
        <v>100</v>
      </c>
      <c r="R142" t="n">
        <v>0</v>
      </c>
      <c r="S142" t="n">
        <v>0</v>
      </c>
      <c r="T142" t="n">
        <v>0.3889284</v>
      </c>
      <c r="U142" t="n">
        <v>0.9906015</v>
      </c>
      <c r="V142" t="n">
        <v>1</v>
      </c>
      <c r="W142" t="n">
        <v>1</v>
      </c>
      <c r="X142" t="n">
        <v>0.3397881</v>
      </c>
      <c r="Y142" t="inlineStr"/>
      <c r="Z142" t="inlineStr"/>
      <c r="AA142" t="n">
        <v>0.6049503589148684</v>
      </c>
      <c r="AB142" t="inlineStr"/>
      <c r="AC142" t="n">
        <v>0.6650684893813368</v>
      </c>
      <c r="AD142" t="inlineStr"/>
      <c r="AE142" t="n">
        <v>0.715923432060826</v>
      </c>
      <c r="AF142" t="n">
        <v>0.575974243455233</v>
      </c>
      <c r="AG142" t="n">
        <v>0.6390243869249053</v>
      </c>
      <c r="AH142" t="n">
        <v>0.4549586316481971</v>
      </c>
      <c r="AI142" t="n">
        <v>1.699654</v>
      </c>
      <c r="AJ142" t="n">
        <v>0.8831701</v>
      </c>
      <c r="AK142" t="n">
        <v>3.270972</v>
      </c>
      <c r="AL142" t="n">
        <v>41</v>
      </c>
      <c r="AM142" t="n">
        <v>21</v>
      </c>
      <c r="AN142" t="n">
        <v>79</v>
      </c>
      <c r="AO142" t="n">
        <v>190.9716</v>
      </c>
      <c r="AP142" t="n">
        <v>152.3811</v>
      </c>
      <c r="AQ142" t="n">
        <v>239.3351</v>
      </c>
      <c r="AR142" t="n">
        <v>0.4409607</v>
      </c>
      <c r="AS142" t="n">
        <v>0.2819055</v>
      </c>
      <c r="AT142" t="n">
        <v>0.6897572</v>
      </c>
      <c r="AU142" t="inlineStr">
        <is>
          <t>anlys\230430-153402\PhylBone-ab-10mn-m-hno-pol-l20-bfz9owp2</t>
        </is>
      </c>
    </row>
    <row r="143">
      <c r="A143" t="n">
        <v>5</v>
      </c>
      <c r="B143" t="inlineStr">
        <is>
          <t>Phylloscopus bonelli</t>
        </is>
      </c>
      <c r="C143" t="inlineStr">
        <is>
          <t>a+b</t>
        </is>
      </c>
      <c r="D143" t="inlineStr">
        <is>
          <t>m</t>
        </is>
      </c>
      <c r="E143" t="inlineStr">
        <is>
          <t>10mn</t>
        </is>
      </c>
      <c r="F143" t="n">
        <v>37</v>
      </c>
      <c r="G143" t="n">
        <v>287.586762257787</v>
      </c>
      <c r="H143" t="n">
        <v>169</v>
      </c>
      <c r="I143" t="inlineStr">
        <is>
          <t>HAZARD</t>
        </is>
      </c>
      <c r="J143" t="inlineStr">
        <is>
          <t>POLY</t>
        </is>
      </c>
      <c r="K143" t="n">
        <v>20</v>
      </c>
      <c r="L143" t="inlineStr"/>
      <c r="M143" t="inlineStr"/>
      <c r="N143" t="n">
        <v>2</v>
      </c>
      <c r="O143" t="n">
        <v>190</v>
      </c>
      <c r="P143" t="n">
        <v>37</v>
      </c>
      <c r="Q143" t="n">
        <v>100</v>
      </c>
      <c r="R143" t="n">
        <v>0</v>
      </c>
      <c r="S143" t="n">
        <v>2.567200000000014</v>
      </c>
      <c r="T143" t="n">
        <v>0.3561201</v>
      </c>
      <c r="U143" t="n">
        <v>0.9735232</v>
      </c>
      <c r="V143" t="n">
        <v>1</v>
      </c>
      <c r="W143" t="n">
        <v>1</v>
      </c>
      <c r="X143" t="n">
        <v>0.3456059</v>
      </c>
      <c r="Y143" t="inlineStr"/>
      <c r="Z143" t="inlineStr"/>
      <c r="AA143" t="n">
        <v>0.5497365081143403</v>
      </c>
      <c r="AB143" t="inlineStr"/>
      <c r="AC143" t="n">
        <v>0.6096459459441687</v>
      </c>
      <c r="AD143" t="inlineStr"/>
      <c r="AE143" t="n">
        <v>0.7004083672509785</v>
      </c>
      <c r="AF143" t="n">
        <v>0.5238460581911836</v>
      </c>
      <c r="AG143" t="n">
        <v>0.5857758163800552</v>
      </c>
      <c r="AH143" t="n">
        <v>0.4109792680959665</v>
      </c>
      <c r="AI143" t="n">
        <v>1.3187</v>
      </c>
      <c r="AJ143" t="n">
        <v>0.6777692</v>
      </c>
      <c r="AK143" t="n">
        <v>2.565726</v>
      </c>
      <c r="AL143" t="n">
        <v>32</v>
      </c>
      <c r="AM143" t="n">
        <v>16</v>
      </c>
      <c r="AN143" t="n">
        <v>62</v>
      </c>
      <c r="AO143" t="n">
        <v>216.8084</v>
      </c>
      <c r="AP143" t="n">
        <v>171.4423</v>
      </c>
      <c r="AQ143" t="n">
        <v>274.179</v>
      </c>
      <c r="AR143" t="n">
        <v>0.5683481</v>
      </c>
      <c r="AS143" t="n">
        <v>0.3570191</v>
      </c>
      <c r="AT143" t="n">
        <v>0.9047682</v>
      </c>
      <c r="AU143" t="inlineStr">
        <is>
          <t>anlys\230430-153402\PhylBone-ab-10mn-m-haz-pol-l20-377qlqjz</t>
        </is>
      </c>
    </row>
    <row r="144">
      <c r="A144" t="n">
        <v>5</v>
      </c>
      <c r="B144" t="inlineStr">
        <is>
          <t>Phylloscopus bonelli</t>
        </is>
      </c>
      <c r="C144" t="inlineStr">
        <is>
          <t>a+b</t>
        </is>
      </c>
      <c r="D144" t="inlineStr">
        <is>
          <t>m</t>
        </is>
      </c>
      <c r="E144" t="inlineStr">
        <is>
          <t>10mn</t>
        </is>
      </c>
      <c r="F144" t="n">
        <v>37</v>
      </c>
      <c r="G144" t="n">
        <v>287.586762257787</v>
      </c>
      <c r="H144" t="n">
        <v>156</v>
      </c>
      <c r="I144" t="inlineStr">
        <is>
          <t>HNORMAL</t>
        </is>
      </c>
      <c r="J144" t="inlineStr">
        <is>
          <t>POLY</t>
        </is>
      </c>
      <c r="K144" t="n">
        <v>20</v>
      </c>
      <c r="L144" t="n">
        <v>100</v>
      </c>
      <c r="M144" t="inlineStr"/>
      <c r="N144" t="n">
        <v>2</v>
      </c>
      <c r="O144" t="n">
        <v>190</v>
      </c>
      <c r="P144" t="n">
        <v>9</v>
      </c>
      <c r="Q144" t="n">
        <v>24.32432432432432</v>
      </c>
      <c r="R144" t="n">
        <v>0</v>
      </c>
      <c r="S144" t="n">
        <v>0</v>
      </c>
      <c r="T144" t="inlineStr"/>
      <c r="U144" t="n">
        <v>0.5811972</v>
      </c>
      <c r="V144" t="n">
        <v>0.5</v>
      </c>
      <c r="W144" t="n">
        <v>0.5</v>
      </c>
      <c r="X144" t="n">
        <v>0.5602412</v>
      </c>
      <c r="Y144" t="inlineStr"/>
      <c r="Z144" t="inlineStr"/>
      <c r="AA144" t="n">
        <v>0</v>
      </c>
      <c r="AB144" t="inlineStr"/>
      <c r="AC144" t="n">
        <v>0</v>
      </c>
      <c r="AD144" t="inlineStr"/>
      <c r="AE144" t="inlineStr"/>
      <c r="AF144" t="n">
        <v>0</v>
      </c>
      <c r="AG144" t="n">
        <v>0</v>
      </c>
      <c r="AH144" t="n">
        <v>0</v>
      </c>
      <c r="AI144" t="n">
        <v>2.243663</v>
      </c>
      <c r="AJ144" t="n">
        <v>0.7572541</v>
      </c>
      <c r="AK144" t="n">
        <v>6.647732</v>
      </c>
      <c r="AL144" t="n">
        <v>54</v>
      </c>
      <c r="AM144" t="n">
        <v>18</v>
      </c>
      <c r="AN144" t="n">
        <v>160</v>
      </c>
      <c r="AO144" t="n">
        <v>81.97675</v>
      </c>
      <c r="AP144" t="n">
        <v>49.89599</v>
      </c>
      <c r="AQ144" t="n">
        <v>134.6839</v>
      </c>
      <c r="AR144" t="n">
        <v>0.6720188</v>
      </c>
      <c r="AS144" t="n">
        <v>0.2569782</v>
      </c>
      <c r="AT144" t="n">
        <v>1</v>
      </c>
      <c r="AU144" t="inlineStr">
        <is>
          <t>anlys\230430-153402\PhylBone-ab-10mn-m-hno-pol-l20-r100-h1j0nh15</t>
        </is>
      </c>
    </row>
    <row r="145">
      <c r="A145" t="n">
        <v>5</v>
      </c>
      <c r="B145" t="inlineStr">
        <is>
          <t>Phylloscopus bonelli</t>
        </is>
      </c>
      <c r="C145" t="inlineStr">
        <is>
          <t>a+b</t>
        </is>
      </c>
      <c r="D145" t="inlineStr">
        <is>
          <t>m</t>
        </is>
      </c>
      <c r="E145" t="inlineStr">
        <is>
          <t>10mn</t>
        </is>
      </c>
      <c r="F145" t="n">
        <v>37</v>
      </c>
      <c r="G145" t="n">
        <v>287.586762257787</v>
      </c>
      <c r="H145" t="n">
        <v>170</v>
      </c>
      <c r="I145" t="inlineStr">
        <is>
          <t>HAZARD</t>
        </is>
      </c>
      <c r="J145" t="inlineStr">
        <is>
          <t>POLY</t>
        </is>
      </c>
      <c r="K145" t="n">
        <v>20</v>
      </c>
      <c r="L145" t="n">
        <v>100</v>
      </c>
      <c r="M145" t="inlineStr"/>
      <c r="N145" t="n">
        <v>2</v>
      </c>
      <c r="O145" t="n">
        <v>190</v>
      </c>
      <c r="P145" t="n">
        <v>9</v>
      </c>
      <c r="Q145" t="n">
        <v>24.32432432432432</v>
      </c>
      <c r="R145" t="n">
        <v>0</v>
      </c>
      <c r="S145" t="n">
        <v>0.5073000000000008</v>
      </c>
      <c r="T145" t="inlineStr"/>
      <c r="U145" t="n">
        <v>0.8510444</v>
      </c>
      <c r="V145" t="n">
        <v>0.6</v>
      </c>
      <c r="W145" t="n">
        <v>0.7</v>
      </c>
      <c r="X145" t="n">
        <v>99.9999</v>
      </c>
      <c r="Y145" t="inlineStr"/>
      <c r="Z145" t="inlineStr"/>
      <c r="AA145" t="n">
        <v>0</v>
      </c>
      <c r="AB145" t="inlineStr"/>
      <c r="AC145" t="n">
        <v>0</v>
      </c>
      <c r="AD145" t="inlineStr"/>
      <c r="AE145" t="inlineStr"/>
      <c r="AF145" t="n">
        <v>0</v>
      </c>
      <c r="AG145" t="n">
        <v>0</v>
      </c>
      <c r="AH145" t="n">
        <v>0</v>
      </c>
      <c r="AI145" t="n">
        <v>138.5585</v>
      </c>
      <c r="AJ145" t="n">
        <v>0.1059269</v>
      </c>
      <c r="AK145" t="n">
        <v>181242.5</v>
      </c>
      <c r="AL145" t="n">
        <v>3325</v>
      </c>
      <c r="AM145" t="n">
        <v>3</v>
      </c>
      <c r="AN145" t="n">
        <v>4349819</v>
      </c>
      <c r="AO145" t="n">
        <v>10.43165</v>
      </c>
      <c r="AP145" t="n">
        <v>0.007974667</v>
      </c>
      <c r="AQ145" t="n">
        <v>13645.62</v>
      </c>
      <c r="AR145" t="n">
        <v>0.01088193</v>
      </c>
      <c r="AS145" t="n">
        <v>8.318892000000001e-06</v>
      </c>
      <c r="AT145" t="n">
        <v>1</v>
      </c>
      <c r="AU145" t="inlineStr">
        <is>
          <t>anlys\230430-153402\PhylBone-ab-10mn-m-haz-pol-l20-r100-wspzqj39</t>
        </is>
      </c>
    </row>
    <row r="146">
      <c r="A146" t="n">
        <v>5</v>
      </c>
      <c r="B146" t="inlineStr">
        <is>
          <t>Phylloscopus bonelli</t>
        </is>
      </c>
      <c r="C146" t="inlineStr">
        <is>
          <t>a+b</t>
        </is>
      </c>
      <c r="D146" t="inlineStr">
        <is>
          <t>m</t>
        </is>
      </c>
      <c r="E146" t="inlineStr">
        <is>
          <t>10mn</t>
        </is>
      </c>
      <c r="F146" t="n">
        <v>37</v>
      </c>
      <c r="G146" t="n">
        <v>287.586762257787</v>
      </c>
      <c r="H146" t="n">
        <v>157</v>
      </c>
      <c r="I146" t="inlineStr">
        <is>
          <t>HNORMAL</t>
        </is>
      </c>
      <c r="J146" t="inlineStr">
        <is>
          <t>POLY</t>
        </is>
      </c>
      <c r="K146" t="n">
        <v>20</v>
      </c>
      <c r="L146" t="n">
        <v>200</v>
      </c>
      <c r="M146" t="inlineStr"/>
      <c r="N146" t="n">
        <v>1</v>
      </c>
      <c r="O146" t="n">
        <v>190</v>
      </c>
      <c r="P146" t="n">
        <v>24</v>
      </c>
      <c r="Q146" t="n">
        <v>64.86486486486487</v>
      </c>
      <c r="R146" t="n">
        <v>0</v>
      </c>
      <c r="S146" t="n">
        <v>0</v>
      </c>
      <c r="T146" t="n">
        <v>0.8753929</v>
      </c>
      <c r="U146" t="n">
        <v>0.9489697</v>
      </c>
      <c r="V146" t="n">
        <v>1</v>
      </c>
      <c r="W146" t="n">
        <v>0.9</v>
      </c>
      <c r="X146" t="n">
        <v>0.4249239</v>
      </c>
      <c r="Y146" t="inlineStr"/>
      <c r="Z146" t="inlineStr"/>
      <c r="AA146" t="n">
        <v>0.4459871845621827</v>
      </c>
      <c r="AB146" t="inlineStr"/>
      <c r="AC146" t="n">
        <v>0.5816644836952225</v>
      </c>
      <c r="AD146" t="inlineStr"/>
      <c r="AE146" t="n">
        <v>0.6617181179945031</v>
      </c>
      <c r="AF146" t="n">
        <v>0.4806895411275931</v>
      </c>
      <c r="AG146" t="n">
        <v>0.4850193244474994</v>
      </c>
      <c r="AH146" t="n">
        <v>0.2579256417563864</v>
      </c>
      <c r="AI146" t="n">
        <v>1.869889</v>
      </c>
      <c r="AJ146" t="n">
        <v>0.8302074</v>
      </c>
      <c r="AK146" t="n">
        <v>4.211578</v>
      </c>
      <c r="AL146" t="n">
        <v>45</v>
      </c>
      <c r="AM146" t="n">
        <v>20</v>
      </c>
      <c r="AN146" t="n">
        <v>101</v>
      </c>
      <c r="AO146" t="n">
        <v>146.6378</v>
      </c>
      <c r="AP146" t="n">
        <v>107.4822</v>
      </c>
      <c r="AQ146" t="n">
        <v>200.0578</v>
      </c>
      <c r="AR146" t="n">
        <v>0.5375662</v>
      </c>
      <c r="AS146" t="n">
        <v>0.2917326</v>
      </c>
      <c r="AT146" t="n">
        <v>0.9905558</v>
      </c>
      <c r="AU146" t="inlineStr">
        <is>
          <t>anlys\230430-153402\PhylBone-ab-10mn-m-hno-pol-l20-r200-dd3pqy25</t>
        </is>
      </c>
    </row>
    <row r="147">
      <c r="A147" t="n">
        <v>5</v>
      </c>
      <c r="B147" t="inlineStr">
        <is>
          <t>Phylloscopus bonelli</t>
        </is>
      </c>
      <c r="C147" t="inlineStr">
        <is>
          <t>a+b</t>
        </is>
      </c>
      <c r="D147" t="inlineStr">
        <is>
          <t>m</t>
        </is>
      </c>
      <c r="E147" t="inlineStr">
        <is>
          <t>10mn</t>
        </is>
      </c>
      <c r="F147" t="n">
        <v>37</v>
      </c>
      <c r="G147" t="n">
        <v>287.586762257787</v>
      </c>
      <c r="H147" t="n">
        <v>171</v>
      </c>
      <c r="I147" t="inlineStr">
        <is>
          <t>HAZARD</t>
        </is>
      </c>
      <c r="J147" t="inlineStr">
        <is>
          <t>POLY</t>
        </is>
      </c>
      <c r="K147" t="n">
        <v>20</v>
      </c>
      <c r="L147" t="n">
        <v>200</v>
      </c>
      <c r="M147" t="inlineStr"/>
      <c r="N147" t="n">
        <v>2</v>
      </c>
      <c r="O147" t="n">
        <v>190</v>
      </c>
      <c r="P147" t="n">
        <v>24</v>
      </c>
      <c r="Q147" t="n">
        <v>64.86486486486487</v>
      </c>
      <c r="R147" t="n">
        <v>0</v>
      </c>
      <c r="S147" t="n">
        <v>1.144299999999987</v>
      </c>
      <c r="T147" t="n">
        <v>0.4164789</v>
      </c>
      <c r="U147" t="n">
        <v>0.839245</v>
      </c>
      <c r="V147" t="n">
        <v>0.8</v>
      </c>
      <c r="W147" t="n">
        <v>0.8</v>
      </c>
      <c r="X147" t="n">
        <v>11.24933</v>
      </c>
      <c r="Y147" t="inlineStr"/>
      <c r="Z147" t="inlineStr"/>
      <c r="AA147" t="n">
        <v>0</v>
      </c>
      <c r="AB147" t="inlineStr"/>
      <c r="AC147" t="n">
        <v>0</v>
      </c>
      <c r="AD147" t="inlineStr"/>
      <c r="AE147" t="n">
        <v>0</v>
      </c>
      <c r="AF147" t="n">
        <v>0</v>
      </c>
      <c r="AG147" t="n">
        <v>0</v>
      </c>
      <c r="AH147" t="n">
        <v>0</v>
      </c>
      <c r="AI147" t="n">
        <v>10.49371</v>
      </c>
      <c r="AJ147" t="n">
        <v>0.109113</v>
      </c>
      <c r="AK147" t="n">
        <v>1009.21</v>
      </c>
      <c r="AL147" t="n">
        <v>252</v>
      </c>
      <c r="AM147" t="n">
        <v>3</v>
      </c>
      <c r="AN147" t="n">
        <v>24221</v>
      </c>
      <c r="AO147" t="n">
        <v>61.89982</v>
      </c>
      <c r="AP147" t="n">
        <v>1.289318</v>
      </c>
      <c r="AQ147" t="n">
        <v>2971.795</v>
      </c>
      <c r="AR147" t="n">
        <v>0.09578969</v>
      </c>
      <c r="AS147" t="n">
        <v>0.000995973</v>
      </c>
      <c r="AT147" t="n">
        <v>1</v>
      </c>
      <c r="AU147" t="inlineStr">
        <is>
          <t>anlys\230430-153402\PhylBone-ab-10mn-m-haz-pol-l20-r200-6bg9lhyk</t>
        </is>
      </c>
    </row>
    <row r="148">
      <c r="A148" t="n">
        <v>5</v>
      </c>
      <c r="B148" t="inlineStr">
        <is>
          <t>Phylloscopus bonelli</t>
        </is>
      </c>
      <c r="C148" t="inlineStr">
        <is>
          <t>a+b</t>
        </is>
      </c>
      <c r="D148" t="inlineStr">
        <is>
          <t>m</t>
        </is>
      </c>
      <c r="E148" t="inlineStr">
        <is>
          <t>10mn</t>
        </is>
      </c>
      <c r="F148" t="n">
        <v>37</v>
      </c>
      <c r="G148" t="n">
        <v>287.586762257787</v>
      </c>
      <c r="H148" t="n">
        <v>151</v>
      </c>
      <c r="I148" t="inlineStr">
        <is>
          <t>HNORMAL</t>
        </is>
      </c>
      <c r="J148" t="inlineStr">
        <is>
          <t>POLY</t>
        </is>
      </c>
      <c r="K148" t="n">
        <v>24.51650568433719</v>
      </c>
      <c r="L148" t="n">
        <v>274.384786075306</v>
      </c>
      <c r="M148" t="n">
        <v>5</v>
      </c>
      <c r="N148" t="n">
        <v>1</v>
      </c>
      <c r="O148" t="n">
        <v>190</v>
      </c>
      <c r="P148" t="n">
        <v>35</v>
      </c>
      <c r="Q148" t="n">
        <v>94.5945945945946</v>
      </c>
      <c r="R148" t="n">
        <v>0</v>
      </c>
      <c r="S148" t="n">
        <v>0</v>
      </c>
      <c r="T148" t="n">
        <v>0.9776428</v>
      </c>
      <c r="U148" t="n">
        <v>0.9919363</v>
      </c>
      <c r="V148" t="n">
        <v>1</v>
      </c>
      <c r="W148" t="n">
        <v>1</v>
      </c>
      <c r="X148" t="n">
        <v>0.3653303</v>
      </c>
      <c r="Y148" t="inlineStr"/>
      <c r="Z148" t="n">
        <v>10</v>
      </c>
      <c r="AA148" t="n">
        <v>0.6185170566309525</v>
      </c>
      <c r="AB148" t="n">
        <v>8</v>
      </c>
      <c r="AC148" t="n">
        <v>0.708609830208934</v>
      </c>
      <c r="AD148" t="n">
        <v>10</v>
      </c>
      <c r="AE148" t="n">
        <v>0.785743751796389</v>
      </c>
      <c r="AF148" t="n">
        <v>0.6507942976414709</v>
      </c>
      <c r="AG148" t="n">
        <v>0.6518446965315697</v>
      </c>
      <c r="AH148" t="n">
        <v>0.429766889511106</v>
      </c>
      <c r="AI148" t="n">
        <v>1.57936</v>
      </c>
      <c r="AJ148" t="n">
        <v>0.7830826</v>
      </c>
      <c r="AK148" t="n">
        <v>3.185333</v>
      </c>
      <c r="AL148" t="n">
        <v>38</v>
      </c>
      <c r="AM148" t="n">
        <v>19</v>
      </c>
      <c r="AN148" t="n">
        <v>76</v>
      </c>
      <c r="AO148" t="n">
        <v>192.6822</v>
      </c>
      <c r="AP148" t="n">
        <v>150.1908</v>
      </c>
      <c r="AQ148" t="n">
        <v>247.1952</v>
      </c>
      <c r="AR148" t="n">
        <v>0.4931313</v>
      </c>
      <c r="AS148" t="n">
        <v>0.3012559</v>
      </c>
      <c r="AT148" t="n">
        <v>0.8072157</v>
      </c>
      <c r="AU148" t="inlineStr">
        <is>
          <t>anlys\230430-153402\PhylBone-ab-10mn-m-hno-pol-la-ra-ma-dfe0rohm</t>
        </is>
      </c>
    </row>
    <row r="149">
      <c r="A149" t="n">
        <v>5</v>
      </c>
      <c r="B149" t="inlineStr">
        <is>
          <t>Phylloscopus bonelli</t>
        </is>
      </c>
      <c r="C149" t="inlineStr">
        <is>
          <t>a+b</t>
        </is>
      </c>
      <c r="D149" t="inlineStr">
        <is>
          <t>m</t>
        </is>
      </c>
      <c r="E149" t="inlineStr">
        <is>
          <t>10mn</t>
        </is>
      </c>
      <c r="F149" t="n">
        <v>37</v>
      </c>
      <c r="G149" t="n">
        <v>287.586762257787</v>
      </c>
      <c r="H149" t="n">
        <v>149</v>
      </c>
      <c r="I149" t="inlineStr">
        <is>
          <t>HNORMAL</t>
        </is>
      </c>
      <c r="J149" t="inlineStr">
        <is>
          <t>POLY</t>
        </is>
      </c>
      <c r="K149" t="n">
        <v>26.71480654523855</v>
      </c>
      <c r="L149" t="inlineStr"/>
      <c r="M149" t="n">
        <v>8</v>
      </c>
      <c r="N149" t="n">
        <v>1</v>
      </c>
      <c r="O149" t="n">
        <v>190</v>
      </c>
      <c r="P149" t="n">
        <v>36</v>
      </c>
      <c r="Q149" t="n">
        <v>97.29729729729729</v>
      </c>
      <c r="R149" t="n">
        <v>0</v>
      </c>
      <c r="S149" t="n">
        <v>0</v>
      </c>
      <c r="T149" t="n">
        <v>0.9730072</v>
      </c>
      <c r="U149" t="n">
        <v>0.9892722</v>
      </c>
      <c r="V149" t="n">
        <v>1</v>
      </c>
      <c r="W149" t="n">
        <v>1</v>
      </c>
      <c r="X149" t="n">
        <v>0.3527995</v>
      </c>
      <c r="Y149" t="inlineStr"/>
      <c r="Z149" t="n">
        <v>8</v>
      </c>
      <c r="AA149" t="n">
        <v>0.6478381582045486</v>
      </c>
      <c r="AB149" t="n">
        <v>5</v>
      </c>
      <c r="AC149" t="n">
        <v>0.726612261534139</v>
      </c>
      <c r="AD149" t="n">
        <v>8</v>
      </c>
      <c r="AE149" t="n">
        <v>0.8003253785920676</v>
      </c>
      <c r="AF149" t="n">
        <v>0.6777885847243723</v>
      </c>
      <c r="AG149" t="n">
        <v>0.6790382248253423</v>
      </c>
      <c r="AH149" t="n">
        <v>0.4655779650767838</v>
      </c>
      <c r="AI149" t="n">
        <v>1.611236</v>
      </c>
      <c r="AJ149" t="n">
        <v>0.8174201</v>
      </c>
      <c r="AK149" t="n">
        <v>3.175946</v>
      </c>
      <c r="AL149" t="n">
        <v>39</v>
      </c>
      <c r="AM149" t="n">
        <v>20</v>
      </c>
      <c r="AN149" t="n">
        <v>76</v>
      </c>
      <c r="AO149" t="n">
        <v>193.4728</v>
      </c>
      <c r="AP149" t="n">
        <v>152.4929</v>
      </c>
      <c r="AQ149" t="n">
        <v>245.4653</v>
      </c>
      <c r="AR149" t="n">
        <v>0.4525869</v>
      </c>
      <c r="AS149" t="n">
        <v>0.2825123</v>
      </c>
      <c r="AT149" t="n">
        <v>0.7250478</v>
      </c>
      <c r="AU149" t="inlineStr">
        <is>
          <t>anlys\230430-153402\PhylBone-ab-10mn-m-hno-pol-la-ma-v2mc_4o8</t>
        </is>
      </c>
    </row>
    <row r="150">
      <c r="A150" t="n">
        <v>5</v>
      </c>
      <c r="B150" t="inlineStr">
        <is>
          <t>Phylloscopus bonelli</t>
        </is>
      </c>
      <c r="C150" t="inlineStr">
        <is>
          <t>a+b</t>
        </is>
      </c>
      <c r="D150" t="inlineStr">
        <is>
          <t>m</t>
        </is>
      </c>
      <c r="E150" t="inlineStr">
        <is>
          <t>10mn</t>
        </is>
      </c>
      <c r="F150" t="n">
        <v>37</v>
      </c>
      <c r="G150" t="n">
        <v>287.586762257787</v>
      </c>
      <c r="H150" t="n">
        <v>150</v>
      </c>
      <c r="I150" t="inlineStr">
        <is>
          <t>HNORMAL</t>
        </is>
      </c>
      <c r="J150" t="inlineStr">
        <is>
          <t>POLY</t>
        </is>
      </c>
      <c r="K150" t="n">
        <v>26.90254559466912</v>
      </c>
      <c r="L150" t="n">
        <v>275.1191685429182</v>
      </c>
      <c r="M150" t="inlineStr"/>
      <c r="N150" t="n">
        <v>1</v>
      </c>
      <c r="O150" t="n">
        <v>190</v>
      </c>
      <c r="P150" t="n">
        <v>35</v>
      </c>
      <c r="Q150" t="n">
        <v>94.5945945945946</v>
      </c>
      <c r="R150" t="n">
        <v>0</v>
      </c>
      <c r="S150" t="n">
        <v>0</v>
      </c>
      <c r="T150" t="n">
        <v>0.9652795</v>
      </c>
      <c r="U150" t="n">
        <v>0.9918249</v>
      </c>
      <c r="V150" t="n">
        <v>1</v>
      </c>
      <c r="W150" t="n">
        <v>1</v>
      </c>
      <c r="X150" t="n">
        <v>0.3653294</v>
      </c>
      <c r="Y150" t="inlineStr"/>
      <c r="Z150" t="inlineStr"/>
      <c r="AA150" t="n">
        <v>0.6175272119687253</v>
      </c>
      <c r="AB150" t="n">
        <v>9</v>
      </c>
      <c r="AC150" t="n">
        <v>0.707474676625146</v>
      </c>
      <c r="AD150" t="inlineStr"/>
      <c r="AE150" t="n">
        <v>0.7843047923665287</v>
      </c>
      <c r="AF150" t="n">
        <v>0.6489501248491739</v>
      </c>
      <c r="AG150" t="n">
        <v>0.6509092195847788</v>
      </c>
      <c r="AH150" t="n">
        <v>0.4291567126450237</v>
      </c>
      <c r="AI150" t="n">
        <v>1.602473</v>
      </c>
      <c r="AJ150" t="n">
        <v>0.7945437</v>
      </c>
      <c r="AK150" t="n">
        <v>3.231941</v>
      </c>
      <c r="AL150" t="n">
        <v>38</v>
      </c>
      <c r="AM150" t="n">
        <v>19</v>
      </c>
      <c r="AN150" t="n">
        <v>78</v>
      </c>
      <c r="AO150" t="n">
        <v>191.2877</v>
      </c>
      <c r="AP150" t="n">
        <v>149.104</v>
      </c>
      <c r="AQ150" t="n">
        <v>245.4057</v>
      </c>
      <c r="AR150" t="n">
        <v>0.4834291</v>
      </c>
      <c r="AS150" t="n">
        <v>0.2953296</v>
      </c>
      <c r="AT150" t="n">
        <v>0.7913317</v>
      </c>
      <c r="AU150" t="inlineStr">
        <is>
          <t>anlys\230430-153402\PhylBone-ab-10mn-m-hno-pol-la-ra-h3_b3a5f</t>
        </is>
      </c>
    </row>
    <row r="151">
      <c r="A151" t="n">
        <v>5</v>
      </c>
      <c r="B151" t="inlineStr">
        <is>
          <t>Phylloscopus bonelli</t>
        </is>
      </c>
      <c r="C151" t="inlineStr">
        <is>
          <t>a+b</t>
        </is>
      </c>
      <c r="D151" t="inlineStr">
        <is>
          <t>m</t>
        </is>
      </c>
      <c r="E151" t="inlineStr">
        <is>
          <t>10mn</t>
        </is>
      </c>
      <c r="F151" t="n">
        <v>37</v>
      </c>
      <c r="G151" t="n">
        <v>287.586762257787</v>
      </c>
      <c r="H151" t="n">
        <v>165</v>
      </c>
      <c r="I151" t="inlineStr">
        <is>
          <t>HAZARD</t>
        </is>
      </c>
      <c r="J151" t="inlineStr">
        <is>
          <t>POLY</t>
        </is>
      </c>
      <c r="K151" t="n">
        <v>27.73496556127581</v>
      </c>
      <c r="L151" t="n">
        <v>287.4378665257084</v>
      </c>
      <c r="M151" t="n">
        <v>7</v>
      </c>
      <c r="N151" t="n">
        <v>1</v>
      </c>
      <c r="O151" t="n">
        <v>190</v>
      </c>
      <c r="P151" t="n">
        <v>34</v>
      </c>
      <c r="Q151" t="n">
        <v>91.89189189189189</v>
      </c>
      <c r="R151" t="n">
        <v>0</v>
      </c>
      <c r="S151" t="n">
        <v>0</v>
      </c>
      <c r="T151" t="n">
        <v>0.918302</v>
      </c>
      <c r="U151" t="n">
        <v>0.9815053</v>
      </c>
      <c r="V151" t="n">
        <v>1</v>
      </c>
      <c r="W151" t="n">
        <v>1</v>
      </c>
      <c r="X151" t="n">
        <v>0.300358</v>
      </c>
      <c r="Y151" t="inlineStr"/>
      <c r="Z151" t="n">
        <v>1</v>
      </c>
      <c r="AA151" t="n">
        <v>0.6984937592170578</v>
      </c>
      <c r="AB151" t="n">
        <v>2</v>
      </c>
      <c r="AC151" t="n">
        <v>0.7312884498254945</v>
      </c>
      <c r="AD151" t="n">
        <v>1</v>
      </c>
      <c r="AE151" t="n">
        <v>0.8339547005613422</v>
      </c>
      <c r="AF151" t="n">
        <v>0.7200540306130497</v>
      </c>
      <c r="AG151" t="n">
        <v>0.7253990589811287</v>
      </c>
      <c r="AH151" t="n">
        <v>0.5710831125314478</v>
      </c>
      <c r="AI151" t="n">
        <v>1.009596</v>
      </c>
      <c r="AJ151" t="n">
        <v>0.5641992</v>
      </c>
      <c r="AK151" t="n">
        <v>1.806604</v>
      </c>
      <c r="AL151" t="n">
        <v>24</v>
      </c>
      <c r="AM151" t="n">
        <v>14</v>
      </c>
      <c r="AN151" t="n">
        <v>43</v>
      </c>
      <c r="AO151" t="n">
        <v>237.5275</v>
      </c>
      <c r="AP151" t="n">
        <v>211.3121</v>
      </c>
      <c r="AQ151" t="n">
        <v>266.9951</v>
      </c>
      <c r="AR151" t="n">
        <v>0.6828722</v>
      </c>
      <c r="AS151" t="n">
        <v>0.540767</v>
      </c>
      <c r="AT151" t="n">
        <v>0.8623206</v>
      </c>
      <c r="AU151" t="inlineStr">
        <is>
          <t>anlys\230430-153402\PhylBone-ab-10mn-m-haz-pol-la-ra-ma-zl6ljhhz</t>
        </is>
      </c>
    </row>
    <row r="152">
      <c r="A152" t="n">
        <v>5</v>
      </c>
      <c r="B152" t="inlineStr">
        <is>
          <t>Phylloscopus bonelli</t>
        </is>
      </c>
      <c r="C152" t="inlineStr">
        <is>
          <t>a+b</t>
        </is>
      </c>
      <c r="D152" t="inlineStr">
        <is>
          <t>m</t>
        </is>
      </c>
      <c r="E152" t="inlineStr">
        <is>
          <t>10mn</t>
        </is>
      </c>
      <c r="F152" t="n">
        <v>37</v>
      </c>
      <c r="G152" t="n">
        <v>287.586762257787</v>
      </c>
      <c r="H152" t="n">
        <v>162</v>
      </c>
      <c r="I152" t="inlineStr">
        <is>
          <t>HAZARD</t>
        </is>
      </c>
      <c r="J152" t="inlineStr">
        <is>
          <t>POLY</t>
        </is>
      </c>
      <c r="K152" t="n">
        <v>28.7979898757714</v>
      </c>
      <c r="L152" t="inlineStr"/>
      <c r="M152" t="inlineStr"/>
      <c r="N152" t="n">
        <v>1</v>
      </c>
      <c r="O152" t="n">
        <v>190</v>
      </c>
      <c r="P152" t="n">
        <v>35</v>
      </c>
      <c r="Q152" t="n">
        <v>94.5945945945946</v>
      </c>
      <c r="R152" t="n">
        <v>0</v>
      </c>
      <c r="S152" t="n">
        <v>0</v>
      </c>
      <c r="T152" t="n">
        <v>0.9985015</v>
      </c>
      <c r="U152" t="n">
        <v>0.9970822</v>
      </c>
      <c r="V152" t="n">
        <v>1</v>
      </c>
      <c r="W152" t="n">
        <v>1</v>
      </c>
      <c r="X152" t="n">
        <v>0.3250556</v>
      </c>
      <c r="Y152" t="inlineStr"/>
      <c r="Z152" t="n">
        <v>5</v>
      </c>
      <c r="AA152" t="n">
        <v>0.6636587055098722</v>
      </c>
      <c r="AB152" t="n">
        <v>6</v>
      </c>
      <c r="AC152" t="n">
        <v>0.7149769295213834</v>
      </c>
      <c r="AD152" t="n">
        <v>3</v>
      </c>
      <c r="AE152" t="n">
        <v>0.8272042741999776</v>
      </c>
      <c r="AF152" t="n">
        <v>0.694474562645834</v>
      </c>
      <c r="AG152" t="n">
        <v>0.6943648102933839</v>
      </c>
      <c r="AH152" t="n">
        <v>0.5140462127122949</v>
      </c>
      <c r="AI152" t="n">
        <v>1.098751</v>
      </c>
      <c r="AJ152" t="n">
        <v>0.5868369</v>
      </c>
      <c r="AK152" t="n">
        <v>2.057221</v>
      </c>
      <c r="AL152" t="n">
        <v>26</v>
      </c>
      <c r="AM152" t="n">
        <v>14</v>
      </c>
      <c r="AN152" t="n">
        <v>49</v>
      </c>
      <c r="AO152" t="n">
        <v>231.011</v>
      </c>
      <c r="AP152" t="n">
        <v>192.2333</v>
      </c>
      <c r="AQ152" t="n">
        <v>277.6111</v>
      </c>
      <c r="AR152" t="n">
        <v>0.6452494</v>
      </c>
      <c r="AS152" t="n">
        <v>0.4477965</v>
      </c>
      <c r="AT152" t="n">
        <v>0.9297678</v>
      </c>
      <c r="AU152" t="inlineStr">
        <is>
          <t>anlys\230430-153402\PhylBone-ab-10mn-m-haz-pol-la-9vw3tvnt</t>
        </is>
      </c>
    </row>
    <row r="153">
      <c r="A153" t="n">
        <v>5</v>
      </c>
      <c r="B153" t="inlineStr">
        <is>
          <t>Phylloscopus bonelli</t>
        </is>
      </c>
      <c r="C153" t="inlineStr">
        <is>
          <t>a+b</t>
        </is>
      </c>
      <c r="D153" t="inlineStr">
        <is>
          <t>m</t>
        </is>
      </c>
      <c r="E153" t="inlineStr">
        <is>
          <t>10mn</t>
        </is>
      </c>
      <c r="F153" t="n">
        <v>37</v>
      </c>
      <c r="G153" t="n">
        <v>287.586762257787</v>
      </c>
      <c r="H153" t="n">
        <v>163</v>
      </c>
      <c r="I153" t="inlineStr">
        <is>
          <t>HAZARD</t>
        </is>
      </c>
      <c r="J153" t="inlineStr">
        <is>
          <t>POLY</t>
        </is>
      </c>
      <c r="K153" t="n">
        <v>29.04285385347511</v>
      </c>
      <c r="L153" t="inlineStr"/>
      <c r="M153" t="n">
        <v>8</v>
      </c>
      <c r="N153" t="n">
        <v>1</v>
      </c>
      <c r="O153" t="n">
        <v>190</v>
      </c>
      <c r="P153" t="n">
        <v>35</v>
      </c>
      <c r="Q153" t="n">
        <v>94.5945945945946</v>
      </c>
      <c r="R153" t="n">
        <v>0</v>
      </c>
      <c r="S153" t="n">
        <v>0</v>
      </c>
      <c r="T153" t="n">
        <v>0.9984843</v>
      </c>
      <c r="U153" t="n">
        <v>0.9970732</v>
      </c>
      <c r="V153" t="n">
        <v>1</v>
      </c>
      <c r="W153" t="n">
        <v>1</v>
      </c>
      <c r="X153" t="n">
        <v>0.3251022</v>
      </c>
      <c r="Y153" t="inlineStr"/>
      <c r="Z153" t="n">
        <v>6</v>
      </c>
      <c r="AA153" t="n">
        <v>0.6635663107336554</v>
      </c>
      <c r="AB153" t="n">
        <v>7</v>
      </c>
      <c r="AC153" t="n">
        <v>0.7149204307548147</v>
      </c>
      <c r="AD153" t="n">
        <v>4</v>
      </c>
      <c r="AE153" t="n">
        <v>0.8271582095896844</v>
      </c>
      <c r="AF153" t="n">
        <v>0.6943872907302772</v>
      </c>
      <c r="AG153" t="n">
        <v>0.6942781847021258</v>
      </c>
      <c r="AH153" t="n">
        <v>0.513920490795939</v>
      </c>
      <c r="AI153" t="n">
        <v>1.099323</v>
      </c>
      <c r="AJ153" t="n">
        <v>0.5870919</v>
      </c>
      <c r="AK153" t="n">
        <v>2.058469</v>
      </c>
      <c r="AL153" t="n">
        <v>26</v>
      </c>
      <c r="AM153" t="n">
        <v>14</v>
      </c>
      <c r="AN153" t="n">
        <v>49</v>
      </c>
      <c r="AO153" t="n">
        <v>230.9509</v>
      </c>
      <c r="AP153" t="n">
        <v>192.167</v>
      </c>
      <c r="AQ153" t="n">
        <v>277.5623</v>
      </c>
      <c r="AR153" t="n">
        <v>0.6449136</v>
      </c>
      <c r="AS153" t="n">
        <v>0.4474892</v>
      </c>
      <c r="AT153" t="n">
        <v>0.9294383000000001</v>
      </c>
      <c r="AU153" t="inlineStr">
        <is>
          <t>anlys\230430-153402\PhylBone-ab-10mn-m-haz-pol-la-ma-hmp1rf8p</t>
        </is>
      </c>
    </row>
    <row r="154">
      <c r="A154" t="n">
        <v>5</v>
      </c>
      <c r="B154" t="inlineStr">
        <is>
          <t>Phylloscopus bonelli</t>
        </is>
      </c>
      <c r="C154" t="inlineStr">
        <is>
          <t>a+b</t>
        </is>
      </c>
      <c r="D154" t="inlineStr">
        <is>
          <t>m</t>
        </is>
      </c>
      <c r="E154" t="inlineStr">
        <is>
          <t>10mn</t>
        </is>
      </c>
      <c r="F154" t="n">
        <v>37</v>
      </c>
      <c r="G154" t="n">
        <v>287.586762257787</v>
      </c>
      <c r="H154" t="n">
        <v>164</v>
      </c>
      <c r="I154" t="inlineStr">
        <is>
          <t>HAZARD</t>
        </is>
      </c>
      <c r="J154" t="inlineStr">
        <is>
          <t>POLY</t>
        </is>
      </c>
      <c r="K154" t="n">
        <v>30.11676778071119</v>
      </c>
      <c r="L154" t="n">
        <v>272.5434629721843</v>
      </c>
      <c r="M154" t="inlineStr"/>
      <c r="N154" t="n">
        <v>1</v>
      </c>
      <c r="O154" t="n">
        <v>190</v>
      </c>
      <c r="P154" t="n">
        <v>33</v>
      </c>
      <c r="Q154" t="n">
        <v>89.18918918918919</v>
      </c>
      <c r="R154" t="n">
        <v>0</v>
      </c>
      <c r="S154" t="n">
        <v>0</v>
      </c>
      <c r="T154" t="n">
        <v>0.9214762</v>
      </c>
      <c r="U154" t="n">
        <v>0.9858794</v>
      </c>
      <c r="V154" t="n">
        <v>1</v>
      </c>
      <c r="W154" t="n">
        <v>1</v>
      </c>
      <c r="X154" t="n">
        <v>0.3006606</v>
      </c>
      <c r="Y154" t="inlineStr"/>
      <c r="Z154" t="n">
        <v>2</v>
      </c>
      <c r="AA154" t="n">
        <v>0.6960457844484875</v>
      </c>
      <c r="AB154" t="n">
        <v>3</v>
      </c>
      <c r="AC154" t="n">
        <v>0.728952698465362</v>
      </c>
      <c r="AD154" t="n">
        <v>2</v>
      </c>
      <c r="AE154" t="n">
        <v>0.8310839242097272</v>
      </c>
      <c r="AF154" t="n">
        <v>0.7180857144737448</v>
      </c>
      <c r="AG154" t="n">
        <v>0.7234961930736219</v>
      </c>
      <c r="AH154" t="n">
        <v>0.5689160303705055</v>
      </c>
      <c r="AI154" t="n">
        <v>1.027494</v>
      </c>
      <c r="AJ154" t="n">
        <v>0.5738432</v>
      </c>
      <c r="AK154" t="n">
        <v>1.839778</v>
      </c>
      <c r="AL154" t="n">
        <v>25</v>
      </c>
      <c r="AM154" t="n">
        <v>14</v>
      </c>
      <c r="AN154" t="n">
        <v>44</v>
      </c>
      <c r="AO154" t="n">
        <v>231.9613</v>
      </c>
      <c r="AP154" t="n">
        <v>206.9285</v>
      </c>
      <c r="AQ154" t="n">
        <v>260.0224</v>
      </c>
      <c r="AR154" t="n">
        <v>0.7243711</v>
      </c>
      <c r="AS154" t="n">
        <v>0.5767698999999999</v>
      </c>
      <c r="AT154" t="n">
        <v>0.9097449</v>
      </c>
      <c r="AU154" t="inlineStr">
        <is>
          <t>anlys\230430-153402\PhylBone-ab-10mn-m-haz-pol-la-ra-9cl69515</t>
        </is>
      </c>
    </row>
    <row r="155">
      <c r="A155" t="n">
        <v>5</v>
      </c>
      <c r="B155" t="inlineStr">
        <is>
          <t>Phylloscopus bonelli</t>
        </is>
      </c>
      <c r="C155" t="inlineStr">
        <is>
          <t>a+b</t>
        </is>
      </c>
      <c r="D155" t="inlineStr">
        <is>
          <t>m</t>
        </is>
      </c>
      <c r="E155" t="inlineStr">
        <is>
          <t>10mn</t>
        </is>
      </c>
      <c r="F155" t="n">
        <v>37</v>
      </c>
      <c r="G155" t="n">
        <v>287.586762257787</v>
      </c>
      <c r="H155" t="n">
        <v>148</v>
      </c>
      <c r="I155" t="inlineStr">
        <is>
          <t>HNORMAL</t>
        </is>
      </c>
      <c r="J155" t="inlineStr">
        <is>
          <t>POLY</t>
        </is>
      </c>
      <c r="K155" t="n">
        <v>30.4816612985635</v>
      </c>
      <c r="L155" t="inlineStr"/>
      <c r="M155" t="inlineStr"/>
      <c r="N155" t="n">
        <v>1</v>
      </c>
      <c r="O155" t="n">
        <v>190</v>
      </c>
      <c r="P155" t="n">
        <v>35</v>
      </c>
      <c r="Q155" t="n">
        <v>94.5945945945946</v>
      </c>
      <c r="R155" t="n">
        <v>0</v>
      </c>
      <c r="S155" t="n">
        <v>0</v>
      </c>
      <c r="T155" t="n">
        <v>0.9920028</v>
      </c>
      <c r="U155" t="n">
        <v>0.9758741</v>
      </c>
      <c r="V155" t="n">
        <v>1</v>
      </c>
      <c r="W155" t="n">
        <v>1</v>
      </c>
      <c r="X155" t="n">
        <v>0.3670678</v>
      </c>
      <c r="Y155" t="inlineStr"/>
      <c r="Z155" t="inlineStr"/>
      <c r="AA155" t="n">
        <v>0.6145104014808326</v>
      </c>
      <c r="AB155" t="n">
        <v>10</v>
      </c>
      <c r="AC155" t="n">
        <v>0.7062051262272343</v>
      </c>
      <c r="AD155" t="inlineStr"/>
      <c r="AE155" t="n">
        <v>0.7838362367947884</v>
      </c>
      <c r="AF155" t="n">
        <v>0.6480947954732537</v>
      </c>
      <c r="AG155" t="n">
        <v>0.6469154481242696</v>
      </c>
      <c r="AH155" t="n">
        <v>0.4249124171628748</v>
      </c>
      <c r="AI155" t="n">
        <v>1.510005</v>
      </c>
      <c r="AJ155" t="n">
        <v>0.7463006</v>
      </c>
      <c r="AK155" t="n">
        <v>3.055224</v>
      </c>
      <c r="AL155" t="n">
        <v>36</v>
      </c>
      <c r="AM155" t="n">
        <v>18</v>
      </c>
      <c r="AN155" t="n">
        <v>73</v>
      </c>
      <c r="AO155" t="n">
        <v>197.0575</v>
      </c>
      <c r="AP155" t="n">
        <v>153.2049</v>
      </c>
      <c r="AQ155" t="n">
        <v>253.4624</v>
      </c>
      <c r="AR155" t="n">
        <v>0.4695138</v>
      </c>
      <c r="AS155" t="n">
        <v>0.2853976</v>
      </c>
      <c r="AT155" t="n">
        <v>0.7724074</v>
      </c>
      <c r="AU155" t="inlineStr">
        <is>
          <t>anlys\230430-153402\PhylBone-ab-10mn-m-hno-pol-la-oy28c3c1</t>
        </is>
      </c>
    </row>
    <row r="156">
      <c r="A156" t="n">
        <v>6</v>
      </c>
      <c r="B156" t="inlineStr">
        <is>
          <t>Oriolus oriolus</t>
        </is>
      </c>
      <c r="C156" t="inlineStr">
        <is>
          <t>b</t>
        </is>
      </c>
      <c r="D156" t="inlineStr">
        <is>
          <t>m</t>
        </is>
      </c>
      <c r="E156" t="inlineStr">
        <is>
          <t>5mn</t>
        </is>
      </c>
      <c r="F156" t="n">
        <v>4</v>
      </c>
      <c r="G156" t="n">
        <v>203.380021651143</v>
      </c>
      <c r="H156" t="n">
        <v>172</v>
      </c>
      <c r="I156" t="inlineStr">
        <is>
          <t>HNORMAL</t>
        </is>
      </c>
      <c r="J156" t="inlineStr">
        <is>
          <t>POLY</t>
        </is>
      </c>
      <c r="K156" t="inlineStr"/>
      <c r="L156" t="inlineStr"/>
      <c r="M156" t="inlineStr"/>
      <c r="N156" t="n">
        <v>2</v>
      </c>
      <c r="O156" t="n">
        <v>94</v>
      </c>
      <c r="P156" t="n">
        <v>4</v>
      </c>
      <c r="Q156" t="n">
        <v>100</v>
      </c>
      <c r="R156" t="n">
        <v>0</v>
      </c>
      <c r="S156" t="n">
        <v>0</v>
      </c>
      <c r="T156" t="inlineStr"/>
      <c r="U156" t="n">
        <v>0.8271037999999999</v>
      </c>
      <c r="V156" t="n">
        <v>0</v>
      </c>
      <c r="W156" t="n">
        <v>0</v>
      </c>
      <c r="X156" t="n">
        <v>0.8522585</v>
      </c>
      <c r="Y156" t="inlineStr"/>
      <c r="Z156" t="inlineStr"/>
      <c r="AA156" t="n">
        <v>0</v>
      </c>
      <c r="AB156" t="inlineStr"/>
      <c r="AC156" t="n">
        <v>0</v>
      </c>
      <c r="AD156" t="inlineStr"/>
      <c r="AE156" t="inlineStr"/>
      <c r="AF156" t="n">
        <v>0</v>
      </c>
      <c r="AG156" t="n">
        <v>0</v>
      </c>
      <c r="AH156" t="n">
        <v>0</v>
      </c>
      <c r="AI156" t="n">
        <v>0.3275355</v>
      </c>
      <c r="AJ156" t="n">
        <v>0.05613953</v>
      </c>
      <c r="AK156" t="n">
        <v>1.910944</v>
      </c>
      <c r="AL156" t="n">
        <v>8</v>
      </c>
      <c r="AM156" t="n">
        <v>1</v>
      </c>
      <c r="AN156" t="n">
        <v>46</v>
      </c>
      <c r="AO156" t="n">
        <v>203.3583</v>
      </c>
      <c r="AP156" t="n">
        <v>69.33705999999999</v>
      </c>
      <c r="AQ156" t="n">
        <v>596.4285</v>
      </c>
      <c r="AR156" t="n">
        <v>0.9997865</v>
      </c>
      <c r="AS156" t="n">
        <v>0.1352818</v>
      </c>
      <c r="AT156" t="n">
        <v>1</v>
      </c>
      <c r="AU156" t="inlineStr">
        <is>
          <t>anlys\230430-153402\OrioOrio-b-5mn-m-hno-pol-s2nah_e4</t>
        </is>
      </c>
    </row>
    <row r="157">
      <c r="A157" t="n">
        <v>6</v>
      </c>
      <c r="B157" t="inlineStr">
        <is>
          <t>Oriolus oriolus</t>
        </is>
      </c>
      <c r="C157" t="inlineStr">
        <is>
          <t>b</t>
        </is>
      </c>
      <c r="D157" t="inlineStr">
        <is>
          <t>m</t>
        </is>
      </c>
      <c r="E157" t="inlineStr">
        <is>
          <t>5mn</t>
        </is>
      </c>
      <c r="F157" t="n">
        <v>4</v>
      </c>
      <c r="G157" t="n">
        <v>203.380021651143</v>
      </c>
      <c r="H157" t="n">
        <v>173</v>
      </c>
      <c r="I157" t="inlineStr">
        <is>
          <t>HNORMAL</t>
        </is>
      </c>
      <c r="J157" t="inlineStr">
        <is>
          <t>POLY</t>
        </is>
      </c>
      <c r="K157" t="inlineStr"/>
      <c r="L157" t="inlineStr"/>
      <c r="M157" t="n">
        <v>3</v>
      </c>
      <c r="N157" t="n">
        <v>2</v>
      </c>
      <c r="O157" t="n">
        <v>94</v>
      </c>
      <c r="P157" t="n">
        <v>4</v>
      </c>
      <c r="Q157" t="n">
        <v>100</v>
      </c>
      <c r="R157" t="n">
        <v>0</v>
      </c>
      <c r="S157" t="n">
        <v>0</v>
      </c>
      <c r="T157" t="n">
        <v>0.3711274</v>
      </c>
      <c r="U157" t="n">
        <v>0.8271037999999999</v>
      </c>
      <c r="V157" t="n">
        <v>0</v>
      </c>
      <c r="W157" t="n">
        <v>0</v>
      </c>
      <c r="X157" t="n">
        <v>0.8522585</v>
      </c>
      <c r="Y157" t="inlineStr"/>
      <c r="Z157" t="inlineStr"/>
      <c r="AA157" t="n">
        <v>0</v>
      </c>
      <c r="AB157" t="inlineStr"/>
      <c r="AC157" t="n">
        <v>0</v>
      </c>
      <c r="AD157" t="inlineStr"/>
      <c r="AE157" t="n">
        <v>0</v>
      </c>
      <c r="AF157" t="n">
        <v>0</v>
      </c>
      <c r="AG157" t="n">
        <v>0</v>
      </c>
      <c r="AH157" t="n">
        <v>0</v>
      </c>
      <c r="AI157" t="n">
        <v>0.3275355</v>
      </c>
      <c r="AJ157" t="n">
        <v>0.05613953</v>
      </c>
      <c r="AK157" t="n">
        <v>1.910944</v>
      </c>
      <c r="AL157" t="n">
        <v>8</v>
      </c>
      <c r="AM157" t="n">
        <v>1</v>
      </c>
      <c r="AN157" t="n">
        <v>46</v>
      </c>
      <c r="AO157" t="n">
        <v>203.3583</v>
      </c>
      <c r="AP157" t="n">
        <v>69.33705999999999</v>
      </c>
      <c r="AQ157" t="n">
        <v>596.4285</v>
      </c>
      <c r="AR157" t="n">
        <v>0.9997865</v>
      </c>
      <c r="AS157" t="n">
        <v>0.1352818</v>
      </c>
      <c r="AT157" t="n">
        <v>1</v>
      </c>
      <c r="AU157" t="inlineStr">
        <is>
          <t>anlys\230430-153402\OrioOrio-b-5mn-m-hno-pol-ma-i7rlgrv_</t>
        </is>
      </c>
    </row>
    <row r="158">
      <c r="A158" t="n">
        <v>6</v>
      </c>
      <c r="B158" t="inlineStr">
        <is>
          <t>Oriolus oriolus</t>
        </is>
      </c>
      <c r="C158" t="inlineStr">
        <is>
          <t>b</t>
        </is>
      </c>
      <c r="D158" t="inlineStr">
        <is>
          <t>m</t>
        </is>
      </c>
      <c r="E158" t="inlineStr">
        <is>
          <t>5mn</t>
        </is>
      </c>
      <c r="F158" t="n">
        <v>4</v>
      </c>
      <c r="G158" t="n">
        <v>203.380021651143</v>
      </c>
      <c r="H158" t="n">
        <v>187</v>
      </c>
      <c r="I158" t="inlineStr">
        <is>
          <t>HAZARD</t>
        </is>
      </c>
      <c r="J158" t="inlineStr">
        <is>
          <t>POLY</t>
        </is>
      </c>
      <c r="K158" t="inlineStr"/>
      <c r="L158" t="inlineStr"/>
      <c r="M158" t="inlineStr"/>
      <c r="N158" t="n">
        <v>2</v>
      </c>
      <c r="O158" t="n">
        <v>94</v>
      </c>
      <c r="P158" t="n">
        <v>4</v>
      </c>
      <c r="Q158" t="n">
        <v>100</v>
      </c>
      <c r="R158" t="n">
        <v>0</v>
      </c>
      <c r="S158" t="n">
        <v>1.999900000000004</v>
      </c>
      <c r="T158" t="inlineStr"/>
      <c r="U158" t="n">
        <v>0.8270092</v>
      </c>
      <c r="V158" t="n">
        <v>0</v>
      </c>
      <c r="W158" t="n">
        <v>0</v>
      </c>
      <c r="X158" t="n">
        <v>0.4918694</v>
      </c>
      <c r="Y158" t="inlineStr"/>
      <c r="Z158" t="inlineStr"/>
      <c r="AA158" t="n">
        <v>0</v>
      </c>
      <c r="AB158" t="inlineStr"/>
      <c r="AC158" t="n">
        <v>0</v>
      </c>
      <c r="AD158" t="inlineStr"/>
      <c r="AE158" t="inlineStr"/>
      <c r="AF158" t="n">
        <v>0</v>
      </c>
      <c r="AG158" t="n">
        <v>0</v>
      </c>
      <c r="AH158" t="n">
        <v>0</v>
      </c>
      <c r="AI158" t="n">
        <v>0.3274656</v>
      </c>
      <c r="AJ158" t="n">
        <v>0.1299348</v>
      </c>
      <c r="AK158" t="n">
        <v>0.8252885</v>
      </c>
      <c r="AL158" t="n">
        <v>8</v>
      </c>
      <c r="AM158" t="n">
        <v>3</v>
      </c>
      <c r="AN158" t="n">
        <v>20</v>
      </c>
      <c r="AO158" t="n">
        <v>203.38</v>
      </c>
      <c r="AP158" t="n">
        <v>203.3799</v>
      </c>
      <c r="AQ158" t="n">
        <v>203.3801</v>
      </c>
      <c r="AR158" t="n">
        <v>0.9999999000000001</v>
      </c>
      <c r="AS158" t="n">
        <v>0.9999987</v>
      </c>
      <c r="AT158" t="n">
        <v>1</v>
      </c>
      <c r="AU158" t="inlineStr">
        <is>
          <t>anlys\230430-153402\OrioOrio-b-5mn-m-haz-pol-hc923rg_</t>
        </is>
      </c>
    </row>
    <row r="159">
      <c r="A159" t="n">
        <v>6</v>
      </c>
      <c r="B159" t="inlineStr">
        <is>
          <t>Oriolus oriolus</t>
        </is>
      </c>
      <c r="C159" t="inlineStr">
        <is>
          <t>b</t>
        </is>
      </c>
      <c r="D159" t="inlineStr">
        <is>
          <t>m</t>
        </is>
      </c>
      <c r="E159" t="inlineStr">
        <is>
          <t>5mn</t>
        </is>
      </c>
      <c r="F159" t="n">
        <v>4</v>
      </c>
      <c r="G159" t="n">
        <v>203.380021651143</v>
      </c>
      <c r="H159" t="n">
        <v>181</v>
      </c>
      <c r="I159" t="inlineStr">
        <is>
          <t>HNORMAL</t>
        </is>
      </c>
      <c r="J159" t="inlineStr">
        <is>
          <t>POLY</t>
        </is>
      </c>
      <c r="K159" t="inlineStr"/>
      <c r="L159" t="n">
        <v>100</v>
      </c>
      <c r="M159" t="inlineStr"/>
      <c r="N159" t="n">
        <v>2</v>
      </c>
      <c r="O159" t="n">
        <v>94</v>
      </c>
      <c r="P159" t="n">
        <v>2</v>
      </c>
      <c r="Q159" t="n">
        <v>50</v>
      </c>
      <c r="R159" t="n">
        <v>0</v>
      </c>
      <c r="S159" t="n">
        <v>0</v>
      </c>
      <c r="T159" t="inlineStr"/>
      <c r="U159" t="n">
        <v>0.2298637</v>
      </c>
      <c r="V159" t="n">
        <v>0</v>
      </c>
      <c r="W159" t="n">
        <v>0</v>
      </c>
      <c r="X159" t="n">
        <v>1.558107</v>
      </c>
      <c r="Y159" t="inlineStr"/>
      <c r="Z159" t="inlineStr"/>
      <c r="AA159" t="n">
        <v>0</v>
      </c>
      <c r="AB159" t="inlineStr"/>
      <c r="AC159" t="n">
        <v>0</v>
      </c>
      <c r="AD159" t="inlineStr"/>
      <c r="AE159" t="inlineStr"/>
      <c r="AF159" t="n">
        <v>0</v>
      </c>
      <c r="AG159" t="n">
        <v>0</v>
      </c>
      <c r="AH159" t="n">
        <v>0</v>
      </c>
      <c r="AI159" t="n">
        <v>0.6773829</v>
      </c>
      <c r="AJ159" t="n">
        <v>0.001314886</v>
      </c>
      <c r="AK159" t="n">
        <v>348.9638</v>
      </c>
      <c r="AL159" t="n">
        <v>16</v>
      </c>
      <c r="AM159" t="n">
        <v>0</v>
      </c>
      <c r="AN159" t="n">
        <v>8375</v>
      </c>
      <c r="AO159" t="n">
        <v>99.99056</v>
      </c>
      <c r="AP159" t="n">
        <v>0.03428486</v>
      </c>
      <c r="AQ159" t="n">
        <v>291618.8</v>
      </c>
      <c r="AR159" t="n">
        <v>0.9998112</v>
      </c>
      <c r="AS159" t="n">
        <v>1.886643e-06</v>
      </c>
      <c r="AT159" t="n">
        <v>1</v>
      </c>
      <c r="AU159" t="inlineStr">
        <is>
          <t>anlys\230430-153402\OrioOrio-b-5mn-m-hno-pol-r100-604a7z9r</t>
        </is>
      </c>
    </row>
    <row r="160">
      <c r="A160" t="n">
        <v>6</v>
      </c>
      <c r="B160" t="inlineStr">
        <is>
          <t>Oriolus oriolus</t>
        </is>
      </c>
      <c r="C160" t="inlineStr">
        <is>
          <t>b</t>
        </is>
      </c>
      <c r="D160" t="inlineStr">
        <is>
          <t>m</t>
        </is>
      </c>
      <c r="E160" t="inlineStr">
        <is>
          <t>5mn</t>
        </is>
      </c>
      <c r="F160" t="n">
        <v>4</v>
      </c>
      <c r="G160" t="n">
        <v>203.380021651143</v>
      </c>
      <c r="H160" t="n">
        <v>196</v>
      </c>
      <c r="I160" t="inlineStr">
        <is>
          <t>HAZARD</t>
        </is>
      </c>
      <c r="J160" t="inlineStr">
        <is>
          <t>POLY</t>
        </is>
      </c>
      <c r="K160" t="inlineStr"/>
      <c r="L160" t="n">
        <v>100</v>
      </c>
      <c r="M160" t="inlineStr"/>
      <c r="N160" t="n">
        <v>2</v>
      </c>
      <c r="O160" t="n">
        <v>94</v>
      </c>
      <c r="P160" t="n">
        <v>2</v>
      </c>
      <c r="Q160" t="n">
        <v>50</v>
      </c>
      <c r="R160" t="inlineStr"/>
      <c r="S160" t="inlineStr"/>
      <c r="T160" t="inlineStr"/>
      <c r="U160" t="inlineStr"/>
      <c r="V160" t="inlineStr"/>
      <c r="W160" t="inlineStr"/>
      <c r="X160" t="n">
        <v>0.7032946</v>
      </c>
      <c r="Y160" t="inlineStr"/>
      <c r="Z160" t="inlineStr"/>
      <c r="AA160" t="n">
        <v>0</v>
      </c>
      <c r="AB160" t="inlineStr"/>
      <c r="AC160" t="n">
        <v>0</v>
      </c>
      <c r="AD160" t="inlineStr"/>
      <c r="AE160" t="inlineStr"/>
      <c r="AF160" t="n">
        <v>0</v>
      </c>
      <c r="AG160" t="n">
        <v>0</v>
      </c>
      <c r="AH160" t="n">
        <v>0</v>
      </c>
      <c r="AI160" t="n">
        <v>33.86275</v>
      </c>
      <c r="AJ160" t="n">
        <v>9.616160000000001</v>
      </c>
      <c r="AK160" t="n">
        <v>119.2457</v>
      </c>
      <c r="AL160" t="n">
        <v>813</v>
      </c>
      <c r="AM160" t="n">
        <v>231</v>
      </c>
      <c r="AN160" t="n">
        <v>2862</v>
      </c>
      <c r="AO160" t="inlineStr"/>
      <c r="AP160" t="inlineStr"/>
      <c r="AQ160" t="inlineStr"/>
      <c r="AR160" t="inlineStr"/>
      <c r="AS160" t="inlineStr"/>
      <c r="AT160" t="inlineStr"/>
      <c r="AU160" t="inlineStr">
        <is>
          <t>anlys\230430-153402\OrioOrio-b-5mn-m-haz-pol-r100-b28le02i</t>
        </is>
      </c>
    </row>
    <row r="161">
      <c r="A161" t="n">
        <v>6</v>
      </c>
      <c r="B161" t="inlineStr">
        <is>
          <t>Oriolus oriolus</t>
        </is>
      </c>
      <c r="C161" t="inlineStr">
        <is>
          <t>b</t>
        </is>
      </c>
      <c r="D161" t="inlineStr">
        <is>
          <t>m</t>
        </is>
      </c>
      <c r="E161" t="inlineStr">
        <is>
          <t>5mn</t>
        </is>
      </c>
      <c r="F161" t="n">
        <v>4</v>
      </c>
      <c r="G161" t="n">
        <v>203.380021651143</v>
      </c>
      <c r="H161" t="n">
        <v>182</v>
      </c>
      <c r="I161" t="inlineStr">
        <is>
          <t>HNORMAL</t>
        </is>
      </c>
      <c r="J161" t="inlineStr">
        <is>
          <t>POLY</t>
        </is>
      </c>
      <c r="K161" t="inlineStr"/>
      <c r="L161" t="n">
        <v>200</v>
      </c>
      <c r="M161" t="inlineStr"/>
      <c r="N161" t="n">
        <v>2</v>
      </c>
      <c r="O161" t="n">
        <v>94</v>
      </c>
      <c r="P161" t="n">
        <v>3</v>
      </c>
      <c r="Q161" t="n">
        <v>75</v>
      </c>
      <c r="R161" t="n">
        <v>0</v>
      </c>
      <c r="S161" t="n">
        <v>0</v>
      </c>
      <c r="T161" t="inlineStr"/>
      <c r="U161" t="n">
        <v>0.8557369</v>
      </c>
      <c r="V161" t="n">
        <v>0</v>
      </c>
      <c r="W161" t="n">
        <v>0</v>
      </c>
      <c r="X161" t="n">
        <v>0.9822999</v>
      </c>
      <c r="Y161" t="inlineStr"/>
      <c r="Z161" t="inlineStr"/>
      <c r="AA161" t="n">
        <v>0</v>
      </c>
      <c r="AB161" t="inlineStr"/>
      <c r="AC161" t="n">
        <v>0</v>
      </c>
      <c r="AD161" t="inlineStr"/>
      <c r="AE161" t="inlineStr"/>
      <c r="AF161" t="n">
        <v>0</v>
      </c>
      <c r="AG161" t="n">
        <v>0</v>
      </c>
      <c r="AH161" t="n">
        <v>0</v>
      </c>
      <c r="AI161" t="n">
        <v>0.4765203</v>
      </c>
      <c r="AJ161" t="n">
        <v>0.05392485</v>
      </c>
      <c r="AK161" t="n">
        <v>4.210889</v>
      </c>
      <c r="AL161" t="n">
        <v>11</v>
      </c>
      <c r="AM161" t="n">
        <v>1</v>
      </c>
      <c r="AN161" t="n">
        <v>101</v>
      </c>
      <c r="AO161" t="n">
        <v>146.0095</v>
      </c>
      <c r="AP161" t="n">
        <v>27.87046</v>
      </c>
      <c r="AQ161" t="n">
        <v>764.9235</v>
      </c>
      <c r="AR161" t="n">
        <v>0.5329692</v>
      </c>
      <c r="AS161" t="n">
        <v>0.02590776</v>
      </c>
      <c r="AT161" t="n">
        <v>1</v>
      </c>
      <c r="AU161" t="inlineStr">
        <is>
          <t>anlys\230430-153402\OrioOrio-b-5mn-m-hno-pol-r200-pt9y6zqk</t>
        </is>
      </c>
    </row>
    <row r="162">
      <c r="A162" t="n">
        <v>6</v>
      </c>
      <c r="B162" t="inlineStr">
        <is>
          <t>Oriolus oriolus</t>
        </is>
      </c>
      <c r="C162" t="inlineStr">
        <is>
          <t>b</t>
        </is>
      </c>
      <c r="D162" t="inlineStr">
        <is>
          <t>m</t>
        </is>
      </c>
      <c r="E162" t="inlineStr">
        <is>
          <t>5mn</t>
        </is>
      </c>
      <c r="F162" t="n">
        <v>4</v>
      </c>
      <c r="G162" t="n">
        <v>203.380021651143</v>
      </c>
      <c r="H162" t="n">
        <v>197</v>
      </c>
      <c r="I162" t="inlineStr">
        <is>
          <t>HAZARD</t>
        </is>
      </c>
      <c r="J162" t="inlineStr">
        <is>
          <t>POLY</t>
        </is>
      </c>
      <c r="K162" t="inlineStr"/>
      <c r="L162" t="n">
        <v>200</v>
      </c>
      <c r="M162" t="inlineStr"/>
      <c r="N162" t="n">
        <v>2</v>
      </c>
      <c r="O162" t="n">
        <v>94</v>
      </c>
      <c r="P162" t="n">
        <v>3</v>
      </c>
      <c r="Q162" t="n">
        <v>75</v>
      </c>
      <c r="R162" t="n">
        <v>0</v>
      </c>
      <c r="S162" t="n">
        <v>1.747459999999997</v>
      </c>
      <c r="T162" t="inlineStr"/>
      <c r="U162" t="n">
        <v>0.8832915</v>
      </c>
      <c r="V162" t="n">
        <v>0</v>
      </c>
      <c r="W162" t="n">
        <v>0</v>
      </c>
      <c r="X162" t="n">
        <v>8.767588999999999</v>
      </c>
      <c r="Y162" t="inlineStr"/>
      <c r="Z162" t="inlineStr"/>
      <c r="AA162" t="n">
        <v>0</v>
      </c>
      <c r="AB162" t="inlineStr"/>
      <c r="AC162" t="n">
        <v>0</v>
      </c>
      <c r="AD162" t="inlineStr"/>
      <c r="AE162" t="inlineStr"/>
      <c r="AF162" t="n">
        <v>0</v>
      </c>
      <c r="AG162" t="n">
        <v>0</v>
      </c>
      <c r="AH162" t="n">
        <v>0</v>
      </c>
      <c r="AI162" t="n">
        <v>0.4754094</v>
      </c>
      <c r="AJ162" t="n">
        <v>2.449573e-12</v>
      </c>
      <c r="AK162" t="n">
        <v>92266730000</v>
      </c>
      <c r="AL162" t="n">
        <v>11</v>
      </c>
      <c r="AM162" t="n">
        <v>0</v>
      </c>
      <c r="AN162" t="n">
        <v>2214402000000</v>
      </c>
      <c r="AO162" t="n">
        <v>146.18</v>
      </c>
      <c r="AP162" t="n">
        <v>4.008774e-08</v>
      </c>
      <c r="AQ162" t="n">
        <v>533045300000</v>
      </c>
      <c r="AR162" t="n">
        <v>0.5342146</v>
      </c>
      <c r="AS162" t="n">
        <v>1.649638e-12</v>
      </c>
      <c r="AT162" t="n">
        <v>1</v>
      </c>
      <c r="AU162" t="inlineStr">
        <is>
          <t>anlys\230430-153402\OrioOrio-b-5mn-m-haz-pol-r200-kgubhqpq</t>
        </is>
      </c>
    </row>
    <row r="163">
      <c r="A163" t="n">
        <v>6</v>
      </c>
      <c r="B163" t="inlineStr">
        <is>
          <t>Oriolus oriolus</t>
        </is>
      </c>
      <c r="C163" t="inlineStr">
        <is>
          <t>b</t>
        </is>
      </c>
      <c r="D163" t="inlineStr">
        <is>
          <t>m</t>
        </is>
      </c>
      <c r="E163" t="inlineStr">
        <is>
          <t>5mn</t>
        </is>
      </c>
      <c r="F163" t="n">
        <v>4</v>
      </c>
      <c r="G163" t="n">
        <v>203.380021651143</v>
      </c>
      <c r="H163" t="n">
        <v>175</v>
      </c>
      <c r="I163" t="inlineStr">
        <is>
          <t>HNORMAL</t>
        </is>
      </c>
      <c r="J163" t="inlineStr">
        <is>
          <t>POLY</t>
        </is>
      </c>
      <c r="K163" t="inlineStr"/>
      <c r="L163" t="n">
        <v>200.2120034342496</v>
      </c>
      <c r="M163" t="n">
        <v>3</v>
      </c>
      <c r="N163" t="n">
        <v>2</v>
      </c>
      <c r="O163" t="n">
        <v>94</v>
      </c>
      <c r="P163" t="n">
        <v>3</v>
      </c>
      <c r="Q163" t="n">
        <v>75</v>
      </c>
      <c r="R163" t="n">
        <v>0</v>
      </c>
      <c r="S163" t="n">
        <v>0</v>
      </c>
      <c r="T163" t="n">
        <v>0.3152807</v>
      </c>
      <c r="U163" t="n">
        <v>0.8567164</v>
      </c>
      <c r="V163" t="n">
        <v>0</v>
      </c>
      <c r="W163" t="n">
        <v>0</v>
      </c>
      <c r="X163" t="n">
        <v>0.9823026</v>
      </c>
      <c r="Y163" t="inlineStr"/>
      <c r="Z163" t="inlineStr"/>
      <c r="AA163" t="n">
        <v>0</v>
      </c>
      <c r="AB163" t="inlineStr"/>
      <c r="AC163" t="n">
        <v>0</v>
      </c>
      <c r="AD163" t="inlineStr"/>
      <c r="AE163" t="n">
        <v>0</v>
      </c>
      <c r="AF163" t="n">
        <v>0</v>
      </c>
      <c r="AG163" t="n">
        <v>0</v>
      </c>
      <c r="AH163" t="n">
        <v>0</v>
      </c>
      <c r="AI163" t="n">
        <v>0.477488</v>
      </c>
      <c r="AJ163" t="n">
        <v>0.0540339</v>
      </c>
      <c r="AK163" t="n">
        <v>4.219476</v>
      </c>
      <c r="AL163" t="n">
        <v>11</v>
      </c>
      <c r="AM163" t="n">
        <v>1</v>
      </c>
      <c r="AN163" t="n">
        <v>101</v>
      </c>
      <c r="AO163" t="n">
        <v>145.8615</v>
      </c>
      <c r="AP163" t="n">
        <v>27.84203</v>
      </c>
      <c r="AQ163" t="n">
        <v>764.1528</v>
      </c>
      <c r="AR163" t="n">
        <v>0.5307633</v>
      </c>
      <c r="AS163" t="n">
        <v>0.02580029</v>
      </c>
      <c r="AT163" t="n">
        <v>1</v>
      </c>
      <c r="AU163" t="inlineStr">
        <is>
          <t>anlys\230430-153402\OrioOrio-b-5mn-m-hno-pol-ra-ma-exwshbmi</t>
        </is>
      </c>
    </row>
    <row r="164">
      <c r="A164" t="n">
        <v>6</v>
      </c>
      <c r="B164" t="inlineStr">
        <is>
          <t>Oriolus oriolus</t>
        </is>
      </c>
      <c r="C164" t="inlineStr">
        <is>
          <t>b</t>
        </is>
      </c>
      <c r="D164" t="inlineStr">
        <is>
          <t>m</t>
        </is>
      </c>
      <c r="E164" t="inlineStr">
        <is>
          <t>5mn</t>
        </is>
      </c>
      <c r="F164" t="n">
        <v>4</v>
      </c>
      <c r="G164" t="n">
        <v>203.380021651143</v>
      </c>
      <c r="H164" t="n">
        <v>174</v>
      </c>
      <c r="I164" t="inlineStr">
        <is>
          <t>HNORMAL</t>
        </is>
      </c>
      <c r="J164" t="inlineStr">
        <is>
          <t>POLY</t>
        </is>
      </c>
      <c r="K164" t="inlineStr"/>
      <c r="L164" t="n">
        <v>201.0731055095719</v>
      </c>
      <c r="M164" t="inlineStr"/>
      <c r="N164" t="n">
        <v>2</v>
      </c>
      <c r="O164" t="n">
        <v>94</v>
      </c>
      <c r="P164" t="n">
        <v>3</v>
      </c>
      <c r="Q164" t="n">
        <v>75</v>
      </c>
      <c r="R164" t="n">
        <v>0</v>
      </c>
      <c r="S164" t="n">
        <v>0</v>
      </c>
      <c r="T164" t="inlineStr"/>
      <c r="U164" t="n">
        <v>0.860603</v>
      </c>
      <c r="V164" t="n">
        <v>0</v>
      </c>
      <c r="W164" t="n">
        <v>0</v>
      </c>
      <c r="X164" t="n">
        <v>0.982321</v>
      </c>
      <c r="Y164" t="inlineStr"/>
      <c r="Z164" t="inlineStr"/>
      <c r="AA164" t="n">
        <v>0</v>
      </c>
      <c r="AB164" t="inlineStr"/>
      <c r="AC164" t="n">
        <v>0</v>
      </c>
      <c r="AD164" t="inlineStr"/>
      <c r="AE164" t="inlineStr"/>
      <c r="AF164" t="n">
        <v>0</v>
      </c>
      <c r="AG164" t="n">
        <v>0</v>
      </c>
      <c r="AH164" t="n">
        <v>0</v>
      </c>
      <c r="AI164" t="n">
        <v>0.4813605</v>
      </c>
      <c r="AJ164" t="n">
        <v>0.05446902</v>
      </c>
      <c r="AK164" t="n">
        <v>4.25394</v>
      </c>
      <c r="AL164" t="n">
        <v>12</v>
      </c>
      <c r="AM164" t="n">
        <v>1</v>
      </c>
      <c r="AN164" t="n">
        <v>102</v>
      </c>
      <c r="AO164" t="n">
        <v>145.2735</v>
      </c>
      <c r="AP164" t="n">
        <v>27.72861</v>
      </c>
      <c r="AQ164" t="n">
        <v>761.1057</v>
      </c>
      <c r="AR164" t="n">
        <v>0.5219941</v>
      </c>
      <c r="AS164" t="n">
        <v>0.02537231</v>
      </c>
      <c r="AT164" t="n">
        <v>1</v>
      </c>
      <c r="AU164" t="inlineStr">
        <is>
          <t>anlys\230430-153402\OrioOrio-b-5mn-m-hno-pol-ra-jtytuprz</t>
        </is>
      </c>
    </row>
    <row r="165">
      <c r="A165" t="n">
        <v>6</v>
      </c>
      <c r="B165" t="inlineStr">
        <is>
          <t>Oriolus oriolus</t>
        </is>
      </c>
      <c r="C165" t="inlineStr">
        <is>
          <t>b</t>
        </is>
      </c>
      <c r="D165" t="inlineStr">
        <is>
          <t>m</t>
        </is>
      </c>
      <c r="E165" t="inlineStr">
        <is>
          <t>5mn</t>
        </is>
      </c>
      <c r="F165" t="n">
        <v>4</v>
      </c>
      <c r="G165" t="n">
        <v>203.380021651143</v>
      </c>
      <c r="H165" t="n">
        <v>189</v>
      </c>
      <c r="I165" t="inlineStr">
        <is>
          <t>HAZARD</t>
        </is>
      </c>
      <c r="J165" t="inlineStr">
        <is>
          <t>POLY</t>
        </is>
      </c>
      <c r="K165" t="inlineStr"/>
      <c r="L165" t="n">
        <v>202.8400964029263</v>
      </c>
      <c r="M165" t="inlineStr"/>
      <c r="N165" t="n">
        <v>2</v>
      </c>
      <c r="O165" t="n">
        <v>94</v>
      </c>
      <c r="P165" t="n">
        <v>3</v>
      </c>
      <c r="Q165" t="n">
        <v>75</v>
      </c>
      <c r="R165" t="n">
        <v>0</v>
      </c>
      <c r="S165" t="n">
        <v>0</v>
      </c>
      <c r="T165" t="inlineStr"/>
      <c r="U165" t="n">
        <v>0.8670871999999999</v>
      </c>
      <c r="V165" t="n">
        <v>0</v>
      </c>
      <c r="W165" t="n">
        <v>0</v>
      </c>
      <c r="X165" t="n">
        <v>13.27249</v>
      </c>
      <c r="Y165" t="inlineStr"/>
      <c r="Z165" t="inlineStr"/>
      <c r="AA165" t="n">
        <v>0</v>
      </c>
      <c r="AB165" t="inlineStr"/>
      <c r="AC165" t="n">
        <v>0</v>
      </c>
      <c r="AD165" t="inlineStr"/>
      <c r="AE165" t="inlineStr"/>
      <c r="AF165" t="n">
        <v>0</v>
      </c>
      <c r="AG165" t="n">
        <v>0</v>
      </c>
      <c r="AH165" t="n">
        <v>0</v>
      </c>
      <c r="AI165" t="n">
        <v>0.4826913</v>
      </c>
      <c r="AJ165" t="n">
        <v>1.7266e-13</v>
      </c>
      <c r="AK165" t="n">
        <v>1349420000000</v>
      </c>
      <c r="AL165" t="n">
        <v>12</v>
      </c>
      <c r="AM165" t="n">
        <v>0</v>
      </c>
      <c r="AN165" t="n">
        <v>32386080000000</v>
      </c>
      <c r="AO165" t="n">
        <v>145.0731</v>
      </c>
      <c r="AP165" t="n">
        <v>2.491412e-09</v>
      </c>
      <c r="AQ165" t="n">
        <v>8447503000000</v>
      </c>
      <c r="AR165" t="n">
        <v>0.511525</v>
      </c>
      <c r="AS165" t="n">
        <v>1.430149e-13</v>
      </c>
      <c r="AT165" t="n">
        <v>1</v>
      </c>
      <c r="AU165" t="inlineStr">
        <is>
          <t>anlys\230430-153402\OrioOrio-b-5mn-m-haz-pol-ra-5phr_5lo</t>
        </is>
      </c>
    </row>
    <row r="166">
      <c r="A166" t="n">
        <v>6</v>
      </c>
      <c r="B166" t="inlineStr">
        <is>
          <t>Oriolus oriolus</t>
        </is>
      </c>
      <c r="C166" t="inlineStr">
        <is>
          <t>b</t>
        </is>
      </c>
      <c r="D166" t="inlineStr">
        <is>
          <t>m</t>
        </is>
      </c>
      <c r="E166" t="inlineStr">
        <is>
          <t>5mn</t>
        </is>
      </c>
      <c r="F166" t="n">
        <v>4</v>
      </c>
      <c r="G166" t="n">
        <v>203.380021651143</v>
      </c>
      <c r="H166" t="n">
        <v>190</v>
      </c>
      <c r="I166" t="inlineStr">
        <is>
          <t>HAZARD</t>
        </is>
      </c>
      <c r="J166" t="inlineStr">
        <is>
          <t>POLY</t>
        </is>
      </c>
      <c r="K166" t="inlineStr"/>
      <c r="L166" t="n">
        <v>203.0136402816566</v>
      </c>
      <c r="M166" t="n">
        <v>2</v>
      </c>
      <c r="N166" t="n">
        <v>2</v>
      </c>
      <c r="O166" t="n">
        <v>94</v>
      </c>
      <c r="P166" t="n">
        <v>3</v>
      </c>
      <c r="Q166" t="n">
        <v>75</v>
      </c>
      <c r="R166" t="n">
        <v>0</v>
      </c>
      <c r="S166" t="n">
        <v>0</v>
      </c>
      <c r="T166" t="inlineStr"/>
      <c r="U166" t="n">
        <v>0.8665919</v>
      </c>
      <c r="V166" t="n">
        <v>0</v>
      </c>
      <c r="W166" t="n">
        <v>0</v>
      </c>
      <c r="X166" t="n">
        <v>13.23507</v>
      </c>
      <c r="Y166" t="inlineStr"/>
      <c r="Z166" t="inlineStr"/>
      <c r="AA166" t="n">
        <v>0</v>
      </c>
      <c r="AB166" t="inlineStr"/>
      <c r="AC166" t="n">
        <v>0</v>
      </c>
      <c r="AD166" t="inlineStr"/>
      <c r="AE166" t="inlineStr"/>
      <c r="AF166" t="n">
        <v>0</v>
      </c>
      <c r="AG166" t="n">
        <v>0</v>
      </c>
      <c r="AH166" t="n">
        <v>0</v>
      </c>
      <c r="AI166" t="n">
        <v>0.4829788</v>
      </c>
      <c r="AJ166" t="n">
        <v>1.757163e-13</v>
      </c>
      <c r="AK166" t="n">
        <v>1327529000000</v>
      </c>
      <c r="AL166" t="n">
        <v>12</v>
      </c>
      <c r="AM166" t="n">
        <v>0</v>
      </c>
      <c r="AN166" t="n">
        <v>31860690000000</v>
      </c>
      <c r="AO166" t="n">
        <v>145.03</v>
      </c>
      <c r="AP166" t="n">
        <v>2.535947e-09</v>
      </c>
      <c r="AQ166" t="n">
        <v>8294213000000</v>
      </c>
      <c r="AR166" t="n">
        <v>0.5103445</v>
      </c>
      <c r="AS166" t="n">
        <v>1.449441e-13</v>
      </c>
      <c r="AT166" t="n">
        <v>1</v>
      </c>
      <c r="AU166" t="inlineStr">
        <is>
          <t>anlys\230430-153402\OrioOrio-b-5mn-m-haz-pol-ra-ma-3lclzpxh</t>
        </is>
      </c>
    </row>
    <row r="167">
      <c r="A167" t="n">
        <v>6</v>
      </c>
      <c r="B167" t="inlineStr">
        <is>
          <t>Oriolus oriolus</t>
        </is>
      </c>
      <c r="C167" t="inlineStr">
        <is>
          <t>b</t>
        </is>
      </c>
      <c r="D167" t="inlineStr">
        <is>
          <t>m</t>
        </is>
      </c>
      <c r="E167" t="inlineStr">
        <is>
          <t>5mn</t>
        </is>
      </c>
      <c r="F167" t="n">
        <v>4</v>
      </c>
      <c r="G167" t="n">
        <v>203.380021651143</v>
      </c>
      <c r="H167" t="n">
        <v>186</v>
      </c>
      <c r="I167" t="inlineStr">
        <is>
          <t>HNORMAL</t>
        </is>
      </c>
      <c r="J167" t="inlineStr">
        <is>
          <t>POLY</t>
        </is>
      </c>
      <c r="K167" t="inlineStr"/>
      <c r="L167" t="n">
        <v>400</v>
      </c>
      <c r="M167" t="inlineStr"/>
      <c r="N167" t="n">
        <v>2</v>
      </c>
      <c r="O167" t="n">
        <v>94</v>
      </c>
      <c r="P167" t="n">
        <v>4</v>
      </c>
      <c r="Q167" t="n">
        <v>100</v>
      </c>
      <c r="R167" t="n">
        <v>0</v>
      </c>
      <c r="S167" t="n">
        <v>0</v>
      </c>
      <c r="T167" t="inlineStr"/>
      <c r="U167" t="n">
        <v>0.9031652</v>
      </c>
      <c r="V167" t="n">
        <v>0</v>
      </c>
      <c r="W167" t="n">
        <v>0</v>
      </c>
      <c r="X167" t="n">
        <v>0.8879715</v>
      </c>
      <c r="Y167" t="inlineStr"/>
      <c r="Z167" t="inlineStr"/>
      <c r="AA167" t="n">
        <v>0</v>
      </c>
      <c r="AB167" t="inlineStr"/>
      <c r="AC167" t="n">
        <v>0</v>
      </c>
      <c r="AD167" t="inlineStr"/>
      <c r="AE167" t="inlineStr"/>
      <c r="AF167" t="n">
        <v>0</v>
      </c>
      <c r="AG167" t="n">
        <v>0</v>
      </c>
      <c r="AH167" t="n">
        <v>0</v>
      </c>
      <c r="AI167" t="n">
        <v>0.6159392</v>
      </c>
      <c r="AJ167" t="n">
        <v>0.09676034999999999</v>
      </c>
      <c r="AK167" t="n">
        <v>3.920832</v>
      </c>
      <c r="AL167" t="n">
        <v>15</v>
      </c>
      <c r="AM167" t="n">
        <v>2</v>
      </c>
      <c r="AN167" t="n">
        <v>94</v>
      </c>
      <c r="AO167" t="n">
        <v>148.2935</v>
      </c>
      <c r="AP167" t="n">
        <v>47.47804</v>
      </c>
      <c r="AQ167" t="n">
        <v>463.182</v>
      </c>
      <c r="AR167" t="n">
        <v>0.1374436</v>
      </c>
      <c r="AS167" t="n">
        <v>0.01680633</v>
      </c>
      <c r="AT167" t="n">
        <v>1</v>
      </c>
      <c r="AU167" t="inlineStr">
        <is>
          <t>anlys\230430-153402\OrioOrio-b-5mn-m-hno-pol-r400-70hz38sl</t>
        </is>
      </c>
    </row>
    <row r="168">
      <c r="A168" t="n">
        <v>6</v>
      </c>
      <c r="B168" t="inlineStr">
        <is>
          <t>Oriolus oriolus</t>
        </is>
      </c>
      <c r="C168" t="inlineStr">
        <is>
          <t>b</t>
        </is>
      </c>
      <c r="D168" t="inlineStr">
        <is>
          <t>m</t>
        </is>
      </c>
      <c r="E168" t="inlineStr">
        <is>
          <t>5mn</t>
        </is>
      </c>
      <c r="F168" t="n">
        <v>4</v>
      </c>
      <c r="G168" t="n">
        <v>203.380021651143</v>
      </c>
      <c r="H168" t="n">
        <v>201</v>
      </c>
      <c r="I168" t="inlineStr">
        <is>
          <t>HAZARD</t>
        </is>
      </c>
      <c r="J168" t="inlineStr">
        <is>
          <t>POLY</t>
        </is>
      </c>
      <c r="K168" t="inlineStr"/>
      <c r="L168" t="n">
        <v>400</v>
      </c>
      <c r="M168" t="inlineStr"/>
      <c r="N168" t="n">
        <v>2</v>
      </c>
      <c r="O168" t="n">
        <v>94</v>
      </c>
      <c r="P168" t="n">
        <v>4</v>
      </c>
      <c r="Q168" t="n">
        <v>100</v>
      </c>
      <c r="R168" t="n">
        <v>0</v>
      </c>
      <c r="S168" t="n">
        <v>0.4531199999999984</v>
      </c>
      <c r="T168" t="inlineStr"/>
      <c r="U168" t="n">
        <v>0.7649955000000001</v>
      </c>
      <c r="V168" t="n">
        <v>0</v>
      </c>
      <c r="W168" t="n">
        <v>0</v>
      </c>
      <c r="X168" t="n">
        <v>0.7584648000000001</v>
      </c>
      <c r="Y168" t="inlineStr"/>
      <c r="Z168" t="inlineStr"/>
      <c r="AA168" t="n">
        <v>0</v>
      </c>
      <c r="AB168" t="inlineStr"/>
      <c r="AC168" t="n">
        <v>0</v>
      </c>
      <c r="AD168" t="inlineStr"/>
      <c r="AE168" t="inlineStr"/>
      <c r="AF168" t="n">
        <v>0</v>
      </c>
      <c r="AG168" t="n">
        <v>0</v>
      </c>
      <c r="AH168" t="n">
        <v>0</v>
      </c>
      <c r="AI168" t="n">
        <v>0.2920157</v>
      </c>
      <c r="AJ168" t="n">
        <v>0.05569144</v>
      </c>
      <c r="AK168" t="n">
        <v>1.531172</v>
      </c>
      <c r="AL168" t="n">
        <v>7</v>
      </c>
      <c r="AM168" t="n">
        <v>1</v>
      </c>
      <c r="AN168" t="n">
        <v>37</v>
      </c>
      <c r="AO168" t="n">
        <v>215.3714</v>
      </c>
      <c r="AP168" t="n">
        <v>63.75608</v>
      </c>
      <c r="AQ168" t="n">
        <v>727.5359</v>
      </c>
      <c r="AR168" t="n">
        <v>0.2899053</v>
      </c>
      <c r="AS168" t="n">
        <v>0.02884055</v>
      </c>
      <c r="AT168" t="n">
        <v>1</v>
      </c>
      <c r="AU168" t="inlineStr">
        <is>
          <t>anlys\230430-153402\OrioOrio-b-5mn-m-haz-pol-r400-6l3iw1nr</t>
        </is>
      </c>
    </row>
    <row r="169">
      <c r="A169" t="n">
        <v>6</v>
      </c>
      <c r="B169" t="inlineStr">
        <is>
          <t>Oriolus oriolus</t>
        </is>
      </c>
      <c r="C169" t="inlineStr">
        <is>
          <t>b</t>
        </is>
      </c>
      <c r="D169" t="inlineStr">
        <is>
          <t>m</t>
        </is>
      </c>
      <c r="E169" t="inlineStr">
        <is>
          <t>5mn</t>
        </is>
      </c>
      <c r="F169" t="n">
        <v>4</v>
      </c>
      <c r="G169" t="n">
        <v>203.380021651143</v>
      </c>
      <c r="H169" t="n">
        <v>183</v>
      </c>
      <c r="I169" t="inlineStr">
        <is>
          <t>HNORMAL</t>
        </is>
      </c>
      <c r="J169" t="inlineStr">
        <is>
          <t>POLY</t>
        </is>
      </c>
      <c r="K169" t="n">
        <v>20</v>
      </c>
      <c r="L169" t="inlineStr"/>
      <c r="M169" t="inlineStr"/>
      <c r="N169" t="n">
        <v>2</v>
      </c>
      <c r="O169" t="n">
        <v>94</v>
      </c>
      <c r="P169" t="n">
        <v>4</v>
      </c>
      <c r="Q169" t="n">
        <v>100</v>
      </c>
      <c r="R169" t="n">
        <v>0</v>
      </c>
      <c r="S169" t="n">
        <v>0</v>
      </c>
      <c r="T169" t="inlineStr"/>
      <c r="U169" t="n">
        <v>0.8034196</v>
      </c>
      <c r="V169" t="n">
        <v>0</v>
      </c>
      <c r="W169" t="n">
        <v>0</v>
      </c>
      <c r="X169" t="n">
        <v>0.8583529</v>
      </c>
      <c r="Y169" t="inlineStr"/>
      <c r="Z169" t="inlineStr"/>
      <c r="AA169" t="n">
        <v>0</v>
      </c>
      <c r="AB169" t="inlineStr"/>
      <c r="AC169" t="n">
        <v>0</v>
      </c>
      <c r="AD169" t="inlineStr"/>
      <c r="AE169" t="inlineStr"/>
      <c r="AF169" t="n">
        <v>0</v>
      </c>
      <c r="AG169" t="n">
        <v>0</v>
      </c>
      <c r="AH169" t="n">
        <v>0</v>
      </c>
      <c r="AI169" t="n">
        <v>0.3307349</v>
      </c>
      <c r="AJ169" t="n">
        <v>0.05584645</v>
      </c>
      <c r="AK169" t="n">
        <v>1.958684</v>
      </c>
      <c r="AL169" t="n">
        <v>8</v>
      </c>
      <c r="AM169" t="n">
        <v>1</v>
      </c>
      <c r="AN169" t="n">
        <v>47</v>
      </c>
      <c r="AO169" t="n">
        <v>202.3723</v>
      </c>
      <c r="AP169" t="n">
        <v>68.25467</v>
      </c>
      <c r="AQ169" t="n">
        <v>600.0258</v>
      </c>
      <c r="AR169" t="n">
        <v>0.9901151</v>
      </c>
      <c r="AS169" t="n">
        <v>0.1316305</v>
      </c>
      <c r="AT169" t="n">
        <v>1</v>
      </c>
      <c r="AU169" t="inlineStr">
        <is>
          <t>anlys\230430-153402\OrioOrio-b-5mn-m-hno-pol-l20-izojax89</t>
        </is>
      </c>
    </row>
    <row r="170">
      <c r="A170" t="n">
        <v>6</v>
      </c>
      <c r="B170" t="inlineStr">
        <is>
          <t>Oriolus oriolus</t>
        </is>
      </c>
      <c r="C170" t="inlineStr">
        <is>
          <t>b</t>
        </is>
      </c>
      <c r="D170" t="inlineStr">
        <is>
          <t>m</t>
        </is>
      </c>
      <c r="E170" t="inlineStr">
        <is>
          <t>5mn</t>
        </is>
      </c>
      <c r="F170" t="n">
        <v>4</v>
      </c>
      <c r="G170" t="n">
        <v>203.380021651143</v>
      </c>
      <c r="H170" t="n">
        <v>198</v>
      </c>
      <c r="I170" t="inlineStr">
        <is>
          <t>HAZARD</t>
        </is>
      </c>
      <c r="J170" t="inlineStr">
        <is>
          <t>POLY</t>
        </is>
      </c>
      <c r="K170" t="n">
        <v>20</v>
      </c>
      <c r="L170" t="inlineStr"/>
      <c r="M170" t="inlineStr"/>
      <c r="N170" t="n">
        <v>2</v>
      </c>
      <c r="O170" t="n">
        <v>94</v>
      </c>
      <c r="P170" t="n">
        <v>4</v>
      </c>
      <c r="Q170" t="n">
        <v>100</v>
      </c>
      <c r="R170" t="n">
        <v>0</v>
      </c>
      <c r="S170" t="n">
        <v>1.99991</v>
      </c>
      <c r="T170" t="inlineStr"/>
      <c r="U170" t="n">
        <v>0.8033246000000001</v>
      </c>
      <c r="V170" t="n">
        <v>0</v>
      </c>
      <c r="W170" t="n">
        <v>0</v>
      </c>
      <c r="X170" t="n">
        <v>0.4918694</v>
      </c>
      <c r="Y170" t="inlineStr"/>
      <c r="Z170" t="inlineStr"/>
      <c r="AA170" t="n">
        <v>0</v>
      </c>
      <c r="AB170" t="inlineStr"/>
      <c r="AC170" t="n">
        <v>0</v>
      </c>
      <c r="AD170" t="inlineStr"/>
      <c r="AE170" t="inlineStr"/>
      <c r="AF170" t="n">
        <v>0</v>
      </c>
      <c r="AG170" t="n">
        <v>0</v>
      </c>
      <c r="AH170" t="n">
        <v>0</v>
      </c>
      <c r="AI170" t="n">
        <v>0.3306632</v>
      </c>
      <c r="AJ170" t="n">
        <v>0.1312036</v>
      </c>
      <c r="AK170" t="n">
        <v>0.8333473</v>
      </c>
      <c r="AL170" t="n">
        <v>8</v>
      </c>
      <c r="AM170" t="n">
        <v>3</v>
      </c>
      <c r="AN170" t="n">
        <v>20</v>
      </c>
      <c r="AO170" t="n">
        <v>202.3943</v>
      </c>
      <c r="AP170" t="n">
        <v>202.3941</v>
      </c>
      <c r="AQ170" t="n">
        <v>202.3944</v>
      </c>
      <c r="AR170" t="n">
        <v>0.9903296</v>
      </c>
      <c r="AS170" t="n">
        <v>0.9903283000000001</v>
      </c>
      <c r="AT170" t="n">
        <v>0.9903309</v>
      </c>
      <c r="AU170" t="inlineStr">
        <is>
          <t>anlys\230430-153402\OrioOrio-b-5mn-m-haz-pol-l20-332xzckz</t>
        </is>
      </c>
    </row>
    <row r="171">
      <c r="A171" t="n">
        <v>6</v>
      </c>
      <c r="B171" t="inlineStr">
        <is>
          <t>Oriolus oriolus</t>
        </is>
      </c>
      <c r="C171" t="inlineStr">
        <is>
          <t>b</t>
        </is>
      </c>
      <c r="D171" t="inlineStr">
        <is>
          <t>m</t>
        </is>
      </c>
      <c r="E171" t="inlineStr">
        <is>
          <t>5mn</t>
        </is>
      </c>
      <c r="F171" t="n">
        <v>4</v>
      </c>
      <c r="G171" t="n">
        <v>203.380021651143</v>
      </c>
      <c r="H171" t="n">
        <v>184</v>
      </c>
      <c r="I171" t="inlineStr">
        <is>
          <t>HNORMAL</t>
        </is>
      </c>
      <c r="J171" t="inlineStr">
        <is>
          <t>POLY</t>
        </is>
      </c>
      <c r="K171" t="n">
        <v>20</v>
      </c>
      <c r="L171" t="n">
        <v>100</v>
      </c>
      <c r="M171" t="inlineStr"/>
      <c r="N171" t="n">
        <v>2</v>
      </c>
      <c r="O171" t="n">
        <v>94</v>
      </c>
      <c r="P171" t="n">
        <v>2</v>
      </c>
      <c r="Q171" t="n">
        <v>50</v>
      </c>
      <c r="R171" t="n">
        <v>0</v>
      </c>
      <c r="S171" t="n">
        <v>0</v>
      </c>
      <c r="T171" t="inlineStr"/>
      <c r="U171" t="n">
        <v>0.2450794</v>
      </c>
      <c r="V171" t="n">
        <v>0</v>
      </c>
      <c r="W171" t="n">
        <v>0</v>
      </c>
      <c r="X171" t="n">
        <v>1.719548</v>
      </c>
      <c r="Y171" t="inlineStr"/>
      <c r="Z171" t="inlineStr"/>
      <c r="AA171" t="n">
        <v>0</v>
      </c>
      <c r="AB171" t="inlineStr"/>
      <c r="AC171" t="n">
        <v>0</v>
      </c>
      <c r="AD171" t="inlineStr"/>
      <c r="AE171" t="inlineStr"/>
      <c r="AF171" t="n">
        <v>0</v>
      </c>
      <c r="AG171" t="n">
        <v>0</v>
      </c>
      <c r="AH171" t="n">
        <v>0</v>
      </c>
      <c r="AI171" t="n">
        <v>0.7056136</v>
      </c>
      <c r="AJ171" t="n">
        <v>0.0004014795</v>
      </c>
      <c r="AK171" t="n">
        <v>1240.139</v>
      </c>
      <c r="AL171" t="n">
        <v>17</v>
      </c>
      <c r="AM171" t="n">
        <v>0</v>
      </c>
      <c r="AN171" t="n">
        <v>29763</v>
      </c>
      <c r="AO171" t="n">
        <v>97.9699</v>
      </c>
      <c r="AP171" t="n">
        <v>0.01476467</v>
      </c>
      <c r="AQ171" t="n">
        <v>650072.4</v>
      </c>
      <c r="AR171" t="n">
        <v>0.9598101</v>
      </c>
      <c r="AS171" t="n">
        <v>6.801457e-07</v>
      </c>
      <c r="AT171" t="n">
        <v>1</v>
      </c>
      <c r="AU171" t="inlineStr">
        <is>
          <t>anlys\230430-153402\OrioOrio-b-5mn-m-hno-pol-l20-r100-fp79rddr</t>
        </is>
      </c>
    </row>
    <row r="172">
      <c r="A172" t="n">
        <v>6</v>
      </c>
      <c r="B172" t="inlineStr">
        <is>
          <t>Oriolus oriolus</t>
        </is>
      </c>
      <c r="C172" t="inlineStr">
        <is>
          <t>b</t>
        </is>
      </c>
      <c r="D172" t="inlineStr">
        <is>
          <t>m</t>
        </is>
      </c>
      <c r="E172" t="inlineStr">
        <is>
          <t>5mn</t>
        </is>
      </c>
      <c r="F172" t="n">
        <v>4</v>
      </c>
      <c r="G172" t="n">
        <v>203.380021651143</v>
      </c>
      <c r="H172" t="n">
        <v>199</v>
      </c>
      <c r="I172" t="inlineStr">
        <is>
          <t>HAZARD</t>
        </is>
      </c>
      <c r="J172" t="inlineStr">
        <is>
          <t>POLY</t>
        </is>
      </c>
      <c r="K172" t="n">
        <v>20</v>
      </c>
      <c r="L172" t="n">
        <v>100</v>
      </c>
      <c r="M172" t="inlineStr"/>
      <c r="N172" t="n">
        <v>2</v>
      </c>
      <c r="O172" t="n">
        <v>94</v>
      </c>
      <c r="P172" t="n">
        <v>2</v>
      </c>
      <c r="Q172" t="n">
        <v>50</v>
      </c>
      <c r="R172" t="inlineStr"/>
      <c r="S172" t="inlineStr"/>
      <c r="T172" t="inlineStr"/>
      <c r="U172" t="inlineStr"/>
      <c r="V172" t="inlineStr"/>
      <c r="W172" t="inlineStr"/>
      <c r="X172" t="n">
        <v>0.7032946</v>
      </c>
      <c r="Y172" t="inlineStr"/>
      <c r="Z172" t="inlineStr"/>
      <c r="AA172" t="n">
        <v>0</v>
      </c>
      <c r="AB172" t="inlineStr"/>
      <c r="AC172" t="n">
        <v>0</v>
      </c>
      <c r="AD172" t="inlineStr"/>
      <c r="AE172" t="inlineStr"/>
      <c r="AF172" t="n">
        <v>0</v>
      </c>
      <c r="AG172" t="n">
        <v>0</v>
      </c>
      <c r="AH172" t="n">
        <v>0</v>
      </c>
      <c r="AI172" t="n">
        <v>42.32844</v>
      </c>
      <c r="AJ172" t="n">
        <v>12.0202</v>
      </c>
      <c r="AK172" t="n">
        <v>149.0571</v>
      </c>
      <c r="AL172" t="n">
        <v>1016</v>
      </c>
      <c r="AM172" t="n">
        <v>288</v>
      </c>
      <c r="AN172" t="n">
        <v>3577</v>
      </c>
      <c r="AO172" t="inlineStr"/>
      <c r="AP172" t="inlineStr"/>
      <c r="AQ172" t="inlineStr"/>
      <c r="AR172" t="inlineStr"/>
      <c r="AS172" t="inlineStr"/>
      <c r="AT172" t="inlineStr"/>
      <c r="AU172" t="inlineStr">
        <is>
          <t>anlys\230430-153402\OrioOrio-b-5mn-m-haz-pol-l20-r100-te8ph3de</t>
        </is>
      </c>
    </row>
    <row r="173">
      <c r="A173" t="n">
        <v>6</v>
      </c>
      <c r="B173" t="inlineStr">
        <is>
          <t>Oriolus oriolus</t>
        </is>
      </c>
      <c r="C173" t="inlineStr">
        <is>
          <t>b</t>
        </is>
      </c>
      <c r="D173" t="inlineStr">
        <is>
          <t>m</t>
        </is>
      </c>
      <c r="E173" t="inlineStr">
        <is>
          <t>5mn</t>
        </is>
      </c>
      <c r="F173" t="n">
        <v>4</v>
      </c>
      <c r="G173" t="n">
        <v>203.380021651143</v>
      </c>
      <c r="H173" t="n">
        <v>185</v>
      </c>
      <c r="I173" t="inlineStr">
        <is>
          <t>HNORMAL</t>
        </is>
      </c>
      <c r="J173" t="inlineStr">
        <is>
          <t>POLY</t>
        </is>
      </c>
      <c r="K173" t="n">
        <v>20</v>
      </c>
      <c r="L173" t="n">
        <v>200</v>
      </c>
      <c r="M173" t="inlineStr"/>
      <c r="N173" t="n">
        <v>2</v>
      </c>
      <c r="O173" t="n">
        <v>94</v>
      </c>
      <c r="P173" t="n">
        <v>3</v>
      </c>
      <c r="Q173" t="n">
        <v>75</v>
      </c>
      <c r="R173" t="n">
        <v>0</v>
      </c>
      <c r="S173" t="n">
        <v>0</v>
      </c>
      <c r="T173" t="inlineStr"/>
      <c r="U173" t="n">
        <v>0.8457755</v>
      </c>
      <c r="V173" t="n">
        <v>0</v>
      </c>
      <c r="W173" t="n">
        <v>0</v>
      </c>
      <c r="X173" t="n">
        <v>0.9822897</v>
      </c>
      <c r="Y173" t="inlineStr"/>
      <c r="Z173" t="inlineStr"/>
      <c r="AA173" t="n">
        <v>0</v>
      </c>
      <c r="AB173" t="inlineStr"/>
      <c r="AC173" t="n">
        <v>0</v>
      </c>
      <c r="AD173" t="inlineStr"/>
      <c r="AE173" t="inlineStr"/>
      <c r="AF173" t="n">
        <v>0</v>
      </c>
      <c r="AG173" t="n">
        <v>0</v>
      </c>
      <c r="AH173" t="n">
        <v>0</v>
      </c>
      <c r="AI173" t="n">
        <v>0.5044352</v>
      </c>
      <c r="AJ173" t="n">
        <v>0.05708563</v>
      </c>
      <c r="AK173" t="n">
        <v>4.457425</v>
      </c>
      <c r="AL173" t="n">
        <v>12</v>
      </c>
      <c r="AM173" t="n">
        <v>1</v>
      </c>
      <c r="AN173" t="n">
        <v>107</v>
      </c>
      <c r="AO173" t="n">
        <v>141.912</v>
      </c>
      <c r="AP173" t="n">
        <v>27.08898</v>
      </c>
      <c r="AQ173" t="n">
        <v>743.4391000000001</v>
      </c>
      <c r="AR173" t="n">
        <v>0.5034752</v>
      </c>
      <c r="AS173" t="n">
        <v>0.02447498</v>
      </c>
      <c r="AT173" t="n">
        <v>1</v>
      </c>
      <c r="AU173" t="inlineStr">
        <is>
          <t>anlys\230430-153402\OrioOrio-b-5mn-m-hno-pol-l20-r200-0w3t8ghr</t>
        </is>
      </c>
    </row>
    <row r="174">
      <c r="A174" t="n">
        <v>6</v>
      </c>
      <c r="B174" t="inlineStr">
        <is>
          <t>Oriolus oriolus</t>
        </is>
      </c>
      <c r="C174" t="inlineStr">
        <is>
          <t>b</t>
        </is>
      </c>
      <c r="D174" t="inlineStr">
        <is>
          <t>m</t>
        </is>
      </c>
      <c r="E174" t="inlineStr">
        <is>
          <t>5mn</t>
        </is>
      </c>
      <c r="F174" t="n">
        <v>4</v>
      </c>
      <c r="G174" t="n">
        <v>203.380021651143</v>
      </c>
      <c r="H174" t="n">
        <v>200</v>
      </c>
      <c r="I174" t="inlineStr">
        <is>
          <t>HAZARD</t>
        </is>
      </c>
      <c r="J174" t="inlineStr">
        <is>
          <t>POLY</t>
        </is>
      </c>
      <c r="K174" t="n">
        <v>20</v>
      </c>
      <c r="L174" t="n">
        <v>200</v>
      </c>
      <c r="M174" t="inlineStr"/>
      <c r="N174" t="n">
        <v>2</v>
      </c>
      <c r="O174" t="n">
        <v>94</v>
      </c>
      <c r="P174" t="n">
        <v>3</v>
      </c>
      <c r="Q174" t="n">
        <v>75</v>
      </c>
      <c r="R174" t="n">
        <v>0</v>
      </c>
      <c r="S174" t="n">
        <v>1.74051</v>
      </c>
      <c r="T174" t="inlineStr"/>
      <c r="U174" t="n">
        <v>0.8865907</v>
      </c>
      <c r="V174" t="n">
        <v>0</v>
      </c>
      <c r="W174" t="n">
        <v>0</v>
      </c>
      <c r="X174" t="n">
        <v>14.30088</v>
      </c>
      <c r="Y174" t="inlineStr"/>
      <c r="Z174" t="inlineStr"/>
      <c r="AA174" t="n">
        <v>0</v>
      </c>
      <c r="AB174" t="inlineStr"/>
      <c r="AC174" t="n">
        <v>0</v>
      </c>
      <c r="AD174" t="inlineStr"/>
      <c r="AE174" t="inlineStr"/>
      <c r="AF174" t="n">
        <v>0</v>
      </c>
      <c r="AG174" t="n">
        <v>0</v>
      </c>
      <c r="AH174" t="n">
        <v>0</v>
      </c>
      <c r="AI174" t="n">
        <v>0.4986119</v>
      </c>
      <c r="AJ174" t="n">
        <v>1.14495e-13</v>
      </c>
      <c r="AK174" t="n">
        <v>2171395000000</v>
      </c>
      <c r="AL174" t="n">
        <v>12</v>
      </c>
      <c r="AM174" t="n">
        <v>0</v>
      </c>
      <c r="AN174" t="n">
        <v>52113470000000</v>
      </c>
      <c r="AO174" t="n">
        <v>142.7383</v>
      </c>
      <c r="AP174" t="n">
        <v>1.52851e-09</v>
      </c>
      <c r="AQ174" t="n">
        <v>13329460000000</v>
      </c>
      <c r="AR174" t="n">
        <v>0.5093554</v>
      </c>
      <c r="AS174" t="n">
        <v>9.428213e-14</v>
      </c>
      <c r="AT174" t="n">
        <v>1</v>
      </c>
      <c r="AU174" t="inlineStr">
        <is>
          <t>anlys\230430-153402\OrioOrio-b-5mn-m-haz-pol-l20-r200-kbpntod8</t>
        </is>
      </c>
    </row>
    <row r="175">
      <c r="A175" t="n">
        <v>6</v>
      </c>
      <c r="B175" t="inlineStr">
        <is>
          <t>Oriolus oriolus</t>
        </is>
      </c>
      <c r="C175" t="inlineStr">
        <is>
          <t>b</t>
        </is>
      </c>
      <c r="D175" t="inlineStr">
        <is>
          <t>m</t>
        </is>
      </c>
      <c r="E175" t="inlineStr">
        <is>
          <t>5mn</t>
        </is>
      </c>
      <c r="F175" t="n">
        <v>4</v>
      </c>
      <c r="G175" t="n">
        <v>203.380021651143</v>
      </c>
      <c r="H175" t="n">
        <v>176</v>
      </c>
      <c r="I175" t="inlineStr">
        <is>
          <t>HNORMAL</t>
        </is>
      </c>
      <c r="J175" t="inlineStr">
        <is>
          <t>POLY</t>
        </is>
      </c>
      <c r="K175" t="n">
        <v>85.81594904417618</v>
      </c>
      <c r="L175" t="inlineStr"/>
      <c r="M175" t="inlineStr"/>
      <c r="N175" t="n">
        <v>2</v>
      </c>
      <c r="O175" t="n">
        <v>94</v>
      </c>
      <c r="P175" t="n">
        <v>3</v>
      </c>
      <c r="Q175" t="n">
        <v>75</v>
      </c>
      <c r="R175" t="n">
        <v>0</v>
      </c>
      <c r="S175" t="n">
        <v>0</v>
      </c>
      <c r="T175" t="inlineStr"/>
      <c r="U175" t="n">
        <v>0.8166544</v>
      </c>
      <c r="V175" t="n">
        <v>0</v>
      </c>
      <c r="W175" t="n">
        <v>0</v>
      </c>
      <c r="X175" t="n">
        <v>1.138476</v>
      </c>
      <c r="Y175" t="inlineStr"/>
      <c r="Z175" t="inlineStr"/>
      <c r="AA175" t="n">
        <v>0</v>
      </c>
      <c r="AB175" t="inlineStr"/>
      <c r="AC175" t="n">
        <v>0</v>
      </c>
      <c r="AD175" t="inlineStr"/>
      <c r="AE175" t="inlineStr"/>
      <c r="AF175" t="n">
        <v>0</v>
      </c>
      <c r="AG175" t="n">
        <v>0</v>
      </c>
      <c r="AH175" t="n">
        <v>0</v>
      </c>
      <c r="AI175" t="n">
        <v>0.2988742</v>
      </c>
      <c r="AJ175" t="n">
        <v>0.02093152</v>
      </c>
      <c r="AK175" t="n">
        <v>4.267525</v>
      </c>
      <c r="AL175" t="n">
        <v>7</v>
      </c>
      <c r="AM175" t="n">
        <v>1</v>
      </c>
      <c r="AN175" t="n">
        <v>102</v>
      </c>
      <c r="AO175" t="n">
        <v>184.3646</v>
      </c>
      <c r="AP175" t="n">
        <v>24.83002</v>
      </c>
      <c r="AQ175" t="n">
        <v>1368.92</v>
      </c>
      <c r="AR175" t="n">
        <v>0.8217478</v>
      </c>
      <c r="AS175" t="n">
        <v>0.02377314</v>
      </c>
      <c r="AT175" t="n">
        <v>1</v>
      </c>
      <c r="AU175" t="inlineStr">
        <is>
          <t>anlys\230430-153402\OrioOrio-b-5mn-m-hno-pol-la-57cdudgf</t>
        </is>
      </c>
    </row>
    <row r="176">
      <c r="A176" t="n">
        <v>6</v>
      </c>
      <c r="B176" t="inlineStr">
        <is>
          <t>Oriolus oriolus</t>
        </is>
      </c>
      <c r="C176" t="inlineStr">
        <is>
          <t>b</t>
        </is>
      </c>
      <c r="D176" t="inlineStr">
        <is>
          <t>m</t>
        </is>
      </c>
      <c r="E176" t="inlineStr">
        <is>
          <t>5mn</t>
        </is>
      </c>
      <c r="F176" t="n">
        <v>4</v>
      </c>
      <c r="G176" t="n">
        <v>203.380021651143</v>
      </c>
      <c r="H176" t="n">
        <v>194</v>
      </c>
      <c r="I176" t="inlineStr">
        <is>
          <t>HAZARD</t>
        </is>
      </c>
      <c r="J176" t="inlineStr">
        <is>
          <t>POLY</t>
        </is>
      </c>
      <c r="K176" t="n">
        <v>85.83086246999601</v>
      </c>
      <c r="L176" t="n">
        <v>202.2097650696443</v>
      </c>
      <c r="M176" t="n">
        <v>3</v>
      </c>
      <c r="N176" t="n">
        <v>2</v>
      </c>
      <c r="O176" t="n">
        <v>94</v>
      </c>
      <c r="P176" t="n">
        <v>2</v>
      </c>
      <c r="Q176" t="n">
        <v>50</v>
      </c>
      <c r="R176" t="inlineStr"/>
      <c r="S176" t="inlineStr"/>
      <c r="T176" t="inlineStr"/>
      <c r="U176" t="inlineStr"/>
      <c r="V176" t="inlineStr"/>
      <c r="W176" t="inlineStr"/>
      <c r="X176" t="n">
        <v>0.7032946</v>
      </c>
      <c r="Y176" t="inlineStr"/>
      <c r="Z176" t="inlineStr"/>
      <c r="AA176" t="n">
        <v>0</v>
      </c>
      <c r="AB176" t="inlineStr"/>
      <c r="AC176" t="n">
        <v>0</v>
      </c>
      <c r="AD176" t="inlineStr"/>
      <c r="AE176" t="inlineStr"/>
      <c r="AF176" t="n">
        <v>0</v>
      </c>
      <c r="AG176" t="n">
        <v>0</v>
      </c>
      <c r="AH176" t="n">
        <v>0</v>
      </c>
      <c r="AI176" t="n">
        <v>29.09693</v>
      </c>
      <c r="AJ176" t="n">
        <v>8.262791</v>
      </c>
      <c r="AK176" t="n">
        <v>102.4632</v>
      </c>
      <c r="AL176" t="n">
        <v>698</v>
      </c>
      <c r="AM176" t="n">
        <v>198</v>
      </c>
      <c r="AN176" t="n">
        <v>2459</v>
      </c>
      <c r="AO176" t="inlineStr"/>
      <c r="AP176" t="inlineStr"/>
      <c r="AQ176" t="inlineStr"/>
      <c r="AR176" t="inlineStr"/>
      <c r="AS176" t="inlineStr"/>
      <c r="AT176" t="inlineStr"/>
      <c r="AU176" t="inlineStr">
        <is>
          <t>anlys\230430-153402\OrioOrio-b-5mn-m-haz-pol-la-ra-ma-c_9jbwv5</t>
        </is>
      </c>
    </row>
    <row r="177">
      <c r="A177" t="n">
        <v>6</v>
      </c>
      <c r="B177" t="inlineStr">
        <is>
          <t>Oriolus oriolus</t>
        </is>
      </c>
      <c r="C177" t="inlineStr">
        <is>
          <t>b</t>
        </is>
      </c>
      <c r="D177" t="inlineStr">
        <is>
          <t>m</t>
        </is>
      </c>
      <c r="E177" t="inlineStr">
        <is>
          <t>5mn</t>
        </is>
      </c>
      <c r="F177" t="n">
        <v>4</v>
      </c>
      <c r="G177" t="n">
        <v>203.380021651143</v>
      </c>
      <c r="H177" t="n">
        <v>193</v>
      </c>
      <c r="I177" t="inlineStr">
        <is>
          <t>HAZARD</t>
        </is>
      </c>
      <c r="J177" t="inlineStr">
        <is>
          <t>POLY</t>
        </is>
      </c>
      <c r="K177" t="n">
        <v>85.87335682058793</v>
      </c>
      <c r="L177" t="n">
        <v>201.6181588903903</v>
      </c>
      <c r="M177" t="inlineStr"/>
      <c r="N177" t="n">
        <v>2</v>
      </c>
      <c r="O177" t="n">
        <v>94</v>
      </c>
      <c r="P177" t="n">
        <v>2</v>
      </c>
      <c r="Q177" t="n">
        <v>50</v>
      </c>
      <c r="R177" t="inlineStr"/>
      <c r="S177" t="inlineStr"/>
      <c r="T177" t="inlineStr"/>
      <c r="U177" t="inlineStr"/>
      <c r="V177" t="inlineStr"/>
      <c r="W177" t="inlineStr"/>
      <c r="X177" t="n">
        <v>0.7032946</v>
      </c>
      <c r="Y177" t="inlineStr"/>
      <c r="Z177" t="inlineStr"/>
      <c r="AA177" t="n">
        <v>0</v>
      </c>
      <c r="AB177" t="inlineStr"/>
      <c r="AC177" t="n">
        <v>0</v>
      </c>
      <c r="AD177" t="inlineStr"/>
      <c r="AE177" t="inlineStr"/>
      <c r="AF177" t="n">
        <v>0</v>
      </c>
      <c r="AG177" t="n">
        <v>0</v>
      </c>
      <c r="AH177" t="n">
        <v>0</v>
      </c>
      <c r="AI177" t="n">
        <v>29.25644</v>
      </c>
      <c r="AJ177" t="n">
        <v>8.308085999999999</v>
      </c>
      <c r="AK177" t="n">
        <v>103.0248</v>
      </c>
      <c r="AL177" t="n">
        <v>702</v>
      </c>
      <c r="AM177" t="n">
        <v>199</v>
      </c>
      <c r="AN177" t="n">
        <v>2473</v>
      </c>
      <c r="AO177" t="inlineStr"/>
      <c r="AP177" t="inlineStr"/>
      <c r="AQ177" t="inlineStr"/>
      <c r="AR177" t="inlineStr"/>
      <c r="AS177" t="inlineStr"/>
      <c r="AT177" t="inlineStr"/>
      <c r="AU177" t="inlineStr">
        <is>
          <t>anlys\230430-153402\OrioOrio-b-5mn-m-haz-pol-la-ra-_r5_2rrm</t>
        </is>
      </c>
    </row>
    <row r="178">
      <c r="A178" t="n">
        <v>6</v>
      </c>
      <c r="B178" t="inlineStr">
        <is>
          <t>Oriolus oriolus</t>
        </is>
      </c>
      <c r="C178" t="inlineStr">
        <is>
          <t>b</t>
        </is>
      </c>
      <c r="D178" t="inlineStr">
        <is>
          <t>m</t>
        </is>
      </c>
      <c r="E178" t="inlineStr">
        <is>
          <t>5mn</t>
        </is>
      </c>
      <c r="F178" t="n">
        <v>4</v>
      </c>
      <c r="G178" t="n">
        <v>203.380021651143</v>
      </c>
      <c r="H178" t="n">
        <v>178</v>
      </c>
      <c r="I178" t="inlineStr">
        <is>
          <t>HNORMAL</t>
        </is>
      </c>
      <c r="J178" t="inlineStr">
        <is>
          <t>POLY</t>
        </is>
      </c>
      <c r="K178" t="n">
        <v>85.93713910190918</v>
      </c>
      <c r="L178" t="n">
        <v>199.4174514273295</v>
      </c>
      <c r="M178" t="inlineStr"/>
      <c r="N178" t="n">
        <v>2</v>
      </c>
      <c r="O178" t="n">
        <v>94</v>
      </c>
      <c r="P178" t="n">
        <v>2</v>
      </c>
      <c r="Q178" t="n">
        <v>50</v>
      </c>
      <c r="R178" t="n">
        <v>0</v>
      </c>
      <c r="S178" t="n">
        <v>0</v>
      </c>
      <c r="T178" t="inlineStr"/>
      <c r="U178" t="n">
        <v>0.7473784999999999</v>
      </c>
      <c r="V178" t="n">
        <v>0</v>
      </c>
      <c r="W178" t="n">
        <v>0</v>
      </c>
      <c r="X178" t="n">
        <v>1.367923</v>
      </c>
      <c r="Y178" t="inlineStr"/>
      <c r="Z178" t="inlineStr"/>
      <c r="AA178" t="n">
        <v>0</v>
      </c>
      <c r="AB178" t="inlineStr"/>
      <c r="AC178" t="n">
        <v>0</v>
      </c>
      <c r="AD178" t="inlineStr"/>
      <c r="AE178" t="inlineStr"/>
      <c r="AF178" t="n">
        <v>0</v>
      </c>
      <c r="AG178" t="n">
        <v>0</v>
      </c>
      <c r="AH178" t="n">
        <v>0</v>
      </c>
      <c r="AI178" t="n">
        <v>0.6045986</v>
      </c>
      <c r="AJ178" t="n">
        <v>0.005006097</v>
      </c>
      <c r="AK178" t="n">
        <v>73.01885</v>
      </c>
      <c r="AL178" t="n">
        <v>15</v>
      </c>
      <c r="AM178" t="n">
        <v>0</v>
      </c>
      <c r="AN178" t="n">
        <v>1752</v>
      </c>
      <c r="AO178" t="n">
        <v>105.8382</v>
      </c>
      <c r="AP178" t="n">
        <v>0.105588</v>
      </c>
      <c r="AQ178" t="n">
        <v>106089.1</v>
      </c>
      <c r="AR178" t="n">
        <v>0.2816831</v>
      </c>
      <c r="AS178" t="n">
        <v>2.067879e-06</v>
      </c>
      <c r="AT178" t="n">
        <v>1</v>
      </c>
      <c r="AU178" t="inlineStr">
        <is>
          <t>anlys\230430-153402\OrioOrio-b-5mn-m-hno-pol-la-ra-mc1yon_2</t>
        </is>
      </c>
    </row>
    <row r="179">
      <c r="A179" t="n">
        <v>6</v>
      </c>
      <c r="B179" t="inlineStr">
        <is>
          <t>Oriolus oriolus</t>
        </is>
      </c>
      <c r="C179" t="inlineStr">
        <is>
          <t>b</t>
        </is>
      </c>
      <c r="D179" t="inlineStr">
        <is>
          <t>m</t>
        </is>
      </c>
      <c r="E179" t="inlineStr">
        <is>
          <t>5mn</t>
        </is>
      </c>
      <c r="F179" t="n">
        <v>4</v>
      </c>
      <c r="G179" t="n">
        <v>203.380021651143</v>
      </c>
      <c r="H179" t="n">
        <v>177</v>
      </c>
      <c r="I179" t="inlineStr">
        <is>
          <t>HNORMAL</t>
        </is>
      </c>
      <c r="J179" t="inlineStr">
        <is>
          <t>POLY</t>
        </is>
      </c>
      <c r="K179" t="n">
        <v>85.96909897210912</v>
      </c>
      <c r="L179" t="inlineStr"/>
      <c r="M179" t="n">
        <v>3</v>
      </c>
      <c r="N179" t="n">
        <v>2</v>
      </c>
      <c r="O179" t="n">
        <v>94</v>
      </c>
      <c r="P179" t="n">
        <v>3</v>
      </c>
      <c r="Q179" t="n">
        <v>75</v>
      </c>
      <c r="R179" t="n">
        <v>0</v>
      </c>
      <c r="S179" t="n">
        <v>0</v>
      </c>
      <c r="T179" t="n">
        <v>0.2177257</v>
      </c>
      <c r="U179" t="n">
        <v>0.8172542</v>
      </c>
      <c r="V179" t="n">
        <v>0</v>
      </c>
      <c r="W179" t="n">
        <v>0</v>
      </c>
      <c r="X179" t="n">
        <v>1.139067</v>
      </c>
      <c r="Y179" t="inlineStr"/>
      <c r="Z179" t="inlineStr"/>
      <c r="AA179" t="n">
        <v>0</v>
      </c>
      <c r="AB179" t="inlineStr"/>
      <c r="AC179" t="n">
        <v>0</v>
      </c>
      <c r="AD179" t="inlineStr"/>
      <c r="AE179" t="n">
        <v>0</v>
      </c>
      <c r="AF179" t="n">
        <v>0</v>
      </c>
      <c r="AG179" t="n">
        <v>0</v>
      </c>
      <c r="AH179" t="n">
        <v>0</v>
      </c>
      <c r="AI179" t="n">
        <v>0.2991058</v>
      </c>
      <c r="AJ179" t="n">
        <v>0.02091062</v>
      </c>
      <c r="AK179" t="n">
        <v>4.278412</v>
      </c>
      <c r="AL179" t="n">
        <v>7</v>
      </c>
      <c r="AM179" t="n">
        <v>1</v>
      </c>
      <c r="AN179" t="n">
        <v>103</v>
      </c>
      <c r="AO179" t="n">
        <v>184.2932</v>
      </c>
      <c r="AP179" t="n">
        <v>24.78942</v>
      </c>
      <c r="AQ179" t="n">
        <v>1370.1</v>
      </c>
      <c r="AR179" t="n">
        <v>0.8211114</v>
      </c>
      <c r="AS179" t="n">
        <v>0.02371241</v>
      </c>
      <c r="AT179" t="n">
        <v>1</v>
      </c>
      <c r="AU179" t="inlineStr">
        <is>
          <t>anlys\230430-153402\OrioOrio-b-5mn-m-hno-pol-la-ma-_fso09tm</t>
        </is>
      </c>
    </row>
    <row r="180">
      <c r="A180" t="n">
        <v>6</v>
      </c>
      <c r="B180" t="inlineStr">
        <is>
          <t>Oriolus oriolus</t>
        </is>
      </c>
      <c r="C180" t="inlineStr">
        <is>
          <t>b</t>
        </is>
      </c>
      <c r="D180" t="inlineStr">
        <is>
          <t>m</t>
        </is>
      </c>
      <c r="E180" t="inlineStr">
        <is>
          <t>5mn</t>
        </is>
      </c>
      <c r="F180" t="n">
        <v>4</v>
      </c>
      <c r="G180" t="n">
        <v>203.380021651143</v>
      </c>
      <c r="H180" t="n">
        <v>192</v>
      </c>
      <c r="I180" t="inlineStr">
        <is>
          <t>HAZARD</t>
        </is>
      </c>
      <c r="J180" t="inlineStr">
        <is>
          <t>POLY</t>
        </is>
      </c>
      <c r="K180" t="n">
        <v>86.01930818715024</v>
      </c>
      <c r="L180" t="inlineStr"/>
      <c r="M180" t="n">
        <v>2</v>
      </c>
      <c r="N180" t="n">
        <v>2</v>
      </c>
      <c r="O180" t="n">
        <v>94</v>
      </c>
      <c r="P180" t="n">
        <v>3</v>
      </c>
      <c r="Q180" t="n">
        <v>75</v>
      </c>
      <c r="R180" t="n">
        <v>0</v>
      </c>
      <c r="S180" t="n">
        <v>0</v>
      </c>
      <c r="T180" t="inlineStr"/>
      <c r="U180" t="n">
        <v>0.8175492</v>
      </c>
      <c r="V180" t="n">
        <v>0</v>
      </c>
      <c r="W180" t="n">
        <v>0</v>
      </c>
      <c r="X180" t="n">
        <v>0.5711083</v>
      </c>
      <c r="Y180" t="inlineStr"/>
      <c r="Z180" t="inlineStr"/>
      <c r="AA180" t="n">
        <v>0</v>
      </c>
      <c r="AB180" t="inlineStr"/>
      <c r="AC180" t="n">
        <v>0</v>
      </c>
      <c r="AD180" t="inlineStr"/>
      <c r="AE180" t="inlineStr"/>
      <c r="AF180" t="n">
        <v>0</v>
      </c>
      <c r="AG180" t="n">
        <v>0</v>
      </c>
      <c r="AH180" t="n">
        <v>0</v>
      </c>
      <c r="AI180" t="n">
        <v>0.2991047</v>
      </c>
      <c r="AJ180" t="n">
        <v>0.1041379</v>
      </c>
      <c r="AK180" t="n">
        <v>0.8590883</v>
      </c>
      <c r="AL180" t="n">
        <v>7</v>
      </c>
      <c r="AM180" t="n">
        <v>2</v>
      </c>
      <c r="AN180" t="n">
        <v>21</v>
      </c>
      <c r="AO180" t="n">
        <v>184.2935</v>
      </c>
      <c r="AP180" t="n">
        <v>184.293</v>
      </c>
      <c r="AQ180" t="n">
        <v>184.2941</v>
      </c>
      <c r="AR180" t="n">
        <v>0.8211145</v>
      </c>
      <c r="AS180" t="n">
        <v>0.82111</v>
      </c>
      <c r="AT180" t="n">
        <v>0.821119</v>
      </c>
      <c r="AU180" t="inlineStr">
        <is>
          <t>anlys\230430-153402\OrioOrio-b-5mn-m-haz-pol-la-ma-z0pkr42v</t>
        </is>
      </c>
    </row>
    <row r="181">
      <c r="A181" t="n">
        <v>6</v>
      </c>
      <c r="B181" t="inlineStr">
        <is>
          <t>Oriolus oriolus</t>
        </is>
      </c>
      <c r="C181" t="inlineStr">
        <is>
          <t>b</t>
        </is>
      </c>
      <c r="D181" t="inlineStr">
        <is>
          <t>m</t>
        </is>
      </c>
      <c r="E181" t="inlineStr">
        <is>
          <t>5mn</t>
        </is>
      </c>
      <c r="F181" t="n">
        <v>4</v>
      </c>
      <c r="G181" t="n">
        <v>203.380021651143</v>
      </c>
      <c r="H181" t="n">
        <v>179</v>
      </c>
      <c r="I181" t="inlineStr">
        <is>
          <t>HNORMAL</t>
        </is>
      </c>
      <c r="J181" t="inlineStr">
        <is>
          <t>POLY</t>
        </is>
      </c>
      <c r="K181" t="n">
        <v>86.03672835072341</v>
      </c>
      <c r="L181" t="n">
        <v>200.9312413519589</v>
      </c>
      <c r="M181" t="n">
        <v>3</v>
      </c>
      <c r="N181" t="n">
        <v>2</v>
      </c>
      <c r="O181" t="n">
        <v>94</v>
      </c>
      <c r="P181" t="n">
        <v>2</v>
      </c>
      <c r="Q181" t="n">
        <v>50</v>
      </c>
      <c r="R181" t="n">
        <v>0</v>
      </c>
      <c r="S181" t="n">
        <v>0</v>
      </c>
      <c r="T181" t="n">
        <v>0.2484149</v>
      </c>
      <c r="U181" t="n">
        <v>0.7457762999999999</v>
      </c>
      <c r="V181" t="n">
        <v>0</v>
      </c>
      <c r="W181" t="n">
        <v>0</v>
      </c>
      <c r="X181" t="n">
        <v>1.367934</v>
      </c>
      <c r="Y181" t="inlineStr"/>
      <c r="Z181" t="inlineStr"/>
      <c r="AA181" t="n">
        <v>0</v>
      </c>
      <c r="AB181" t="inlineStr"/>
      <c r="AC181" t="n">
        <v>0</v>
      </c>
      <c r="AD181" t="inlineStr"/>
      <c r="AE181" t="n">
        <v>0</v>
      </c>
      <c r="AF181" t="n">
        <v>0</v>
      </c>
      <c r="AG181" t="n">
        <v>0</v>
      </c>
      <c r="AH181" t="n">
        <v>0</v>
      </c>
      <c r="AI181" t="n">
        <v>0.6257104</v>
      </c>
      <c r="AJ181" t="n">
        <v>0.005180469</v>
      </c>
      <c r="AK181" t="n">
        <v>75.57492999999999</v>
      </c>
      <c r="AL181" t="n">
        <v>15</v>
      </c>
      <c r="AM181" t="n">
        <v>0</v>
      </c>
      <c r="AN181" t="n">
        <v>1814</v>
      </c>
      <c r="AO181" t="n">
        <v>104.0374</v>
      </c>
      <c r="AP181" t="n">
        <v>0.1037844</v>
      </c>
      <c r="AQ181" t="n">
        <v>104291</v>
      </c>
      <c r="AR181" t="n">
        <v>0.2680927</v>
      </c>
      <c r="AS181" t="n">
        <v>1.967936e-06</v>
      </c>
      <c r="AT181" t="n">
        <v>1</v>
      </c>
      <c r="AU181" t="inlineStr">
        <is>
          <t>anlys\230430-153402\OrioOrio-b-5mn-m-hno-pol-la-ra-ma-vyqt8mu3</t>
        </is>
      </c>
    </row>
    <row r="182">
      <c r="A182" t="n">
        <v>7</v>
      </c>
      <c r="B182" t="inlineStr">
        <is>
          <t>Oriolus oriolus</t>
        </is>
      </c>
      <c r="C182" t="inlineStr">
        <is>
          <t>b</t>
        </is>
      </c>
      <c r="D182" t="inlineStr">
        <is>
          <t>m</t>
        </is>
      </c>
      <c r="E182" t="inlineStr">
        <is>
          <t>10mn</t>
        </is>
      </c>
      <c r="F182" t="n">
        <v>11</v>
      </c>
      <c r="G182" t="n">
        <v>902.361121603972</v>
      </c>
      <c r="H182" t="n">
        <v>203</v>
      </c>
      <c r="I182" t="inlineStr">
        <is>
          <t>HNORMAL</t>
        </is>
      </c>
      <c r="J182" t="inlineStr">
        <is>
          <t>POLY</t>
        </is>
      </c>
      <c r="K182" t="inlineStr"/>
      <c r="L182" t="inlineStr"/>
      <c r="M182" t="n">
        <v>5</v>
      </c>
      <c r="N182" t="n">
        <v>1</v>
      </c>
      <c r="O182" t="n">
        <v>94</v>
      </c>
      <c r="P182" t="n">
        <v>11</v>
      </c>
      <c r="Q182" t="n">
        <v>100</v>
      </c>
      <c r="R182" t="n">
        <v>0</v>
      </c>
      <c r="S182" t="n">
        <v>6.818300000000022</v>
      </c>
      <c r="T182" t="n">
        <v>0.1000775</v>
      </c>
      <c r="U182" t="n">
        <v>0.1160415</v>
      </c>
      <c r="V182" t="n">
        <v>0.1</v>
      </c>
      <c r="W182" t="n">
        <v>0.1</v>
      </c>
      <c r="X182" t="n">
        <v>0.323403</v>
      </c>
      <c r="Y182" t="inlineStr"/>
      <c r="Z182" t="n">
        <v>5</v>
      </c>
      <c r="AA182" t="n">
        <v>0.2307466211244388</v>
      </c>
      <c r="AB182" t="n">
        <v>8</v>
      </c>
      <c r="AC182" t="n">
        <v>0.2480630707600913</v>
      </c>
      <c r="AD182" t="n">
        <v>9</v>
      </c>
      <c r="AE182" t="n">
        <v>0.2290775770962366</v>
      </c>
      <c r="AF182" t="n">
        <v>0.2102927794394382</v>
      </c>
      <c r="AG182" t="n">
        <v>0.2137795887880504</v>
      </c>
      <c r="AH182" t="n">
        <v>0.2018477814113783</v>
      </c>
      <c r="AI182" t="n">
        <v>0.3242627</v>
      </c>
      <c r="AJ182" t="n">
        <v>0.1732384</v>
      </c>
      <c r="AK182" t="n">
        <v>0.6069459</v>
      </c>
      <c r="AL182" t="n">
        <v>8</v>
      </c>
      <c r="AM182" t="n">
        <v>4</v>
      </c>
      <c r="AN182" t="n">
        <v>15</v>
      </c>
      <c r="AO182" t="n">
        <v>338.9292</v>
      </c>
      <c r="AP182" t="n">
        <v>285.836</v>
      </c>
      <c r="AQ182" t="n">
        <v>401.8843</v>
      </c>
      <c r="AR182" t="n">
        <v>0.1410773</v>
      </c>
      <c r="AS182" t="n">
        <v>0.1004881</v>
      </c>
      <c r="AT182" t="n">
        <v>0.1980613</v>
      </c>
      <c r="AU182" t="inlineStr">
        <is>
          <t>anlys\230430-153402\OrioOrio-b-10mn-m-hno-pol-ma-k6b5kyna</t>
        </is>
      </c>
    </row>
    <row r="183">
      <c r="A183" t="n">
        <v>7</v>
      </c>
      <c r="B183" t="inlineStr">
        <is>
          <t>Oriolus oriolus</t>
        </is>
      </c>
      <c r="C183" t="inlineStr">
        <is>
          <t>b</t>
        </is>
      </c>
      <c r="D183" t="inlineStr">
        <is>
          <t>m</t>
        </is>
      </c>
      <c r="E183" t="inlineStr">
        <is>
          <t>10mn</t>
        </is>
      </c>
      <c r="F183" t="n">
        <v>11</v>
      </c>
      <c r="G183" t="n">
        <v>902.361121603972</v>
      </c>
      <c r="H183" t="n">
        <v>202</v>
      </c>
      <c r="I183" t="inlineStr">
        <is>
          <t>HNORMAL</t>
        </is>
      </c>
      <c r="J183" t="inlineStr">
        <is>
          <t>POLY</t>
        </is>
      </c>
      <c r="K183" t="inlineStr"/>
      <c r="L183" t="inlineStr"/>
      <c r="M183" t="inlineStr"/>
      <c r="N183" t="n">
        <v>1</v>
      </c>
      <c r="O183" t="n">
        <v>94</v>
      </c>
      <c r="P183" t="n">
        <v>11</v>
      </c>
      <c r="Q183" t="n">
        <v>100</v>
      </c>
      <c r="R183" t="n">
        <v>0</v>
      </c>
      <c r="S183" t="n">
        <v>6.818300000000022</v>
      </c>
      <c r="T183" t="n">
        <v>0.01585686</v>
      </c>
      <c r="U183" t="n">
        <v>0.1160415</v>
      </c>
      <c r="V183" t="n">
        <v>0.1</v>
      </c>
      <c r="W183" t="n">
        <v>0.1</v>
      </c>
      <c r="X183" t="n">
        <v>0.323403</v>
      </c>
      <c r="Y183" t="inlineStr"/>
      <c r="Z183" t="n">
        <v>8</v>
      </c>
      <c r="AA183" t="n">
        <v>0.183282265019364</v>
      </c>
      <c r="AB183" t="inlineStr"/>
      <c r="AC183" t="n">
        <v>0.1970367377646205</v>
      </c>
      <c r="AD183" t="inlineStr"/>
      <c r="AE183" t="n">
        <v>0.1760677564134671</v>
      </c>
      <c r="AF183" t="n">
        <v>0.1396432931324766</v>
      </c>
      <c r="AG183" t="n">
        <v>0.1742063966737298</v>
      </c>
      <c r="AH183" t="n">
        <v>0.1644833114125083</v>
      </c>
      <c r="AI183" t="n">
        <v>0.3242627</v>
      </c>
      <c r="AJ183" t="n">
        <v>0.1732384</v>
      </c>
      <c r="AK183" t="n">
        <v>0.6069459</v>
      </c>
      <c r="AL183" t="n">
        <v>8</v>
      </c>
      <c r="AM183" t="n">
        <v>4</v>
      </c>
      <c r="AN183" t="n">
        <v>15</v>
      </c>
      <c r="AO183" t="n">
        <v>338.9292</v>
      </c>
      <c r="AP183" t="n">
        <v>285.836</v>
      </c>
      <c r="AQ183" t="n">
        <v>401.8843</v>
      </c>
      <c r="AR183" t="n">
        <v>0.1410773</v>
      </c>
      <c r="AS183" t="n">
        <v>0.1004881</v>
      </c>
      <c r="AT183" t="n">
        <v>0.1980613</v>
      </c>
      <c r="AU183" t="inlineStr">
        <is>
          <t>anlys\230430-153402\OrioOrio-b-10mn-m-hno-pol-dut_vcx5</t>
        </is>
      </c>
    </row>
    <row r="184">
      <c r="A184" t="n">
        <v>7</v>
      </c>
      <c r="B184" t="inlineStr">
        <is>
          <t>Oriolus oriolus</t>
        </is>
      </c>
      <c r="C184" t="inlineStr">
        <is>
          <t>b</t>
        </is>
      </c>
      <c r="D184" t="inlineStr">
        <is>
          <t>m</t>
        </is>
      </c>
      <c r="E184" t="inlineStr">
        <is>
          <t>10mn</t>
        </is>
      </c>
      <c r="F184" t="n">
        <v>11</v>
      </c>
      <c r="G184" t="n">
        <v>902.361121603972</v>
      </c>
      <c r="H184" t="n">
        <v>218</v>
      </c>
      <c r="I184" t="inlineStr">
        <is>
          <t>HAZARD</t>
        </is>
      </c>
      <c r="J184" t="inlineStr">
        <is>
          <t>POLY</t>
        </is>
      </c>
      <c r="K184" t="inlineStr"/>
      <c r="L184" t="inlineStr"/>
      <c r="M184" t="n">
        <v>5</v>
      </c>
      <c r="N184" t="n">
        <v>2</v>
      </c>
      <c r="O184" t="n">
        <v>94</v>
      </c>
      <c r="P184" t="n">
        <v>11</v>
      </c>
      <c r="Q184" t="n">
        <v>100</v>
      </c>
      <c r="R184" t="n">
        <v>0</v>
      </c>
      <c r="S184" t="n">
        <v>0</v>
      </c>
      <c r="T184" t="n">
        <v>0.3974767</v>
      </c>
      <c r="U184" t="n">
        <v>0.9848109</v>
      </c>
      <c r="V184" t="n">
        <v>1</v>
      </c>
      <c r="W184" t="n">
        <v>1</v>
      </c>
      <c r="X184" t="n">
        <v>0.6101268</v>
      </c>
      <c r="Y184" t="inlineStr"/>
      <c r="Z184" t="n">
        <v>10</v>
      </c>
      <c r="AA184" t="n">
        <v>0.1158503427514407</v>
      </c>
      <c r="AB184" t="n">
        <v>5</v>
      </c>
      <c r="AC184" t="n">
        <v>0.3289891333715378</v>
      </c>
      <c r="AD184" t="n">
        <v>5</v>
      </c>
      <c r="AE184" t="n">
        <v>0.462023204299728</v>
      </c>
      <c r="AF184" t="n">
        <v>0.13285802942799</v>
      </c>
      <c r="AG184" t="n">
        <v>0.1469501923885407</v>
      </c>
      <c r="AH184" t="n">
        <v>0.02545228758859997</v>
      </c>
      <c r="AI184" t="n">
        <v>0.7875071</v>
      </c>
      <c r="AJ184" t="n">
        <v>0.2367522</v>
      </c>
      <c r="AK184" t="n">
        <v>2.619479</v>
      </c>
      <c r="AL184" t="n">
        <v>19</v>
      </c>
      <c r="AM184" t="n">
        <v>6</v>
      </c>
      <c r="AN184" t="n">
        <v>63</v>
      </c>
      <c r="AO184" t="n">
        <v>217.4855</v>
      </c>
      <c r="AP184" t="n">
        <v>119.407</v>
      </c>
      <c r="AQ184" t="n">
        <v>396.1234</v>
      </c>
      <c r="AR184" t="n">
        <v>0.05808977</v>
      </c>
      <c r="AS184" t="n">
        <v>0.01851373</v>
      </c>
      <c r="AT184" t="n">
        <v>0.1822659</v>
      </c>
      <c r="AU184" t="inlineStr">
        <is>
          <t>anlys\230430-153402\OrioOrio-b-10mn-m-haz-pol-ma-8nxluetp</t>
        </is>
      </c>
    </row>
    <row r="185">
      <c r="A185" t="n">
        <v>7</v>
      </c>
      <c r="B185" t="inlineStr">
        <is>
          <t>Oriolus oriolus</t>
        </is>
      </c>
      <c r="C185" t="inlineStr">
        <is>
          <t>b</t>
        </is>
      </c>
      <c r="D185" t="inlineStr">
        <is>
          <t>m</t>
        </is>
      </c>
      <c r="E185" t="inlineStr">
        <is>
          <t>10mn</t>
        </is>
      </c>
      <c r="F185" t="n">
        <v>11</v>
      </c>
      <c r="G185" t="n">
        <v>902.361121603972</v>
      </c>
      <c r="H185" t="n">
        <v>217</v>
      </c>
      <c r="I185" t="inlineStr">
        <is>
          <t>HAZARD</t>
        </is>
      </c>
      <c r="J185" t="inlineStr">
        <is>
          <t>POLY</t>
        </is>
      </c>
      <c r="K185" t="inlineStr"/>
      <c r="L185" t="inlineStr"/>
      <c r="M185" t="inlineStr"/>
      <c r="N185" t="n">
        <v>2</v>
      </c>
      <c r="O185" t="n">
        <v>94</v>
      </c>
      <c r="P185" t="n">
        <v>11</v>
      </c>
      <c r="Q185" t="n">
        <v>100</v>
      </c>
      <c r="R185" t="n">
        <v>0</v>
      </c>
      <c r="S185" t="n">
        <v>0</v>
      </c>
      <c r="T185" t="n">
        <v>0.2232615</v>
      </c>
      <c r="U185" t="n">
        <v>0.9848109</v>
      </c>
      <c r="V185" t="n">
        <v>1</v>
      </c>
      <c r="W185" t="n">
        <v>1</v>
      </c>
      <c r="X185" t="n">
        <v>0.6101268</v>
      </c>
      <c r="Y185" t="inlineStr"/>
      <c r="Z185" t="inlineStr"/>
      <c r="AA185" t="n">
        <v>0.1077916434252721</v>
      </c>
      <c r="AB185" t="n">
        <v>6</v>
      </c>
      <c r="AC185" t="n">
        <v>0.3061042247519209</v>
      </c>
      <c r="AD185" t="n">
        <v>6</v>
      </c>
      <c r="AE185" t="n">
        <v>0.4254792474798275</v>
      </c>
      <c r="AF185" t="n">
        <v>0.1168749991104605</v>
      </c>
      <c r="AG185" t="n">
        <v>0.137827876783205</v>
      </c>
      <c r="AH185" t="n">
        <v>0.02387227060129943</v>
      </c>
      <c r="AI185" t="n">
        <v>0.7875071</v>
      </c>
      <c r="AJ185" t="n">
        <v>0.2367522</v>
      </c>
      <c r="AK185" t="n">
        <v>2.619479</v>
      </c>
      <c r="AL185" t="n">
        <v>19</v>
      </c>
      <c r="AM185" t="n">
        <v>6</v>
      </c>
      <c r="AN185" t="n">
        <v>63</v>
      </c>
      <c r="AO185" t="n">
        <v>217.4855</v>
      </c>
      <c r="AP185" t="n">
        <v>119.407</v>
      </c>
      <c r="AQ185" t="n">
        <v>396.1234</v>
      </c>
      <c r="AR185" t="n">
        <v>0.05808977</v>
      </c>
      <c r="AS185" t="n">
        <v>0.01851373</v>
      </c>
      <c r="AT185" t="n">
        <v>0.1822659</v>
      </c>
      <c r="AU185" t="inlineStr">
        <is>
          <t>anlys\230430-153402\OrioOrio-b-10mn-m-haz-pol-qpqgdnvg</t>
        </is>
      </c>
    </row>
    <row r="186">
      <c r="A186" t="n">
        <v>7</v>
      </c>
      <c r="B186" t="inlineStr">
        <is>
          <t>Oriolus oriolus</t>
        </is>
      </c>
      <c r="C186" t="inlineStr">
        <is>
          <t>b</t>
        </is>
      </c>
      <c r="D186" t="inlineStr">
        <is>
          <t>m</t>
        </is>
      </c>
      <c r="E186" t="inlineStr">
        <is>
          <t>10mn</t>
        </is>
      </c>
      <c r="F186" t="n">
        <v>11</v>
      </c>
      <c r="G186" t="n">
        <v>902.361121603972</v>
      </c>
      <c r="H186" t="n">
        <v>211</v>
      </c>
      <c r="I186" t="inlineStr">
        <is>
          <t>HNORMAL</t>
        </is>
      </c>
      <c r="J186" t="inlineStr">
        <is>
          <t>POLY</t>
        </is>
      </c>
      <c r="K186" t="inlineStr"/>
      <c r="L186" t="n">
        <v>100</v>
      </c>
      <c r="M186" t="inlineStr"/>
      <c r="N186" t="n">
        <v>2</v>
      </c>
      <c r="O186" t="n">
        <v>94</v>
      </c>
      <c r="P186" t="n">
        <v>3</v>
      </c>
      <c r="Q186" t="n">
        <v>27.27272727272727</v>
      </c>
      <c r="R186" t="n">
        <v>0</v>
      </c>
      <c r="S186" t="n">
        <v>0</v>
      </c>
      <c r="T186" t="inlineStr"/>
      <c r="U186" t="n">
        <v>0.1641374</v>
      </c>
      <c r="V186" t="n">
        <v>0</v>
      </c>
      <c r="W186" t="n">
        <v>0</v>
      </c>
      <c r="X186" t="n">
        <v>1.409751</v>
      </c>
      <c r="Y186" t="inlineStr"/>
      <c r="Z186" t="inlineStr"/>
      <c r="AA186" t="n">
        <v>0</v>
      </c>
      <c r="AB186" t="inlineStr"/>
      <c r="AC186" t="n">
        <v>0</v>
      </c>
      <c r="AD186" t="inlineStr"/>
      <c r="AE186" t="inlineStr"/>
      <c r="AF186" t="n">
        <v>0</v>
      </c>
      <c r="AG186" t="n">
        <v>0</v>
      </c>
      <c r="AH186" t="n">
        <v>0</v>
      </c>
      <c r="AI186" t="n">
        <v>1.016067</v>
      </c>
      <c r="AJ186" t="n">
        <v>0.03312711</v>
      </c>
      <c r="AK186" t="n">
        <v>31.16456</v>
      </c>
      <c r="AL186" t="n">
        <v>24</v>
      </c>
      <c r="AM186" t="n">
        <v>1</v>
      </c>
      <c r="AN186" t="n">
        <v>748</v>
      </c>
      <c r="AO186" t="n">
        <v>99.99093000000001</v>
      </c>
      <c r="AP186" t="n">
        <v>7.918952</v>
      </c>
      <c r="AQ186" t="n">
        <v>1262.564</v>
      </c>
      <c r="AR186" t="n">
        <v>0.9998186</v>
      </c>
      <c r="AS186" t="n">
        <v>0.01416528</v>
      </c>
      <c r="AT186" t="n">
        <v>1</v>
      </c>
      <c r="AU186" t="inlineStr">
        <is>
          <t>anlys\230430-153402\OrioOrio-b-10mn-m-hno-pol-r100-zjkvaoby</t>
        </is>
      </c>
    </row>
    <row r="187">
      <c r="A187" t="n">
        <v>7</v>
      </c>
      <c r="B187" t="inlineStr">
        <is>
          <t>Oriolus oriolus</t>
        </is>
      </c>
      <c r="C187" t="inlineStr">
        <is>
          <t>b</t>
        </is>
      </c>
      <c r="D187" t="inlineStr">
        <is>
          <t>m</t>
        </is>
      </c>
      <c r="E187" t="inlineStr">
        <is>
          <t>10mn</t>
        </is>
      </c>
      <c r="F187" t="n">
        <v>11</v>
      </c>
      <c r="G187" t="n">
        <v>902.361121603972</v>
      </c>
      <c r="H187" t="n">
        <v>226</v>
      </c>
      <c r="I187" t="inlineStr">
        <is>
          <t>HAZARD</t>
        </is>
      </c>
      <c r="J187" t="inlineStr">
        <is>
          <t>POLY</t>
        </is>
      </c>
      <c r="K187" t="inlineStr"/>
      <c r="L187" t="n">
        <v>100</v>
      </c>
      <c r="M187" t="inlineStr"/>
      <c r="N187" t="n">
        <v>2</v>
      </c>
      <c r="O187" t="n">
        <v>94</v>
      </c>
      <c r="P187" t="n">
        <v>3</v>
      </c>
      <c r="Q187" t="n">
        <v>27.27272727272727</v>
      </c>
      <c r="R187" t="n">
        <v>0</v>
      </c>
      <c r="S187" t="n">
        <v>1.461169999999999</v>
      </c>
      <c r="T187" t="inlineStr"/>
      <c r="U187" t="n">
        <v>0.08592239</v>
      </c>
      <c r="V187" t="n">
        <v>0</v>
      </c>
      <c r="W187" t="n">
        <v>0</v>
      </c>
      <c r="X187" t="n">
        <v>0.9603509</v>
      </c>
      <c r="Y187" t="inlineStr"/>
      <c r="Z187" t="inlineStr"/>
      <c r="AA187" t="n">
        <v>0</v>
      </c>
      <c r="AB187" t="inlineStr"/>
      <c r="AC187" t="n">
        <v>0</v>
      </c>
      <c r="AD187" t="inlineStr"/>
      <c r="AE187" t="inlineStr"/>
      <c r="AF187" t="n">
        <v>0</v>
      </c>
      <c r="AG187" t="n">
        <v>0</v>
      </c>
      <c r="AH187" t="n">
        <v>0</v>
      </c>
      <c r="AI187" t="n">
        <v>1.139961</v>
      </c>
      <c r="AJ187" t="n">
        <v>0.05726673</v>
      </c>
      <c r="AK187" t="n">
        <v>22.69224</v>
      </c>
      <c r="AL187" t="n">
        <v>27</v>
      </c>
      <c r="AM187" t="n">
        <v>1</v>
      </c>
      <c r="AN187" t="n">
        <v>545</v>
      </c>
      <c r="AO187" t="n">
        <v>94.40105</v>
      </c>
      <c r="AP187" t="n">
        <v>0.8284218</v>
      </c>
      <c r="AQ187" t="n">
        <v>10757.27</v>
      </c>
      <c r="AR187" t="n">
        <v>0.8911558000000001</v>
      </c>
      <c r="AS187" t="n">
        <v>0.0001501884</v>
      </c>
      <c r="AT187" t="n">
        <v>1</v>
      </c>
      <c r="AU187" t="inlineStr">
        <is>
          <t>anlys\230430-153402\OrioOrio-b-10mn-m-haz-pol-r100-d8u8ofhw</t>
        </is>
      </c>
    </row>
    <row r="188">
      <c r="A188" t="n">
        <v>7</v>
      </c>
      <c r="B188" t="inlineStr">
        <is>
          <t>Oriolus oriolus</t>
        </is>
      </c>
      <c r="C188" t="inlineStr">
        <is>
          <t>b</t>
        </is>
      </c>
      <c r="D188" t="inlineStr">
        <is>
          <t>m</t>
        </is>
      </c>
      <c r="E188" t="inlineStr">
        <is>
          <t>10mn</t>
        </is>
      </c>
      <c r="F188" t="n">
        <v>11</v>
      </c>
      <c r="G188" t="n">
        <v>902.361121603972</v>
      </c>
      <c r="H188" t="n">
        <v>212</v>
      </c>
      <c r="I188" t="inlineStr">
        <is>
          <t>HNORMAL</t>
        </is>
      </c>
      <c r="J188" t="inlineStr">
        <is>
          <t>POLY</t>
        </is>
      </c>
      <c r="K188" t="inlineStr"/>
      <c r="L188" t="n">
        <v>200</v>
      </c>
      <c r="M188" t="inlineStr"/>
      <c r="N188" t="n">
        <v>2</v>
      </c>
      <c r="O188" t="n">
        <v>94</v>
      </c>
      <c r="P188" t="n">
        <v>5</v>
      </c>
      <c r="Q188" t="n">
        <v>45.45454545454545</v>
      </c>
      <c r="R188" t="n">
        <v>0</v>
      </c>
      <c r="S188" t="n">
        <v>0</v>
      </c>
      <c r="T188" t="inlineStr"/>
      <c r="U188" t="n">
        <v>0.6981319</v>
      </c>
      <c r="V188" t="n">
        <v>0.7</v>
      </c>
      <c r="W188" t="n">
        <v>0.6</v>
      </c>
      <c r="X188" t="n">
        <v>0.7907866</v>
      </c>
      <c r="Y188" t="inlineStr"/>
      <c r="Z188" t="inlineStr"/>
      <c r="AA188" t="n">
        <v>0</v>
      </c>
      <c r="AB188" t="inlineStr"/>
      <c r="AC188" t="n">
        <v>0</v>
      </c>
      <c r="AD188" t="inlineStr"/>
      <c r="AE188" t="inlineStr"/>
      <c r="AF188" t="n">
        <v>0</v>
      </c>
      <c r="AG188" t="n">
        <v>0</v>
      </c>
      <c r="AH188" t="n">
        <v>0</v>
      </c>
      <c r="AI188" t="n">
        <v>0.9695034</v>
      </c>
      <c r="AJ188" t="n">
        <v>0.1959158</v>
      </c>
      <c r="AK188" t="n">
        <v>4.797656</v>
      </c>
      <c r="AL188" t="n">
        <v>23</v>
      </c>
      <c r="AM188" t="n">
        <v>5</v>
      </c>
      <c r="AN188" t="n">
        <v>115</v>
      </c>
      <c r="AO188" t="n">
        <v>132.1513</v>
      </c>
      <c r="AP188" t="n">
        <v>54.21217</v>
      </c>
      <c r="AQ188" t="n">
        <v>322.1411</v>
      </c>
      <c r="AR188" t="n">
        <v>0.4365992</v>
      </c>
      <c r="AS188" t="n">
        <v>0.08244687000000001</v>
      </c>
      <c r="AT188" t="n">
        <v>1</v>
      </c>
      <c r="AU188" t="inlineStr">
        <is>
          <t>anlys\230430-153402\OrioOrio-b-10mn-m-hno-pol-r200-7_d50n8k</t>
        </is>
      </c>
    </row>
    <row r="189">
      <c r="A189" t="n">
        <v>7</v>
      </c>
      <c r="B189" t="inlineStr">
        <is>
          <t>Oriolus oriolus</t>
        </is>
      </c>
      <c r="C189" t="inlineStr">
        <is>
          <t>b</t>
        </is>
      </c>
      <c r="D189" t="inlineStr">
        <is>
          <t>m</t>
        </is>
      </c>
      <c r="E189" t="inlineStr">
        <is>
          <t>10mn</t>
        </is>
      </c>
      <c r="F189" t="n">
        <v>11</v>
      </c>
      <c r="G189" t="n">
        <v>902.361121603972</v>
      </c>
      <c r="H189" t="n">
        <v>227</v>
      </c>
      <c r="I189" t="inlineStr">
        <is>
          <t>HAZARD</t>
        </is>
      </c>
      <c r="J189" t="inlineStr">
        <is>
          <t>POLY</t>
        </is>
      </c>
      <c r="K189" t="inlineStr"/>
      <c r="L189" t="n">
        <v>200</v>
      </c>
      <c r="M189" t="inlineStr"/>
      <c r="N189" t="n">
        <v>2</v>
      </c>
      <c r="O189" t="n">
        <v>94</v>
      </c>
      <c r="P189" t="n">
        <v>5</v>
      </c>
      <c r="Q189" t="n">
        <v>45.45454545454545</v>
      </c>
      <c r="R189" t="n">
        <v>0</v>
      </c>
      <c r="S189" t="n">
        <v>1.565199999999997</v>
      </c>
      <c r="T189" t="inlineStr"/>
      <c r="U189" t="n">
        <v>0.6728035999999999</v>
      </c>
      <c r="V189" t="n">
        <v>0.7</v>
      </c>
      <c r="W189" t="n">
        <v>0.6</v>
      </c>
      <c r="X189" t="n">
        <v>1.490688</v>
      </c>
      <c r="Y189" t="inlineStr"/>
      <c r="Z189" t="inlineStr"/>
      <c r="AA189" t="n">
        <v>0</v>
      </c>
      <c r="AB189" t="inlineStr"/>
      <c r="AC189" t="n">
        <v>0</v>
      </c>
      <c r="AD189" t="inlineStr"/>
      <c r="AE189" t="inlineStr"/>
      <c r="AF189" t="n">
        <v>0</v>
      </c>
      <c r="AG189" t="n">
        <v>0</v>
      </c>
      <c r="AH189" t="n">
        <v>0</v>
      </c>
      <c r="AI189" t="n">
        <v>0.8605558</v>
      </c>
      <c r="AJ189" t="n">
        <v>0.03713378</v>
      </c>
      <c r="AK189" t="n">
        <v>19.94293</v>
      </c>
      <c r="AL189" t="n">
        <v>21</v>
      </c>
      <c r="AM189" t="n">
        <v>1</v>
      </c>
      <c r="AN189" t="n">
        <v>479</v>
      </c>
      <c r="AO189" t="n">
        <v>140.2674</v>
      </c>
      <c r="AP189" t="n">
        <v>18.25344</v>
      </c>
      <c r="AQ189" t="n">
        <v>1077.875</v>
      </c>
      <c r="AR189" t="n">
        <v>0.4918733</v>
      </c>
      <c r="AS189" t="n">
        <v>0.01723769</v>
      </c>
      <c r="AT189" t="n">
        <v>1</v>
      </c>
      <c r="AU189" t="inlineStr">
        <is>
          <t>anlys\230430-153402\OrioOrio-b-10mn-m-haz-pol-r200-i_yj4lmp</t>
        </is>
      </c>
    </row>
    <row r="190">
      <c r="A190" t="n">
        <v>7</v>
      </c>
      <c r="B190" t="inlineStr">
        <is>
          <t>Oriolus oriolus</t>
        </is>
      </c>
      <c r="C190" t="inlineStr">
        <is>
          <t>b</t>
        </is>
      </c>
      <c r="D190" t="inlineStr">
        <is>
          <t>m</t>
        </is>
      </c>
      <c r="E190" t="inlineStr">
        <is>
          <t>10mn</t>
        </is>
      </c>
      <c r="F190" t="n">
        <v>11</v>
      </c>
      <c r="G190" t="n">
        <v>902.361121603972</v>
      </c>
      <c r="H190" t="n">
        <v>216</v>
      </c>
      <c r="I190" t="inlineStr">
        <is>
          <t>HNORMAL</t>
        </is>
      </c>
      <c r="J190" t="inlineStr">
        <is>
          <t>POLY</t>
        </is>
      </c>
      <c r="K190" t="inlineStr"/>
      <c r="L190" t="n">
        <v>400</v>
      </c>
      <c r="M190" t="inlineStr"/>
      <c r="N190" t="n">
        <v>1</v>
      </c>
      <c r="O190" t="n">
        <v>94</v>
      </c>
      <c r="P190" t="n">
        <v>10</v>
      </c>
      <c r="Q190" t="n">
        <v>90.90909090909091</v>
      </c>
      <c r="R190" t="n">
        <v>0</v>
      </c>
      <c r="S190" t="n">
        <v>0</v>
      </c>
      <c r="T190" t="inlineStr"/>
      <c r="U190" t="n">
        <v>0.96916</v>
      </c>
      <c r="V190" t="n">
        <v>1</v>
      </c>
      <c r="W190" t="n">
        <v>0.9</v>
      </c>
      <c r="X190" t="n">
        <v>0.4481137</v>
      </c>
      <c r="Y190" t="inlineStr"/>
      <c r="Z190" t="inlineStr"/>
      <c r="AA190" t="n">
        <v>0</v>
      </c>
      <c r="AB190" t="inlineStr"/>
      <c r="AC190" t="n">
        <v>0</v>
      </c>
      <c r="AD190" t="inlineStr"/>
      <c r="AE190" t="inlineStr"/>
      <c r="AF190" t="n">
        <v>0</v>
      </c>
      <c r="AG190" t="n">
        <v>0</v>
      </c>
      <c r="AH190" t="n">
        <v>0</v>
      </c>
      <c r="AI190" t="n">
        <v>0.6824981</v>
      </c>
      <c r="AJ190" t="n">
        <v>0.2841186</v>
      </c>
      <c r="AK190" t="n">
        <v>1.639469</v>
      </c>
      <c r="AL190" t="n">
        <v>16</v>
      </c>
      <c r="AM190" t="n">
        <v>7</v>
      </c>
      <c r="AN190" t="n">
        <v>39</v>
      </c>
      <c r="AO190" t="n">
        <v>222.7462</v>
      </c>
      <c r="AP190" t="n">
        <v>153.336</v>
      </c>
      <c r="AQ190" t="n">
        <v>323.5763</v>
      </c>
      <c r="AR190" t="n">
        <v>0.3100993</v>
      </c>
      <c r="AS190" t="n">
        <v>0.1490951</v>
      </c>
      <c r="AT190" t="n">
        <v>0.6449682</v>
      </c>
      <c r="AU190" t="inlineStr">
        <is>
          <t>anlys\230430-153402\OrioOrio-b-10mn-m-hno-pol-r400-y6sj1ma1</t>
        </is>
      </c>
    </row>
    <row r="191">
      <c r="A191" t="n">
        <v>7</v>
      </c>
      <c r="B191" t="inlineStr">
        <is>
          <t>Oriolus oriolus</t>
        </is>
      </c>
      <c r="C191" t="inlineStr">
        <is>
          <t>b</t>
        </is>
      </c>
      <c r="D191" t="inlineStr">
        <is>
          <t>m</t>
        </is>
      </c>
      <c r="E191" t="inlineStr">
        <is>
          <t>10mn</t>
        </is>
      </c>
      <c r="F191" t="n">
        <v>11</v>
      </c>
      <c r="G191" t="n">
        <v>902.361121603972</v>
      </c>
      <c r="H191" t="n">
        <v>231</v>
      </c>
      <c r="I191" t="inlineStr">
        <is>
          <t>HAZARD</t>
        </is>
      </c>
      <c r="J191" t="inlineStr">
        <is>
          <t>POLY</t>
        </is>
      </c>
      <c r="K191" t="inlineStr"/>
      <c r="L191" t="n">
        <v>400</v>
      </c>
      <c r="M191" t="inlineStr"/>
      <c r="N191" t="n">
        <v>2</v>
      </c>
      <c r="O191" t="n">
        <v>94</v>
      </c>
      <c r="P191" t="n">
        <v>10</v>
      </c>
      <c r="Q191" t="n">
        <v>90.90909090909091</v>
      </c>
      <c r="R191" t="n">
        <v>0</v>
      </c>
      <c r="S191" t="n">
        <v>1.522900000000007</v>
      </c>
      <c r="T191" t="inlineStr"/>
      <c r="U191" t="n">
        <v>0.9829278</v>
      </c>
      <c r="V191" t="n">
        <v>1</v>
      </c>
      <c r="W191" t="n">
        <v>1</v>
      </c>
      <c r="X191" t="n">
        <v>0.7711654</v>
      </c>
      <c r="Y191" t="inlineStr"/>
      <c r="Z191" t="inlineStr"/>
      <c r="AA191" t="n">
        <v>0</v>
      </c>
      <c r="AB191" t="inlineStr"/>
      <c r="AC191" t="n">
        <v>0</v>
      </c>
      <c r="AD191" t="inlineStr"/>
      <c r="AE191" t="inlineStr"/>
      <c r="AF191" t="n">
        <v>0</v>
      </c>
      <c r="AG191" t="n">
        <v>0</v>
      </c>
      <c r="AH191" t="n">
        <v>0</v>
      </c>
      <c r="AI191" t="n">
        <v>0.7706358</v>
      </c>
      <c r="AJ191" t="n">
        <v>0.171595</v>
      </c>
      <c r="AK191" t="n">
        <v>3.460937</v>
      </c>
      <c r="AL191" t="n">
        <v>18</v>
      </c>
      <c r="AM191" t="n">
        <v>4</v>
      </c>
      <c r="AN191" t="n">
        <v>83</v>
      </c>
      <c r="AO191" t="n">
        <v>209.6219</v>
      </c>
      <c r="AP191" t="n">
        <v>94.69286</v>
      </c>
      <c r="AQ191" t="n">
        <v>464.0405</v>
      </c>
      <c r="AR191" t="n">
        <v>0.2746333</v>
      </c>
      <c r="AS191" t="n">
        <v>0.06291596000000001</v>
      </c>
      <c r="AT191" t="n">
        <v>1</v>
      </c>
      <c r="AU191" t="inlineStr">
        <is>
          <t>anlys\230430-153402\OrioOrio-b-10mn-m-haz-pol-r400-q0tl5qv8</t>
        </is>
      </c>
    </row>
    <row r="192">
      <c r="A192" t="n">
        <v>7</v>
      </c>
      <c r="B192" t="inlineStr">
        <is>
          <t>Oriolus oriolus</t>
        </is>
      </c>
      <c r="C192" t="inlineStr">
        <is>
          <t>b</t>
        </is>
      </c>
      <c r="D192" t="inlineStr">
        <is>
          <t>m</t>
        </is>
      </c>
      <c r="E192" t="inlineStr">
        <is>
          <t>10mn</t>
        </is>
      </c>
      <c r="F192" t="n">
        <v>11</v>
      </c>
      <c r="G192" t="n">
        <v>902.361121603972</v>
      </c>
      <c r="H192" t="n">
        <v>205</v>
      </c>
      <c r="I192" t="inlineStr">
        <is>
          <t>HNORMAL</t>
        </is>
      </c>
      <c r="J192" t="inlineStr">
        <is>
          <t>POLY</t>
        </is>
      </c>
      <c r="K192" t="inlineStr"/>
      <c r="L192" t="n">
        <v>778.5081115969167</v>
      </c>
      <c r="M192" t="n">
        <v>5</v>
      </c>
      <c r="N192" t="n">
        <v>2</v>
      </c>
      <c r="O192" t="n">
        <v>94</v>
      </c>
      <c r="P192" t="n">
        <v>10</v>
      </c>
      <c r="Q192" t="n">
        <v>90.90909090909091</v>
      </c>
      <c r="R192" t="n">
        <v>0</v>
      </c>
      <c r="S192" t="n">
        <v>0</v>
      </c>
      <c r="T192" t="n">
        <v>0.9906539</v>
      </c>
      <c r="U192" t="n">
        <v>0.9895309</v>
      </c>
      <c r="V192" t="n">
        <v>1</v>
      </c>
      <c r="W192" t="n">
        <v>1</v>
      </c>
      <c r="X192" t="n">
        <v>0.4481137</v>
      </c>
      <c r="Y192" t="inlineStr"/>
      <c r="Z192" t="n">
        <v>1</v>
      </c>
      <c r="AA192" t="n">
        <v>0.4289433683917733</v>
      </c>
      <c r="AB192" t="n">
        <v>1</v>
      </c>
      <c r="AC192" t="n">
        <v>0.5966540676453318</v>
      </c>
      <c r="AD192" t="n">
        <v>1</v>
      </c>
      <c r="AE192" t="n">
        <v>0.6971886043235366</v>
      </c>
      <c r="AF192" t="n">
        <v>0.4707510428030593</v>
      </c>
      <c r="AG192" t="n">
        <v>0.4706917194771654</v>
      </c>
      <c r="AH192" t="n">
        <v>0.2249308199204255</v>
      </c>
      <c r="AI192" t="n">
        <v>0.7646614</v>
      </c>
      <c r="AJ192" t="n">
        <v>0.3183225</v>
      </c>
      <c r="AK192" t="n">
        <v>1.836838</v>
      </c>
      <c r="AL192" t="n">
        <v>18</v>
      </c>
      <c r="AM192" t="n">
        <v>8</v>
      </c>
      <c r="AN192" t="n">
        <v>44</v>
      </c>
      <c r="AO192" t="n">
        <v>210.4391</v>
      </c>
      <c r="AP192" t="n">
        <v>144.8639</v>
      </c>
      <c r="AQ192" t="n">
        <v>305.6982</v>
      </c>
      <c r="AR192" t="n">
        <v>0.07306795000000001</v>
      </c>
      <c r="AS192" t="n">
        <v>0.03513092</v>
      </c>
      <c r="AT192" t="n">
        <v>0.1519723</v>
      </c>
      <c r="AU192" t="inlineStr">
        <is>
          <t>anlys\230430-153402\OrioOrio-b-10mn-m-hno-pol-ra-ma-pmwfazul</t>
        </is>
      </c>
    </row>
    <row r="193">
      <c r="A193" t="n">
        <v>7</v>
      </c>
      <c r="B193" t="inlineStr">
        <is>
          <t>Oriolus oriolus</t>
        </is>
      </c>
      <c r="C193" t="inlineStr">
        <is>
          <t>b</t>
        </is>
      </c>
      <c r="D193" t="inlineStr">
        <is>
          <t>m</t>
        </is>
      </c>
      <c r="E193" t="inlineStr">
        <is>
          <t>10mn</t>
        </is>
      </c>
      <c r="F193" t="n">
        <v>11</v>
      </c>
      <c r="G193" t="n">
        <v>902.361121603972</v>
      </c>
      <c r="H193" t="n">
        <v>204</v>
      </c>
      <c r="I193" t="inlineStr">
        <is>
          <t>HNORMAL</t>
        </is>
      </c>
      <c r="J193" t="inlineStr">
        <is>
          <t>POLY</t>
        </is>
      </c>
      <c r="K193" t="inlineStr"/>
      <c r="L193" t="n">
        <v>793.3169278382986</v>
      </c>
      <c r="M193" t="inlineStr"/>
      <c r="N193" t="n">
        <v>2</v>
      </c>
      <c r="O193" t="n">
        <v>94</v>
      </c>
      <c r="P193" t="n">
        <v>10</v>
      </c>
      <c r="Q193" t="n">
        <v>90.90909090909091</v>
      </c>
      <c r="R193" t="n">
        <v>0</v>
      </c>
      <c r="S193" t="n">
        <v>0</v>
      </c>
      <c r="T193" t="inlineStr"/>
      <c r="U193" t="n">
        <v>0.9895356</v>
      </c>
      <c r="V193" t="n">
        <v>1</v>
      </c>
      <c r="W193" t="n">
        <v>1</v>
      </c>
      <c r="X193" t="n">
        <v>0.4481048</v>
      </c>
      <c r="Y193" t="inlineStr"/>
      <c r="Z193" t="inlineStr"/>
      <c r="AA193" t="n">
        <v>0</v>
      </c>
      <c r="AB193" t="inlineStr"/>
      <c r="AC193" t="n">
        <v>0</v>
      </c>
      <c r="AD193" t="inlineStr"/>
      <c r="AE193" t="inlineStr"/>
      <c r="AF193" t="n">
        <v>0</v>
      </c>
      <c r="AG193" t="n">
        <v>0</v>
      </c>
      <c r="AH193" t="n">
        <v>0</v>
      </c>
      <c r="AI193" t="n">
        <v>0.7646867000000001</v>
      </c>
      <c r="AJ193" t="n">
        <v>0.3183389</v>
      </c>
      <c r="AK193" t="n">
        <v>1.836866</v>
      </c>
      <c r="AL193" t="n">
        <v>18</v>
      </c>
      <c r="AM193" t="n">
        <v>8</v>
      </c>
      <c r="AN193" t="n">
        <v>44</v>
      </c>
      <c r="AO193" t="n">
        <v>210.4357</v>
      </c>
      <c r="AP193" t="n">
        <v>144.8635</v>
      </c>
      <c r="AQ193" t="n">
        <v>305.6891</v>
      </c>
      <c r="AR193" t="n">
        <v>0.07036314</v>
      </c>
      <c r="AS193" t="n">
        <v>0.03383131</v>
      </c>
      <c r="AT193" t="n">
        <v>0.1463429</v>
      </c>
      <c r="AU193" t="inlineStr">
        <is>
          <t>anlys\230430-153402\OrioOrio-b-10mn-m-hno-pol-ra-p5jj83ko</t>
        </is>
      </c>
    </row>
    <row r="194">
      <c r="A194" t="n">
        <v>7</v>
      </c>
      <c r="B194" t="inlineStr">
        <is>
          <t>Oriolus oriolus</t>
        </is>
      </c>
      <c r="C194" t="inlineStr">
        <is>
          <t>b</t>
        </is>
      </c>
      <c r="D194" t="inlineStr">
        <is>
          <t>m</t>
        </is>
      </c>
      <c r="E194" t="inlineStr">
        <is>
          <t>10mn</t>
        </is>
      </c>
      <c r="F194" t="n">
        <v>11</v>
      </c>
      <c r="G194" t="n">
        <v>902.361121603972</v>
      </c>
      <c r="H194" t="n">
        <v>219</v>
      </c>
      <c r="I194" t="inlineStr">
        <is>
          <t>HAZARD</t>
        </is>
      </c>
      <c r="J194" t="inlineStr">
        <is>
          <t>POLY</t>
        </is>
      </c>
      <c r="K194" t="inlineStr"/>
      <c r="L194" t="n">
        <v>793.8593295288249</v>
      </c>
      <c r="M194" t="inlineStr"/>
      <c r="N194" t="n">
        <v>2</v>
      </c>
      <c r="O194" t="n">
        <v>94</v>
      </c>
      <c r="P194" t="n">
        <v>10</v>
      </c>
      <c r="Q194" t="n">
        <v>90.90909090909091</v>
      </c>
      <c r="R194" t="n">
        <v>0</v>
      </c>
      <c r="S194" t="n">
        <v>0</v>
      </c>
      <c r="T194" t="inlineStr"/>
      <c r="U194" t="n">
        <v>0.8642662</v>
      </c>
      <c r="V194" t="n">
        <v>0.9</v>
      </c>
      <c r="W194" t="n">
        <v>0.8</v>
      </c>
      <c r="X194" t="n">
        <v>0.426002</v>
      </c>
      <c r="Y194" t="inlineStr"/>
      <c r="Z194" t="inlineStr"/>
      <c r="AA194" t="n">
        <v>0</v>
      </c>
      <c r="AB194" t="inlineStr"/>
      <c r="AC194" t="n">
        <v>0</v>
      </c>
      <c r="AD194" t="inlineStr"/>
      <c r="AE194" t="inlineStr"/>
      <c r="AF194" t="n">
        <v>0</v>
      </c>
      <c r="AG194" t="n">
        <v>0</v>
      </c>
      <c r="AH194" t="n">
        <v>0</v>
      </c>
      <c r="AI194" t="n">
        <v>0.4836357</v>
      </c>
      <c r="AJ194" t="n">
        <v>0.2098553</v>
      </c>
      <c r="AK194" t="n">
        <v>1.114594</v>
      </c>
      <c r="AL194" t="n">
        <v>12</v>
      </c>
      <c r="AM194" t="n">
        <v>5</v>
      </c>
      <c r="AN194" t="n">
        <v>27</v>
      </c>
      <c r="AO194" t="n">
        <v>264.6074</v>
      </c>
      <c r="AP194" t="n">
        <v>187.1841</v>
      </c>
      <c r="AQ194" t="n">
        <v>374.0544</v>
      </c>
      <c r="AR194" t="n">
        <v>0.1111008</v>
      </c>
      <c r="AS194" t="n">
        <v>0.05622372</v>
      </c>
      <c r="AT194" t="n">
        <v>0.2195405</v>
      </c>
      <c r="AU194" t="inlineStr">
        <is>
          <t>anlys\230430-153402\OrioOrio-b-10mn-m-haz-pol-ra-lxyog3ha</t>
        </is>
      </c>
    </row>
    <row r="195">
      <c r="A195" t="n">
        <v>7</v>
      </c>
      <c r="B195" t="inlineStr">
        <is>
          <t>Oriolus oriolus</t>
        </is>
      </c>
      <c r="C195" t="inlineStr">
        <is>
          <t>b</t>
        </is>
      </c>
      <c r="D195" t="inlineStr">
        <is>
          <t>m</t>
        </is>
      </c>
      <c r="E195" t="inlineStr">
        <is>
          <t>10mn</t>
        </is>
      </c>
      <c r="F195" t="n">
        <v>11</v>
      </c>
      <c r="G195" t="n">
        <v>902.361121603972</v>
      </c>
      <c r="H195" t="n">
        <v>220</v>
      </c>
      <c r="I195" t="inlineStr">
        <is>
          <t>HAZARD</t>
        </is>
      </c>
      <c r="J195" t="inlineStr">
        <is>
          <t>POLY</t>
        </is>
      </c>
      <c r="K195" t="inlineStr"/>
      <c r="L195" t="n">
        <v>813.9218307034533</v>
      </c>
      <c r="M195" t="n">
        <v>5</v>
      </c>
      <c r="N195" t="n">
        <v>2</v>
      </c>
      <c r="O195" t="n">
        <v>94</v>
      </c>
      <c r="P195" t="n">
        <v>10</v>
      </c>
      <c r="Q195" t="n">
        <v>90.90909090909091</v>
      </c>
      <c r="R195" t="n">
        <v>0</v>
      </c>
      <c r="S195" t="n">
        <v>0</v>
      </c>
      <c r="T195" t="n">
        <v>0.8415994999999999</v>
      </c>
      <c r="U195" t="n">
        <v>0.8640702</v>
      </c>
      <c r="V195" t="n">
        <v>0.9</v>
      </c>
      <c r="W195" t="n">
        <v>0.8</v>
      </c>
      <c r="X195" t="n">
        <v>0.4255833</v>
      </c>
      <c r="Y195" t="inlineStr"/>
      <c r="Z195" t="n">
        <v>2</v>
      </c>
      <c r="AA195" t="n">
        <v>0.4161235039126412</v>
      </c>
      <c r="AB195" t="n">
        <v>2</v>
      </c>
      <c r="AC195" t="n">
        <v>0.5436487701565555</v>
      </c>
      <c r="AD195" t="n">
        <v>2</v>
      </c>
      <c r="AE195" t="n">
        <v>0.6593203449756998</v>
      </c>
      <c r="AF195" t="n">
        <v>0.4499966404044954</v>
      </c>
      <c r="AG195" t="n">
        <v>0.4513160494585183</v>
      </c>
      <c r="AH195" t="n">
        <v>0.2418435380831085</v>
      </c>
      <c r="AI195" t="n">
        <v>0.483429</v>
      </c>
      <c r="AJ195" t="n">
        <v>0.209949</v>
      </c>
      <c r="AK195" t="n">
        <v>1.113145</v>
      </c>
      <c r="AL195" t="n">
        <v>12</v>
      </c>
      <c r="AM195" t="n">
        <v>5</v>
      </c>
      <c r="AN195" t="n">
        <v>27</v>
      </c>
      <c r="AO195" t="n">
        <v>264.664</v>
      </c>
      <c r="AP195" t="n">
        <v>187.3497</v>
      </c>
      <c r="AQ195" t="n">
        <v>373.8838</v>
      </c>
      <c r="AR195" t="n">
        <v>0.1057363</v>
      </c>
      <c r="AS195" t="n">
        <v>0.05357734</v>
      </c>
      <c r="AT195" t="n">
        <v>0.2086733</v>
      </c>
      <c r="AU195" t="inlineStr">
        <is>
          <t>anlys\230430-153402\OrioOrio-b-10mn-m-haz-pol-ra-ma-7y870j7n</t>
        </is>
      </c>
    </row>
    <row r="196">
      <c r="A196" t="n">
        <v>7</v>
      </c>
      <c r="B196" t="inlineStr">
        <is>
          <t>Oriolus oriolus</t>
        </is>
      </c>
      <c r="C196" t="inlineStr">
        <is>
          <t>b</t>
        </is>
      </c>
      <c r="D196" t="inlineStr">
        <is>
          <t>m</t>
        </is>
      </c>
      <c r="E196" t="inlineStr">
        <is>
          <t>10mn</t>
        </is>
      </c>
      <c r="F196" t="n">
        <v>11</v>
      </c>
      <c r="G196" t="n">
        <v>902.361121603972</v>
      </c>
      <c r="H196" t="n">
        <v>213</v>
      </c>
      <c r="I196" t="inlineStr">
        <is>
          <t>HNORMAL</t>
        </is>
      </c>
      <c r="J196" t="inlineStr">
        <is>
          <t>POLY</t>
        </is>
      </c>
      <c r="K196" t="n">
        <v>20</v>
      </c>
      <c r="L196" t="inlineStr"/>
      <c r="M196" t="inlineStr"/>
      <c r="N196" t="n">
        <v>1</v>
      </c>
      <c r="O196" t="n">
        <v>94</v>
      </c>
      <c r="P196" t="n">
        <v>11</v>
      </c>
      <c r="Q196" t="n">
        <v>100</v>
      </c>
      <c r="R196" t="n">
        <v>0</v>
      </c>
      <c r="S196" t="n">
        <v>6.931299999999993</v>
      </c>
      <c r="T196" t="n">
        <v>0.02234811</v>
      </c>
      <c r="U196" t="n">
        <v>0.1148281</v>
      </c>
      <c r="V196" t="n">
        <v>0.1</v>
      </c>
      <c r="W196" t="n">
        <v>0.1</v>
      </c>
      <c r="X196" t="n">
        <v>0.3233961</v>
      </c>
      <c r="Y196" t="inlineStr"/>
      <c r="Z196" t="n">
        <v>7</v>
      </c>
      <c r="AA196" t="n">
        <v>0.1910673195597693</v>
      </c>
      <c r="AB196" t="inlineStr"/>
      <c r="AC196" t="n">
        <v>0.2054042194528846</v>
      </c>
      <c r="AD196" t="inlineStr"/>
      <c r="AE196" t="n">
        <v>0.1846375695448089</v>
      </c>
      <c r="AF196" t="n">
        <v>0.1505347961274638</v>
      </c>
      <c r="AG196" t="n">
        <v>0.1805574848142275</v>
      </c>
      <c r="AH196" t="n">
        <v>0.1706821785551233</v>
      </c>
      <c r="AI196" t="n">
        <v>0.3266054</v>
      </c>
      <c r="AJ196" t="n">
        <v>0.1744923</v>
      </c>
      <c r="AK196" t="n">
        <v>0.6113226</v>
      </c>
      <c r="AL196" t="n">
        <v>8</v>
      </c>
      <c r="AM196" t="n">
        <v>4</v>
      </c>
      <c r="AN196" t="n">
        <v>15</v>
      </c>
      <c r="AO196" t="n">
        <v>337.7114</v>
      </c>
      <c r="AP196" t="n">
        <v>284.8136</v>
      </c>
      <c r="AQ196" t="n">
        <v>400.4338</v>
      </c>
      <c r="AR196" t="n">
        <v>0.1400654</v>
      </c>
      <c r="AS196" t="n">
        <v>0.09977052</v>
      </c>
      <c r="AT196" t="n">
        <v>0.1966343</v>
      </c>
      <c r="AU196" t="inlineStr">
        <is>
          <t>anlys\230430-153402\OrioOrio-b-10mn-m-hno-pol-l20-5u1ualme</t>
        </is>
      </c>
    </row>
    <row r="197">
      <c r="A197" t="n">
        <v>7</v>
      </c>
      <c r="B197" t="inlineStr">
        <is>
          <t>Oriolus oriolus</t>
        </is>
      </c>
      <c r="C197" t="inlineStr">
        <is>
          <t>b</t>
        </is>
      </c>
      <c r="D197" t="inlineStr">
        <is>
          <t>m</t>
        </is>
      </c>
      <c r="E197" t="inlineStr">
        <is>
          <t>10mn</t>
        </is>
      </c>
      <c r="F197" t="n">
        <v>11</v>
      </c>
      <c r="G197" t="n">
        <v>902.361121603972</v>
      </c>
      <c r="H197" t="n">
        <v>228</v>
      </c>
      <c r="I197" t="inlineStr">
        <is>
          <t>HAZARD</t>
        </is>
      </c>
      <c r="J197" t="inlineStr">
        <is>
          <t>POLY</t>
        </is>
      </c>
      <c r="K197" t="n">
        <v>20</v>
      </c>
      <c r="L197" t="inlineStr"/>
      <c r="M197" t="inlineStr"/>
      <c r="N197" t="n">
        <v>2</v>
      </c>
      <c r="O197" t="n">
        <v>94</v>
      </c>
      <c r="P197" t="n">
        <v>11</v>
      </c>
      <c r="Q197" t="n">
        <v>100</v>
      </c>
      <c r="R197" t="n">
        <v>0</v>
      </c>
      <c r="S197" t="n">
        <v>0</v>
      </c>
      <c r="T197" t="n">
        <v>0.2155948</v>
      </c>
      <c r="U197" t="n">
        <v>0.9850811</v>
      </c>
      <c r="V197" t="n">
        <v>1</v>
      </c>
      <c r="W197" t="n">
        <v>1</v>
      </c>
      <c r="X197" t="n">
        <v>0.6253328</v>
      </c>
      <c r="Y197" t="inlineStr"/>
      <c r="Z197" t="inlineStr"/>
      <c r="AA197" t="n">
        <v>0.09322143232315573</v>
      </c>
      <c r="AB197" t="n">
        <v>7</v>
      </c>
      <c r="AC197" t="n">
        <v>0.290797185162273</v>
      </c>
      <c r="AD197" t="n">
        <v>7</v>
      </c>
      <c r="AE197" t="n">
        <v>0.4099594495359954</v>
      </c>
      <c r="AF197" t="n">
        <v>0.1023231327566448</v>
      </c>
      <c r="AG197" t="n">
        <v>0.1211403109972168</v>
      </c>
      <c r="AH197" t="n">
        <v>0.01851157730353863</v>
      </c>
      <c r="AI197" t="n">
        <v>0.818508</v>
      </c>
      <c r="AJ197" t="n">
        <v>0.2391769</v>
      </c>
      <c r="AK197" t="n">
        <v>2.801088</v>
      </c>
      <c r="AL197" t="n">
        <v>20</v>
      </c>
      <c r="AM197" t="n">
        <v>6</v>
      </c>
      <c r="AN197" t="n">
        <v>67</v>
      </c>
      <c r="AO197" t="n">
        <v>213.3271</v>
      </c>
      <c r="AP197" t="n">
        <v>114.9931</v>
      </c>
      <c r="AQ197" t="n">
        <v>395.7493</v>
      </c>
      <c r="AR197" t="n">
        <v>0.05588963</v>
      </c>
      <c r="AS197" t="n">
        <v>0.01725363</v>
      </c>
      <c r="AT197" t="n">
        <v>0.1810431</v>
      </c>
      <c r="AU197" t="inlineStr">
        <is>
          <t>anlys\230430-153402\OrioOrio-b-10mn-m-haz-pol-l20-_0wvgpp9</t>
        </is>
      </c>
    </row>
    <row r="198">
      <c r="A198" t="n">
        <v>7</v>
      </c>
      <c r="B198" t="inlineStr">
        <is>
          <t>Oriolus oriolus</t>
        </is>
      </c>
      <c r="C198" t="inlineStr">
        <is>
          <t>b</t>
        </is>
      </c>
      <c r="D198" t="inlineStr">
        <is>
          <t>m</t>
        </is>
      </c>
      <c r="E198" t="inlineStr">
        <is>
          <t>10mn</t>
        </is>
      </c>
      <c r="F198" t="n">
        <v>11</v>
      </c>
      <c r="G198" t="n">
        <v>902.361121603972</v>
      </c>
      <c r="H198" t="n">
        <v>214</v>
      </c>
      <c r="I198" t="inlineStr">
        <is>
          <t>HNORMAL</t>
        </is>
      </c>
      <c r="J198" t="inlineStr">
        <is>
          <t>POLY</t>
        </is>
      </c>
      <c r="K198" t="n">
        <v>20</v>
      </c>
      <c r="L198" t="n">
        <v>100</v>
      </c>
      <c r="M198" t="inlineStr"/>
      <c r="N198" t="n">
        <v>2</v>
      </c>
      <c r="O198" t="n">
        <v>94</v>
      </c>
      <c r="P198" t="n">
        <v>3</v>
      </c>
      <c r="Q198" t="n">
        <v>27.27272727272727</v>
      </c>
      <c r="R198" t="n">
        <v>0</v>
      </c>
      <c r="S198" t="n">
        <v>0</v>
      </c>
      <c r="T198" t="inlineStr"/>
      <c r="U198" t="n">
        <v>0.183753</v>
      </c>
      <c r="V198" t="n">
        <v>0</v>
      </c>
      <c r="W198" t="n">
        <v>0</v>
      </c>
      <c r="X198" t="n">
        <v>1.5747</v>
      </c>
      <c r="Y198" t="inlineStr"/>
      <c r="Z198" t="inlineStr"/>
      <c r="AA198" t="n">
        <v>0</v>
      </c>
      <c r="AB198" t="inlineStr"/>
      <c r="AC198" t="n">
        <v>0</v>
      </c>
      <c r="AD198" t="inlineStr"/>
      <c r="AE198" t="inlineStr"/>
      <c r="AF198" t="n">
        <v>0</v>
      </c>
      <c r="AG198" t="n">
        <v>0</v>
      </c>
      <c r="AH198" t="n">
        <v>0</v>
      </c>
      <c r="AI198" t="n">
        <v>1.058424</v>
      </c>
      <c r="AJ198" t="n">
        <v>0.02288117</v>
      </c>
      <c r="AK198" t="n">
        <v>48.95998</v>
      </c>
      <c r="AL198" t="n">
        <v>25</v>
      </c>
      <c r="AM198" t="n">
        <v>1</v>
      </c>
      <c r="AN198" t="n">
        <v>1175</v>
      </c>
      <c r="AO198" t="n">
        <v>97.96972</v>
      </c>
      <c r="AP198" t="n">
        <v>5.817248</v>
      </c>
      <c r="AQ198" t="n">
        <v>1649.932</v>
      </c>
      <c r="AR198" t="n">
        <v>0.9598066</v>
      </c>
      <c r="AS198" t="n">
        <v>0.00954123</v>
      </c>
      <c r="AT198" t="n">
        <v>1</v>
      </c>
      <c r="AU198" t="inlineStr">
        <is>
          <t>anlys\230430-153402\OrioOrio-b-10mn-m-hno-pol-l20-r100-6ea_cpsy</t>
        </is>
      </c>
    </row>
    <row r="199">
      <c r="A199" t="n">
        <v>7</v>
      </c>
      <c r="B199" t="inlineStr">
        <is>
          <t>Oriolus oriolus</t>
        </is>
      </c>
      <c r="C199" t="inlineStr">
        <is>
          <t>b</t>
        </is>
      </c>
      <c r="D199" t="inlineStr">
        <is>
          <t>m</t>
        </is>
      </c>
      <c r="E199" t="inlineStr">
        <is>
          <t>10mn</t>
        </is>
      </c>
      <c r="F199" t="n">
        <v>11</v>
      </c>
      <c r="G199" t="n">
        <v>902.361121603972</v>
      </c>
      <c r="H199" t="n">
        <v>229</v>
      </c>
      <c r="I199" t="inlineStr">
        <is>
          <t>HAZARD</t>
        </is>
      </c>
      <c r="J199" t="inlineStr">
        <is>
          <t>POLY</t>
        </is>
      </c>
      <c r="K199" t="n">
        <v>20</v>
      </c>
      <c r="L199" t="n">
        <v>100</v>
      </c>
      <c r="M199" t="inlineStr"/>
      <c r="N199" t="n">
        <v>2</v>
      </c>
      <c r="O199" t="n">
        <v>94</v>
      </c>
      <c r="P199" t="n">
        <v>3</v>
      </c>
      <c r="Q199" t="n">
        <v>27.27272727272727</v>
      </c>
      <c r="R199" t="n">
        <v>0</v>
      </c>
      <c r="S199" t="n">
        <v>1.430230000000002</v>
      </c>
      <c r="T199" t="inlineStr"/>
      <c r="U199" t="n">
        <v>0.09498524</v>
      </c>
      <c r="V199" t="n">
        <v>0</v>
      </c>
      <c r="W199" t="n">
        <v>0</v>
      </c>
      <c r="X199" t="n">
        <v>0.9628968999999999</v>
      </c>
      <c r="Y199" t="inlineStr"/>
      <c r="Z199" t="inlineStr"/>
      <c r="AA199" t="n">
        <v>0</v>
      </c>
      <c r="AB199" t="inlineStr"/>
      <c r="AC199" t="n">
        <v>0</v>
      </c>
      <c r="AD199" t="inlineStr"/>
      <c r="AE199" t="inlineStr"/>
      <c r="AF199" t="n">
        <v>0</v>
      </c>
      <c r="AG199" t="n">
        <v>0</v>
      </c>
      <c r="AH199" t="n">
        <v>0</v>
      </c>
      <c r="AI199" t="n">
        <v>1.195773</v>
      </c>
      <c r="AJ199" t="n">
        <v>0.05894394</v>
      </c>
      <c r="AK199" t="n">
        <v>24.25817</v>
      </c>
      <c r="AL199" t="n">
        <v>29</v>
      </c>
      <c r="AM199" t="n">
        <v>1</v>
      </c>
      <c r="AN199" t="n">
        <v>582</v>
      </c>
      <c r="AO199" t="n">
        <v>92.17167000000001</v>
      </c>
      <c r="AP199" t="n">
        <v>0.794337</v>
      </c>
      <c r="AQ199" t="n">
        <v>10695.23</v>
      </c>
      <c r="AR199" t="n">
        <v>0.8495616</v>
      </c>
      <c r="AS199" t="n">
        <v>0.0001391675</v>
      </c>
      <c r="AT199" t="n">
        <v>1</v>
      </c>
      <c r="AU199" t="inlineStr">
        <is>
          <t>anlys\230430-153402\OrioOrio-b-10mn-m-haz-pol-l20-r100-5qkg2nr1</t>
        </is>
      </c>
    </row>
    <row r="200">
      <c r="A200" t="n">
        <v>7</v>
      </c>
      <c r="B200" t="inlineStr">
        <is>
          <t>Oriolus oriolus</t>
        </is>
      </c>
      <c r="C200" t="inlineStr">
        <is>
          <t>b</t>
        </is>
      </c>
      <c r="D200" t="inlineStr">
        <is>
          <t>m</t>
        </is>
      </c>
      <c r="E200" t="inlineStr">
        <is>
          <t>10mn</t>
        </is>
      </c>
      <c r="F200" t="n">
        <v>11</v>
      </c>
      <c r="G200" t="n">
        <v>902.361121603972</v>
      </c>
      <c r="H200" t="n">
        <v>215</v>
      </c>
      <c r="I200" t="inlineStr">
        <is>
          <t>HNORMAL</t>
        </is>
      </c>
      <c r="J200" t="inlineStr">
        <is>
          <t>POLY</t>
        </is>
      </c>
      <c r="K200" t="n">
        <v>20</v>
      </c>
      <c r="L200" t="n">
        <v>200</v>
      </c>
      <c r="M200" t="inlineStr"/>
      <c r="N200" t="n">
        <v>2</v>
      </c>
      <c r="O200" t="n">
        <v>94</v>
      </c>
      <c r="P200" t="n">
        <v>5</v>
      </c>
      <c r="Q200" t="n">
        <v>45.45454545454545</v>
      </c>
      <c r="R200" t="n">
        <v>0</v>
      </c>
      <c r="S200" t="n">
        <v>0</v>
      </c>
      <c r="T200" t="inlineStr"/>
      <c r="U200" t="n">
        <v>0.7215459</v>
      </c>
      <c r="V200" t="n">
        <v>0.7</v>
      </c>
      <c r="W200" t="n">
        <v>0.6</v>
      </c>
      <c r="X200" t="n">
        <v>0.7907835</v>
      </c>
      <c r="Y200" t="inlineStr"/>
      <c r="Z200" t="inlineStr"/>
      <c r="AA200" t="n">
        <v>0</v>
      </c>
      <c r="AB200" t="inlineStr"/>
      <c r="AC200" t="n">
        <v>0</v>
      </c>
      <c r="AD200" t="inlineStr"/>
      <c r="AE200" t="inlineStr"/>
      <c r="AF200" t="n">
        <v>0</v>
      </c>
      <c r="AG200" t="n">
        <v>0</v>
      </c>
      <c r="AH200" t="n">
        <v>0</v>
      </c>
      <c r="AI200" t="n">
        <v>1.033445</v>
      </c>
      <c r="AJ200" t="n">
        <v>0.2088386</v>
      </c>
      <c r="AK200" t="n">
        <v>5.114044</v>
      </c>
      <c r="AL200" t="n">
        <v>25</v>
      </c>
      <c r="AM200" t="n">
        <v>5</v>
      </c>
      <c r="AN200" t="n">
        <v>123</v>
      </c>
      <c r="AO200" t="n">
        <v>127.9978</v>
      </c>
      <c r="AP200" t="n">
        <v>52.50852</v>
      </c>
      <c r="AQ200" t="n">
        <v>312.0146</v>
      </c>
      <c r="AR200" t="n">
        <v>0.4095857</v>
      </c>
      <c r="AS200" t="n">
        <v>0.07734630000000001</v>
      </c>
      <c r="AT200" t="n">
        <v>1</v>
      </c>
      <c r="AU200" t="inlineStr">
        <is>
          <t>anlys\230430-153402\OrioOrio-b-10mn-m-hno-pol-l20-r200-e9p6w78h</t>
        </is>
      </c>
    </row>
    <row r="201">
      <c r="A201" t="n">
        <v>7</v>
      </c>
      <c r="B201" t="inlineStr">
        <is>
          <t>Oriolus oriolus</t>
        </is>
      </c>
      <c r="C201" t="inlineStr">
        <is>
          <t>b</t>
        </is>
      </c>
      <c r="D201" t="inlineStr">
        <is>
          <t>m</t>
        </is>
      </c>
      <c r="E201" t="inlineStr">
        <is>
          <t>10mn</t>
        </is>
      </c>
      <c r="F201" t="n">
        <v>11</v>
      </c>
      <c r="G201" t="n">
        <v>902.361121603972</v>
      </c>
      <c r="H201" t="n">
        <v>230</v>
      </c>
      <c r="I201" t="inlineStr">
        <is>
          <t>HAZARD</t>
        </is>
      </c>
      <c r="J201" t="inlineStr">
        <is>
          <t>POLY</t>
        </is>
      </c>
      <c r="K201" t="n">
        <v>20</v>
      </c>
      <c r="L201" t="n">
        <v>200</v>
      </c>
      <c r="M201" t="inlineStr"/>
      <c r="N201" t="n">
        <v>2</v>
      </c>
      <c r="O201" t="n">
        <v>94</v>
      </c>
      <c r="P201" t="n">
        <v>5</v>
      </c>
      <c r="Q201" t="n">
        <v>45.45454545454545</v>
      </c>
      <c r="R201" t="n">
        <v>0</v>
      </c>
      <c r="S201" t="n">
        <v>1.590949999999999</v>
      </c>
      <c r="T201" t="inlineStr"/>
      <c r="U201" t="n">
        <v>0.6986687</v>
      </c>
      <c r="V201" t="n">
        <v>0.7</v>
      </c>
      <c r="W201" t="n">
        <v>0.6</v>
      </c>
      <c r="X201" t="n">
        <v>1.565538</v>
      </c>
      <c r="Y201" t="inlineStr"/>
      <c r="Z201" t="inlineStr"/>
      <c r="AA201" t="n">
        <v>0</v>
      </c>
      <c r="AB201" t="inlineStr"/>
      <c r="AC201" t="n">
        <v>0</v>
      </c>
      <c r="AD201" t="inlineStr"/>
      <c r="AE201" t="inlineStr"/>
      <c r="AF201" t="n">
        <v>0</v>
      </c>
      <c r="AG201" t="n">
        <v>0</v>
      </c>
      <c r="AH201" t="n">
        <v>0</v>
      </c>
      <c r="AI201" t="n">
        <v>0.9000834</v>
      </c>
      <c r="AJ201" t="n">
        <v>0.03456315</v>
      </c>
      <c r="AK201" t="n">
        <v>23.43971</v>
      </c>
      <c r="AL201" t="n">
        <v>22</v>
      </c>
      <c r="AM201" t="n">
        <v>1</v>
      </c>
      <c r="AN201" t="n">
        <v>563</v>
      </c>
      <c r="AO201" t="n">
        <v>137.1528</v>
      </c>
      <c r="AP201" t="n">
        <v>16.30465</v>
      </c>
      <c r="AQ201" t="n">
        <v>1153.714</v>
      </c>
      <c r="AR201" t="n">
        <v>0.4702725</v>
      </c>
      <c r="AS201" t="n">
        <v>0.01479038</v>
      </c>
      <c r="AT201" t="n">
        <v>1</v>
      </c>
      <c r="AU201" t="inlineStr">
        <is>
          <t>anlys\230430-153402\OrioOrio-b-10mn-m-haz-pol-l20-r200-w2celilv</t>
        </is>
      </c>
    </row>
    <row r="202">
      <c r="A202" t="n">
        <v>7</v>
      </c>
      <c r="B202" t="inlineStr">
        <is>
          <t>Oriolus oriolus</t>
        </is>
      </c>
      <c r="C202" t="inlineStr">
        <is>
          <t>b</t>
        </is>
      </c>
      <c r="D202" t="inlineStr">
        <is>
          <t>m</t>
        </is>
      </c>
      <c r="E202" t="inlineStr">
        <is>
          <t>10mn</t>
        </is>
      </c>
      <c r="F202" t="n">
        <v>11</v>
      </c>
      <c r="G202" t="n">
        <v>902.361121603972</v>
      </c>
      <c r="H202" t="n">
        <v>224</v>
      </c>
      <c r="I202" t="inlineStr">
        <is>
          <t>HAZARD</t>
        </is>
      </c>
      <c r="J202" t="inlineStr">
        <is>
          <t>POLY</t>
        </is>
      </c>
      <c r="K202" t="n">
        <v>80.33848412088859</v>
      </c>
      <c r="L202" t="n">
        <v>851.0827078659911</v>
      </c>
      <c r="M202" t="n">
        <v>5</v>
      </c>
      <c r="N202" t="n">
        <v>2</v>
      </c>
      <c r="O202" t="n">
        <v>94</v>
      </c>
      <c r="P202" t="n">
        <v>9</v>
      </c>
      <c r="Q202" t="n">
        <v>81.81818181818181</v>
      </c>
      <c r="R202" t="n">
        <v>0</v>
      </c>
      <c r="S202" t="n">
        <v>0</v>
      </c>
      <c r="T202" t="n">
        <v>0.7588741</v>
      </c>
      <c r="U202" t="n">
        <v>0.8541405</v>
      </c>
      <c r="V202" t="n">
        <v>0.9</v>
      </c>
      <c r="W202" t="n">
        <v>0.8</v>
      </c>
      <c r="X202" t="n">
        <v>0.4717099</v>
      </c>
      <c r="Y202" t="inlineStr"/>
      <c r="Z202" t="n">
        <v>3</v>
      </c>
      <c r="AA202" t="n">
        <v>0.3182898298207335</v>
      </c>
      <c r="AB202" t="n">
        <v>4</v>
      </c>
      <c r="AC202" t="n">
        <v>0.4768882968832221</v>
      </c>
      <c r="AD202" t="n">
        <v>4</v>
      </c>
      <c r="AE202" t="n">
        <v>0.5951258663686767</v>
      </c>
      <c r="AF202" t="n">
        <v>0.3505501868979271</v>
      </c>
      <c r="AG202" t="n">
        <v>0.3551868048768372</v>
      </c>
      <c r="AH202" t="n">
        <v>0.1538993698942525</v>
      </c>
      <c r="AI202" t="n">
        <v>0.4747021</v>
      </c>
      <c r="AJ202" t="n">
        <v>0.1875993</v>
      </c>
      <c r="AK202" t="n">
        <v>1.201188</v>
      </c>
      <c r="AL202" t="n">
        <v>11</v>
      </c>
      <c r="AM202" t="n">
        <v>5</v>
      </c>
      <c r="AN202" t="n">
        <v>29</v>
      </c>
      <c r="AO202" t="n">
        <v>253.3797</v>
      </c>
      <c r="AP202" t="n">
        <v>168.4692</v>
      </c>
      <c r="AQ202" t="n">
        <v>381.0862</v>
      </c>
      <c r="AR202" t="n">
        <v>0.08863389000000001</v>
      </c>
      <c r="AS202" t="n">
        <v>0.03986445</v>
      </c>
      <c r="AT202" t="n">
        <v>0.197067</v>
      </c>
      <c r="AU202" t="inlineStr">
        <is>
          <t>anlys\230430-153402\OrioOrio-b-10mn-m-haz-pol-la-ra-ma-4c4f0m3g</t>
        </is>
      </c>
    </row>
    <row r="203">
      <c r="A203" t="n">
        <v>7</v>
      </c>
      <c r="B203" t="inlineStr">
        <is>
          <t>Oriolus oriolus</t>
        </is>
      </c>
      <c r="C203" t="inlineStr">
        <is>
          <t>b</t>
        </is>
      </c>
      <c r="D203" t="inlineStr">
        <is>
          <t>m</t>
        </is>
      </c>
      <c r="E203" t="inlineStr">
        <is>
          <t>10mn</t>
        </is>
      </c>
      <c r="F203" t="n">
        <v>11</v>
      </c>
      <c r="G203" t="n">
        <v>902.361121603972</v>
      </c>
      <c r="H203" t="n">
        <v>209</v>
      </c>
      <c r="I203" t="inlineStr">
        <is>
          <t>HNORMAL</t>
        </is>
      </c>
      <c r="J203" t="inlineStr">
        <is>
          <t>POLY</t>
        </is>
      </c>
      <c r="K203" t="n">
        <v>80.45861772617855</v>
      </c>
      <c r="L203" t="n">
        <v>697.494903861476</v>
      </c>
      <c r="M203" t="n">
        <v>5</v>
      </c>
      <c r="N203" t="n">
        <v>2</v>
      </c>
      <c r="O203" t="n">
        <v>94</v>
      </c>
      <c r="P203" t="n">
        <v>9</v>
      </c>
      <c r="Q203" t="n">
        <v>81.81818181818181</v>
      </c>
      <c r="R203" t="n">
        <v>0</v>
      </c>
      <c r="S203" t="n">
        <v>0</v>
      </c>
      <c r="T203" t="n">
        <v>0.9804872</v>
      </c>
      <c r="U203" t="n">
        <v>0.8908079</v>
      </c>
      <c r="V203" t="n">
        <v>0.9</v>
      </c>
      <c r="W203" t="n">
        <v>0.9</v>
      </c>
      <c r="X203" t="n">
        <v>0.4970269</v>
      </c>
      <c r="Y203" t="inlineStr"/>
      <c r="Z203" t="n">
        <v>4</v>
      </c>
      <c r="AA203" t="n">
        <v>0.3071666769622424</v>
      </c>
      <c r="AB203" t="n">
        <v>3</v>
      </c>
      <c r="AC203" t="n">
        <v>0.5036217269086178</v>
      </c>
      <c r="AD203" t="n">
        <v>3</v>
      </c>
      <c r="AE203" t="n">
        <v>0.6055650731267744</v>
      </c>
      <c r="AF203" t="n">
        <v>0.3494472571138872</v>
      </c>
      <c r="AG203" t="n">
        <v>0.3457426718891279</v>
      </c>
      <c r="AH203" t="n">
        <v>0.1303308403209352</v>
      </c>
      <c r="AI203" t="n">
        <v>0.8463141</v>
      </c>
      <c r="AJ203" t="n">
        <v>0.3195177</v>
      </c>
      <c r="AK203" t="n">
        <v>2.241652</v>
      </c>
      <c r="AL203" t="n">
        <v>20</v>
      </c>
      <c r="AM203" t="n">
        <v>8</v>
      </c>
      <c r="AN203" t="n">
        <v>54</v>
      </c>
      <c r="AO203" t="n">
        <v>189.7652</v>
      </c>
      <c r="AP203" t="n">
        <v>122.7229</v>
      </c>
      <c r="AQ203" t="n">
        <v>293.432</v>
      </c>
      <c r="AR203" t="n">
        <v>0.07402033</v>
      </c>
      <c r="AS203" t="n">
        <v>0.03164156</v>
      </c>
      <c r="AT203" t="n">
        <v>0.1731586</v>
      </c>
      <c r="AU203" t="inlineStr">
        <is>
          <t>anlys\230430-153402\OrioOrio-b-10mn-m-hno-pol-la-ra-ma-6he0dmuz</t>
        </is>
      </c>
    </row>
    <row r="204">
      <c r="A204" t="n">
        <v>7</v>
      </c>
      <c r="B204" t="inlineStr">
        <is>
          <t>Oriolus oriolus</t>
        </is>
      </c>
      <c r="C204" t="inlineStr">
        <is>
          <t>b</t>
        </is>
      </c>
      <c r="D204" t="inlineStr">
        <is>
          <t>m</t>
        </is>
      </c>
      <c r="E204" t="inlineStr">
        <is>
          <t>10mn</t>
        </is>
      </c>
      <c r="F204" t="n">
        <v>11</v>
      </c>
      <c r="G204" t="n">
        <v>902.361121603972</v>
      </c>
      <c r="H204" t="n">
        <v>223</v>
      </c>
      <c r="I204" t="inlineStr">
        <is>
          <t>HAZARD</t>
        </is>
      </c>
      <c r="J204" t="inlineStr">
        <is>
          <t>POLY</t>
        </is>
      </c>
      <c r="K204" t="n">
        <v>81.26466894143181</v>
      </c>
      <c r="L204" t="n">
        <v>659.1160837743259</v>
      </c>
      <c r="M204" t="inlineStr"/>
      <c r="N204" t="n">
        <v>2</v>
      </c>
      <c r="O204" t="n">
        <v>94</v>
      </c>
      <c r="P204" t="n">
        <v>9</v>
      </c>
      <c r="Q204" t="n">
        <v>81.81818181818181</v>
      </c>
      <c r="R204" t="n">
        <v>1</v>
      </c>
      <c r="S204" t="n">
        <v>0</v>
      </c>
      <c r="T204" t="inlineStr"/>
      <c r="U204" t="n">
        <v>0.9406516</v>
      </c>
      <c r="V204" t="n">
        <v>0.9</v>
      </c>
      <c r="W204" t="n">
        <v>0.9</v>
      </c>
      <c r="X204" t="n">
        <v>99.9999</v>
      </c>
      <c r="Y204" t="inlineStr"/>
      <c r="Z204" t="inlineStr"/>
      <c r="AA204" t="n">
        <v>0</v>
      </c>
      <c r="AB204" t="inlineStr"/>
      <c r="AC204" t="n">
        <v>0</v>
      </c>
      <c r="AD204" t="inlineStr"/>
      <c r="AE204" t="inlineStr"/>
      <c r="AF204" t="n">
        <v>0</v>
      </c>
      <c r="AG204" t="n">
        <v>0</v>
      </c>
      <c r="AH204" t="n">
        <v>0</v>
      </c>
      <c r="AI204" t="n">
        <v>112.0445</v>
      </c>
      <c r="AJ204" t="n">
        <v>0.06672785000000001</v>
      </c>
      <c r="AK204" t="n">
        <v>188136.9</v>
      </c>
      <c r="AL204" t="n">
        <v>2689</v>
      </c>
      <c r="AM204" t="n">
        <v>2</v>
      </c>
      <c r="AN204" t="n">
        <v>4515285</v>
      </c>
      <c r="AO204" t="n">
        <v>16.49253</v>
      </c>
      <c r="AP204" t="n">
        <v>0.009821765</v>
      </c>
      <c r="AQ204" t="n">
        <v>27693.94</v>
      </c>
      <c r="AR204" t="n">
        <v>0.0006261098</v>
      </c>
      <c r="AS204" t="n">
        <v>3.728661e-07</v>
      </c>
      <c r="AT204" t="n">
        <v>1</v>
      </c>
      <c r="AU204" t="inlineStr">
        <is>
          <t>anlys\230430-153402\OrioOrio-b-10mn-m-haz-pol-la-ra-gzmpmhhd</t>
        </is>
      </c>
    </row>
    <row r="205">
      <c r="A205" t="n">
        <v>7</v>
      </c>
      <c r="B205" t="inlineStr">
        <is>
          <t>Oriolus oriolus</t>
        </is>
      </c>
      <c r="C205" t="inlineStr">
        <is>
          <t>b</t>
        </is>
      </c>
      <c r="D205" t="inlineStr">
        <is>
          <t>m</t>
        </is>
      </c>
      <c r="E205" t="inlineStr">
        <is>
          <t>10mn</t>
        </is>
      </c>
      <c r="F205" t="n">
        <v>11</v>
      </c>
      <c r="G205" t="n">
        <v>902.361121603972</v>
      </c>
      <c r="H205" t="n">
        <v>206</v>
      </c>
      <c r="I205" t="inlineStr">
        <is>
          <t>HNORMAL</t>
        </is>
      </c>
      <c r="J205" t="inlineStr">
        <is>
          <t>POLY</t>
        </is>
      </c>
      <c r="K205" t="n">
        <v>82.69660796976878</v>
      </c>
      <c r="L205" t="inlineStr"/>
      <c r="M205" t="inlineStr"/>
      <c r="N205" t="n">
        <v>1</v>
      </c>
      <c r="O205" t="n">
        <v>94</v>
      </c>
      <c r="P205" t="n">
        <v>10</v>
      </c>
      <c r="Q205" t="n">
        <v>90.90909090909091</v>
      </c>
      <c r="R205" t="n">
        <v>0</v>
      </c>
      <c r="S205" t="n">
        <v>0</v>
      </c>
      <c r="T205" t="inlineStr"/>
      <c r="U205" t="n">
        <v>0.101719</v>
      </c>
      <c r="V205" t="n">
        <v>0.1</v>
      </c>
      <c r="W205" t="n">
        <v>0.05</v>
      </c>
      <c r="X205" t="n">
        <v>0.3450658</v>
      </c>
      <c r="Y205" t="inlineStr"/>
      <c r="Z205" t="inlineStr"/>
      <c r="AA205" t="n">
        <v>0</v>
      </c>
      <c r="AB205" t="inlineStr"/>
      <c r="AC205" t="n">
        <v>0</v>
      </c>
      <c r="AD205" t="inlineStr"/>
      <c r="AE205" t="inlineStr"/>
      <c r="AF205" t="n">
        <v>0</v>
      </c>
      <c r="AG205" t="n">
        <v>0</v>
      </c>
      <c r="AH205" t="n">
        <v>0</v>
      </c>
      <c r="AI205" t="n">
        <v>0.3013676</v>
      </c>
      <c r="AJ205" t="n">
        <v>0.1545803</v>
      </c>
      <c r="AK205" t="n">
        <v>0.5875422</v>
      </c>
      <c r="AL205" t="n">
        <v>7</v>
      </c>
      <c r="AM205" t="n">
        <v>4</v>
      </c>
      <c r="AN205" t="n">
        <v>14</v>
      </c>
      <c r="AO205" t="n">
        <v>335.2068</v>
      </c>
      <c r="AP205" t="n">
        <v>276.8053</v>
      </c>
      <c r="AQ205" t="n">
        <v>405.9301</v>
      </c>
      <c r="AR205" t="n">
        <v>0.1379955</v>
      </c>
      <c r="AS205" t="n">
        <v>0.09429069</v>
      </c>
      <c r="AT205" t="n">
        <v>0.201958</v>
      </c>
      <c r="AU205" t="inlineStr">
        <is>
          <t>anlys\230430-153402\OrioOrio-b-10mn-m-hno-pol-la-878mqlrq</t>
        </is>
      </c>
    </row>
    <row r="206">
      <c r="A206" t="n">
        <v>7</v>
      </c>
      <c r="B206" t="inlineStr">
        <is>
          <t>Oriolus oriolus</t>
        </is>
      </c>
      <c r="C206" t="inlineStr">
        <is>
          <t>b</t>
        </is>
      </c>
      <c r="D206" t="inlineStr">
        <is>
          <t>m</t>
        </is>
      </c>
      <c r="E206" t="inlineStr">
        <is>
          <t>10mn</t>
        </is>
      </c>
      <c r="F206" t="n">
        <v>11</v>
      </c>
      <c r="G206" t="n">
        <v>902.361121603972</v>
      </c>
      <c r="H206" t="n">
        <v>208</v>
      </c>
      <c r="I206" t="inlineStr">
        <is>
          <t>HNORMAL</t>
        </is>
      </c>
      <c r="J206" t="inlineStr">
        <is>
          <t>POLY</t>
        </is>
      </c>
      <c r="K206" t="n">
        <v>82.85059216527205</v>
      </c>
      <c r="L206" t="n">
        <v>653.106986004051</v>
      </c>
      <c r="M206" t="inlineStr"/>
      <c r="N206" t="n">
        <v>2</v>
      </c>
      <c r="O206" t="n">
        <v>94</v>
      </c>
      <c r="P206" t="n">
        <v>9</v>
      </c>
      <c r="Q206" t="n">
        <v>81.81818181818181</v>
      </c>
      <c r="R206" t="n">
        <v>0</v>
      </c>
      <c r="S206" t="n">
        <v>0</v>
      </c>
      <c r="T206" t="inlineStr"/>
      <c r="U206" t="n">
        <v>0.8567095</v>
      </c>
      <c r="V206" t="n">
        <v>0.9</v>
      </c>
      <c r="W206" t="n">
        <v>0.8</v>
      </c>
      <c r="X206" t="n">
        <v>0.4969909</v>
      </c>
      <c r="Y206" t="inlineStr"/>
      <c r="Z206" t="inlineStr"/>
      <c r="AA206" t="n">
        <v>0</v>
      </c>
      <c r="AB206" t="inlineStr"/>
      <c r="AC206" t="n">
        <v>0</v>
      </c>
      <c r="AD206" t="inlineStr"/>
      <c r="AE206" t="inlineStr"/>
      <c r="AF206" t="n">
        <v>0</v>
      </c>
      <c r="AG206" t="n">
        <v>0</v>
      </c>
      <c r="AH206" t="n">
        <v>0</v>
      </c>
      <c r="AI206" t="n">
        <v>0.8634497</v>
      </c>
      <c r="AJ206" t="n">
        <v>0.326011</v>
      </c>
      <c r="AK206" t="n">
        <v>2.286872</v>
      </c>
      <c r="AL206" t="n">
        <v>21</v>
      </c>
      <c r="AM206" t="n">
        <v>8</v>
      </c>
      <c r="AN206" t="n">
        <v>55</v>
      </c>
      <c r="AO206" t="n">
        <v>187.8728</v>
      </c>
      <c r="AP206" t="n">
        <v>121.5055</v>
      </c>
      <c r="AQ206" t="n">
        <v>290.4904</v>
      </c>
      <c r="AR206" t="n">
        <v>0.0827483</v>
      </c>
      <c r="AS206" t="n">
        <v>0.03537598</v>
      </c>
      <c r="AT206" t="n">
        <v>0.1935574</v>
      </c>
      <c r="AU206" t="inlineStr">
        <is>
          <t>anlys\230430-153402\OrioOrio-b-10mn-m-hno-pol-la-ra-7y0gfiq5</t>
        </is>
      </c>
    </row>
    <row r="207">
      <c r="A207" t="n">
        <v>7</v>
      </c>
      <c r="B207" t="inlineStr">
        <is>
          <t>Oriolus oriolus</t>
        </is>
      </c>
      <c r="C207" t="inlineStr">
        <is>
          <t>b</t>
        </is>
      </c>
      <c r="D207" t="inlineStr">
        <is>
          <t>m</t>
        </is>
      </c>
      <c r="E207" t="inlineStr">
        <is>
          <t>10mn</t>
        </is>
      </c>
      <c r="F207" t="n">
        <v>11</v>
      </c>
      <c r="G207" t="n">
        <v>902.361121603972</v>
      </c>
      <c r="H207" t="n">
        <v>222</v>
      </c>
      <c r="I207" t="inlineStr">
        <is>
          <t>HAZARD</t>
        </is>
      </c>
      <c r="J207" t="inlineStr">
        <is>
          <t>POLY</t>
        </is>
      </c>
      <c r="K207" t="n">
        <v>82.91794968269333</v>
      </c>
      <c r="L207" t="inlineStr"/>
      <c r="M207" t="n">
        <v>4</v>
      </c>
      <c r="N207" t="n">
        <v>2</v>
      </c>
      <c r="O207" t="n">
        <v>94</v>
      </c>
      <c r="P207" t="n">
        <v>10</v>
      </c>
      <c r="Q207" t="n">
        <v>90.90909090909091</v>
      </c>
      <c r="R207" t="n">
        <v>0</v>
      </c>
      <c r="S207" t="n">
        <v>0</v>
      </c>
      <c r="T207" t="n">
        <v>0.005218267</v>
      </c>
      <c r="U207" t="n">
        <v>0.8636174</v>
      </c>
      <c r="V207" t="n">
        <v>0.7</v>
      </c>
      <c r="W207" t="n">
        <v>0.6</v>
      </c>
      <c r="X207" t="n">
        <v>0.4964576</v>
      </c>
      <c r="Y207" t="inlineStr"/>
      <c r="Z207" t="n">
        <v>9</v>
      </c>
      <c r="AA207" t="n">
        <v>0.1397440165627159</v>
      </c>
      <c r="AB207" t="n">
        <v>9</v>
      </c>
      <c r="AC207" t="n">
        <v>0.2286285059359438</v>
      </c>
      <c r="AD207" t="n">
        <v>8</v>
      </c>
      <c r="AE207" t="n">
        <v>0.2639990700916009</v>
      </c>
      <c r="AF207" t="n">
        <v>0.09698130143659149</v>
      </c>
      <c r="AG207" t="n">
        <v>0.1710884907785245</v>
      </c>
      <c r="AH207" t="n">
        <v>0.06492115287875801</v>
      </c>
      <c r="AI207" t="n">
        <v>0.4053496</v>
      </c>
      <c r="AJ207" t="n">
        <v>0.1519594</v>
      </c>
      <c r="AK207" t="n">
        <v>1.081265</v>
      </c>
      <c r="AL207" t="n">
        <v>10</v>
      </c>
      <c r="AM207" t="n">
        <v>4</v>
      </c>
      <c r="AN207" t="n">
        <v>26</v>
      </c>
      <c r="AO207" t="n">
        <v>289.0322</v>
      </c>
      <c r="AP207" t="n">
        <v>184.063</v>
      </c>
      <c r="AQ207" t="n">
        <v>453.8643</v>
      </c>
      <c r="AR207" t="n">
        <v>0.1025963</v>
      </c>
      <c r="AS207" t="n">
        <v>0.04262405</v>
      </c>
      <c r="AT207" t="n">
        <v>0.2469499</v>
      </c>
      <c r="AU207" t="inlineStr">
        <is>
          <t>anlys\230430-153402\OrioOrio-b-10mn-m-haz-pol-la-ma-fxa6mf7w</t>
        </is>
      </c>
    </row>
    <row r="208">
      <c r="A208" t="n">
        <v>7</v>
      </c>
      <c r="B208" t="inlineStr">
        <is>
          <t>Oriolus oriolus</t>
        </is>
      </c>
      <c r="C208" t="inlineStr">
        <is>
          <t>b</t>
        </is>
      </c>
      <c r="D208" t="inlineStr">
        <is>
          <t>m</t>
        </is>
      </c>
      <c r="E208" t="inlineStr">
        <is>
          <t>10mn</t>
        </is>
      </c>
      <c r="F208" t="n">
        <v>11</v>
      </c>
      <c r="G208" t="n">
        <v>902.361121603972</v>
      </c>
      <c r="H208" t="n">
        <v>221</v>
      </c>
      <c r="I208" t="inlineStr">
        <is>
          <t>HAZARD</t>
        </is>
      </c>
      <c r="J208" t="inlineStr">
        <is>
          <t>POLY</t>
        </is>
      </c>
      <c r="K208" t="n">
        <v>82.9330251907156</v>
      </c>
      <c r="L208" t="inlineStr"/>
      <c r="M208" t="inlineStr"/>
      <c r="N208" t="n">
        <v>2</v>
      </c>
      <c r="O208" t="n">
        <v>94</v>
      </c>
      <c r="P208" t="n">
        <v>10</v>
      </c>
      <c r="Q208" t="n">
        <v>90.90909090909091</v>
      </c>
      <c r="R208" t="n">
        <v>0</v>
      </c>
      <c r="S208" t="n">
        <v>0</v>
      </c>
      <c r="T208" t="inlineStr"/>
      <c r="U208" t="n">
        <v>0.8634927999999999</v>
      </c>
      <c r="V208" t="n">
        <v>0.7</v>
      </c>
      <c r="W208" t="n">
        <v>0.6</v>
      </c>
      <c r="X208" t="n">
        <v>0.4964639</v>
      </c>
      <c r="Y208" t="inlineStr"/>
      <c r="Z208" t="inlineStr"/>
      <c r="AA208" t="n">
        <v>0</v>
      </c>
      <c r="AB208" t="inlineStr"/>
      <c r="AC208" t="n">
        <v>0</v>
      </c>
      <c r="AD208" t="inlineStr"/>
      <c r="AE208" t="inlineStr"/>
      <c r="AF208" t="n">
        <v>0</v>
      </c>
      <c r="AG208" t="n">
        <v>0</v>
      </c>
      <c r="AH208" t="n">
        <v>0</v>
      </c>
      <c r="AI208" t="n">
        <v>0.4053617</v>
      </c>
      <c r="AJ208" t="n">
        <v>0.151962</v>
      </c>
      <c r="AK208" t="n">
        <v>1.081311</v>
      </c>
      <c r="AL208" t="n">
        <v>10</v>
      </c>
      <c r="AM208" t="n">
        <v>4</v>
      </c>
      <c r="AN208" t="n">
        <v>26</v>
      </c>
      <c r="AO208" t="n">
        <v>289.0279</v>
      </c>
      <c r="AP208" t="n">
        <v>184.0586</v>
      </c>
      <c r="AQ208" t="n">
        <v>453.8615</v>
      </c>
      <c r="AR208" t="n">
        <v>0.1025932</v>
      </c>
      <c r="AS208" t="n">
        <v>0.04262209</v>
      </c>
      <c r="AT208" t="n">
        <v>0.2469465</v>
      </c>
      <c r="AU208" t="inlineStr">
        <is>
          <t>anlys\230430-153402\OrioOrio-b-10mn-m-haz-pol-la-aybosb2l</t>
        </is>
      </c>
    </row>
    <row r="209">
      <c r="A209" t="n">
        <v>7</v>
      </c>
      <c r="B209" t="inlineStr">
        <is>
          <t>Oriolus oriolus</t>
        </is>
      </c>
      <c r="C209" t="inlineStr">
        <is>
          <t>b</t>
        </is>
      </c>
      <c r="D209" t="inlineStr">
        <is>
          <t>m</t>
        </is>
      </c>
      <c r="E209" t="inlineStr">
        <is>
          <t>10mn</t>
        </is>
      </c>
      <c r="F209" t="n">
        <v>11</v>
      </c>
      <c r="G209" t="n">
        <v>902.361121603972</v>
      </c>
      <c r="H209" t="n">
        <v>207</v>
      </c>
      <c r="I209" t="inlineStr">
        <is>
          <t>HNORMAL</t>
        </is>
      </c>
      <c r="J209" t="inlineStr">
        <is>
          <t>POLY</t>
        </is>
      </c>
      <c r="K209" t="n">
        <v>83.03831689861811</v>
      </c>
      <c r="L209" t="inlineStr"/>
      <c r="M209" t="n">
        <v>5</v>
      </c>
      <c r="N209" t="n">
        <v>1</v>
      </c>
      <c r="O209" t="n">
        <v>94</v>
      </c>
      <c r="P209" t="n">
        <v>10</v>
      </c>
      <c r="Q209" t="n">
        <v>90.90909090909091</v>
      </c>
      <c r="R209" t="n">
        <v>0</v>
      </c>
      <c r="S209" t="n">
        <v>0</v>
      </c>
      <c r="T209" t="n">
        <v>0.1055145</v>
      </c>
      <c r="U209" t="n">
        <v>0.10153</v>
      </c>
      <c r="V209" t="n">
        <v>0.1</v>
      </c>
      <c r="W209" t="n">
        <v>0.05</v>
      </c>
      <c r="X209" t="n">
        <v>0.3450649</v>
      </c>
      <c r="Y209" t="inlineStr"/>
      <c r="Z209" t="n">
        <v>6</v>
      </c>
      <c r="AA209" t="n">
        <v>0.1936834604067836</v>
      </c>
      <c r="AB209" t="n">
        <v>10</v>
      </c>
      <c r="AC209" t="n">
        <v>0.2146135332977486</v>
      </c>
      <c r="AD209" t="n">
        <v>10</v>
      </c>
      <c r="AE209" t="n">
        <v>0.1973686791253056</v>
      </c>
      <c r="AF209" t="n">
        <v>0.1810437778416692</v>
      </c>
      <c r="AG209" t="n">
        <v>0.1802710858476341</v>
      </c>
      <c r="AH209" t="n">
        <v>0.1628461192552232</v>
      </c>
      <c r="AI209" t="n">
        <v>0.3016727</v>
      </c>
      <c r="AJ209" t="n">
        <v>0.1547371</v>
      </c>
      <c r="AK209" t="n">
        <v>0.588136</v>
      </c>
      <c r="AL209" t="n">
        <v>7</v>
      </c>
      <c r="AM209" t="n">
        <v>4</v>
      </c>
      <c r="AN209" t="n">
        <v>14</v>
      </c>
      <c r="AO209" t="n">
        <v>335.0373</v>
      </c>
      <c r="AP209" t="n">
        <v>276.6659</v>
      </c>
      <c r="AQ209" t="n">
        <v>405.724</v>
      </c>
      <c r="AR209" t="n">
        <v>0.1378559</v>
      </c>
      <c r="AS209" t="n">
        <v>0.09419569</v>
      </c>
      <c r="AT209" t="n">
        <v>0.2017529</v>
      </c>
      <c r="AU209" t="inlineStr">
        <is>
          <t>anlys\230430-153402\OrioOrio-b-10mn-m-hno-pol-la-ma-6ehtk6a6</t>
        </is>
      </c>
    </row>
    <row r="210">
      <c r="A210" t="n">
        <v>8</v>
      </c>
      <c r="B210" t="inlineStr">
        <is>
          <t>Oriolus oriolus</t>
        </is>
      </c>
      <c r="C210" t="inlineStr">
        <is>
          <t>b</t>
        </is>
      </c>
      <c r="D210" t="inlineStr">
        <is>
          <t>m+a</t>
        </is>
      </c>
      <c r="E210" t="inlineStr">
        <is>
          <t>5mn</t>
        </is>
      </c>
      <c r="F210" t="n">
        <v>4</v>
      </c>
      <c r="G210" t="n">
        <v>203.380021651143</v>
      </c>
      <c r="H210" t="n">
        <v>232</v>
      </c>
      <c r="I210" t="inlineStr">
        <is>
          <t>HNORMAL</t>
        </is>
      </c>
      <c r="J210" t="inlineStr">
        <is>
          <t>POLY</t>
        </is>
      </c>
      <c r="K210" t="inlineStr"/>
      <c r="L210" t="inlineStr"/>
      <c r="M210" t="inlineStr"/>
      <c r="N210" t="n">
        <v>2</v>
      </c>
      <c r="O210" t="n">
        <v>94</v>
      </c>
      <c r="P210" t="n">
        <v>4</v>
      </c>
      <c r="Q210" t="n">
        <v>100</v>
      </c>
      <c r="R210" t="n">
        <v>0</v>
      </c>
      <c r="S210" t="n">
        <v>0</v>
      </c>
      <c r="T210" t="inlineStr"/>
      <c r="U210" t="n">
        <v>0.8271037999999999</v>
      </c>
      <c r="V210" t="n">
        <v>0</v>
      </c>
      <c r="W210" t="n">
        <v>0</v>
      </c>
      <c r="X210" t="n">
        <v>0.8522585</v>
      </c>
      <c r="Y210" t="inlineStr"/>
      <c r="Z210" t="inlineStr"/>
      <c r="AA210" t="n">
        <v>0</v>
      </c>
      <c r="AB210" t="inlineStr"/>
      <c r="AC210" t="n">
        <v>0</v>
      </c>
      <c r="AD210" t="inlineStr"/>
      <c r="AE210" t="inlineStr"/>
      <c r="AF210" t="n">
        <v>0</v>
      </c>
      <c r="AG210" t="n">
        <v>0</v>
      </c>
      <c r="AH210" t="n">
        <v>0</v>
      </c>
      <c r="AI210" t="n">
        <v>0.3275355</v>
      </c>
      <c r="AJ210" t="n">
        <v>0.05613953</v>
      </c>
      <c r="AK210" t="n">
        <v>1.910944</v>
      </c>
      <c r="AL210" t="n">
        <v>8</v>
      </c>
      <c r="AM210" t="n">
        <v>1</v>
      </c>
      <c r="AN210" t="n">
        <v>46</v>
      </c>
      <c r="AO210" t="n">
        <v>203.3583</v>
      </c>
      <c r="AP210" t="n">
        <v>69.33705999999999</v>
      </c>
      <c r="AQ210" t="n">
        <v>596.4285</v>
      </c>
      <c r="AR210" t="n">
        <v>0.9997865</v>
      </c>
      <c r="AS210" t="n">
        <v>0.1352818</v>
      </c>
      <c r="AT210" t="n">
        <v>1</v>
      </c>
      <c r="AU210" t="inlineStr">
        <is>
          <t>anlys\230430-153402\OrioOrio-b-5mn-ma-hno-pol-qo9xv325</t>
        </is>
      </c>
    </row>
    <row r="211">
      <c r="A211" t="n">
        <v>8</v>
      </c>
      <c r="B211" t="inlineStr">
        <is>
          <t>Oriolus oriolus</t>
        </is>
      </c>
      <c r="C211" t="inlineStr">
        <is>
          <t>b</t>
        </is>
      </c>
      <c r="D211" t="inlineStr">
        <is>
          <t>m+a</t>
        </is>
      </c>
      <c r="E211" t="inlineStr">
        <is>
          <t>5mn</t>
        </is>
      </c>
      <c r="F211" t="n">
        <v>4</v>
      </c>
      <c r="G211" t="n">
        <v>203.380021651143</v>
      </c>
      <c r="H211" t="n">
        <v>247</v>
      </c>
      <c r="I211" t="inlineStr">
        <is>
          <t>HAZARD</t>
        </is>
      </c>
      <c r="J211" t="inlineStr">
        <is>
          <t>POLY</t>
        </is>
      </c>
      <c r="K211" t="inlineStr"/>
      <c r="L211" t="inlineStr"/>
      <c r="M211" t="inlineStr"/>
      <c r="N211" t="n">
        <v>2</v>
      </c>
      <c r="O211" t="n">
        <v>94</v>
      </c>
      <c r="P211" t="n">
        <v>4</v>
      </c>
      <c r="Q211" t="n">
        <v>100</v>
      </c>
      <c r="R211" t="n">
        <v>0</v>
      </c>
      <c r="S211" t="n">
        <v>1.999900000000004</v>
      </c>
      <c r="T211" t="inlineStr"/>
      <c r="U211" t="n">
        <v>0.8270092</v>
      </c>
      <c r="V211" t="n">
        <v>0</v>
      </c>
      <c r="W211" t="n">
        <v>0</v>
      </c>
      <c r="X211" t="n">
        <v>0.4918694</v>
      </c>
      <c r="Y211" t="inlineStr"/>
      <c r="Z211" t="inlineStr"/>
      <c r="AA211" t="n">
        <v>0</v>
      </c>
      <c r="AB211" t="inlineStr"/>
      <c r="AC211" t="n">
        <v>0</v>
      </c>
      <c r="AD211" t="inlineStr"/>
      <c r="AE211" t="inlineStr"/>
      <c r="AF211" t="n">
        <v>0</v>
      </c>
      <c r="AG211" t="n">
        <v>0</v>
      </c>
      <c r="AH211" t="n">
        <v>0</v>
      </c>
      <c r="AI211" t="n">
        <v>0.3274656</v>
      </c>
      <c r="AJ211" t="n">
        <v>0.1299348</v>
      </c>
      <c r="AK211" t="n">
        <v>0.8252885</v>
      </c>
      <c r="AL211" t="n">
        <v>8</v>
      </c>
      <c r="AM211" t="n">
        <v>3</v>
      </c>
      <c r="AN211" t="n">
        <v>20</v>
      </c>
      <c r="AO211" t="n">
        <v>203.38</v>
      </c>
      <c r="AP211" t="n">
        <v>203.3799</v>
      </c>
      <c r="AQ211" t="n">
        <v>203.3801</v>
      </c>
      <c r="AR211" t="n">
        <v>0.9999999000000001</v>
      </c>
      <c r="AS211" t="n">
        <v>0.9999987</v>
      </c>
      <c r="AT211" t="n">
        <v>1</v>
      </c>
      <c r="AU211" t="inlineStr">
        <is>
          <t>anlys\230430-153402\OrioOrio-b-5mn-ma-haz-pol-fugad79p</t>
        </is>
      </c>
    </row>
    <row r="212">
      <c r="A212" t="n">
        <v>8</v>
      </c>
      <c r="B212" t="inlineStr">
        <is>
          <t>Oriolus oriolus</t>
        </is>
      </c>
      <c r="C212" t="inlineStr">
        <is>
          <t>b</t>
        </is>
      </c>
      <c r="D212" t="inlineStr">
        <is>
          <t>m+a</t>
        </is>
      </c>
      <c r="E212" t="inlineStr">
        <is>
          <t>5mn</t>
        </is>
      </c>
      <c r="F212" t="n">
        <v>4</v>
      </c>
      <c r="G212" t="n">
        <v>203.380021651143</v>
      </c>
      <c r="H212" t="n">
        <v>241</v>
      </c>
      <c r="I212" t="inlineStr">
        <is>
          <t>HNORMAL</t>
        </is>
      </c>
      <c r="J212" t="inlineStr">
        <is>
          <t>POLY</t>
        </is>
      </c>
      <c r="K212" t="inlineStr"/>
      <c r="L212" t="n">
        <v>100</v>
      </c>
      <c r="M212" t="inlineStr"/>
      <c r="N212" t="n">
        <v>2</v>
      </c>
      <c r="O212" t="n">
        <v>94</v>
      </c>
      <c r="P212" t="n">
        <v>2</v>
      </c>
      <c r="Q212" t="n">
        <v>50</v>
      </c>
      <c r="R212" t="n">
        <v>0</v>
      </c>
      <c r="S212" t="n">
        <v>0</v>
      </c>
      <c r="T212" t="inlineStr"/>
      <c r="U212" t="n">
        <v>0.2298637</v>
      </c>
      <c r="V212" t="n">
        <v>0</v>
      </c>
      <c r="W212" t="n">
        <v>0</v>
      </c>
      <c r="X212" t="n">
        <v>1.558107</v>
      </c>
      <c r="Y212" t="inlineStr"/>
      <c r="Z212" t="inlineStr"/>
      <c r="AA212" t="n">
        <v>0</v>
      </c>
      <c r="AB212" t="inlineStr"/>
      <c r="AC212" t="n">
        <v>0</v>
      </c>
      <c r="AD212" t="inlineStr"/>
      <c r="AE212" t="inlineStr"/>
      <c r="AF212" t="n">
        <v>0</v>
      </c>
      <c r="AG212" t="n">
        <v>0</v>
      </c>
      <c r="AH212" t="n">
        <v>0</v>
      </c>
      <c r="AI212" t="n">
        <v>0.6773829</v>
      </c>
      <c r="AJ212" t="n">
        <v>0.001314886</v>
      </c>
      <c r="AK212" t="n">
        <v>348.9638</v>
      </c>
      <c r="AL212" t="n">
        <v>16</v>
      </c>
      <c r="AM212" t="n">
        <v>0</v>
      </c>
      <c r="AN212" t="n">
        <v>8375</v>
      </c>
      <c r="AO212" t="n">
        <v>99.99056</v>
      </c>
      <c r="AP212" t="n">
        <v>0.03428486</v>
      </c>
      <c r="AQ212" t="n">
        <v>291618.8</v>
      </c>
      <c r="AR212" t="n">
        <v>0.9998112</v>
      </c>
      <c r="AS212" t="n">
        <v>1.886643e-06</v>
      </c>
      <c r="AT212" t="n">
        <v>1</v>
      </c>
      <c r="AU212" t="inlineStr">
        <is>
          <t>anlys\230430-153402\OrioOrio-b-5mn-ma-hno-pol-r100-rgke7qhl</t>
        </is>
      </c>
    </row>
    <row r="213">
      <c r="A213" t="n">
        <v>8</v>
      </c>
      <c r="B213" t="inlineStr">
        <is>
          <t>Oriolus oriolus</t>
        </is>
      </c>
      <c r="C213" t="inlineStr">
        <is>
          <t>b</t>
        </is>
      </c>
      <c r="D213" t="inlineStr">
        <is>
          <t>m+a</t>
        </is>
      </c>
      <c r="E213" t="inlineStr">
        <is>
          <t>5mn</t>
        </is>
      </c>
      <c r="F213" t="n">
        <v>4</v>
      </c>
      <c r="G213" t="n">
        <v>203.380021651143</v>
      </c>
      <c r="H213" t="n">
        <v>256</v>
      </c>
      <c r="I213" t="inlineStr">
        <is>
          <t>HAZARD</t>
        </is>
      </c>
      <c r="J213" t="inlineStr">
        <is>
          <t>POLY</t>
        </is>
      </c>
      <c r="K213" t="inlineStr"/>
      <c r="L213" t="n">
        <v>100</v>
      </c>
      <c r="M213" t="inlineStr"/>
      <c r="N213" t="n">
        <v>2</v>
      </c>
      <c r="O213" t="n">
        <v>94</v>
      </c>
      <c r="P213" t="n">
        <v>2</v>
      </c>
      <c r="Q213" t="n">
        <v>50</v>
      </c>
      <c r="R213" t="inlineStr"/>
      <c r="S213" t="inlineStr"/>
      <c r="T213" t="inlineStr"/>
      <c r="U213" t="inlineStr"/>
      <c r="V213" t="inlineStr"/>
      <c r="W213" t="inlineStr"/>
      <c r="X213" t="n">
        <v>0.7032946</v>
      </c>
      <c r="Y213" t="inlineStr"/>
      <c r="Z213" t="inlineStr"/>
      <c r="AA213" t="n">
        <v>0</v>
      </c>
      <c r="AB213" t="inlineStr"/>
      <c r="AC213" t="n">
        <v>0</v>
      </c>
      <c r="AD213" t="inlineStr"/>
      <c r="AE213" t="inlineStr"/>
      <c r="AF213" t="n">
        <v>0</v>
      </c>
      <c r="AG213" t="n">
        <v>0</v>
      </c>
      <c r="AH213" t="n">
        <v>0</v>
      </c>
      <c r="AI213" t="n">
        <v>33.86275</v>
      </c>
      <c r="AJ213" t="n">
        <v>9.616160000000001</v>
      </c>
      <c r="AK213" t="n">
        <v>119.2457</v>
      </c>
      <c r="AL213" t="n">
        <v>813</v>
      </c>
      <c r="AM213" t="n">
        <v>231</v>
      </c>
      <c r="AN213" t="n">
        <v>2862</v>
      </c>
      <c r="AO213" t="inlineStr"/>
      <c r="AP213" t="inlineStr"/>
      <c r="AQ213" t="inlineStr"/>
      <c r="AR213" t="inlineStr"/>
      <c r="AS213" t="inlineStr"/>
      <c r="AT213" t="inlineStr"/>
      <c r="AU213" t="inlineStr">
        <is>
          <t>anlys\230430-153402\OrioOrio-b-5mn-ma-haz-pol-r100-7nffrl4s</t>
        </is>
      </c>
    </row>
    <row r="214">
      <c r="A214" t="n">
        <v>8</v>
      </c>
      <c r="B214" t="inlineStr">
        <is>
          <t>Oriolus oriolus</t>
        </is>
      </c>
      <c r="C214" t="inlineStr">
        <is>
          <t>b</t>
        </is>
      </c>
      <c r="D214" t="inlineStr">
        <is>
          <t>m+a</t>
        </is>
      </c>
      <c r="E214" t="inlineStr">
        <is>
          <t>5mn</t>
        </is>
      </c>
      <c r="F214" t="n">
        <v>4</v>
      </c>
      <c r="G214" t="n">
        <v>203.380021651143</v>
      </c>
      <c r="H214" t="n">
        <v>242</v>
      </c>
      <c r="I214" t="inlineStr">
        <is>
          <t>HNORMAL</t>
        </is>
      </c>
      <c r="J214" t="inlineStr">
        <is>
          <t>POLY</t>
        </is>
      </c>
      <c r="K214" t="inlineStr"/>
      <c r="L214" t="n">
        <v>200</v>
      </c>
      <c r="M214" t="inlineStr"/>
      <c r="N214" t="n">
        <v>2</v>
      </c>
      <c r="O214" t="n">
        <v>94</v>
      </c>
      <c r="P214" t="n">
        <v>3</v>
      </c>
      <c r="Q214" t="n">
        <v>75</v>
      </c>
      <c r="R214" t="n">
        <v>0</v>
      </c>
      <c r="S214" t="n">
        <v>0</v>
      </c>
      <c r="T214" t="inlineStr"/>
      <c r="U214" t="n">
        <v>0.8557369</v>
      </c>
      <c r="V214" t="n">
        <v>0</v>
      </c>
      <c r="W214" t="n">
        <v>0</v>
      </c>
      <c r="X214" t="n">
        <v>0.9822999</v>
      </c>
      <c r="Y214" t="inlineStr"/>
      <c r="Z214" t="inlineStr"/>
      <c r="AA214" t="n">
        <v>0</v>
      </c>
      <c r="AB214" t="inlineStr"/>
      <c r="AC214" t="n">
        <v>0</v>
      </c>
      <c r="AD214" t="inlineStr"/>
      <c r="AE214" t="inlineStr"/>
      <c r="AF214" t="n">
        <v>0</v>
      </c>
      <c r="AG214" t="n">
        <v>0</v>
      </c>
      <c r="AH214" t="n">
        <v>0</v>
      </c>
      <c r="AI214" t="n">
        <v>0.4765203</v>
      </c>
      <c r="AJ214" t="n">
        <v>0.05392485</v>
      </c>
      <c r="AK214" t="n">
        <v>4.210889</v>
      </c>
      <c r="AL214" t="n">
        <v>11</v>
      </c>
      <c r="AM214" t="n">
        <v>1</v>
      </c>
      <c r="AN214" t="n">
        <v>101</v>
      </c>
      <c r="AO214" t="n">
        <v>146.0095</v>
      </c>
      <c r="AP214" t="n">
        <v>27.87046</v>
      </c>
      <c r="AQ214" t="n">
        <v>764.9235</v>
      </c>
      <c r="AR214" t="n">
        <v>0.5329692</v>
      </c>
      <c r="AS214" t="n">
        <v>0.02590776</v>
      </c>
      <c r="AT214" t="n">
        <v>1</v>
      </c>
      <c r="AU214" t="inlineStr">
        <is>
          <t>anlys\230430-153402\OrioOrio-b-5mn-ma-hno-pol-r200-o_9fu54_</t>
        </is>
      </c>
    </row>
    <row r="215">
      <c r="A215" t="n">
        <v>8</v>
      </c>
      <c r="B215" t="inlineStr">
        <is>
          <t>Oriolus oriolus</t>
        </is>
      </c>
      <c r="C215" t="inlineStr">
        <is>
          <t>b</t>
        </is>
      </c>
      <c r="D215" t="inlineStr">
        <is>
          <t>m+a</t>
        </is>
      </c>
      <c r="E215" t="inlineStr">
        <is>
          <t>5mn</t>
        </is>
      </c>
      <c r="F215" t="n">
        <v>4</v>
      </c>
      <c r="G215" t="n">
        <v>203.380021651143</v>
      </c>
      <c r="H215" t="n">
        <v>257</v>
      </c>
      <c r="I215" t="inlineStr">
        <is>
          <t>HAZARD</t>
        </is>
      </c>
      <c r="J215" t="inlineStr">
        <is>
          <t>POLY</t>
        </is>
      </c>
      <c r="K215" t="inlineStr"/>
      <c r="L215" t="n">
        <v>200</v>
      </c>
      <c r="M215" t="inlineStr"/>
      <c r="N215" t="n">
        <v>2</v>
      </c>
      <c r="O215" t="n">
        <v>94</v>
      </c>
      <c r="P215" t="n">
        <v>3</v>
      </c>
      <c r="Q215" t="n">
        <v>75</v>
      </c>
      <c r="R215" t="n">
        <v>0</v>
      </c>
      <c r="S215" t="n">
        <v>1.747459999999997</v>
      </c>
      <c r="T215" t="inlineStr"/>
      <c r="U215" t="n">
        <v>0.8832915</v>
      </c>
      <c r="V215" t="n">
        <v>0</v>
      </c>
      <c r="W215" t="n">
        <v>0</v>
      </c>
      <c r="X215" t="n">
        <v>8.767588999999999</v>
      </c>
      <c r="Y215" t="inlineStr"/>
      <c r="Z215" t="inlineStr"/>
      <c r="AA215" t="n">
        <v>0</v>
      </c>
      <c r="AB215" t="inlineStr"/>
      <c r="AC215" t="n">
        <v>0</v>
      </c>
      <c r="AD215" t="inlineStr"/>
      <c r="AE215" t="inlineStr"/>
      <c r="AF215" t="n">
        <v>0</v>
      </c>
      <c r="AG215" t="n">
        <v>0</v>
      </c>
      <c r="AH215" t="n">
        <v>0</v>
      </c>
      <c r="AI215" t="n">
        <v>0.4754094</v>
      </c>
      <c r="AJ215" t="n">
        <v>2.449573e-12</v>
      </c>
      <c r="AK215" t="n">
        <v>92266730000</v>
      </c>
      <c r="AL215" t="n">
        <v>11</v>
      </c>
      <c r="AM215" t="n">
        <v>0</v>
      </c>
      <c r="AN215" t="n">
        <v>2214402000000</v>
      </c>
      <c r="AO215" t="n">
        <v>146.18</v>
      </c>
      <c r="AP215" t="n">
        <v>4.008774e-08</v>
      </c>
      <c r="AQ215" t="n">
        <v>533045300000</v>
      </c>
      <c r="AR215" t="n">
        <v>0.5342146</v>
      </c>
      <c r="AS215" t="n">
        <v>1.649638e-12</v>
      </c>
      <c r="AT215" t="n">
        <v>1</v>
      </c>
      <c r="AU215" t="inlineStr">
        <is>
          <t>anlys\230430-153402\OrioOrio-b-5mn-ma-haz-pol-r200-8ohya1ca</t>
        </is>
      </c>
    </row>
    <row r="216">
      <c r="A216" t="n">
        <v>8</v>
      </c>
      <c r="B216" t="inlineStr">
        <is>
          <t>Oriolus oriolus</t>
        </is>
      </c>
      <c r="C216" t="inlineStr">
        <is>
          <t>b</t>
        </is>
      </c>
      <c r="D216" t="inlineStr">
        <is>
          <t>m+a</t>
        </is>
      </c>
      <c r="E216" t="inlineStr">
        <is>
          <t>5mn</t>
        </is>
      </c>
      <c r="F216" t="n">
        <v>4</v>
      </c>
      <c r="G216" t="n">
        <v>203.380021651143</v>
      </c>
      <c r="H216" t="n">
        <v>249</v>
      </c>
      <c r="I216" t="inlineStr">
        <is>
          <t>HAZARD</t>
        </is>
      </c>
      <c r="J216" t="inlineStr">
        <is>
          <t>POLY</t>
        </is>
      </c>
      <c r="K216" t="inlineStr"/>
      <c r="L216" t="n">
        <v>200.1643776035679</v>
      </c>
      <c r="M216" t="inlineStr"/>
      <c r="N216" t="n">
        <v>2</v>
      </c>
      <c r="O216" t="n">
        <v>94</v>
      </c>
      <c r="P216" t="n">
        <v>3</v>
      </c>
      <c r="Q216" t="n">
        <v>75</v>
      </c>
      <c r="R216" t="n">
        <v>0</v>
      </c>
      <c r="S216" t="n">
        <v>0</v>
      </c>
      <c r="T216" t="inlineStr"/>
      <c r="U216" t="n">
        <v>0.8749362000000001</v>
      </c>
      <c r="V216" t="n">
        <v>0</v>
      </c>
      <c r="W216" t="n">
        <v>0</v>
      </c>
      <c r="X216" t="n">
        <v>13.89164</v>
      </c>
      <c r="Y216" t="inlineStr"/>
      <c r="Z216" t="inlineStr"/>
      <c r="AA216" t="n">
        <v>0</v>
      </c>
      <c r="AB216" t="inlineStr"/>
      <c r="AC216" t="n">
        <v>0</v>
      </c>
      <c r="AD216" t="inlineStr"/>
      <c r="AE216" t="inlineStr"/>
      <c r="AF216" t="n">
        <v>0</v>
      </c>
      <c r="AG216" t="n">
        <v>0</v>
      </c>
      <c r="AH216" t="n">
        <v>0</v>
      </c>
      <c r="AI216" t="n">
        <v>0.4780685</v>
      </c>
      <c r="AJ216" t="n">
        <v>1.302901e-13</v>
      </c>
      <c r="AK216" t="n">
        <v>1754159000000</v>
      </c>
      <c r="AL216" t="n">
        <v>11</v>
      </c>
      <c r="AM216" t="n">
        <v>0</v>
      </c>
      <c r="AN216" t="n">
        <v>42099810000000</v>
      </c>
      <c r="AO216" t="n">
        <v>145.7729</v>
      </c>
      <c r="AP216" t="n">
        <v>1.874222e-09</v>
      </c>
      <c r="AQ216" t="n">
        <v>11337900000000</v>
      </c>
      <c r="AR216" t="n">
        <v>0.530373</v>
      </c>
      <c r="AS216" t="n">
        <v>1.151812e-13</v>
      </c>
      <c r="AT216" t="n">
        <v>1</v>
      </c>
      <c r="AU216" t="inlineStr">
        <is>
          <t>anlys\230430-153402\OrioOrio-b-5mn-ma-haz-pol-ra-j_skq5xc</t>
        </is>
      </c>
    </row>
    <row r="217">
      <c r="A217" t="n">
        <v>8</v>
      </c>
      <c r="B217" t="inlineStr">
        <is>
          <t>Oriolus oriolus</t>
        </is>
      </c>
      <c r="C217" t="inlineStr">
        <is>
          <t>b</t>
        </is>
      </c>
      <c r="D217" t="inlineStr">
        <is>
          <t>m+a</t>
        </is>
      </c>
      <c r="E217" t="inlineStr">
        <is>
          <t>5mn</t>
        </is>
      </c>
      <c r="F217" t="n">
        <v>4</v>
      </c>
      <c r="G217" t="n">
        <v>203.380021651143</v>
      </c>
      <c r="H217" t="n">
        <v>250</v>
      </c>
      <c r="I217" t="inlineStr">
        <is>
          <t>HAZARD</t>
        </is>
      </c>
      <c r="J217" t="inlineStr">
        <is>
          <t>POLY</t>
        </is>
      </c>
      <c r="K217" t="inlineStr"/>
      <c r="L217" t="n">
        <v>200.5135540757269</v>
      </c>
      <c r="M217" t="n">
        <v>3</v>
      </c>
      <c r="N217" t="n">
        <v>2</v>
      </c>
      <c r="O217" t="n">
        <v>94</v>
      </c>
      <c r="P217" t="n">
        <v>3</v>
      </c>
      <c r="Q217" t="n">
        <v>75</v>
      </c>
      <c r="R217" t="n">
        <v>0</v>
      </c>
      <c r="S217" t="n">
        <v>0</v>
      </c>
      <c r="T217" t="inlineStr"/>
      <c r="U217" t="n">
        <v>0.8739181</v>
      </c>
      <c r="V217" t="n">
        <v>0</v>
      </c>
      <c r="W217" t="n">
        <v>0</v>
      </c>
      <c r="X217" t="n">
        <v>13.8024</v>
      </c>
      <c r="Y217" t="inlineStr"/>
      <c r="Z217" t="inlineStr"/>
      <c r="AA217" t="n">
        <v>0</v>
      </c>
      <c r="AB217" t="inlineStr"/>
      <c r="AC217" t="n">
        <v>0</v>
      </c>
      <c r="AD217" t="inlineStr"/>
      <c r="AE217" t="inlineStr"/>
      <c r="AF217" t="n">
        <v>0</v>
      </c>
      <c r="AG217" t="n">
        <v>0</v>
      </c>
      <c r="AH217" t="n">
        <v>0</v>
      </c>
      <c r="AI217" t="n">
        <v>0.4786698</v>
      </c>
      <c r="AJ217" t="n">
        <v>1.355354e-13</v>
      </c>
      <c r="AK217" t="n">
        <v>1690516000000</v>
      </c>
      <c r="AL217" t="n">
        <v>11</v>
      </c>
      <c r="AM217" t="n">
        <v>0</v>
      </c>
      <c r="AN217" t="n">
        <v>40572380000000</v>
      </c>
      <c r="AO217" t="n">
        <v>145.6813</v>
      </c>
      <c r="AP217" t="n">
        <v>1.950931e-09</v>
      </c>
      <c r="AQ217" t="n">
        <v>10878420000000</v>
      </c>
      <c r="AR217" t="n">
        <v>0.5278592</v>
      </c>
      <c r="AS217" t="n">
        <v>1.187872e-13</v>
      </c>
      <c r="AT217" t="n">
        <v>1</v>
      </c>
      <c r="AU217" t="inlineStr">
        <is>
          <t>anlys\230430-153402\OrioOrio-b-5mn-ma-haz-pol-ra-ma-p0le9r0s</t>
        </is>
      </c>
    </row>
    <row r="218">
      <c r="A218" t="n">
        <v>8</v>
      </c>
      <c r="B218" t="inlineStr">
        <is>
          <t>Oriolus oriolus</t>
        </is>
      </c>
      <c r="C218" t="inlineStr">
        <is>
          <t>b</t>
        </is>
      </c>
      <c r="D218" t="inlineStr">
        <is>
          <t>m+a</t>
        </is>
      </c>
      <c r="E218" t="inlineStr">
        <is>
          <t>5mn</t>
        </is>
      </c>
      <c r="F218" t="n">
        <v>4</v>
      </c>
      <c r="G218" t="n">
        <v>203.380021651143</v>
      </c>
      <c r="H218" t="n">
        <v>234</v>
      </c>
      <c r="I218" t="inlineStr">
        <is>
          <t>HNORMAL</t>
        </is>
      </c>
      <c r="J218" t="inlineStr">
        <is>
          <t>POLY</t>
        </is>
      </c>
      <c r="K218" t="inlineStr"/>
      <c r="L218" t="n">
        <v>201.5228979804856</v>
      </c>
      <c r="M218" t="inlineStr"/>
      <c r="N218" t="n">
        <v>2</v>
      </c>
      <c r="O218" t="n">
        <v>94</v>
      </c>
      <c r="P218" t="n">
        <v>3</v>
      </c>
      <c r="Q218" t="n">
        <v>75</v>
      </c>
      <c r="R218" t="n">
        <v>0</v>
      </c>
      <c r="S218" t="n">
        <v>0</v>
      </c>
      <c r="T218" t="inlineStr"/>
      <c r="U218" t="n">
        <v>0.8626475</v>
      </c>
      <c r="V218" t="n">
        <v>0</v>
      </c>
      <c r="W218" t="n">
        <v>0</v>
      </c>
      <c r="X218" t="n">
        <v>0.9822926</v>
      </c>
      <c r="Y218" t="inlineStr"/>
      <c r="Z218" t="inlineStr"/>
      <c r="AA218" t="n">
        <v>0</v>
      </c>
      <c r="AB218" t="inlineStr"/>
      <c r="AC218" t="n">
        <v>0</v>
      </c>
      <c r="AD218" t="inlineStr"/>
      <c r="AE218" t="inlineStr"/>
      <c r="AF218" t="n">
        <v>0</v>
      </c>
      <c r="AG218" t="n">
        <v>0</v>
      </c>
      <c r="AH218" t="n">
        <v>0</v>
      </c>
      <c r="AI218" t="n">
        <v>0.4834092</v>
      </c>
      <c r="AJ218" t="n">
        <v>0.05470567</v>
      </c>
      <c r="AK218" t="n">
        <v>4.271667</v>
      </c>
      <c r="AL218" t="n">
        <v>12</v>
      </c>
      <c r="AM218" t="n">
        <v>1</v>
      </c>
      <c r="AN218" t="n">
        <v>103</v>
      </c>
      <c r="AO218" t="n">
        <v>144.9654</v>
      </c>
      <c r="AP218" t="n">
        <v>27.67164</v>
      </c>
      <c r="AQ218" t="n">
        <v>759.4404</v>
      </c>
      <c r="AR218" t="n">
        <v>0.5174631</v>
      </c>
      <c r="AS218" t="n">
        <v>0.02515469</v>
      </c>
      <c r="AT218" t="n">
        <v>1</v>
      </c>
      <c r="AU218" t="inlineStr">
        <is>
          <t>anlys\230430-153402\OrioOrio-b-5mn-ma-hno-pol-ra-0fiacfcw</t>
        </is>
      </c>
    </row>
    <row r="219">
      <c r="A219" t="n">
        <v>8</v>
      </c>
      <c r="B219" t="inlineStr">
        <is>
          <t>Oriolus oriolus</t>
        </is>
      </c>
      <c r="C219" t="inlineStr">
        <is>
          <t>b</t>
        </is>
      </c>
      <c r="D219" t="inlineStr">
        <is>
          <t>m+a</t>
        </is>
      </c>
      <c r="E219" t="inlineStr">
        <is>
          <t>5mn</t>
        </is>
      </c>
      <c r="F219" t="n">
        <v>4</v>
      </c>
      <c r="G219" t="n">
        <v>203.380021651143</v>
      </c>
      <c r="H219" t="n">
        <v>235</v>
      </c>
      <c r="I219" t="inlineStr">
        <is>
          <t>HNORMAL</t>
        </is>
      </c>
      <c r="J219" t="inlineStr">
        <is>
          <t>POLY</t>
        </is>
      </c>
      <c r="K219" t="inlineStr"/>
      <c r="L219" t="n">
        <v>201.6733981538304</v>
      </c>
      <c r="M219" t="n">
        <v>3</v>
      </c>
      <c r="N219" t="n">
        <v>2</v>
      </c>
      <c r="O219" t="n">
        <v>94</v>
      </c>
      <c r="P219" t="n">
        <v>3</v>
      </c>
      <c r="Q219" t="n">
        <v>75</v>
      </c>
      <c r="R219" t="n">
        <v>0</v>
      </c>
      <c r="S219" t="n">
        <v>0</v>
      </c>
      <c r="T219" t="n">
        <v>0.317012</v>
      </c>
      <c r="U219" t="n">
        <v>0.8632213</v>
      </c>
      <c r="V219" t="n">
        <v>0</v>
      </c>
      <c r="W219" t="n">
        <v>0</v>
      </c>
      <c r="X219" t="n">
        <v>0.9823437</v>
      </c>
      <c r="Y219" t="inlineStr"/>
      <c r="Z219" t="inlineStr"/>
      <c r="AA219" t="n">
        <v>0</v>
      </c>
      <c r="AB219" t="inlineStr"/>
      <c r="AC219" t="n">
        <v>0</v>
      </c>
      <c r="AD219" t="inlineStr"/>
      <c r="AE219" t="n">
        <v>0</v>
      </c>
      <c r="AF219" t="n">
        <v>0</v>
      </c>
      <c r="AG219" t="n">
        <v>0</v>
      </c>
      <c r="AH219" t="n">
        <v>0</v>
      </c>
      <c r="AI219" t="n">
        <v>0.4840011</v>
      </c>
      <c r="AJ219" t="n">
        <v>0.05476392</v>
      </c>
      <c r="AK219" t="n">
        <v>4.277579</v>
      </c>
      <c r="AL219" t="n">
        <v>12</v>
      </c>
      <c r="AM219" t="n">
        <v>1</v>
      </c>
      <c r="AN219" t="n">
        <v>103</v>
      </c>
      <c r="AO219" t="n">
        <v>144.8767</v>
      </c>
      <c r="AP219" t="n">
        <v>27.65137</v>
      </c>
      <c r="AQ219" t="n">
        <v>759.0676</v>
      </c>
      <c r="AR219" t="n">
        <v>0.5160617</v>
      </c>
      <c r="AS219" t="n">
        <v>0.02508186</v>
      </c>
      <c r="AT219" t="n">
        <v>1</v>
      </c>
      <c r="AU219" t="inlineStr">
        <is>
          <t>anlys\230430-153402\OrioOrio-b-5mn-ma-hno-pol-ra-ma-88xcfyyu</t>
        </is>
      </c>
    </row>
    <row r="220">
      <c r="A220" t="n">
        <v>8</v>
      </c>
      <c r="B220" t="inlineStr">
        <is>
          <t>Oriolus oriolus</t>
        </is>
      </c>
      <c r="C220" t="inlineStr">
        <is>
          <t>b</t>
        </is>
      </c>
      <c r="D220" t="inlineStr">
        <is>
          <t>m+a</t>
        </is>
      </c>
      <c r="E220" t="inlineStr">
        <is>
          <t>5mn</t>
        </is>
      </c>
      <c r="F220" t="n">
        <v>4</v>
      </c>
      <c r="G220" t="n">
        <v>203.380021651143</v>
      </c>
      <c r="H220" t="n">
        <v>246</v>
      </c>
      <c r="I220" t="inlineStr">
        <is>
          <t>HNORMAL</t>
        </is>
      </c>
      <c r="J220" t="inlineStr">
        <is>
          <t>POLY</t>
        </is>
      </c>
      <c r="K220" t="inlineStr"/>
      <c r="L220" t="n">
        <v>400</v>
      </c>
      <c r="M220" t="inlineStr"/>
      <c r="N220" t="n">
        <v>2</v>
      </c>
      <c r="O220" t="n">
        <v>94</v>
      </c>
      <c r="P220" t="n">
        <v>4</v>
      </c>
      <c r="Q220" t="n">
        <v>100</v>
      </c>
      <c r="R220" t="n">
        <v>0</v>
      </c>
      <c r="S220" t="n">
        <v>0</v>
      </c>
      <c r="T220" t="inlineStr"/>
      <c r="U220" t="n">
        <v>0.9031652</v>
      </c>
      <c r="V220" t="n">
        <v>0</v>
      </c>
      <c r="W220" t="n">
        <v>0</v>
      </c>
      <c r="X220" t="n">
        <v>0.8879715</v>
      </c>
      <c r="Y220" t="inlineStr"/>
      <c r="Z220" t="inlineStr"/>
      <c r="AA220" t="n">
        <v>0</v>
      </c>
      <c r="AB220" t="inlineStr"/>
      <c r="AC220" t="n">
        <v>0</v>
      </c>
      <c r="AD220" t="inlineStr"/>
      <c r="AE220" t="inlineStr"/>
      <c r="AF220" t="n">
        <v>0</v>
      </c>
      <c r="AG220" t="n">
        <v>0</v>
      </c>
      <c r="AH220" t="n">
        <v>0</v>
      </c>
      <c r="AI220" t="n">
        <v>0.6159392</v>
      </c>
      <c r="AJ220" t="n">
        <v>0.09676034999999999</v>
      </c>
      <c r="AK220" t="n">
        <v>3.920832</v>
      </c>
      <c r="AL220" t="n">
        <v>15</v>
      </c>
      <c r="AM220" t="n">
        <v>2</v>
      </c>
      <c r="AN220" t="n">
        <v>94</v>
      </c>
      <c r="AO220" t="n">
        <v>148.2935</v>
      </c>
      <c r="AP220" t="n">
        <v>47.47804</v>
      </c>
      <c r="AQ220" t="n">
        <v>463.182</v>
      </c>
      <c r="AR220" t="n">
        <v>0.1374436</v>
      </c>
      <c r="AS220" t="n">
        <v>0.01680633</v>
      </c>
      <c r="AT220" t="n">
        <v>1</v>
      </c>
      <c r="AU220" t="inlineStr">
        <is>
          <t>anlys\230430-153402\OrioOrio-b-5mn-ma-hno-pol-r400-yx6uke0f</t>
        </is>
      </c>
    </row>
    <row r="221">
      <c r="A221" t="n">
        <v>8</v>
      </c>
      <c r="B221" t="inlineStr">
        <is>
          <t>Oriolus oriolus</t>
        </is>
      </c>
      <c r="C221" t="inlineStr">
        <is>
          <t>b</t>
        </is>
      </c>
      <c r="D221" t="inlineStr">
        <is>
          <t>m+a</t>
        </is>
      </c>
      <c r="E221" t="inlineStr">
        <is>
          <t>5mn</t>
        </is>
      </c>
      <c r="F221" t="n">
        <v>4</v>
      </c>
      <c r="G221" t="n">
        <v>203.380021651143</v>
      </c>
      <c r="H221" t="n">
        <v>261</v>
      </c>
      <c r="I221" t="inlineStr">
        <is>
          <t>HAZARD</t>
        </is>
      </c>
      <c r="J221" t="inlineStr">
        <is>
          <t>POLY</t>
        </is>
      </c>
      <c r="K221" t="inlineStr"/>
      <c r="L221" t="n">
        <v>400</v>
      </c>
      <c r="M221" t="inlineStr"/>
      <c r="N221" t="n">
        <v>2</v>
      </c>
      <c r="O221" t="n">
        <v>94</v>
      </c>
      <c r="P221" t="n">
        <v>4</v>
      </c>
      <c r="Q221" t="n">
        <v>100</v>
      </c>
      <c r="R221" t="n">
        <v>0</v>
      </c>
      <c r="S221" t="n">
        <v>0.4531199999999984</v>
      </c>
      <c r="T221" t="inlineStr"/>
      <c r="U221" t="n">
        <v>0.7649955000000001</v>
      </c>
      <c r="V221" t="n">
        <v>0</v>
      </c>
      <c r="W221" t="n">
        <v>0</v>
      </c>
      <c r="X221" t="n">
        <v>0.7584648000000001</v>
      </c>
      <c r="Y221" t="inlineStr"/>
      <c r="Z221" t="inlineStr"/>
      <c r="AA221" t="n">
        <v>0</v>
      </c>
      <c r="AB221" t="inlineStr"/>
      <c r="AC221" t="n">
        <v>0</v>
      </c>
      <c r="AD221" t="inlineStr"/>
      <c r="AE221" t="inlineStr"/>
      <c r="AF221" t="n">
        <v>0</v>
      </c>
      <c r="AG221" t="n">
        <v>0</v>
      </c>
      <c r="AH221" t="n">
        <v>0</v>
      </c>
      <c r="AI221" t="n">
        <v>0.2920157</v>
      </c>
      <c r="AJ221" t="n">
        <v>0.05569144</v>
      </c>
      <c r="AK221" t="n">
        <v>1.531172</v>
      </c>
      <c r="AL221" t="n">
        <v>7</v>
      </c>
      <c r="AM221" t="n">
        <v>1</v>
      </c>
      <c r="AN221" t="n">
        <v>37</v>
      </c>
      <c r="AO221" t="n">
        <v>215.3714</v>
      </c>
      <c r="AP221" t="n">
        <v>63.75608</v>
      </c>
      <c r="AQ221" t="n">
        <v>727.5359</v>
      </c>
      <c r="AR221" t="n">
        <v>0.2899053</v>
      </c>
      <c r="AS221" t="n">
        <v>0.02884055</v>
      </c>
      <c r="AT221" t="n">
        <v>1</v>
      </c>
      <c r="AU221" t="inlineStr">
        <is>
          <t>anlys\230430-153402\OrioOrio-b-5mn-ma-haz-pol-r400-tcc99is0</t>
        </is>
      </c>
    </row>
    <row r="222">
      <c r="A222" t="n">
        <v>8</v>
      </c>
      <c r="B222" t="inlineStr">
        <is>
          <t>Oriolus oriolus</t>
        </is>
      </c>
      <c r="C222" t="inlineStr">
        <is>
          <t>b</t>
        </is>
      </c>
      <c r="D222" t="inlineStr">
        <is>
          <t>m+a</t>
        </is>
      </c>
      <c r="E222" t="inlineStr">
        <is>
          <t>5mn</t>
        </is>
      </c>
      <c r="F222" t="n">
        <v>4</v>
      </c>
      <c r="G222" t="n">
        <v>203.380021651143</v>
      </c>
      <c r="H222" t="n">
        <v>243</v>
      </c>
      <c r="I222" t="inlineStr">
        <is>
          <t>HNORMAL</t>
        </is>
      </c>
      <c r="J222" t="inlineStr">
        <is>
          <t>POLY</t>
        </is>
      </c>
      <c r="K222" t="n">
        <v>20</v>
      </c>
      <c r="L222" t="inlineStr"/>
      <c r="M222" t="inlineStr"/>
      <c r="N222" t="n">
        <v>2</v>
      </c>
      <c r="O222" t="n">
        <v>94</v>
      </c>
      <c r="P222" t="n">
        <v>4</v>
      </c>
      <c r="Q222" t="n">
        <v>100</v>
      </c>
      <c r="R222" t="n">
        <v>0</v>
      </c>
      <c r="S222" t="n">
        <v>0</v>
      </c>
      <c r="T222" t="inlineStr"/>
      <c r="U222" t="n">
        <v>0.8034196</v>
      </c>
      <c r="V222" t="n">
        <v>0</v>
      </c>
      <c r="W222" t="n">
        <v>0</v>
      </c>
      <c r="X222" t="n">
        <v>0.8583529</v>
      </c>
      <c r="Y222" t="inlineStr"/>
      <c r="Z222" t="inlineStr"/>
      <c r="AA222" t="n">
        <v>0</v>
      </c>
      <c r="AB222" t="inlineStr"/>
      <c r="AC222" t="n">
        <v>0</v>
      </c>
      <c r="AD222" t="inlineStr"/>
      <c r="AE222" t="inlineStr"/>
      <c r="AF222" t="n">
        <v>0</v>
      </c>
      <c r="AG222" t="n">
        <v>0</v>
      </c>
      <c r="AH222" t="n">
        <v>0</v>
      </c>
      <c r="AI222" t="n">
        <v>0.3307349</v>
      </c>
      <c r="AJ222" t="n">
        <v>0.05584645</v>
      </c>
      <c r="AK222" t="n">
        <v>1.958684</v>
      </c>
      <c r="AL222" t="n">
        <v>8</v>
      </c>
      <c r="AM222" t="n">
        <v>1</v>
      </c>
      <c r="AN222" t="n">
        <v>47</v>
      </c>
      <c r="AO222" t="n">
        <v>202.3723</v>
      </c>
      <c r="AP222" t="n">
        <v>68.25467</v>
      </c>
      <c r="AQ222" t="n">
        <v>600.0258</v>
      </c>
      <c r="AR222" t="n">
        <v>0.9901151</v>
      </c>
      <c r="AS222" t="n">
        <v>0.1316305</v>
      </c>
      <c r="AT222" t="n">
        <v>1</v>
      </c>
      <c r="AU222" t="inlineStr">
        <is>
          <t>anlys\230430-153402\OrioOrio-b-5mn-ma-hno-pol-l20-w4uhaz6a</t>
        </is>
      </c>
    </row>
    <row r="223">
      <c r="A223" t="n">
        <v>8</v>
      </c>
      <c r="B223" t="inlineStr">
        <is>
          <t>Oriolus oriolus</t>
        </is>
      </c>
      <c r="C223" t="inlineStr">
        <is>
          <t>b</t>
        </is>
      </c>
      <c r="D223" t="inlineStr">
        <is>
          <t>m+a</t>
        </is>
      </c>
      <c r="E223" t="inlineStr">
        <is>
          <t>5mn</t>
        </is>
      </c>
      <c r="F223" t="n">
        <v>4</v>
      </c>
      <c r="G223" t="n">
        <v>203.380021651143</v>
      </c>
      <c r="H223" t="n">
        <v>258</v>
      </c>
      <c r="I223" t="inlineStr">
        <is>
          <t>HAZARD</t>
        </is>
      </c>
      <c r="J223" t="inlineStr">
        <is>
          <t>POLY</t>
        </is>
      </c>
      <c r="K223" t="n">
        <v>20</v>
      </c>
      <c r="L223" t="inlineStr"/>
      <c r="M223" t="inlineStr"/>
      <c r="N223" t="n">
        <v>2</v>
      </c>
      <c r="O223" t="n">
        <v>94</v>
      </c>
      <c r="P223" t="n">
        <v>4</v>
      </c>
      <c r="Q223" t="n">
        <v>100</v>
      </c>
      <c r="R223" t="n">
        <v>0</v>
      </c>
      <c r="S223" t="n">
        <v>1.99991</v>
      </c>
      <c r="T223" t="inlineStr"/>
      <c r="U223" t="n">
        <v>0.8033246000000001</v>
      </c>
      <c r="V223" t="n">
        <v>0</v>
      </c>
      <c r="W223" t="n">
        <v>0</v>
      </c>
      <c r="X223" t="n">
        <v>0.4918694</v>
      </c>
      <c r="Y223" t="inlineStr"/>
      <c r="Z223" t="inlineStr"/>
      <c r="AA223" t="n">
        <v>0</v>
      </c>
      <c r="AB223" t="inlineStr"/>
      <c r="AC223" t="n">
        <v>0</v>
      </c>
      <c r="AD223" t="inlineStr"/>
      <c r="AE223" t="inlineStr"/>
      <c r="AF223" t="n">
        <v>0</v>
      </c>
      <c r="AG223" t="n">
        <v>0</v>
      </c>
      <c r="AH223" t="n">
        <v>0</v>
      </c>
      <c r="AI223" t="n">
        <v>0.3306632</v>
      </c>
      <c r="AJ223" t="n">
        <v>0.1312036</v>
      </c>
      <c r="AK223" t="n">
        <v>0.8333473</v>
      </c>
      <c r="AL223" t="n">
        <v>8</v>
      </c>
      <c r="AM223" t="n">
        <v>3</v>
      </c>
      <c r="AN223" t="n">
        <v>20</v>
      </c>
      <c r="AO223" t="n">
        <v>202.3943</v>
      </c>
      <c r="AP223" t="n">
        <v>202.3941</v>
      </c>
      <c r="AQ223" t="n">
        <v>202.3944</v>
      </c>
      <c r="AR223" t="n">
        <v>0.9903296</v>
      </c>
      <c r="AS223" t="n">
        <v>0.9903283000000001</v>
      </c>
      <c r="AT223" t="n">
        <v>0.9903309</v>
      </c>
      <c r="AU223" t="inlineStr">
        <is>
          <t>anlys\230430-153402\OrioOrio-b-5mn-ma-haz-pol-l20-z4amk1q0</t>
        </is>
      </c>
    </row>
    <row r="224">
      <c r="A224" t="n">
        <v>8</v>
      </c>
      <c r="B224" t="inlineStr">
        <is>
          <t>Oriolus oriolus</t>
        </is>
      </c>
      <c r="C224" t="inlineStr">
        <is>
          <t>b</t>
        </is>
      </c>
      <c r="D224" t="inlineStr">
        <is>
          <t>m+a</t>
        </is>
      </c>
      <c r="E224" t="inlineStr">
        <is>
          <t>5mn</t>
        </is>
      </c>
      <c r="F224" t="n">
        <v>4</v>
      </c>
      <c r="G224" t="n">
        <v>203.380021651143</v>
      </c>
      <c r="H224" t="n">
        <v>244</v>
      </c>
      <c r="I224" t="inlineStr">
        <is>
          <t>HNORMAL</t>
        </is>
      </c>
      <c r="J224" t="inlineStr">
        <is>
          <t>POLY</t>
        </is>
      </c>
      <c r="K224" t="n">
        <v>20</v>
      </c>
      <c r="L224" t="n">
        <v>100</v>
      </c>
      <c r="M224" t="inlineStr"/>
      <c r="N224" t="n">
        <v>2</v>
      </c>
      <c r="O224" t="n">
        <v>94</v>
      </c>
      <c r="P224" t="n">
        <v>2</v>
      </c>
      <c r="Q224" t="n">
        <v>50</v>
      </c>
      <c r="R224" t="n">
        <v>0</v>
      </c>
      <c r="S224" t="n">
        <v>0</v>
      </c>
      <c r="T224" t="inlineStr"/>
      <c r="U224" t="n">
        <v>0.2450794</v>
      </c>
      <c r="V224" t="n">
        <v>0</v>
      </c>
      <c r="W224" t="n">
        <v>0</v>
      </c>
      <c r="X224" t="n">
        <v>1.719548</v>
      </c>
      <c r="Y224" t="inlineStr"/>
      <c r="Z224" t="inlineStr"/>
      <c r="AA224" t="n">
        <v>0</v>
      </c>
      <c r="AB224" t="inlineStr"/>
      <c r="AC224" t="n">
        <v>0</v>
      </c>
      <c r="AD224" t="inlineStr"/>
      <c r="AE224" t="inlineStr"/>
      <c r="AF224" t="n">
        <v>0</v>
      </c>
      <c r="AG224" t="n">
        <v>0</v>
      </c>
      <c r="AH224" t="n">
        <v>0</v>
      </c>
      <c r="AI224" t="n">
        <v>0.7056136</v>
      </c>
      <c r="AJ224" t="n">
        <v>0.0004014795</v>
      </c>
      <c r="AK224" t="n">
        <v>1240.139</v>
      </c>
      <c r="AL224" t="n">
        <v>17</v>
      </c>
      <c r="AM224" t="n">
        <v>0</v>
      </c>
      <c r="AN224" t="n">
        <v>29763</v>
      </c>
      <c r="AO224" t="n">
        <v>97.9699</v>
      </c>
      <c r="AP224" t="n">
        <v>0.01476467</v>
      </c>
      <c r="AQ224" t="n">
        <v>650072.4</v>
      </c>
      <c r="AR224" t="n">
        <v>0.9598101</v>
      </c>
      <c r="AS224" t="n">
        <v>6.801457e-07</v>
      </c>
      <c r="AT224" t="n">
        <v>1</v>
      </c>
      <c r="AU224" t="inlineStr">
        <is>
          <t>anlys\230430-153402\OrioOrio-b-5mn-ma-hno-pol-l20-r100-yf_3661w</t>
        </is>
      </c>
    </row>
    <row r="225">
      <c r="A225" t="n">
        <v>8</v>
      </c>
      <c r="B225" t="inlineStr">
        <is>
          <t>Oriolus oriolus</t>
        </is>
      </c>
      <c r="C225" t="inlineStr">
        <is>
          <t>b</t>
        </is>
      </c>
      <c r="D225" t="inlineStr">
        <is>
          <t>m+a</t>
        </is>
      </c>
      <c r="E225" t="inlineStr">
        <is>
          <t>5mn</t>
        </is>
      </c>
      <c r="F225" t="n">
        <v>4</v>
      </c>
      <c r="G225" t="n">
        <v>203.380021651143</v>
      </c>
      <c r="H225" t="n">
        <v>259</v>
      </c>
      <c r="I225" t="inlineStr">
        <is>
          <t>HAZARD</t>
        </is>
      </c>
      <c r="J225" t="inlineStr">
        <is>
          <t>POLY</t>
        </is>
      </c>
      <c r="K225" t="n">
        <v>20</v>
      </c>
      <c r="L225" t="n">
        <v>100</v>
      </c>
      <c r="M225" t="inlineStr"/>
      <c r="N225" t="n">
        <v>2</v>
      </c>
      <c r="O225" t="n">
        <v>94</v>
      </c>
      <c r="P225" t="n">
        <v>2</v>
      </c>
      <c r="Q225" t="n">
        <v>50</v>
      </c>
      <c r="R225" t="inlineStr"/>
      <c r="S225" t="inlineStr"/>
      <c r="T225" t="inlineStr"/>
      <c r="U225" t="inlineStr"/>
      <c r="V225" t="inlineStr"/>
      <c r="W225" t="inlineStr"/>
      <c r="X225" t="n">
        <v>0.7032946</v>
      </c>
      <c r="Y225" t="inlineStr"/>
      <c r="Z225" t="inlineStr"/>
      <c r="AA225" t="n">
        <v>0</v>
      </c>
      <c r="AB225" t="inlineStr"/>
      <c r="AC225" t="n">
        <v>0</v>
      </c>
      <c r="AD225" t="inlineStr"/>
      <c r="AE225" t="inlineStr"/>
      <c r="AF225" t="n">
        <v>0</v>
      </c>
      <c r="AG225" t="n">
        <v>0</v>
      </c>
      <c r="AH225" t="n">
        <v>0</v>
      </c>
      <c r="AI225" t="n">
        <v>42.32844</v>
      </c>
      <c r="AJ225" t="n">
        <v>12.0202</v>
      </c>
      <c r="AK225" t="n">
        <v>149.0571</v>
      </c>
      <c r="AL225" t="n">
        <v>1016</v>
      </c>
      <c r="AM225" t="n">
        <v>288</v>
      </c>
      <c r="AN225" t="n">
        <v>3577</v>
      </c>
      <c r="AO225" t="inlineStr"/>
      <c r="AP225" t="inlineStr"/>
      <c r="AQ225" t="inlineStr"/>
      <c r="AR225" t="inlineStr"/>
      <c r="AS225" t="inlineStr"/>
      <c r="AT225" t="inlineStr"/>
      <c r="AU225" t="inlineStr">
        <is>
          <t>anlys\230430-153402\OrioOrio-b-5mn-ma-haz-pol-l20-r100-p07829pg</t>
        </is>
      </c>
    </row>
    <row r="226">
      <c r="A226" t="n">
        <v>8</v>
      </c>
      <c r="B226" t="inlineStr">
        <is>
          <t>Oriolus oriolus</t>
        </is>
      </c>
      <c r="C226" t="inlineStr">
        <is>
          <t>b</t>
        </is>
      </c>
      <c r="D226" t="inlineStr">
        <is>
          <t>m+a</t>
        </is>
      </c>
      <c r="E226" t="inlineStr">
        <is>
          <t>5mn</t>
        </is>
      </c>
      <c r="F226" t="n">
        <v>4</v>
      </c>
      <c r="G226" t="n">
        <v>203.380021651143</v>
      </c>
      <c r="H226" t="n">
        <v>245</v>
      </c>
      <c r="I226" t="inlineStr">
        <is>
          <t>HNORMAL</t>
        </is>
      </c>
      <c r="J226" t="inlineStr">
        <is>
          <t>POLY</t>
        </is>
      </c>
      <c r="K226" t="n">
        <v>20</v>
      </c>
      <c r="L226" t="n">
        <v>200</v>
      </c>
      <c r="M226" t="inlineStr"/>
      <c r="N226" t="n">
        <v>2</v>
      </c>
      <c r="O226" t="n">
        <v>94</v>
      </c>
      <c r="P226" t="n">
        <v>3</v>
      </c>
      <c r="Q226" t="n">
        <v>75</v>
      </c>
      <c r="R226" t="n">
        <v>0</v>
      </c>
      <c r="S226" t="n">
        <v>0</v>
      </c>
      <c r="T226" t="inlineStr"/>
      <c r="U226" t="n">
        <v>0.8457755</v>
      </c>
      <c r="V226" t="n">
        <v>0</v>
      </c>
      <c r="W226" t="n">
        <v>0</v>
      </c>
      <c r="X226" t="n">
        <v>0.9822897</v>
      </c>
      <c r="Y226" t="inlineStr"/>
      <c r="Z226" t="inlineStr"/>
      <c r="AA226" t="n">
        <v>0</v>
      </c>
      <c r="AB226" t="inlineStr"/>
      <c r="AC226" t="n">
        <v>0</v>
      </c>
      <c r="AD226" t="inlineStr"/>
      <c r="AE226" t="inlineStr"/>
      <c r="AF226" t="n">
        <v>0</v>
      </c>
      <c r="AG226" t="n">
        <v>0</v>
      </c>
      <c r="AH226" t="n">
        <v>0</v>
      </c>
      <c r="AI226" t="n">
        <v>0.5044352</v>
      </c>
      <c r="AJ226" t="n">
        <v>0.05708563</v>
      </c>
      <c r="AK226" t="n">
        <v>4.457425</v>
      </c>
      <c r="AL226" t="n">
        <v>12</v>
      </c>
      <c r="AM226" t="n">
        <v>1</v>
      </c>
      <c r="AN226" t="n">
        <v>107</v>
      </c>
      <c r="AO226" t="n">
        <v>141.912</v>
      </c>
      <c r="AP226" t="n">
        <v>27.08898</v>
      </c>
      <c r="AQ226" t="n">
        <v>743.4391000000001</v>
      </c>
      <c r="AR226" t="n">
        <v>0.5034752</v>
      </c>
      <c r="AS226" t="n">
        <v>0.02447498</v>
      </c>
      <c r="AT226" t="n">
        <v>1</v>
      </c>
      <c r="AU226" t="inlineStr">
        <is>
          <t>anlys\230430-153402\OrioOrio-b-5mn-ma-hno-pol-l20-r200-im7olt3y</t>
        </is>
      </c>
    </row>
    <row r="227">
      <c r="A227" t="n">
        <v>8</v>
      </c>
      <c r="B227" t="inlineStr">
        <is>
          <t>Oriolus oriolus</t>
        </is>
      </c>
      <c r="C227" t="inlineStr">
        <is>
          <t>b</t>
        </is>
      </c>
      <c r="D227" t="inlineStr">
        <is>
          <t>m+a</t>
        </is>
      </c>
      <c r="E227" t="inlineStr">
        <is>
          <t>5mn</t>
        </is>
      </c>
      <c r="F227" t="n">
        <v>4</v>
      </c>
      <c r="G227" t="n">
        <v>203.380021651143</v>
      </c>
      <c r="H227" t="n">
        <v>260</v>
      </c>
      <c r="I227" t="inlineStr">
        <is>
          <t>HAZARD</t>
        </is>
      </c>
      <c r="J227" t="inlineStr">
        <is>
          <t>POLY</t>
        </is>
      </c>
      <c r="K227" t="n">
        <v>20</v>
      </c>
      <c r="L227" t="n">
        <v>200</v>
      </c>
      <c r="M227" t="inlineStr"/>
      <c r="N227" t="n">
        <v>2</v>
      </c>
      <c r="O227" t="n">
        <v>94</v>
      </c>
      <c r="P227" t="n">
        <v>3</v>
      </c>
      <c r="Q227" t="n">
        <v>75</v>
      </c>
      <c r="R227" t="n">
        <v>0</v>
      </c>
      <c r="S227" t="n">
        <v>1.74051</v>
      </c>
      <c r="T227" t="inlineStr"/>
      <c r="U227" t="n">
        <v>0.8865907</v>
      </c>
      <c r="V227" t="n">
        <v>0</v>
      </c>
      <c r="W227" t="n">
        <v>0</v>
      </c>
      <c r="X227" t="n">
        <v>14.30088</v>
      </c>
      <c r="Y227" t="inlineStr"/>
      <c r="Z227" t="inlineStr"/>
      <c r="AA227" t="n">
        <v>0</v>
      </c>
      <c r="AB227" t="inlineStr"/>
      <c r="AC227" t="n">
        <v>0</v>
      </c>
      <c r="AD227" t="inlineStr"/>
      <c r="AE227" t="inlineStr"/>
      <c r="AF227" t="n">
        <v>0</v>
      </c>
      <c r="AG227" t="n">
        <v>0</v>
      </c>
      <c r="AH227" t="n">
        <v>0</v>
      </c>
      <c r="AI227" t="n">
        <v>0.4986119</v>
      </c>
      <c r="AJ227" t="n">
        <v>1.14495e-13</v>
      </c>
      <c r="AK227" t="n">
        <v>2171395000000</v>
      </c>
      <c r="AL227" t="n">
        <v>12</v>
      </c>
      <c r="AM227" t="n">
        <v>0</v>
      </c>
      <c r="AN227" t="n">
        <v>52113470000000</v>
      </c>
      <c r="AO227" t="n">
        <v>142.7383</v>
      </c>
      <c r="AP227" t="n">
        <v>1.52851e-09</v>
      </c>
      <c r="AQ227" t="n">
        <v>13329460000000</v>
      </c>
      <c r="AR227" t="n">
        <v>0.5093554</v>
      </c>
      <c r="AS227" t="n">
        <v>9.428213e-14</v>
      </c>
      <c r="AT227" t="n">
        <v>1</v>
      </c>
      <c r="AU227" t="inlineStr">
        <is>
          <t>anlys\230430-153402\OrioOrio-b-5mn-ma-haz-pol-l20-r200-mgkfecxd</t>
        </is>
      </c>
    </row>
    <row r="228">
      <c r="A228" t="n">
        <v>8</v>
      </c>
      <c r="B228" t="inlineStr">
        <is>
          <t>Oriolus oriolus</t>
        </is>
      </c>
      <c r="C228" t="inlineStr">
        <is>
          <t>b</t>
        </is>
      </c>
      <c r="D228" t="inlineStr">
        <is>
          <t>m+a</t>
        </is>
      </c>
      <c r="E228" t="inlineStr">
        <is>
          <t>5mn</t>
        </is>
      </c>
      <c r="F228" t="n">
        <v>4</v>
      </c>
      <c r="G228" t="n">
        <v>203.380021651143</v>
      </c>
      <c r="H228" t="n">
        <v>238</v>
      </c>
      <c r="I228" t="inlineStr">
        <is>
          <t>HNORMAL</t>
        </is>
      </c>
      <c r="J228" t="inlineStr">
        <is>
          <t>POLY</t>
        </is>
      </c>
      <c r="K228" t="n">
        <v>85.74703175148916</v>
      </c>
      <c r="L228" t="n">
        <v>200.1613296275616</v>
      </c>
      <c r="M228" t="inlineStr"/>
      <c r="N228" t="n">
        <v>2</v>
      </c>
      <c r="O228" t="n">
        <v>94</v>
      </c>
      <c r="P228" t="n">
        <v>2</v>
      </c>
      <c r="Q228" t="n">
        <v>50</v>
      </c>
      <c r="R228" t="n">
        <v>0</v>
      </c>
      <c r="S228" t="n">
        <v>0</v>
      </c>
      <c r="T228" t="inlineStr"/>
      <c r="U228" t="n">
        <v>0.7521287</v>
      </c>
      <c r="V228" t="n">
        <v>0</v>
      </c>
      <c r="W228" t="n">
        <v>0</v>
      </c>
      <c r="X228" t="n">
        <v>1.367929</v>
      </c>
      <c r="Y228" t="inlineStr"/>
      <c r="Z228" t="inlineStr"/>
      <c r="AA228" t="n">
        <v>0</v>
      </c>
      <c r="AB228" t="inlineStr"/>
      <c r="AC228" t="n">
        <v>0</v>
      </c>
      <c r="AD228" t="inlineStr"/>
      <c r="AE228" t="inlineStr"/>
      <c r="AF228" t="n">
        <v>0</v>
      </c>
      <c r="AG228" t="n">
        <v>0</v>
      </c>
      <c r="AH228" t="n">
        <v>0</v>
      </c>
      <c r="AI228" t="n">
        <v>0.6087649000000001</v>
      </c>
      <c r="AJ228" t="n">
        <v>0.00504035</v>
      </c>
      <c r="AK228" t="n">
        <v>73.5256</v>
      </c>
      <c r="AL228" t="n">
        <v>15</v>
      </c>
      <c r="AM228" t="n">
        <v>0</v>
      </c>
      <c r="AN228" t="n">
        <v>1765</v>
      </c>
      <c r="AO228" t="n">
        <v>105.4754</v>
      </c>
      <c r="AP228" t="n">
        <v>0.1052219</v>
      </c>
      <c r="AQ228" t="n">
        <v>105729.5</v>
      </c>
      <c r="AR228" t="n">
        <v>0.2776794</v>
      </c>
      <c r="AS228" t="n">
        <v>2.038384e-06</v>
      </c>
      <c r="AT228" t="n">
        <v>1</v>
      </c>
      <c r="AU228" t="inlineStr">
        <is>
          <t>anlys\230430-153402\OrioOrio-b-5mn-ma-hno-pol-la-ra-kecagia3</t>
        </is>
      </c>
    </row>
    <row r="229">
      <c r="A229" t="n">
        <v>8</v>
      </c>
      <c r="B229" t="inlineStr">
        <is>
          <t>Oriolus oriolus</t>
        </is>
      </c>
      <c r="C229" t="inlineStr">
        <is>
          <t>b</t>
        </is>
      </c>
      <c r="D229" t="inlineStr">
        <is>
          <t>m+a</t>
        </is>
      </c>
      <c r="E229" t="inlineStr">
        <is>
          <t>5mn</t>
        </is>
      </c>
      <c r="F229" t="n">
        <v>4</v>
      </c>
      <c r="G229" t="n">
        <v>203.380021651143</v>
      </c>
      <c r="H229" t="n">
        <v>253</v>
      </c>
      <c r="I229" t="inlineStr">
        <is>
          <t>HAZARD</t>
        </is>
      </c>
      <c r="J229" t="inlineStr">
        <is>
          <t>POLY</t>
        </is>
      </c>
      <c r="K229" t="n">
        <v>85.85098916661782</v>
      </c>
      <c r="L229" t="n">
        <v>199.6548045657437</v>
      </c>
      <c r="M229" t="inlineStr"/>
      <c r="N229" t="n">
        <v>2</v>
      </c>
      <c r="O229" t="n">
        <v>94</v>
      </c>
      <c r="P229" t="n">
        <v>2</v>
      </c>
      <c r="Q229" t="n">
        <v>50</v>
      </c>
      <c r="R229" t="inlineStr"/>
      <c r="S229" t="inlineStr"/>
      <c r="T229" t="inlineStr"/>
      <c r="U229" t="inlineStr"/>
      <c r="V229" t="inlineStr"/>
      <c r="W229" t="inlineStr"/>
      <c r="X229" t="n">
        <v>0.7032946</v>
      </c>
      <c r="Y229" t="inlineStr"/>
      <c r="Z229" t="inlineStr"/>
      <c r="AA229" t="n">
        <v>0</v>
      </c>
      <c r="AB229" t="inlineStr"/>
      <c r="AC229" t="n">
        <v>0</v>
      </c>
      <c r="AD229" t="inlineStr"/>
      <c r="AE229" t="inlineStr"/>
      <c r="AF229" t="n">
        <v>0</v>
      </c>
      <c r="AG229" t="n">
        <v>0</v>
      </c>
      <c r="AH229" t="n">
        <v>0</v>
      </c>
      <c r="AI229" t="n">
        <v>29.75533</v>
      </c>
      <c r="AJ229" t="n">
        <v>8.449757999999999</v>
      </c>
      <c r="AK229" t="n">
        <v>104.7816</v>
      </c>
      <c r="AL229" t="n">
        <v>714</v>
      </c>
      <c r="AM229" t="n">
        <v>203</v>
      </c>
      <c r="AN229" t="n">
        <v>2515</v>
      </c>
      <c r="AO229" t="inlineStr"/>
      <c r="AP229" t="inlineStr"/>
      <c r="AQ229" t="inlineStr"/>
      <c r="AR229" t="inlineStr"/>
      <c r="AS229" t="inlineStr"/>
      <c r="AT229" t="inlineStr"/>
      <c r="AU229" t="inlineStr">
        <is>
          <t>anlys\230430-153402\OrioOrio-b-5mn-ma-haz-pol-la-ra-7jboiy1p</t>
        </is>
      </c>
    </row>
    <row r="230">
      <c r="A230" t="n">
        <v>8</v>
      </c>
      <c r="B230" t="inlineStr">
        <is>
          <t>Oriolus oriolus</t>
        </is>
      </c>
      <c r="C230" t="inlineStr">
        <is>
          <t>b</t>
        </is>
      </c>
      <c r="D230" t="inlineStr">
        <is>
          <t>m+a</t>
        </is>
      </c>
      <c r="E230" t="inlineStr">
        <is>
          <t>5mn</t>
        </is>
      </c>
      <c r="F230" t="n">
        <v>4</v>
      </c>
      <c r="G230" t="n">
        <v>203.380021651143</v>
      </c>
      <c r="H230" t="n">
        <v>251</v>
      </c>
      <c r="I230" t="inlineStr">
        <is>
          <t>HAZARD</t>
        </is>
      </c>
      <c r="J230" t="inlineStr">
        <is>
          <t>POLY</t>
        </is>
      </c>
      <c r="K230" t="n">
        <v>85.85103080706686</v>
      </c>
      <c r="L230" t="inlineStr"/>
      <c r="M230" t="inlineStr"/>
      <c r="N230" t="n">
        <v>2</v>
      </c>
      <c r="O230" t="n">
        <v>94</v>
      </c>
      <c r="P230" t="n">
        <v>3</v>
      </c>
      <c r="Q230" t="n">
        <v>75</v>
      </c>
      <c r="R230" t="n">
        <v>0</v>
      </c>
      <c r="S230" t="n">
        <v>0</v>
      </c>
      <c r="T230" t="inlineStr"/>
      <c r="U230" t="n">
        <v>0.8168894</v>
      </c>
      <c r="V230" t="n">
        <v>0</v>
      </c>
      <c r="W230" t="n">
        <v>0</v>
      </c>
      <c r="X230" t="n">
        <v>0.5711083</v>
      </c>
      <c r="Y230" t="inlineStr"/>
      <c r="Z230" t="inlineStr"/>
      <c r="AA230" t="n">
        <v>0</v>
      </c>
      <c r="AB230" t="inlineStr"/>
      <c r="AC230" t="n">
        <v>0</v>
      </c>
      <c r="AD230" t="inlineStr"/>
      <c r="AE230" t="inlineStr"/>
      <c r="AF230" t="n">
        <v>0</v>
      </c>
      <c r="AG230" t="n">
        <v>0</v>
      </c>
      <c r="AH230" t="n">
        <v>0</v>
      </c>
      <c r="AI230" t="n">
        <v>0.2988502</v>
      </c>
      <c r="AJ230" t="n">
        <v>0.1040493</v>
      </c>
      <c r="AK230" t="n">
        <v>0.8583573</v>
      </c>
      <c r="AL230" t="n">
        <v>7</v>
      </c>
      <c r="AM230" t="n">
        <v>2</v>
      </c>
      <c r="AN230" t="n">
        <v>21</v>
      </c>
      <c r="AO230" t="n">
        <v>184.372</v>
      </c>
      <c r="AP230" t="n">
        <v>184.3715</v>
      </c>
      <c r="AQ230" t="n">
        <v>184.3725</v>
      </c>
      <c r="AR230" t="n">
        <v>0.8218138</v>
      </c>
      <c r="AS230" t="n">
        <v>0.8218092</v>
      </c>
      <c r="AT230" t="n">
        <v>0.8218183</v>
      </c>
      <c r="AU230" t="inlineStr">
        <is>
          <t>anlys\230430-153402\OrioOrio-b-5mn-ma-haz-pol-la-wu4jtq58</t>
        </is>
      </c>
    </row>
    <row r="231">
      <c r="A231" t="n">
        <v>8</v>
      </c>
      <c r="B231" t="inlineStr">
        <is>
          <t>Oriolus oriolus</t>
        </is>
      </c>
      <c r="C231" t="inlineStr">
        <is>
          <t>b</t>
        </is>
      </c>
      <c r="D231" t="inlineStr">
        <is>
          <t>m+a</t>
        </is>
      </c>
      <c r="E231" t="inlineStr">
        <is>
          <t>5mn</t>
        </is>
      </c>
      <c r="F231" t="n">
        <v>4</v>
      </c>
      <c r="G231" t="n">
        <v>203.380021651143</v>
      </c>
      <c r="H231" t="n">
        <v>239</v>
      </c>
      <c r="I231" t="inlineStr">
        <is>
          <t>HNORMAL</t>
        </is>
      </c>
      <c r="J231" t="inlineStr">
        <is>
          <t>POLY</t>
        </is>
      </c>
      <c r="K231" t="n">
        <v>85.88279335511363</v>
      </c>
      <c r="L231" t="n">
        <v>200.1588479513406</v>
      </c>
      <c r="M231" t="n">
        <v>3</v>
      </c>
      <c r="N231" t="n">
        <v>2</v>
      </c>
      <c r="O231" t="n">
        <v>94</v>
      </c>
      <c r="P231" t="n">
        <v>2</v>
      </c>
      <c r="Q231" t="n">
        <v>50</v>
      </c>
      <c r="R231" t="n">
        <v>0</v>
      </c>
      <c r="S231" t="n">
        <v>0</v>
      </c>
      <c r="T231" t="n">
        <v>0.2535215</v>
      </c>
      <c r="U231" t="n">
        <v>0.7490041</v>
      </c>
      <c r="V231" t="n">
        <v>0</v>
      </c>
      <c r="W231" t="n">
        <v>0</v>
      </c>
      <c r="X231" t="n">
        <v>1.367929</v>
      </c>
      <c r="Y231" t="inlineStr"/>
      <c r="Z231" t="inlineStr"/>
      <c r="AA231" t="n">
        <v>0</v>
      </c>
      <c r="AB231" t="inlineStr"/>
      <c r="AC231" t="n">
        <v>0</v>
      </c>
      <c r="AD231" t="inlineStr"/>
      <c r="AE231" t="n">
        <v>0</v>
      </c>
      <c r="AF231" t="n">
        <v>0</v>
      </c>
      <c r="AG231" t="n">
        <v>0</v>
      </c>
      <c r="AH231" t="n">
        <v>0</v>
      </c>
      <c r="AI231" t="n">
        <v>0.6122798</v>
      </c>
      <c r="AJ231" t="n">
        <v>0.005069439</v>
      </c>
      <c r="AK231" t="n">
        <v>73.95029</v>
      </c>
      <c r="AL231" t="n">
        <v>15</v>
      </c>
      <c r="AM231" t="n">
        <v>0</v>
      </c>
      <c r="AN231" t="n">
        <v>1775</v>
      </c>
      <c r="AO231" t="n">
        <v>105.1722</v>
      </c>
      <c r="AP231" t="n">
        <v>0.1049192</v>
      </c>
      <c r="AQ231" t="n">
        <v>105425.9</v>
      </c>
      <c r="AR231" t="n">
        <v>0.2760909</v>
      </c>
      <c r="AS231" t="n">
        <v>2.026717e-06</v>
      </c>
      <c r="AT231" t="n">
        <v>1</v>
      </c>
      <c r="AU231" t="inlineStr">
        <is>
          <t>anlys\230430-153402\OrioOrio-b-5mn-ma-hno-pol-la-ra-ma-jmaf4pb8</t>
        </is>
      </c>
    </row>
    <row r="232">
      <c r="A232" t="n">
        <v>8</v>
      </c>
      <c r="B232" t="inlineStr">
        <is>
          <t>Oriolus oriolus</t>
        </is>
      </c>
      <c r="C232" t="inlineStr">
        <is>
          <t>b</t>
        </is>
      </c>
      <c r="D232" t="inlineStr">
        <is>
          <t>m+a</t>
        </is>
      </c>
      <c r="E232" t="inlineStr">
        <is>
          <t>5mn</t>
        </is>
      </c>
      <c r="F232" t="n">
        <v>4</v>
      </c>
      <c r="G232" t="n">
        <v>203.380021651143</v>
      </c>
      <c r="H232" t="n">
        <v>237</v>
      </c>
      <c r="I232" t="inlineStr">
        <is>
          <t>HNORMAL</t>
        </is>
      </c>
      <c r="J232" t="inlineStr">
        <is>
          <t>POLY</t>
        </is>
      </c>
      <c r="K232" t="n">
        <v>85.9068650053722</v>
      </c>
      <c r="L232" t="inlineStr"/>
      <c r="M232" t="n">
        <v>2</v>
      </c>
      <c r="N232" t="n">
        <v>2</v>
      </c>
      <c r="O232" t="n">
        <v>94</v>
      </c>
      <c r="P232" t="n">
        <v>3</v>
      </c>
      <c r="Q232" t="n">
        <v>75</v>
      </c>
      <c r="R232" t="n">
        <v>0</v>
      </c>
      <c r="S232" t="n">
        <v>0</v>
      </c>
      <c r="T232" t="inlineStr"/>
      <c r="U232" t="n">
        <v>0.8170109</v>
      </c>
      <c r="V232" t="n">
        <v>0</v>
      </c>
      <c r="W232" t="n">
        <v>0</v>
      </c>
      <c r="X232" t="n">
        <v>1.138827</v>
      </c>
      <c r="Y232" t="inlineStr"/>
      <c r="Z232" t="inlineStr"/>
      <c r="AA232" t="n">
        <v>0</v>
      </c>
      <c r="AB232" t="inlineStr"/>
      <c r="AC232" t="n">
        <v>0</v>
      </c>
      <c r="AD232" t="inlineStr"/>
      <c r="AE232" t="inlineStr"/>
      <c r="AF232" t="n">
        <v>0</v>
      </c>
      <c r="AG232" t="n">
        <v>0</v>
      </c>
      <c r="AH232" t="n">
        <v>0</v>
      </c>
      <c r="AI232" t="n">
        <v>0.2990117</v>
      </c>
      <c r="AJ232" t="n">
        <v>0.02091911</v>
      </c>
      <c r="AK232" t="n">
        <v>4.273985</v>
      </c>
      <c r="AL232" t="n">
        <v>7</v>
      </c>
      <c r="AM232" t="n">
        <v>1</v>
      </c>
      <c r="AN232" t="n">
        <v>103</v>
      </c>
      <c r="AO232" t="n">
        <v>184.3222</v>
      </c>
      <c r="AP232" t="n">
        <v>24.8059</v>
      </c>
      <c r="AQ232" t="n">
        <v>1369.621</v>
      </c>
      <c r="AR232" t="n">
        <v>0.8213699</v>
      </c>
      <c r="AS232" t="n">
        <v>0.02373706</v>
      </c>
      <c r="AT232" t="n">
        <v>1</v>
      </c>
      <c r="AU232" t="inlineStr">
        <is>
          <t>anlys\230430-153402\OrioOrio-b-5mn-ma-hno-pol-la-ma-m1e28hzf</t>
        </is>
      </c>
    </row>
    <row r="233">
      <c r="A233" t="n">
        <v>8</v>
      </c>
      <c r="B233" t="inlineStr">
        <is>
          <t>Oriolus oriolus</t>
        </is>
      </c>
      <c r="C233" t="inlineStr">
        <is>
          <t>b</t>
        </is>
      </c>
      <c r="D233" t="inlineStr">
        <is>
          <t>m+a</t>
        </is>
      </c>
      <c r="E233" t="inlineStr">
        <is>
          <t>5mn</t>
        </is>
      </c>
      <c r="F233" t="n">
        <v>4</v>
      </c>
      <c r="G233" t="n">
        <v>203.380021651143</v>
      </c>
      <c r="H233" t="n">
        <v>254</v>
      </c>
      <c r="I233" t="inlineStr">
        <is>
          <t>HAZARD</t>
        </is>
      </c>
      <c r="J233" t="inlineStr">
        <is>
          <t>POLY</t>
        </is>
      </c>
      <c r="K233" t="n">
        <v>86.00278639658835</v>
      </c>
      <c r="L233" t="n">
        <v>200.7964922297087</v>
      </c>
      <c r="M233" t="n">
        <v>2</v>
      </c>
      <c r="N233" t="n">
        <v>2</v>
      </c>
      <c r="O233" t="n">
        <v>94</v>
      </c>
      <c r="P233" t="n">
        <v>2</v>
      </c>
      <c r="Q233" t="n">
        <v>50</v>
      </c>
      <c r="R233" t="inlineStr"/>
      <c r="S233" t="inlineStr"/>
      <c r="T233" t="inlineStr"/>
      <c r="U233" t="inlineStr"/>
      <c r="V233" t="inlineStr"/>
      <c r="W233" t="inlineStr"/>
      <c r="X233" t="n">
        <v>0.7032946</v>
      </c>
      <c r="Y233" t="inlineStr"/>
      <c r="Z233" t="inlineStr"/>
      <c r="AA233" t="n">
        <v>0</v>
      </c>
      <c r="AB233" t="inlineStr"/>
      <c r="AC233" t="n">
        <v>0</v>
      </c>
      <c r="AD233" t="inlineStr"/>
      <c r="AE233" t="inlineStr"/>
      <c r="AF233" t="n">
        <v>0</v>
      </c>
      <c r="AG233" t="n">
        <v>0</v>
      </c>
      <c r="AH233" t="n">
        <v>0</v>
      </c>
      <c r="AI233" t="n">
        <v>29.49891</v>
      </c>
      <c r="AJ233" t="n">
        <v>8.376943000000001</v>
      </c>
      <c r="AK233" t="n">
        <v>103.8787</v>
      </c>
      <c r="AL233" t="n">
        <v>708</v>
      </c>
      <c r="AM233" t="n">
        <v>201</v>
      </c>
      <c r="AN233" t="n">
        <v>2493</v>
      </c>
      <c r="AO233" t="inlineStr"/>
      <c r="AP233" t="inlineStr"/>
      <c r="AQ233" t="inlineStr"/>
      <c r="AR233" t="inlineStr"/>
      <c r="AS233" t="inlineStr"/>
      <c r="AT233" t="inlineStr"/>
      <c r="AU233" t="inlineStr">
        <is>
          <t>anlys\230430-153402\OrioOrio-b-5mn-ma-haz-pol-la-ra-ma-eg_7ks_t</t>
        </is>
      </c>
    </row>
    <row r="234">
      <c r="A234" t="n">
        <v>8</v>
      </c>
      <c r="B234" t="inlineStr">
        <is>
          <t>Oriolus oriolus</t>
        </is>
      </c>
      <c r="C234" t="inlineStr">
        <is>
          <t>b</t>
        </is>
      </c>
      <c r="D234" t="inlineStr">
        <is>
          <t>m+a</t>
        </is>
      </c>
      <c r="E234" t="inlineStr">
        <is>
          <t>5mn</t>
        </is>
      </c>
      <c r="F234" t="n">
        <v>4</v>
      </c>
      <c r="G234" t="n">
        <v>203.380021651143</v>
      </c>
      <c r="H234" t="n">
        <v>252</v>
      </c>
      <c r="I234" t="inlineStr">
        <is>
          <t>HAZARD</t>
        </is>
      </c>
      <c r="J234" t="inlineStr">
        <is>
          <t>POLY</t>
        </is>
      </c>
      <c r="K234" t="n">
        <v>86.01108608482011</v>
      </c>
      <c r="L234" t="inlineStr"/>
      <c r="M234" t="n">
        <v>2</v>
      </c>
      <c r="N234" t="n">
        <v>2</v>
      </c>
      <c r="O234" t="n">
        <v>94</v>
      </c>
      <c r="P234" t="n">
        <v>3</v>
      </c>
      <c r="Q234" t="n">
        <v>75</v>
      </c>
      <c r="R234" t="n">
        <v>0</v>
      </c>
      <c r="S234" t="n">
        <v>0</v>
      </c>
      <c r="T234" t="inlineStr"/>
      <c r="U234" t="n">
        <v>0.8175163</v>
      </c>
      <c r="V234" t="n">
        <v>0</v>
      </c>
      <c r="W234" t="n">
        <v>0</v>
      </c>
      <c r="X234" t="n">
        <v>0.5711083</v>
      </c>
      <c r="Y234" t="inlineStr"/>
      <c r="Z234" t="inlineStr"/>
      <c r="AA234" t="n">
        <v>0</v>
      </c>
      <c r="AB234" t="inlineStr"/>
      <c r="AC234" t="n">
        <v>0</v>
      </c>
      <c r="AD234" t="inlineStr"/>
      <c r="AE234" t="inlineStr"/>
      <c r="AF234" t="n">
        <v>0</v>
      </c>
      <c r="AG234" t="n">
        <v>0</v>
      </c>
      <c r="AH234" t="n">
        <v>0</v>
      </c>
      <c r="AI234" t="n">
        <v>0.2990923</v>
      </c>
      <c r="AJ234" t="n">
        <v>0.1041335</v>
      </c>
      <c r="AK234" t="n">
        <v>0.8590526000000001</v>
      </c>
      <c r="AL234" t="n">
        <v>7</v>
      </c>
      <c r="AM234" t="n">
        <v>2</v>
      </c>
      <c r="AN234" t="n">
        <v>21</v>
      </c>
      <c r="AO234" t="n">
        <v>184.2974</v>
      </c>
      <c r="AP234" t="n">
        <v>184.2969</v>
      </c>
      <c r="AQ234" t="n">
        <v>184.2979</v>
      </c>
      <c r="AR234" t="n">
        <v>0.8211486</v>
      </c>
      <c r="AS234" t="n">
        <v>0.821144</v>
      </c>
      <c r="AT234" t="n">
        <v>0.8211531</v>
      </c>
      <c r="AU234" t="inlineStr">
        <is>
          <t>anlys\230430-153402\OrioOrio-b-5mn-ma-haz-pol-la-ma-jlse8v7z</t>
        </is>
      </c>
    </row>
    <row r="235">
      <c r="A235" t="n">
        <v>8</v>
      </c>
      <c r="B235" t="inlineStr">
        <is>
          <t>Oriolus oriolus</t>
        </is>
      </c>
      <c r="C235" t="inlineStr">
        <is>
          <t>b</t>
        </is>
      </c>
      <c r="D235" t="inlineStr">
        <is>
          <t>m+a</t>
        </is>
      </c>
      <c r="E235" t="inlineStr">
        <is>
          <t>5mn</t>
        </is>
      </c>
      <c r="F235" t="n">
        <v>4</v>
      </c>
      <c r="G235" t="n">
        <v>203.380021651143</v>
      </c>
      <c r="H235" t="n">
        <v>236</v>
      </c>
      <c r="I235" t="inlineStr">
        <is>
          <t>HNORMAL</t>
        </is>
      </c>
      <c r="J235" t="inlineStr">
        <is>
          <t>POLY</t>
        </is>
      </c>
      <c r="K235" t="n">
        <v>86.0430664876294</v>
      </c>
      <c r="L235" t="inlineStr"/>
      <c r="M235" t="inlineStr"/>
      <c r="N235" t="n">
        <v>2</v>
      </c>
      <c r="O235" t="n">
        <v>94</v>
      </c>
      <c r="P235" t="n">
        <v>3</v>
      </c>
      <c r="Q235" t="n">
        <v>75</v>
      </c>
      <c r="R235" t="n">
        <v>0</v>
      </c>
      <c r="S235" t="n">
        <v>0</v>
      </c>
      <c r="T235" t="inlineStr"/>
      <c r="U235" t="n">
        <v>0.8175454</v>
      </c>
      <c r="V235" t="n">
        <v>0</v>
      </c>
      <c r="W235" t="n">
        <v>0</v>
      </c>
      <c r="X235" t="n">
        <v>1.139352</v>
      </c>
      <c r="Y235" t="inlineStr"/>
      <c r="Z235" t="inlineStr"/>
      <c r="AA235" t="n">
        <v>0</v>
      </c>
      <c r="AB235" t="inlineStr"/>
      <c r="AC235" t="n">
        <v>0</v>
      </c>
      <c r="AD235" t="inlineStr"/>
      <c r="AE235" t="inlineStr"/>
      <c r="AF235" t="n">
        <v>0</v>
      </c>
      <c r="AG235" t="n">
        <v>0</v>
      </c>
      <c r="AH235" t="n">
        <v>0</v>
      </c>
      <c r="AI235" t="n">
        <v>0.299218</v>
      </c>
      <c r="AJ235" t="n">
        <v>0.02090056</v>
      </c>
      <c r="AK235" t="n">
        <v>4.283685</v>
      </c>
      <c r="AL235" t="n">
        <v>7</v>
      </c>
      <c r="AM235" t="n">
        <v>1</v>
      </c>
      <c r="AN235" t="n">
        <v>103</v>
      </c>
      <c r="AO235" t="n">
        <v>184.2587</v>
      </c>
      <c r="AP235" t="n">
        <v>24.76982</v>
      </c>
      <c r="AQ235" t="n">
        <v>1370.67</v>
      </c>
      <c r="AR235" t="n">
        <v>0.8208037</v>
      </c>
      <c r="AS235" t="n">
        <v>0.02368313</v>
      </c>
      <c r="AT235" t="n">
        <v>1</v>
      </c>
      <c r="AU235" t="inlineStr">
        <is>
          <t>anlys\230430-153402\OrioOrio-b-5mn-ma-hno-pol-la-c2xyqnm5</t>
        </is>
      </c>
    </row>
    <row r="236">
      <c r="A236" t="n">
        <v>9</v>
      </c>
      <c r="B236" t="inlineStr">
        <is>
          <t>Oriolus oriolus</t>
        </is>
      </c>
      <c r="C236" t="inlineStr">
        <is>
          <t>b</t>
        </is>
      </c>
      <c r="D236" t="inlineStr">
        <is>
          <t>m+a</t>
        </is>
      </c>
      <c r="E236" t="inlineStr">
        <is>
          <t>10mn</t>
        </is>
      </c>
      <c r="F236" t="n">
        <v>11</v>
      </c>
      <c r="G236" t="n">
        <v>902.361121603972</v>
      </c>
      <c r="H236" t="n">
        <v>263</v>
      </c>
      <c r="I236" t="inlineStr">
        <is>
          <t>HNORMAL</t>
        </is>
      </c>
      <c r="J236" t="inlineStr">
        <is>
          <t>POLY</t>
        </is>
      </c>
      <c r="K236" t="inlineStr"/>
      <c r="L236" t="inlineStr"/>
      <c r="M236" t="n">
        <v>5</v>
      </c>
      <c r="N236" t="n">
        <v>1</v>
      </c>
      <c r="O236" t="n">
        <v>94</v>
      </c>
      <c r="P236" t="n">
        <v>11</v>
      </c>
      <c r="Q236" t="n">
        <v>100</v>
      </c>
      <c r="R236" t="n">
        <v>0</v>
      </c>
      <c r="S236" t="n">
        <v>6.818300000000022</v>
      </c>
      <c r="T236" t="n">
        <v>0.1000775</v>
      </c>
      <c r="U236" t="n">
        <v>0.1160415</v>
      </c>
      <c r="V236" t="n">
        <v>0.1</v>
      </c>
      <c r="W236" t="n">
        <v>0.1</v>
      </c>
      <c r="X236" t="n">
        <v>0.323403</v>
      </c>
      <c r="Y236" t="inlineStr"/>
      <c r="Z236" t="n">
        <v>5</v>
      </c>
      <c r="AA236" t="n">
        <v>0.2307466211244388</v>
      </c>
      <c r="AB236" t="n">
        <v>8</v>
      </c>
      <c r="AC236" t="n">
        <v>0.2480630707600913</v>
      </c>
      <c r="AD236" t="n">
        <v>9</v>
      </c>
      <c r="AE236" t="n">
        <v>0.2290775770962366</v>
      </c>
      <c r="AF236" t="n">
        <v>0.2102927794394382</v>
      </c>
      <c r="AG236" t="n">
        <v>0.2137795887880504</v>
      </c>
      <c r="AH236" t="n">
        <v>0.2018477814113783</v>
      </c>
      <c r="AI236" t="n">
        <v>0.3242627</v>
      </c>
      <c r="AJ236" t="n">
        <v>0.1732384</v>
      </c>
      <c r="AK236" t="n">
        <v>0.6069459</v>
      </c>
      <c r="AL236" t="n">
        <v>8</v>
      </c>
      <c r="AM236" t="n">
        <v>4</v>
      </c>
      <c r="AN236" t="n">
        <v>15</v>
      </c>
      <c r="AO236" t="n">
        <v>338.9292</v>
      </c>
      <c r="AP236" t="n">
        <v>285.836</v>
      </c>
      <c r="AQ236" t="n">
        <v>401.8843</v>
      </c>
      <c r="AR236" t="n">
        <v>0.1410773</v>
      </c>
      <c r="AS236" t="n">
        <v>0.1004881</v>
      </c>
      <c r="AT236" t="n">
        <v>0.1980613</v>
      </c>
      <c r="AU236" t="inlineStr">
        <is>
          <t>anlys\230430-153402\OrioOrio-b-10mn-ma-hno-pol-ma-exluctaw</t>
        </is>
      </c>
    </row>
    <row r="237">
      <c r="A237" t="n">
        <v>9</v>
      </c>
      <c r="B237" t="inlineStr">
        <is>
          <t>Oriolus oriolus</t>
        </is>
      </c>
      <c r="C237" t="inlineStr">
        <is>
          <t>b</t>
        </is>
      </c>
      <c r="D237" t="inlineStr">
        <is>
          <t>m+a</t>
        </is>
      </c>
      <c r="E237" t="inlineStr">
        <is>
          <t>10mn</t>
        </is>
      </c>
      <c r="F237" t="n">
        <v>11</v>
      </c>
      <c r="G237" t="n">
        <v>902.361121603972</v>
      </c>
      <c r="H237" t="n">
        <v>262</v>
      </c>
      <c r="I237" t="inlineStr">
        <is>
          <t>HNORMAL</t>
        </is>
      </c>
      <c r="J237" t="inlineStr">
        <is>
          <t>POLY</t>
        </is>
      </c>
      <c r="K237" t="inlineStr"/>
      <c r="L237" t="inlineStr"/>
      <c r="M237" t="inlineStr"/>
      <c r="N237" t="n">
        <v>1</v>
      </c>
      <c r="O237" t="n">
        <v>94</v>
      </c>
      <c r="P237" t="n">
        <v>11</v>
      </c>
      <c r="Q237" t="n">
        <v>100</v>
      </c>
      <c r="R237" t="n">
        <v>0</v>
      </c>
      <c r="S237" t="n">
        <v>6.818300000000022</v>
      </c>
      <c r="T237" t="n">
        <v>0.01585686</v>
      </c>
      <c r="U237" t="n">
        <v>0.1160415</v>
      </c>
      <c r="V237" t="n">
        <v>0.1</v>
      </c>
      <c r="W237" t="n">
        <v>0.1</v>
      </c>
      <c r="X237" t="n">
        <v>0.323403</v>
      </c>
      <c r="Y237" t="inlineStr"/>
      <c r="Z237" t="n">
        <v>8</v>
      </c>
      <c r="AA237" t="n">
        <v>0.183282265019364</v>
      </c>
      <c r="AB237" t="inlineStr"/>
      <c r="AC237" t="n">
        <v>0.1970367377646205</v>
      </c>
      <c r="AD237" t="inlineStr"/>
      <c r="AE237" t="n">
        <v>0.1760677564134671</v>
      </c>
      <c r="AF237" t="n">
        <v>0.1396432931324766</v>
      </c>
      <c r="AG237" t="n">
        <v>0.1742063966737298</v>
      </c>
      <c r="AH237" t="n">
        <v>0.1644833114125083</v>
      </c>
      <c r="AI237" t="n">
        <v>0.3242627</v>
      </c>
      <c r="AJ237" t="n">
        <v>0.1732384</v>
      </c>
      <c r="AK237" t="n">
        <v>0.6069459</v>
      </c>
      <c r="AL237" t="n">
        <v>8</v>
      </c>
      <c r="AM237" t="n">
        <v>4</v>
      </c>
      <c r="AN237" t="n">
        <v>15</v>
      </c>
      <c r="AO237" t="n">
        <v>338.9292</v>
      </c>
      <c r="AP237" t="n">
        <v>285.836</v>
      </c>
      <c r="AQ237" t="n">
        <v>401.8843</v>
      </c>
      <c r="AR237" t="n">
        <v>0.1410773</v>
      </c>
      <c r="AS237" t="n">
        <v>0.1004881</v>
      </c>
      <c r="AT237" t="n">
        <v>0.1980613</v>
      </c>
      <c r="AU237" t="inlineStr">
        <is>
          <t>anlys\230430-153402\OrioOrio-b-10mn-ma-hno-pol-qx9bne7g</t>
        </is>
      </c>
    </row>
    <row r="238">
      <c r="A238" t="n">
        <v>9</v>
      </c>
      <c r="B238" t="inlineStr">
        <is>
          <t>Oriolus oriolus</t>
        </is>
      </c>
      <c r="C238" t="inlineStr">
        <is>
          <t>b</t>
        </is>
      </c>
      <c r="D238" t="inlineStr">
        <is>
          <t>m+a</t>
        </is>
      </c>
      <c r="E238" t="inlineStr">
        <is>
          <t>10mn</t>
        </is>
      </c>
      <c r="F238" t="n">
        <v>11</v>
      </c>
      <c r="G238" t="n">
        <v>902.361121603972</v>
      </c>
      <c r="H238" t="n">
        <v>278</v>
      </c>
      <c r="I238" t="inlineStr">
        <is>
          <t>HAZARD</t>
        </is>
      </c>
      <c r="J238" t="inlineStr">
        <is>
          <t>POLY</t>
        </is>
      </c>
      <c r="K238" t="inlineStr"/>
      <c r="L238" t="inlineStr"/>
      <c r="M238" t="n">
        <v>5</v>
      </c>
      <c r="N238" t="n">
        <v>2</v>
      </c>
      <c r="O238" t="n">
        <v>94</v>
      </c>
      <c r="P238" t="n">
        <v>11</v>
      </c>
      <c r="Q238" t="n">
        <v>100</v>
      </c>
      <c r="R238" t="n">
        <v>0</v>
      </c>
      <c r="S238" t="n">
        <v>0</v>
      </c>
      <c r="T238" t="n">
        <v>0.3974767</v>
      </c>
      <c r="U238" t="n">
        <v>0.9848109</v>
      </c>
      <c r="V238" t="n">
        <v>1</v>
      </c>
      <c r="W238" t="n">
        <v>1</v>
      </c>
      <c r="X238" t="n">
        <v>0.6101268</v>
      </c>
      <c r="Y238" t="inlineStr"/>
      <c r="Z238" t="n">
        <v>10</v>
      </c>
      <c r="AA238" t="n">
        <v>0.1158503427514407</v>
      </c>
      <c r="AB238" t="n">
        <v>5</v>
      </c>
      <c r="AC238" t="n">
        <v>0.3289891333715378</v>
      </c>
      <c r="AD238" t="n">
        <v>5</v>
      </c>
      <c r="AE238" t="n">
        <v>0.462023204299728</v>
      </c>
      <c r="AF238" t="n">
        <v>0.13285802942799</v>
      </c>
      <c r="AG238" t="n">
        <v>0.1469501923885407</v>
      </c>
      <c r="AH238" t="n">
        <v>0.02545228758859997</v>
      </c>
      <c r="AI238" t="n">
        <v>0.7875071</v>
      </c>
      <c r="AJ238" t="n">
        <v>0.2367522</v>
      </c>
      <c r="AK238" t="n">
        <v>2.619479</v>
      </c>
      <c r="AL238" t="n">
        <v>19</v>
      </c>
      <c r="AM238" t="n">
        <v>6</v>
      </c>
      <c r="AN238" t="n">
        <v>63</v>
      </c>
      <c r="AO238" t="n">
        <v>217.4855</v>
      </c>
      <c r="AP238" t="n">
        <v>119.407</v>
      </c>
      <c r="AQ238" t="n">
        <v>396.1234</v>
      </c>
      <c r="AR238" t="n">
        <v>0.05808977</v>
      </c>
      <c r="AS238" t="n">
        <v>0.01851373</v>
      </c>
      <c r="AT238" t="n">
        <v>0.1822659</v>
      </c>
      <c r="AU238" t="inlineStr">
        <is>
          <t>anlys\230430-153402\OrioOrio-b-10mn-ma-haz-pol-ma-muk16rf1</t>
        </is>
      </c>
    </row>
    <row r="239">
      <c r="A239" t="n">
        <v>9</v>
      </c>
      <c r="B239" t="inlineStr">
        <is>
          <t>Oriolus oriolus</t>
        </is>
      </c>
      <c r="C239" t="inlineStr">
        <is>
          <t>b</t>
        </is>
      </c>
      <c r="D239" t="inlineStr">
        <is>
          <t>m+a</t>
        </is>
      </c>
      <c r="E239" t="inlineStr">
        <is>
          <t>10mn</t>
        </is>
      </c>
      <c r="F239" t="n">
        <v>11</v>
      </c>
      <c r="G239" t="n">
        <v>902.361121603972</v>
      </c>
      <c r="H239" t="n">
        <v>277</v>
      </c>
      <c r="I239" t="inlineStr">
        <is>
          <t>HAZARD</t>
        </is>
      </c>
      <c r="J239" t="inlineStr">
        <is>
          <t>POLY</t>
        </is>
      </c>
      <c r="K239" t="inlineStr"/>
      <c r="L239" t="inlineStr"/>
      <c r="M239" t="inlineStr"/>
      <c r="N239" t="n">
        <v>2</v>
      </c>
      <c r="O239" t="n">
        <v>94</v>
      </c>
      <c r="P239" t="n">
        <v>11</v>
      </c>
      <c r="Q239" t="n">
        <v>100</v>
      </c>
      <c r="R239" t="n">
        <v>0</v>
      </c>
      <c r="S239" t="n">
        <v>0</v>
      </c>
      <c r="T239" t="n">
        <v>0.2232615</v>
      </c>
      <c r="U239" t="n">
        <v>0.9848109</v>
      </c>
      <c r="V239" t="n">
        <v>1</v>
      </c>
      <c r="W239" t="n">
        <v>1</v>
      </c>
      <c r="X239" t="n">
        <v>0.6101268</v>
      </c>
      <c r="Y239" t="inlineStr"/>
      <c r="Z239" t="inlineStr"/>
      <c r="AA239" t="n">
        <v>0.1077916434252721</v>
      </c>
      <c r="AB239" t="n">
        <v>6</v>
      </c>
      <c r="AC239" t="n">
        <v>0.3061042247519209</v>
      </c>
      <c r="AD239" t="n">
        <v>6</v>
      </c>
      <c r="AE239" t="n">
        <v>0.4254792474798275</v>
      </c>
      <c r="AF239" t="n">
        <v>0.1168749991104605</v>
      </c>
      <c r="AG239" t="n">
        <v>0.137827876783205</v>
      </c>
      <c r="AH239" t="n">
        <v>0.02387227060129943</v>
      </c>
      <c r="AI239" t="n">
        <v>0.7875071</v>
      </c>
      <c r="AJ239" t="n">
        <v>0.2367522</v>
      </c>
      <c r="AK239" t="n">
        <v>2.619479</v>
      </c>
      <c r="AL239" t="n">
        <v>19</v>
      </c>
      <c r="AM239" t="n">
        <v>6</v>
      </c>
      <c r="AN239" t="n">
        <v>63</v>
      </c>
      <c r="AO239" t="n">
        <v>217.4855</v>
      </c>
      <c r="AP239" t="n">
        <v>119.407</v>
      </c>
      <c r="AQ239" t="n">
        <v>396.1234</v>
      </c>
      <c r="AR239" t="n">
        <v>0.05808977</v>
      </c>
      <c r="AS239" t="n">
        <v>0.01851373</v>
      </c>
      <c r="AT239" t="n">
        <v>0.1822659</v>
      </c>
      <c r="AU239" t="inlineStr">
        <is>
          <t>anlys\230430-153402\OrioOrio-b-10mn-ma-haz-pol-8zpeiaa4</t>
        </is>
      </c>
    </row>
    <row r="240">
      <c r="A240" t="n">
        <v>9</v>
      </c>
      <c r="B240" t="inlineStr">
        <is>
          <t>Oriolus oriolus</t>
        </is>
      </c>
      <c r="C240" t="inlineStr">
        <is>
          <t>b</t>
        </is>
      </c>
      <c r="D240" t="inlineStr">
        <is>
          <t>m+a</t>
        </is>
      </c>
      <c r="E240" t="inlineStr">
        <is>
          <t>10mn</t>
        </is>
      </c>
      <c r="F240" t="n">
        <v>11</v>
      </c>
      <c r="G240" t="n">
        <v>902.361121603972</v>
      </c>
      <c r="H240" t="n">
        <v>271</v>
      </c>
      <c r="I240" t="inlineStr">
        <is>
          <t>HNORMAL</t>
        </is>
      </c>
      <c r="J240" t="inlineStr">
        <is>
          <t>POLY</t>
        </is>
      </c>
      <c r="K240" t="inlineStr"/>
      <c r="L240" t="n">
        <v>100</v>
      </c>
      <c r="M240" t="inlineStr"/>
      <c r="N240" t="n">
        <v>2</v>
      </c>
      <c r="O240" t="n">
        <v>94</v>
      </c>
      <c r="P240" t="n">
        <v>3</v>
      </c>
      <c r="Q240" t="n">
        <v>27.27272727272727</v>
      </c>
      <c r="R240" t="n">
        <v>0</v>
      </c>
      <c r="S240" t="n">
        <v>0</v>
      </c>
      <c r="T240" t="inlineStr"/>
      <c r="U240" t="n">
        <v>0.1641374</v>
      </c>
      <c r="V240" t="n">
        <v>0</v>
      </c>
      <c r="W240" t="n">
        <v>0</v>
      </c>
      <c r="X240" t="n">
        <v>1.409751</v>
      </c>
      <c r="Y240" t="inlineStr"/>
      <c r="Z240" t="inlineStr"/>
      <c r="AA240" t="n">
        <v>0</v>
      </c>
      <c r="AB240" t="inlineStr"/>
      <c r="AC240" t="n">
        <v>0</v>
      </c>
      <c r="AD240" t="inlineStr"/>
      <c r="AE240" t="inlineStr"/>
      <c r="AF240" t="n">
        <v>0</v>
      </c>
      <c r="AG240" t="n">
        <v>0</v>
      </c>
      <c r="AH240" t="n">
        <v>0</v>
      </c>
      <c r="AI240" t="n">
        <v>1.016067</v>
      </c>
      <c r="AJ240" t="n">
        <v>0.03312711</v>
      </c>
      <c r="AK240" t="n">
        <v>31.16456</v>
      </c>
      <c r="AL240" t="n">
        <v>24</v>
      </c>
      <c r="AM240" t="n">
        <v>1</v>
      </c>
      <c r="AN240" t="n">
        <v>748</v>
      </c>
      <c r="AO240" t="n">
        <v>99.99093000000001</v>
      </c>
      <c r="AP240" t="n">
        <v>7.918952</v>
      </c>
      <c r="AQ240" t="n">
        <v>1262.564</v>
      </c>
      <c r="AR240" t="n">
        <v>0.9998186</v>
      </c>
      <c r="AS240" t="n">
        <v>0.01416528</v>
      </c>
      <c r="AT240" t="n">
        <v>1</v>
      </c>
      <c r="AU240" t="inlineStr">
        <is>
          <t>anlys\230430-153402\OrioOrio-b-10mn-ma-hno-pol-r100-p3z3vtbr</t>
        </is>
      </c>
    </row>
    <row r="241">
      <c r="A241" t="n">
        <v>9</v>
      </c>
      <c r="B241" t="inlineStr">
        <is>
          <t>Oriolus oriolus</t>
        </is>
      </c>
      <c r="C241" t="inlineStr">
        <is>
          <t>b</t>
        </is>
      </c>
      <c r="D241" t="inlineStr">
        <is>
          <t>m+a</t>
        </is>
      </c>
      <c r="E241" t="inlineStr">
        <is>
          <t>10mn</t>
        </is>
      </c>
      <c r="F241" t="n">
        <v>11</v>
      </c>
      <c r="G241" t="n">
        <v>902.361121603972</v>
      </c>
      <c r="H241" t="n">
        <v>286</v>
      </c>
      <c r="I241" t="inlineStr">
        <is>
          <t>HAZARD</t>
        </is>
      </c>
      <c r="J241" t="inlineStr">
        <is>
          <t>POLY</t>
        </is>
      </c>
      <c r="K241" t="inlineStr"/>
      <c r="L241" t="n">
        <v>100</v>
      </c>
      <c r="M241" t="inlineStr"/>
      <c r="N241" t="n">
        <v>2</v>
      </c>
      <c r="O241" t="n">
        <v>94</v>
      </c>
      <c r="P241" t="n">
        <v>3</v>
      </c>
      <c r="Q241" t="n">
        <v>27.27272727272727</v>
      </c>
      <c r="R241" t="n">
        <v>0</v>
      </c>
      <c r="S241" t="n">
        <v>1.461169999999999</v>
      </c>
      <c r="T241" t="inlineStr"/>
      <c r="U241" t="n">
        <v>0.08592239</v>
      </c>
      <c r="V241" t="n">
        <v>0</v>
      </c>
      <c r="W241" t="n">
        <v>0</v>
      </c>
      <c r="X241" t="n">
        <v>0.9603509</v>
      </c>
      <c r="Y241" t="inlineStr"/>
      <c r="Z241" t="inlineStr"/>
      <c r="AA241" t="n">
        <v>0</v>
      </c>
      <c r="AB241" t="inlineStr"/>
      <c r="AC241" t="n">
        <v>0</v>
      </c>
      <c r="AD241" t="inlineStr"/>
      <c r="AE241" t="inlineStr"/>
      <c r="AF241" t="n">
        <v>0</v>
      </c>
      <c r="AG241" t="n">
        <v>0</v>
      </c>
      <c r="AH241" t="n">
        <v>0</v>
      </c>
      <c r="AI241" t="n">
        <v>1.139961</v>
      </c>
      <c r="AJ241" t="n">
        <v>0.05726673</v>
      </c>
      <c r="AK241" t="n">
        <v>22.69224</v>
      </c>
      <c r="AL241" t="n">
        <v>27</v>
      </c>
      <c r="AM241" t="n">
        <v>1</v>
      </c>
      <c r="AN241" t="n">
        <v>545</v>
      </c>
      <c r="AO241" t="n">
        <v>94.40105</v>
      </c>
      <c r="AP241" t="n">
        <v>0.8284218</v>
      </c>
      <c r="AQ241" t="n">
        <v>10757.27</v>
      </c>
      <c r="AR241" t="n">
        <v>0.8911558000000001</v>
      </c>
      <c r="AS241" t="n">
        <v>0.0001501884</v>
      </c>
      <c r="AT241" t="n">
        <v>1</v>
      </c>
      <c r="AU241" t="inlineStr">
        <is>
          <t>anlys\230430-153402\OrioOrio-b-10mn-ma-haz-pol-r100-k8q5k4zk</t>
        </is>
      </c>
    </row>
    <row r="242">
      <c r="A242" t="n">
        <v>9</v>
      </c>
      <c r="B242" t="inlineStr">
        <is>
          <t>Oriolus oriolus</t>
        </is>
      </c>
      <c r="C242" t="inlineStr">
        <is>
          <t>b</t>
        </is>
      </c>
      <c r="D242" t="inlineStr">
        <is>
          <t>m+a</t>
        </is>
      </c>
      <c r="E242" t="inlineStr">
        <is>
          <t>10mn</t>
        </is>
      </c>
      <c r="F242" t="n">
        <v>11</v>
      </c>
      <c r="G242" t="n">
        <v>902.361121603972</v>
      </c>
      <c r="H242" t="n">
        <v>272</v>
      </c>
      <c r="I242" t="inlineStr">
        <is>
          <t>HNORMAL</t>
        </is>
      </c>
      <c r="J242" t="inlineStr">
        <is>
          <t>POLY</t>
        </is>
      </c>
      <c r="K242" t="inlineStr"/>
      <c r="L242" t="n">
        <v>200</v>
      </c>
      <c r="M242" t="inlineStr"/>
      <c r="N242" t="n">
        <v>2</v>
      </c>
      <c r="O242" t="n">
        <v>94</v>
      </c>
      <c r="P242" t="n">
        <v>5</v>
      </c>
      <c r="Q242" t="n">
        <v>45.45454545454545</v>
      </c>
      <c r="R242" t="n">
        <v>0</v>
      </c>
      <c r="S242" t="n">
        <v>0</v>
      </c>
      <c r="T242" t="inlineStr"/>
      <c r="U242" t="n">
        <v>0.6981319</v>
      </c>
      <c r="V242" t="n">
        <v>0.7</v>
      </c>
      <c r="W242" t="n">
        <v>0.6</v>
      </c>
      <c r="X242" t="n">
        <v>0.7907866</v>
      </c>
      <c r="Y242" t="inlineStr"/>
      <c r="Z242" t="inlineStr"/>
      <c r="AA242" t="n">
        <v>0</v>
      </c>
      <c r="AB242" t="inlineStr"/>
      <c r="AC242" t="n">
        <v>0</v>
      </c>
      <c r="AD242" t="inlineStr"/>
      <c r="AE242" t="inlineStr"/>
      <c r="AF242" t="n">
        <v>0</v>
      </c>
      <c r="AG242" t="n">
        <v>0</v>
      </c>
      <c r="AH242" t="n">
        <v>0</v>
      </c>
      <c r="AI242" t="n">
        <v>0.9695034</v>
      </c>
      <c r="AJ242" t="n">
        <v>0.1959158</v>
      </c>
      <c r="AK242" t="n">
        <v>4.797656</v>
      </c>
      <c r="AL242" t="n">
        <v>23</v>
      </c>
      <c r="AM242" t="n">
        <v>5</v>
      </c>
      <c r="AN242" t="n">
        <v>115</v>
      </c>
      <c r="AO242" t="n">
        <v>132.1513</v>
      </c>
      <c r="AP242" t="n">
        <v>54.21217</v>
      </c>
      <c r="AQ242" t="n">
        <v>322.1411</v>
      </c>
      <c r="AR242" t="n">
        <v>0.4365992</v>
      </c>
      <c r="AS242" t="n">
        <v>0.08244687000000001</v>
      </c>
      <c r="AT242" t="n">
        <v>1</v>
      </c>
      <c r="AU242" t="inlineStr">
        <is>
          <t>anlys\230430-153402\OrioOrio-b-10mn-ma-hno-pol-r200-iksyq3za</t>
        </is>
      </c>
    </row>
    <row r="243">
      <c r="A243" t="n">
        <v>9</v>
      </c>
      <c r="B243" t="inlineStr">
        <is>
          <t>Oriolus oriolus</t>
        </is>
      </c>
      <c r="C243" t="inlineStr">
        <is>
          <t>b</t>
        </is>
      </c>
      <c r="D243" t="inlineStr">
        <is>
          <t>m+a</t>
        </is>
      </c>
      <c r="E243" t="inlineStr">
        <is>
          <t>10mn</t>
        </is>
      </c>
      <c r="F243" t="n">
        <v>11</v>
      </c>
      <c r="G243" t="n">
        <v>902.361121603972</v>
      </c>
      <c r="H243" t="n">
        <v>287</v>
      </c>
      <c r="I243" t="inlineStr">
        <is>
          <t>HAZARD</t>
        </is>
      </c>
      <c r="J243" t="inlineStr">
        <is>
          <t>POLY</t>
        </is>
      </c>
      <c r="K243" t="inlineStr"/>
      <c r="L243" t="n">
        <v>200</v>
      </c>
      <c r="M243" t="inlineStr"/>
      <c r="N243" t="n">
        <v>2</v>
      </c>
      <c r="O243" t="n">
        <v>94</v>
      </c>
      <c r="P243" t="n">
        <v>5</v>
      </c>
      <c r="Q243" t="n">
        <v>45.45454545454545</v>
      </c>
      <c r="R243" t="n">
        <v>0</v>
      </c>
      <c r="S243" t="n">
        <v>1.565199999999997</v>
      </c>
      <c r="T243" t="inlineStr"/>
      <c r="U243" t="n">
        <v>0.6728035999999999</v>
      </c>
      <c r="V243" t="n">
        <v>0.7</v>
      </c>
      <c r="W243" t="n">
        <v>0.6</v>
      </c>
      <c r="X243" t="n">
        <v>1.490688</v>
      </c>
      <c r="Y243" t="inlineStr"/>
      <c r="Z243" t="inlineStr"/>
      <c r="AA243" t="n">
        <v>0</v>
      </c>
      <c r="AB243" t="inlineStr"/>
      <c r="AC243" t="n">
        <v>0</v>
      </c>
      <c r="AD243" t="inlineStr"/>
      <c r="AE243" t="inlineStr"/>
      <c r="AF243" t="n">
        <v>0</v>
      </c>
      <c r="AG243" t="n">
        <v>0</v>
      </c>
      <c r="AH243" t="n">
        <v>0</v>
      </c>
      <c r="AI243" t="n">
        <v>0.8605558</v>
      </c>
      <c r="AJ243" t="n">
        <v>0.03713378</v>
      </c>
      <c r="AK243" t="n">
        <v>19.94293</v>
      </c>
      <c r="AL243" t="n">
        <v>21</v>
      </c>
      <c r="AM243" t="n">
        <v>1</v>
      </c>
      <c r="AN243" t="n">
        <v>479</v>
      </c>
      <c r="AO243" t="n">
        <v>140.2674</v>
      </c>
      <c r="AP243" t="n">
        <v>18.25344</v>
      </c>
      <c r="AQ243" t="n">
        <v>1077.875</v>
      </c>
      <c r="AR243" t="n">
        <v>0.4918733</v>
      </c>
      <c r="AS243" t="n">
        <v>0.01723769</v>
      </c>
      <c r="AT243" t="n">
        <v>1</v>
      </c>
      <c r="AU243" t="inlineStr">
        <is>
          <t>anlys\230430-153402\OrioOrio-b-10mn-ma-haz-pol-r200-8wi6rdn8</t>
        </is>
      </c>
    </row>
    <row r="244">
      <c r="A244" t="n">
        <v>9</v>
      </c>
      <c r="B244" t="inlineStr">
        <is>
          <t>Oriolus oriolus</t>
        </is>
      </c>
      <c r="C244" t="inlineStr">
        <is>
          <t>b</t>
        </is>
      </c>
      <c r="D244" t="inlineStr">
        <is>
          <t>m+a</t>
        </is>
      </c>
      <c r="E244" t="inlineStr">
        <is>
          <t>10mn</t>
        </is>
      </c>
      <c r="F244" t="n">
        <v>11</v>
      </c>
      <c r="G244" t="n">
        <v>902.361121603972</v>
      </c>
      <c r="H244" t="n">
        <v>276</v>
      </c>
      <c r="I244" t="inlineStr">
        <is>
          <t>HNORMAL</t>
        </is>
      </c>
      <c r="J244" t="inlineStr">
        <is>
          <t>POLY</t>
        </is>
      </c>
      <c r="K244" t="inlineStr"/>
      <c r="L244" t="n">
        <v>400</v>
      </c>
      <c r="M244" t="inlineStr"/>
      <c r="N244" t="n">
        <v>1</v>
      </c>
      <c r="O244" t="n">
        <v>94</v>
      </c>
      <c r="P244" t="n">
        <v>10</v>
      </c>
      <c r="Q244" t="n">
        <v>90.90909090909091</v>
      </c>
      <c r="R244" t="n">
        <v>0</v>
      </c>
      <c r="S244" t="n">
        <v>0</v>
      </c>
      <c r="T244" t="inlineStr"/>
      <c r="U244" t="n">
        <v>0.96916</v>
      </c>
      <c r="V244" t="n">
        <v>1</v>
      </c>
      <c r="W244" t="n">
        <v>0.9</v>
      </c>
      <c r="X244" t="n">
        <v>0.4481137</v>
      </c>
      <c r="Y244" t="inlineStr"/>
      <c r="Z244" t="inlineStr"/>
      <c r="AA244" t="n">
        <v>0</v>
      </c>
      <c r="AB244" t="inlineStr"/>
      <c r="AC244" t="n">
        <v>0</v>
      </c>
      <c r="AD244" t="inlineStr"/>
      <c r="AE244" t="inlineStr"/>
      <c r="AF244" t="n">
        <v>0</v>
      </c>
      <c r="AG244" t="n">
        <v>0</v>
      </c>
      <c r="AH244" t="n">
        <v>0</v>
      </c>
      <c r="AI244" t="n">
        <v>0.6824981</v>
      </c>
      <c r="AJ244" t="n">
        <v>0.2841186</v>
      </c>
      <c r="AK244" t="n">
        <v>1.639469</v>
      </c>
      <c r="AL244" t="n">
        <v>16</v>
      </c>
      <c r="AM244" t="n">
        <v>7</v>
      </c>
      <c r="AN244" t="n">
        <v>39</v>
      </c>
      <c r="AO244" t="n">
        <v>222.7462</v>
      </c>
      <c r="AP244" t="n">
        <v>153.336</v>
      </c>
      <c r="AQ244" t="n">
        <v>323.5763</v>
      </c>
      <c r="AR244" t="n">
        <v>0.3100993</v>
      </c>
      <c r="AS244" t="n">
        <v>0.1490951</v>
      </c>
      <c r="AT244" t="n">
        <v>0.6449682</v>
      </c>
      <c r="AU244" t="inlineStr">
        <is>
          <t>anlys\230430-153402\OrioOrio-b-10mn-ma-hno-pol-r400-isyohwia</t>
        </is>
      </c>
    </row>
    <row r="245">
      <c r="A245" t="n">
        <v>9</v>
      </c>
      <c r="B245" t="inlineStr">
        <is>
          <t>Oriolus oriolus</t>
        </is>
      </c>
      <c r="C245" t="inlineStr">
        <is>
          <t>b</t>
        </is>
      </c>
      <c r="D245" t="inlineStr">
        <is>
          <t>m+a</t>
        </is>
      </c>
      <c r="E245" t="inlineStr">
        <is>
          <t>10mn</t>
        </is>
      </c>
      <c r="F245" t="n">
        <v>11</v>
      </c>
      <c r="G245" t="n">
        <v>902.361121603972</v>
      </c>
      <c r="H245" t="n">
        <v>291</v>
      </c>
      <c r="I245" t="inlineStr">
        <is>
          <t>HAZARD</t>
        </is>
      </c>
      <c r="J245" t="inlineStr">
        <is>
          <t>POLY</t>
        </is>
      </c>
      <c r="K245" t="inlineStr"/>
      <c r="L245" t="n">
        <v>400</v>
      </c>
      <c r="M245" t="inlineStr"/>
      <c r="N245" t="n">
        <v>2</v>
      </c>
      <c r="O245" t="n">
        <v>94</v>
      </c>
      <c r="P245" t="n">
        <v>10</v>
      </c>
      <c r="Q245" t="n">
        <v>90.90909090909091</v>
      </c>
      <c r="R245" t="n">
        <v>0</v>
      </c>
      <c r="S245" t="n">
        <v>1.522900000000007</v>
      </c>
      <c r="T245" t="inlineStr"/>
      <c r="U245" t="n">
        <v>0.9829278</v>
      </c>
      <c r="V245" t="n">
        <v>1</v>
      </c>
      <c r="W245" t="n">
        <v>1</v>
      </c>
      <c r="X245" t="n">
        <v>0.7711654</v>
      </c>
      <c r="Y245" t="inlineStr"/>
      <c r="Z245" t="inlineStr"/>
      <c r="AA245" t="n">
        <v>0</v>
      </c>
      <c r="AB245" t="inlineStr"/>
      <c r="AC245" t="n">
        <v>0</v>
      </c>
      <c r="AD245" t="inlineStr"/>
      <c r="AE245" t="inlineStr"/>
      <c r="AF245" t="n">
        <v>0</v>
      </c>
      <c r="AG245" t="n">
        <v>0</v>
      </c>
      <c r="AH245" t="n">
        <v>0</v>
      </c>
      <c r="AI245" t="n">
        <v>0.7706358</v>
      </c>
      <c r="AJ245" t="n">
        <v>0.171595</v>
      </c>
      <c r="AK245" t="n">
        <v>3.460937</v>
      </c>
      <c r="AL245" t="n">
        <v>18</v>
      </c>
      <c r="AM245" t="n">
        <v>4</v>
      </c>
      <c r="AN245" t="n">
        <v>83</v>
      </c>
      <c r="AO245" t="n">
        <v>209.6219</v>
      </c>
      <c r="AP245" t="n">
        <v>94.69286</v>
      </c>
      <c r="AQ245" t="n">
        <v>464.0405</v>
      </c>
      <c r="AR245" t="n">
        <v>0.2746333</v>
      </c>
      <c r="AS245" t="n">
        <v>0.06291596000000001</v>
      </c>
      <c r="AT245" t="n">
        <v>1</v>
      </c>
      <c r="AU245" t="inlineStr">
        <is>
          <t>anlys\230430-153402\OrioOrio-b-10mn-ma-haz-pol-r400-nxtxzuyd</t>
        </is>
      </c>
    </row>
    <row r="246">
      <c r="A246" t="n">
        <v>9</v>
      </c>
      <c r="B246" t="inlineStr">
        <is>
          <t>Oriolus oriolus</t>
        </is>
      </c>
      <c r="C246" t="inlineStr">
        <is>
          <t>b</t>
        </is>
      </c>
      <c r="D246" t="inlineStr">
        <is>
          <t>m+a</t>
        </is>
      </c>
      <c r="E246" t="inlineStr">
        <is>
          <t>10mn</t>
        </is>
      </c>
      <c r="F246" t="n">
        <v>11</v>
      </c>
      <c r="G246" t="n">
        <v>902.361121603972</v>
      </c>
      <c r="H246" t="n">
        <v>264</v>
      </c>
      <c r="I246" t="inlineStr">
        <is>
          <t>HNORMAL</t>
        </is>
      </c>
      <c r="J246" t="inlineStr">
        <is>
          <t>POLY</t>
        </is>
      </c>
      <c r="K246" t="inlineStr"/>
      <c r="L246" t="n">
        <v>696.2887241397262</v>
      </c>
      <c r="M246" t="inlineStr"/>
      <c r="N246" t="n">
        <v>2</v>
      </c>
      <c r="O246" t="n">
        <v>94</v>
      </c>
      <c r="P246" t="n">
        <v>10</v>
      </c>
      <c r="Q246" t="n">
        <v>90.90909090909091</v>
      </c>
      <c r="R246" t="n">
        <v>0</v>
      </c>
      <c r="S246" t="n">
        <v>0</v>
      </c>
      <c r="T246" t="inlineStr"/>
      <c r="U246" t="n">
        <v>0.9895137000000001</v>
      </c>
      <c r="V246" t="n">
        <v>1</v>
      </c>
      <c r="W246" t="n">
        <v>1</v>
      </c>
      <c r="X246" t="n">
        <v>0.4481131</v>
      </c>
      <c r="Y246" t="inlineStr"/>
      <c r="Z246" t="inlineStr"/>
      <c r="AA246" t="n">
        <v>0</v>
      </c>
      <c r="AB246" t="inlineStr"/>
      <c r="AC246" t="n">
        <v>0</v>
      </c>
      <c r="AD246" t="inlineStr"/>
      <c r="AE246" t="inlineStr"/>
      <c r="AF246" t="n">
        <v>0</v>
      </c>
      <c r="AG246" t="n">
        <v>0</v>
      </c>
      <c r="AH246" t="n">
        <v>0</v>
      </c>
      <c r="AI246" t="n">
        <v>0.7645757</v>
      </c>
      <c r="AJ246" t="n">
        <v>0.3182873</v>
      </c>
      <c r="AK246" t="n">
        <v>1.83663</v>
      </c>
      <c r="AL246" t="n">
        <v>18</v>
      </c>
      <c r="AM246" t="n">
        <v>8</v>
      </c>
      <c r="AN246" t="n">
        <v>44</v>
      </c>
      <c r="AO246" t="n">
        <v>210.4509</v>
      </c>
      <c r="AP246" t="n">
        <v>144.8722</v>
      </c>
      <c r="AQ246" t="n">
        <v>305.715</v>
      </c>
      <c r="AR246" t="n">
        <v>0.09135298</v>
      </c>
      <c r="AS246" t="n">
        <v>0.0439224</v>
      </c>
      <c r="AT246" t="n">
        <v>0.1900025</v>
      </c>
      <c r="AU246" t="inlineStr">
        <is>
          <t>anlys\230430-153402\OrioOrio-b-10mn-ma-hno-pol-ra-z90iib22</t>
        </is>
      </c>
    </row>
    <row r="247">
      <c r="A247" t="n">
        <v>9</v>
      </c>
      <c r="B247" t="inlineStr">
        <is>
          <t>Oriolus oriolus</t>
        </is>
      </c>
      <c r="C247" t="inlineStr">
        <is>
          <t>b</t>
        </is>
      </c>
      <c r="D247" t="inlineStr">
        <is>
          <t>m+a</t>
        </is>
      </c>
      <c r="E247" t="inlineStr">
        <is>
          <t>10mn</t>
        </is>
      </c>
      <c r="F247" t="n">
        <v>11</v>
      </c>
      <c r="G247" t="n">
        <v>902.361121603972</v>
      </c>
      <c r="H247" t="n">
        <v>265</v>
      </c>
      <c r="I247" t="inlineStr">
        <is>
          <t>HNORMAL</t>
        </is>
      </c>
      <c r="J247" t="inlineStr">
        <is>
          <t>POLY</t>
        </is>
      </c>
      <c r="K247" t="inlineStr"/>
      <c r="L247" t="n">
        <v>780.3265930857717</v>
      </c>
      <c r="M247" t="n">
        <v>5</v>
      </c>
      <c r="N247" t="n">
        <v>2</v>
      </c>
      <c r="O247" t="n">
        <v>94</v>
      </c>
      <c r="P247" t="n">
        <v>10</v>
      </c>
      <c r="Q247" t="n">
        <v>90.90909090909091</v>
      </c>
      <c r="R247" t="n">
        <v>0</v>
      </c>
      <c r="S247" t="n">
        <v>0</v>
      </c>
      <c r="T247" t="n">
        <v>0.9907002</v>
      </c>
      <c r="U247" t="n">
        <v>0.9895307</v>
      </c>
      <c r="V247" t="n">
        <v>1</v>
      </c>
      <c r="W247" t="n">
        <v>1</v>
      </c>
      <c r="X247" t="n">
        <v>0.4481139</v>
      </c>
      <c r="Y247" t="inlineStr"/>
      <c r="Z247" t="n">
        <v>1</v>
      </c>
      <c r="AA247" t="n">
        <v>0.4289454174287574</v>
      </c>
      <c r="AB247" t="n">
        <v>1</v>
      </c>
      <c r="AC247" t="n">
        <v>0.5966572708426305</v>
      </c>
      <c r="AD247" t="n">
        <v>1</v>
      </c>
      <c r="AE247" t="n">
        <v>0.697193024777487</v>
      </c>
      <c r="AF247" t="n">
        <v>0.4707554862508709</v>
      </c>
      <c r="AG247" t="n">
        <v>0.470693707542889</v>
      </c>
      <c r="AH247" t="n">
        <v>0.2249315671235564</v>
      </c>
      <c r="AI247" t="n">
        <v>0.7646608</v>
      </c>
      <c r="AJ247" t="n">
        <v>0.3183222</v>
      </c>
      <c r="AK247" t="n">
        <v>1.836837</v>
      </c>
      <c r="AL247" t="n">
        <v>18</v>
      </c>
      <c r="AM247" t="n">
        <v>8</v>
      </c>
      <c r="AN247" t="n">
        <v>44</v>
      </c>
      <c r="AO247" t="n">
        <v>210.4392</v>
      </c>
      <c r="AP247" t="n">
        <v>144.864</v>
      </c>
      <c r="AQ247" t="n">
        <v>305.6984</v>
      </c>
      <c r="AR247" t="n">
        <v>0.07272774999999999</v>
      </c>
      <c r="AS247" t="n">
        <v>0.03496734</v>
      </c>
      <c r="AT247" t="n">
        <v>0.1512647</v>
      </c>
      <c r="AU247" t="inlineStr">
        <is>
          <t>anlys\230430-153402\OrioOrio-b-10mn-ma-hno-pol-ra-ma-__fky8lf</t>
        </is>
      </c>
    </row>
    <row r="248">
      <c r="A248" t="n">
        <v>9</v>
      </c>
      <c r="B248" t="inlineStr">
        <is>
          <t>Oriolus oriolus</t>
        </is>
      </c>
      <c r="C248" t="inlineStr">
        <is>
          <t>b</t>
        </is>
      </c>
      <c r="D248" t="inlineStr">
        <is>
          <t>m+a</t>
        </is>
      </c>
      <c r="E248" t="inlineStr">
        <is>
          <t>10mn</t>
        </is>
      </c>
      <c r="F248" t="n">
        <v>11</v>
      </c>
      <c r="G248" t="n">
        <v>902.361121603972</v>
      </c>
      <c r="H248" t="n">
        <v>280</v>
      </c>
      <c r="I248" t="inlineStr">
        <is>
          <t>HAZARD</t>
        </is>
      </c>
      <c r="J248" t="inlineStr">
        <is>
          <t>POLY</t>
        </is>
      </c>
      <c r="K248" t="inlineStr"/>
      <c r="L248" t="n">
        <v>813.5517652371093</v>
      </c>
      <c r="M248" t="n">
        <v>5</v>
      </c>
      <c r="N248" t="n">
        <v>2</v>
      </c>
      <c r="O248" t="n">
        <v>94</v>
      </c>
      <c r="P248" t="n">
        <v>10</v>
      </c>
      <c r="Q248" t="n">
        <v>90.90909090909091</v>
      </c>
      <c r="R248" t="n">
        <v>0</v>
      </c>
      <c r="S248" t="n">
        <v>0</v>
      </c>
      <c r="T248" t="n">
        <v>0.8418282</v>
      </c>
      <c r="U248" t="n">
        <v>0.8640736999999999</v>
      </c>
      <c r="V248" t="n">
        <v>0.9</v>
      </c>
      <c r="W248" t="n">
        <v>0.8</v>
      </c>
      <c r="X248" t="n">
        <v>0.4255905</v>
      </c>
      <c r="Y248" t="inlineStr"/>
      <c r="Z248" t="n">
        <v>2</v>
      </c>
      <c r="AA248" t="n">
        <v>0.4161236523705956</v>
      </c>
      <c r="AB248" t="n">
        <v>2</v>
      </c>
      <c r="AC248" t="n">
        <v>0.5436591803896976</v>
      </c>
      <c r="AD248" t="n">
        <v>2</v>
      </c>
      <c r="AE248" t="n">
        <v>0.6593393917642325</v>
      </c>
      <c r="AF248" t="n">
        <v>0.4500103685941554</v>
      </c>
      <c r="AG248" t="n">
        <v>0.4513163957033809</v>
      </c>
      <c r="AH248" t="n">
        <v>0.2418362815448075</v>
      </c>
      <c r="AI248" t="n">
        <v>0.4834325</v>
      </c>
      <c r="AJ248" t="n">
        <v>0.2099473</v>
      </c>
      <c r="AK248" t="n">
        <v>1.11317</v>
      </c>
      <c r="AL248" t="n">
        <v>12</v>
      </c>
      <c r="AM248" t="n">
        <v>5</v>
      </c>
      <c r="AN248" t="n">
        <v>27</v>
      </c>
      <c r="AO248" t="n">
        <v>264.663</v>
      </c>
      <c r="AP248" t="n">
        <v>187.3468</v>
      </c>
      <c r="AQ248" t="n">
        <v>373.8868</v>
      </c>
      <c r="AR248" t="n">
        <v>0.1058317</v>
      </c>
      <c r="AS248" t="n">
        <v>0.05362449</v>
      </c>
      <c r="AT248" t="n">
        <v>0.2088663</v>
      </c>
      <c r="AU248" t="inlineStr">
        <is>
          <t>anlys\230430-153402\OrioOrio-b-10mn-ma-haz-pol-ra-ma-iseo_3vu</t>
        </is>
      </c>
    </row>
    <row r="249">
      <c r="A249" t="n">
        <v>9</v>
      </c>
      <c r="B249" t="inlineStr">
        <is>
          <t>Oriolus oriolus</t>
        </is>
      </c>
      <c r="C249" t="inlineStr">
        <is>
          <t>b</t>
        </is>
      </c>
      <c r="D249" t="inlineStr">
        <is>
          <t>m+a</t>
        </is>
      </c>
      <c r="E249" t="inlineStr">
        <is>
          <t>10mn</t>
        </is>
      </c>
      <c r="F249" t="n">
        <v>11</v>
      </c>
      <c r="G249" t="n">
        <v>902.361121603972</v>
      </c>
      <c r="H249" t="n">
        <v>279</v>
      </c>
      <c r="I249" t="inlineStr">
        <is>
          <t>HAZARD</t>
        </is>
      </c>
      <c r="J249" t="inlineStr">
        <is>
          <t>POLY</t>
        </is>
      </c>
      <c r="K249" t="inlineStr"/>
      <c r="L249" t="n">
        <v>847.1662210250247</v>
      </c>
      <c r="M249" t="inlineStr"/>
      <c r="N249" t="n">
        <v>2</v>
      </c>
      <c r="O249" t="n">
        <v>94</v>
      </c>
      <c r="P249" t="n">
        <v>10</v>
      </c>
      <c r="Q249" t="n">
        <v>90.90909090909091</v>
      </c>
      <c r="R249" t="n">
        <v>0</v>
      </c>
      <c r="S249" t="n">
        <v>0</v>
      </c>
      <c r="T249" t="inlineStr"/>
      <c r="U249" t="n">
        <v>0.8637655</v>
      </c>
      <c r="V249" t="n">
        <v>0.9</v>
      </c>
      <c r="W249" t="n">
        <v>0.8</v>
      </c>
      <c r="X249" t="n">
        <v>0.4249943</v>
      </c>
      <c r="Y249" t="inlineStr"/>
      <c r="Z249" t="inlineStr"/>
      <c r="AA249" t="n">
        <v>0</v>
      </c>
      <c r="AB249" t="inlineStr"/>
      <c r="AC249" t="n">
        <v>0</v>
      </c>
      <c r="AD249" t="inlineStr"/>
      <c r="AE249" t="inlineStr"/>
      <c r="AF249" t="n">
        <v>0</v>
      </c>
      <c r="AG249" t="n">
        <v>0</v>
      </c>
      <c r="AH249" t="n">
        <v>0</v>
      </c>
      <c r="AI249" t="n">
        <v>0.4831068</v>
      </c>
      <c r="AJ249" t="n">
        <v>0.2100672</v>
      </c>
      <c r="AK249" t="n">
        <v>1.111036</v>
      </c>
      <c r="AL249" t="n">
        <v>12</v>
      </c>
      <c r="AM249" t="n">
        <v>5</v>
      </c>
      <c r="AN249" t="n">
        <v>27</v>
      </c>
      <c r="AO249" t="n">
        <v>264.7522</v>
      </c>
      <c r="AP249" t="n">
        <v>187.5891</v>
      </c>
      <c r="AQ249" t="n">
        <v>373.6556</v>
      </c>
      <c r="AR249" t="n">
        <v>0.09766569999999999</v>
      </c>
      <c r="AS249" t="n">
        <v>0.04957704</v>
      </c>
      <c r="AT249" t="n">
        <v>0.1923994</v>
      </c>
      <c r="AU249" t="inlineStr">
        <is>
          <t>anlys\230430-153402\OrioOrio-b-10mn-ma-haz-pol-ra-d4ipga5v</t>
        </is>
      </c>
    </row>
    <row r="250">
      <c r="A250" t="n">
        <v>9</v>
      </c>
      <c r="B250" t="inlineStr">
        <is>
          <t>Oriolus oriolus</t>
        </is>
      </c>
      <c r="C250" t="inlineStr">
        <is>
          <t>b</t>
        </is>
      </c>
      <c r="D250" t="inlineStr">
        <is>
          <t>m+a</t>
        </is>
      </c>
      <c r="E250" t="inlineStr">
        <is>
          <t>10mn</t>
        </is>
      </c>
      <c r="F250" t="n">
        <v>11</v>
      </c>
      <c r="G250" t="n">
        <v>902.361121603972</v>
      </c>
      <c r="H250" t="n">
        <v>273</v>
      </c>
      <c r="I250" t="inlineStr">
        <is>
          <t>HNORMAL</t>
        </is>
      </c>
      <c r="J250" t="inlineStr">
        <is>
          <t>POLY</t>
        </is>
      </c>
      <c r="K250" t="n">
        <v>20</v>
      </c>
      <c r="L250" t="inlineStr"/>
      <c r="M250" t="inlineStr"/>
      <c r="N250" t="n">
        <v>1</v>
      </c>
      <c r="O250" t="n">
        <v>94</v>
      </c>
      <c r="P250" t="n">
        <v>11</v>
      </c>
      <c r="Q250" t="n">
        <v>100</v>
      </c>
      <c r="R250" t="n">
        <v>0</v>
      </c>
      <c r="S250" t="n">
        <v>6.931299999999993</v>
      </c>
      <c r="T250" t="n">
        <v>0.02234811</v>
      </c>
      <c r="U250" t="n">
        <v>0.1148281</v>
      </c>
      <c r="V250" t="n">
        <v>0.1</v>
      </c>
      <c r="W250" t="n">
        <v>0.1</v>
      </c>
      <c r="X250" t="n">
        <v>0.3233961</v>
      </c>
      <c r="Y250" t="inlineStr"/>
      <c r="Z250" t="n">
        <v>7</v>
      </c>
      <c r="AA250" t="n">
        <v>0.1910673195597693</v>
      </c>
      <c r="AB250" t="inlineStr"/>
      <c r="AC250" t="n">
        <v>0.2054042194528846</v>
      </c>
      <c r="AD250" t="inlineStr"/>
      <c r="AE250" t="n">
        <v>0.1846375695448089</v>
      </c>
      <c r="AF250" t="n">
        <v>0.1505347961274638</v>
      </c>
      <c r="AG250" t="n">
        <v>0.1805574848142275</v>
      </c>
      <c r="AH250" t="n">
        <v>0.1706821785551233</v>
      </c>
      <c r="AI250" t="n">
        <v>0.3266054</v>
      </c>
      <c r="AJ250" t="n">
        <v>0.1744923</v>
      </c>
      <c r="AK250" t="n">
        <v>0.6113226</v>
      </c>
      <c r="AL250" t="n">
        <v>8</v>
      </c>
      <c r="AM250" t="n">
        <v>4</v>
      </c>
      <c r="AN250" t="n">
        <v>15</v>
      </c>
      <c r="AO250" t="n">
        <v>337.7114</v>
      </c>
      <c r="AP250" t="n">
        <v>284.8136</v>
      </c>
      <c r="AQ250" t="n">
        <v>400.4338</v>
      </c>
      <c r="AR250" t="n">
        <v>0.1400654</v>
      </c>
      <c r="AS250" t="n">
        <v>0.09977052</v>
      </c>
      <c r="AT250" t="n">
        <v>0.1966343</v>
      </c>
      <c r="AU250" t="inlineStr">
        <is>
          <t>anlys\230430-153402\OrioOrio-b-10mn-ma-hno-pol-l20-jjd1uy3r</t>
        </is>
      </c>
    </row>
    <row r="251">
      <c r="A251" t="n">
        <v>9</v>
      </c>
      <c r="B251" t="inlineStr">
        <is>
          <t>Oriolus oriolus</t>
        </is>
      </c>
      <c r="C251" t="inlineStr">
        <is>
          <t>b</t>
        </is>
      </c>
      <c r="D251" t="inlineStr">
        <is>
          <t>m+a</t>
        </is>
      </c>
      <c r="E251" t="inlineStr">
        <is>
          <t>10mn</t>
        </is>
      </c>
      <c r="F251" t="n">
        <v>11</v>
      </c>
      <c r="G251" t="n">
        <v>902.361121603972</v>
      </c>
      <c r="H251" t="n">
        <v>288</v>
      </c>
      <c r="I251" t="inlineStr">
        <is>
          <t>HAZARD</t>
        </is>
      </c>
      <c r="J251" t="inlineStr">
        <is>
          <t>POLY</t>
        </is>
      </c>
      <c r="K251" t="n">
        <v>20</v>
      </c>
      <c r="L251" t="inlineStr"/>
      <c r="M251" t="inlineStr"/>
      <c r="N251" t="n">
        <v>2</v>
      </c>
      <c r="O251" t="n">
        <v>94</v>
      </c>
      <c r="P251" t="n">
        <v>11</v>
      </c>
      <c r="Q251" t="n">
        <v>100</v>
      </c>
      <c r="R251" t="n">
        <v>0</v>
      </c>
      <c r="S251" t="n">
        <v>0</v>
      </c>
      <c r="T251" t="n">
        <v>0.2155948</v>
      </c>
      <c r="U251" t="n">
        <v>0.9850811</v>
      </c>
      <c r="V251" t="n">
        <v>1</v>
      </c>
      <c r="W251" t="n">
        <v>1</v>
      </c>
      <c r="X251" t="n">
        <v>0.6253328</v>
      </c>
      <c r="Y251" t="inlineStr"/>
      <c r="Z251" t="inlineStr"/>
      <c r="AA251" t="n">
        <v>0.09322143232315573</v>
      </c>
      <c r="AB251" t="n">
        <v>7</v>
      </c>
      <c r="AC251" t="n">
        <v>0.290797185162273</v>
      </c>
      <c r="AD251" t="n">
        <v>7</v>
      </c>
      <c r="AE251" t="n">
        <v>0.4099594495359954</v>
      </c>
      <c r="AF251" t="n">
        <v>0.1023231327566448</v>
      </c>
      <c r="AG251" t="n">
        <v>0.1211403109972168</v>
      </c>
      <c r="AH251" t="n">
        <v>0.01851157730353863</v>
      </c>
      <c r="AI251" t="n">
        <v>0.818508</v>
      </c>
      <c r="AJ251" t="n">
        <v>0.2391769</v>
      </c>
      <c r="AK251" t="n">
        <v>2.801088</v>
      </c>
      <c r="AL251" t="n">
        <v>20</v>
      </c>
      <c r="AM251" t="n">
        <v>6</v>
      </c>
      <c r="AN251" t="n">
        <v>67</v>
      </c>
      <c r="AO251" t="n">
        <v>213.3271</v>
      </c>
      <c r="AP251" t="n">
        <v>114.9931</v>
      </c>
      <c r="AQ251" t="n">
        <v>395.7493</v>
      </c>
      <c r="AR251" t="n">
        <v>0.05588963</v>
      </c>
      <c r="AS251" t="n">
        <v>0.01725363</v>
      </c>
      <c r="AT251" t="n">
        <v>0.1810431</v>
      </c>
      <c r="AU251" t="inlineStr">
        <is>
          <t>anlys\230430-153402\OrioOrio-b-10mn-ma-haz-pol-l20-cx8m7n7v</t>
        </is>
      </c>
    </row>
    <row r="252">
      <c r="A252" t="n">
        <v>9</v>
      </c>
      <c r="B252" t="inlineStr">
        <is>
          <t>Oriolus oriolus</t>
        </is>
      </c>
      <c r="C252" t="inlineStr">
        <is>
          <t>b</t>
        </is>
      </c>
      <c r="D252" t="inlineStr">
        <is>
          <t>m+a</t>
        </is>
      </c>
      <c r="E252" t="inlineStr">
        <is>
          <t>10mn</t>
        </is>
      </c>
      <c r="F252" t="n">
        <v>11</v>
      </c>
      <c r="G252" t="n">
        <v>902.361121603972</v>
      </c>
      <c r="H252" t="n">
        <v>274</v>
      </c>
      <c r="I252" t="inlineStr">
        <is>
          <t>HNORMAL</t>
        </is>
      </c>
      <c r="J252" t="inlineStr">
        <is>
          <t>POLY</t>
        </is>
      </c>
      <c r="K252" t="n">
        <v>20</v>
      </c>
      <c r="L252" t="n">
        <v>100</v>
      </c>
      <c r="M252" t="inlineStr"/>
      <c r="N252" t="n">
        <v>2</v>
      </c>
      <c r="O252" t="n">
        <v>94</v>
      </c>
      <c r="P252" t="n">
        <v>3</v>
      </c>
      <c r="Q252" t="n">
        <v>27.27272727272727</v>
      </c>
      <c r="R252" t="n">
        <v>0</v>
      </c>
      <c r="S252" t="n">
        <v>0</v>
      </c>
      <c r="T252" t="inlineStr"/>
      <c r="U252" t="n">
        <v>0.183753</v>
      </c>
      <c r="V252" t="n">
        <v>0</v>
      </c>
      <c r="W252" t="n">
        <v>0</v>
      </c>
      <c r="X252" t="n">
        <v>1.5747</v>
      </c>
      <c r="Y252" t="inlineStr"/>
      <c r="Z252" t="inlineStr"/>
      <c r="AA252" t="n">
        <v>0</v>
      </c>
      <c r="AB252" t="inlineStr"/>
      <c r="AC252" t="n">
        <v>0</v>
      </c>
      <c r="AD252" t="inlineStr"/>
      <c r="AE252" t="inlineStr"/>
      <c r="AF252" t="n">
        <v>0</v>
      </c>
      <c r="AG252" t="n">
        <v>0</v>
      </c>
      <c r="AH252" t="n">
        <v>0</v>
      </c>
      <c r="AI252" t="n">
        <v>1.058424</v>
      </c>
      <c r="AJ252" t="n">
        <v>0.02288117</v>
      </c>
      <c r="AK252" t="n">
        <v>48.95998</v>
      </c>
      <c r="AL252" t="n">
        <v>25</v>
      </c>
      <c r="AM252" t="n">
        <v>1</v>
      </c>
      <c r="AN252" t="n">
        <v>1175</v>
      </c>
      <c r="AO252" t="n">
        <v>97.96972</v>
      </c>
      <c r="AP252" t="n">
        <v>5.817248</v>
      </c>
      <c r="AQ252" t="n">
        <v>1649.932</v>
      </c>
      <c r="AR252" t="n">
        <v>0.9598066</v>
      </c>
      <c r="AS252" t="n">
        <v>0.00954123</v>
      </c>
      <c r="AT252" t="n">
        <v>1</v>
      </c>
      <c r="AU252" t="inlineStr">
        <is>
          <t>anlys\230430-153402\OrioOrio-b-10mn-ma-hno-pol-l20-r100-evacct0x</t>
        </is>
      </c>
    </row>
    <row r="253">
      <c r="A253" t="n">
        <v>9</v>
      </c>
      <c r="B253" t="inlineStr">
        <is>
          <t>Oriolus oriolus</t>
        </is>
      </c>
      <c r="C253" t="inlineStr">
        <is>
          <t>b</t>
        </is>
      </c>
      <c r="D253" t="inlineStr">
        <is>
          <t>m+a</t>
        </is>
      </c>
      <c r="E253" t="inlineStr">
        <is>
          <t>10mn</t>
        </is>
      </c>
      <c r="F253" t="n">
        <v>11</v>
      </c>
      <c r="G253" t="n">
        <v>902.361121603972</v>
      </c>
      <c r="H253" t="n">
        <v>289</v>
      </c>
      <c r="I253" t="inlineStr">
        <is>
          <t>HAZARD</t>
        </is>
      </c>
      <c r="J253" t="inlineStr">
        <is>
          <t>POLY</t>
        </is>
      </c>
      <c r="K253" t="n">
        <v>20</v>
      </c>
      <c r="L253" t="n">
        <v>100</v>
      </c>
      <c r="M253" t="inlineStr"/>
      <c r="N253" t="n">
        <v>2</v>
      </c>
      <c r="O253" t="n">
        <v>94</v>
      </c>
      <c r="P253" t="n">
        <v>3</v>
      </c>
      <c r="Q253" t="n">
        <v>27.27272727272727</v>
      </c>
      <c r="R253" t="n">
        <v>0</v>
      </c>
      <c r="S253" t="n">
        <v>1.430230000000002</v>
      </c>
      <c r="T253" t="inlineStr"/>
      <c r="U253" t="n">
        <v>0.09498524</v>
      </c>
      <c r="V253" t="n">
        <v>0</v>
      </c>
      <c r="W253" t="n">
        <v>0</v>
      </c>
      <c r="X253" t="n">
        <v>0.9628968999999999</v>
      </c>
      <c r="Y253" t="inlineStr"/>
      <c r="Z253" t="inlineStr"/>
      <c r="AA253" t="n">
        <v>0</v>
      </c>
      <c r="AB253" t="inlineStr"/>
      <c r="AC253" t="n">
        <v>0</v>
      </c>
      <c r="AD253" t="inlineStr"/>
      <c r="AE253" t="inlineStr"/>
      <c r="AF253" t="n">
        <v>0</v>
      </c>
      <c r="AG253" t="n">
        <v>0</v>
      </c>
      <c r="AH253" t="n">
        <v>0</v>
      </c>
      <c r="AI253" t="n">
        <v>1.195773</v>
      </c>
      <c r="AJ253" t="n">
        <v>0.05894394</v>
      </c>
      <c r="AK253" t="n">
        <v>24.25817</v>
      </c>
      <c r="AL253" t="n">
        <v>29</v>
      </c>
      <c r="AM253" t="n">
        <v>1</v>
      </c>
      <c r="AN253" t="n">
        <v>582</v>
      </c>
      <c r="AO253" t="n">
        <v>92.17167000000001</v>
      </c>
      <c r="AP253" t="n">
        <v>0.794337</v>
      </c>
      <c r="AQ253" t="n">
        <v>10695.23</v>
      </c>
      <c r="AR253" t="n">
        <v>0.8495616</v>
      </c>
      <c r="AS253" t="n">
        <v>0.0001391675</v>
      </c>
      <c r="AT253" t="n">
        <v>1</v>
      </c>
      <c r="AU253" t="inlineStr">
        <is>
          <t>anlys\230430-153402\OrioOrio-b-10mn-ma-haz-pol-l20-r100-baioxlsd</t>
        </is>
      </c>
    </row>
    <row r="254">
      <c r="A254" t="n">
        <v>9</v>
      </c>
      <c r="B254" t="inlineStr">
        <is>
          <t>Oriolus oriolus</t>
        </is>
      </c>
      <c r="C254" t="inlineStr">
        <is>
          <t>b</t>
        </is>
      </c>
      <c r="D254" t="inlineStr">
        <is>
          <t>m+a</t>
        </is>
      </c>
      <c r="E254" t="inlineStr">
        <is>
          <t>10mn</t>
        </is>
      </c>
      <c r="F254" t="n">
        <v>11</v>
      </c>
      <c r="G254" t="n">
        <v>902.361121603972</v>
      </c>
      <c r="H254" t="n">
        <v>275</v>
      </c>
      <c r="I254" t="inlineStr">
        <is>
          <t>HNORMAL</t>
        </is>
      </c>
      <c r="J254" t="inlineStr">
        <is>
          <t>POLY</t>
        </is>
      </c>
      <c r="K254" t="n">
        <v>20</v>
      </c>
      <c r="L254" t="n">
        <v>200</v>
      </c>
      <c r="M254" t="inlineStr"/>
      <c r="N254" t="n">
        <v>2</v>
      </c>
      <c r="O254" t="n">
        <v>94</v>
      </c>
      <c r="P254" t="n">
        <v>5</v>
      </c>
      <c r="Q254" t="n">
        <v>45.45454545454545</v>
      </c>
      <c r="R254" t="n">
        <v>0</v>
      </c>
      <c r="S254" t="n">
        <v>0</v>
      </c>
      <c r="T254" t="inlineStr"/>
      <c r="U254" t="n">
        <v>0.7215459</v>
      </c>
      <c r="V254" t="n">
        <v>0.7</v>
      </c>
      <c r="W254" t="n">
        <v>0.6</v>
      </c>
      <c r="X254" t="n">
        <v>0.7907835</v>
      </c>
      <c r="Y254" t="inlineStr"/>
      <c r="Z254" t="inlineStr"/>
      <c r="AA254" t="n">
        <v>0</v>
      </c>
      <c r="AB254" t="inlineStr"/>
      <c r="AC254" t="n">
        <v>0</v>
      </c>
      <c r="AD254" t="inlineStr"/>
      <c r="AE254" t="inlineStr"/>
      <c r="AF254" t="n">
        <v>0</v>
      </c>
      <c r="AG254" t="n">
        <v>0</v>
      </c>
      <c r="AH254" t="n">
        <v>0</v>
      </c>
      <c r="AI254" t="n">
        <v>1.033445</v>
      </c>
      <c r="AJ254" t="n">
        <v>0.2088386</v>
      </c>
      <c r="AK254" t="n">
        <v>5.114044</v>
      </c>
      <c r="AL254" t="n">
        <v>25</v>
      </c>
      <c r="AM254" t="n">
        <v>5</v>
      </c>
      <c r="AN254" t="n">
        <v>123</v>
      </c>
      <c r="AO254" t="n">
        <v>127.9978</v>
      </c>
      <c r="AP254" t="n">
        <v>52.50852</v>
      </c>
      <c r="AQ254" t="n">
        <v>312.0146</v>
      </c>
      <c r="AR254" t="n">
        <v>0.4095857</v>
      </c>
      <c r="AS254" t="n">
        <v>0.07734630000000001</v>
      </c>
      <c r="AT254" t="n">
        <v>1</v>
      </c>
      <c r="AU254" t="inlineStr">
        <is>
          <t>anlys\230430-153402\OrioOrio-b-10mn-ma-hno-pol-l20-r200-dz9g0897</t>
        </is>
      </c>
    </row>
    <row r="255">
      <c r="A255" t="n">
        <v>9</v>
      </c>
      <c r="B255" t="inlineStr">
        <is>
          <t>Oriolus oriolus</t>
        </is>
      </c>
      <c r="C255" t="inlineStr">
        <is>
          <t>b</t>
        </is>
      </c>
      <c r="D255" t="inlineStr">
        <is>
          <t>m+a</t>
        </is>
      </c>
      <c r="E255" t="inlineStr">
        <is>
          <t>10mn</t>
        </is>
      </c>
      <c r="F255" t="n">
        <v>11</v>
      </c>
      <c r="G255" t="n">
        <v>902.361121603972</v>
      </c>
      <c r="H255" t="n">
        <v>290</v>
      </c>
      <c r="I255" t="inlineStr">
        <is>
          <t>HAZARD</t>
        </is>
      </c>
      <c r="J255" t="inlineStr">
        <is>
          <t>POLY</t>
        </is>
      </c>
      <c r="K255" t="n">
        <v>20</v>
      </c>
      <c r="L255" t="n">
        <v>200</v>
      </c>
      <c r="M255" t="inlineStr"/>
      <c r="N255" t="n">
        <v>2</v>
      </c>
      <c r="O255" t="n">
        <v>94</v>
      </c>
      <c r="P255" t="n">
        <v>5</v>
      </c>
      <c r="Q255" t="n">
        <v>45.45454545454545</v>
      </c>
      <c r="R255" t="n">
        <v>0</v>
      </c>
      <c r="S255" t="n">
        <v>1.590949999999999</v>
      </c>
      <c r="T255" t="inlineStr"/>
      <c r="U255" t="n">
        <v>0.6986687</v>
      </c>
      <c r="V255" t="n">
        <v>0.7</v>
      </c>
      <c r="W255" t="n">
        <v>0.6</v>
      </c>
      <c r="X255" t="n">
        <v>1.565538</v>
      </c>
      <c r="Y255" t="inlineStr"/>
      <c r="Z255" t="inlineStr"/>
      <c r="AA255" t="n">
        <v>0</v>
      </c>
      <c r="AB255" t="inlineStr"/>
      <c r="AC255" t="n">
        <v>0</v>
      </c>
      <c r="AD255" t="inlineStr"/>
      <c r="AE255" t="inlineStr"/>
      <c r="AF255" t="n">
        <v>0</v>
      </c>
      <c r="AG255" t="n">
        <v>0</v>
      </c>
      <c r="AH255" t="n">
        <v>0</v>
      </c>
      <c r="AI255" t="n">
        <v>0.9000834</v>
      </c>
      <c r="AJ255" t="n">
        <v>0.03456315</v>
      </c>
      <c r="AK255" t="n">
        <v>23.43971</v>
      </c>
      <c r="AL255" t="n">
        <v>22</v>
      </c>
      <c r="AM255" t="n">
        <v>1</v>
      </c>
      <c r="AN255" t="n">
        <v>563</v>
      </c>
      <c r="AO255" t="n">
        <v>137.1528</v>
      </c>
      <c r="AP255" t="n">
        <v>16.30465</v>
      </c>
      <c r="AQ255" t="n">
        <v>1153.714</v>
      </c>
      <c r="AR255" t="n">
        <v>0.4702725</v>
      </c>
      <c r="AS255" t="n">
        <v>0.01479038</v>
      </c>
      <c r="AT255" t="n">
        <v>1</v>
      </c>
      <c r="AU255" t="inlineStr">
        <is>
          <t>anlys\230430-153402\OrioOrio-b-10mn-ma-haz-pol-l20-r200-4mdv2m_t</t>
        </is>
      </c>
    </row>
    <row r="256">
      <c r="A256" t="n">
        <v>9</v>
      </c>
      <c r="B256" t="inlineStr">
        <is>
          <t>Oriolus oriolus</t>
        </is>
      </c>
      <c r="C256" t="inlineStr">
        <is>
          <t>b</t>
        </is>
      </c>
      <c r="D256" t="inlineStr">
        <is>
          <t>m+a</t>
        </is>
      </c>
      <c r="E256" t="inlineStr">
        <is>
          <t>10mn</t>
        </is>
      </c>
      <c r="F256" t="n">
        <v>11</v>
      </c>
      <c r="G256" t="n">
        <v>902.361121603972</v>
      </c>
      <c r="H256" t="n">
        <v>269</v>
      </c>
      <c r="I256" t="inlineStr">
        <is>
          <t>HNORMAL</t>
        </is>
      </c>
      <c r="J256" t="inlineStr">
        <is>
          <t>POLY</t>
        </is>
      </c>
      <c r="K256" t="n">
        <v>80.34035985567246</v>
      </c>
      <c r="L256" t="n">
        <v>851.0720260480081</v>
      </c>
      <c r="M256" t="n">
        <v>5</v>
      </c>
      <c r="N256" t="n">
        <v>2</v>
      </c>
      <c r="O256" t="n">
        <v>94</v>
      </c>
      <c r="P256" t="n">
        <v>9</v>
      </c>
      <c r="Q256" t="n">
        <v>81.81818181818181</v>
      </c>
      <c r="R256" t="n">
        <v>0</v>
      </c>
      <c r="S256" t="n">
        <v>0</v>
      </c>
      <c r="T256" t="n">
        <v>0.9457651</v>
      </c>
      <c r="U256" t="n">
        <v>0.891822</v>
      </c>
      <c r="V256" t="n">
        <v>1</v>
      </c>
      <c r="W256" t="n">
        <v>0.9</v>
      </c>
      <c r="X256" t="n">
        <v>0.4983015</v>
      </c>
      <c r="Y256" t="inlineStr"/>
      <c r="Z256" t="n">
        <v>4</v>
      </c>
      <c r="AA256" t="n">
        <v>0.3074131481866583</v>
      </c>
      <c r="AB256" t="n">
        <v>3</v>
      </c>
      <c r="AC256" t="n">
        <v>0.5064670131005762</v>
      </c>
      <c r="AD256" t="n">
        <v>3</v>
      </c>
      <c r="AE256" t="n">
        <v>0.6103609352855577</v>
      </c>
      <c r="AF256" t="n">
        <v>0.3482983534211745</v>
      </c>
      <c r="AG256" t="n">
        <v>0.3460330024778755</v>
      </c>
      <c r="AH256" t="n">
        <v>0.1294992479551981</v>
      </c>
      <c r="AI256" t="n">
        <v>0.8406786000000001</v>
      </c>
      <c r="AJ256" t="n">
        <v>0.3165649</v>
      </c>
      <c r="AK256" t="n">
        <v>2.23253</v>
      </c>
      <c r="AL256" t="n">
        <v>20</v>
      </c>
      <c r="AM256" t="n">
        <v>8</v>
      </c>
      <c r="AN256" t="n">
        <v>54</v>
      </c>
      <c r="AO256" t="n">
        <v>190.4002</v>
      </c>
      <c r="AP256" t="n">
        <v>122.9044</v>
      </c>
      <c r="AQ256" t="n">
        <v>294.9628</v>
      </c>
      <c r="AR256" t="n">
        <v>0.05004978</v>
      </c>
      <c r="AS256" t="n">
        <v>0.02132103</v>
      </c>
      <c r="AT256" t="n">
        <v>0.1174887</v>
      </c>
      <c r="AU256" t="inlineStr">
        <is>
          <t>anlys\230430-153402\OrioOrio-b-10mn-ma-hno-pol-la-ra-ma-83_a7b78</t>
        </is>
      </c>
    </row>
    <row r="257">
      <c r="A257" t="n">
        <v>9</v>
      </c>
      <c r="B257" t="inlineStr">
        <is>
          <t>Oriolus oriolus</t>
        </is>
      </c>
      <c r="C257" t="inlineStr">
        <is>
          <t>b</t>
        </is>
      </c>
      <c r="D257" t="inlineStr">
        <is>
          <t>m+a</t>
        </is>
      </c>
      <c r="E257" t="inlineStr">
        <is>
          <t>10mn</t>
        </is>
      </c>
      <c r="F257" t="n">
        <v>11</v>
      </c>
      <c r="G257" t="n">
        <v>902.361121603972</v>
      </c>
      <c r="H257" t="n">
        <v>284</v>
      </c>
      <c r="I257" t="inlineStr">
        <is>
          <t>HAZARD</t>
        </is>
      </c>
      <c r="J257" t="inlineStr">
        <is>
          <t>POLY</t>
        </is>
      </c>
      <c r="K257" t="n">
        <v>80.34323602417037</v>
      </c>
      <c r="L257" t="n">
        <v>697.2208783672643</v>
      </c>
      <c r="M257" t="n">
        <v>5</v>
      </c>
      <c r="N257" t="n">
        <v>2</v>
      </c>
      <c r="O257" t="n">
        <v>94</v>
      </c>
      <c r="P257" t="n">
        <v>9</v>
      </c>
      <c r="Q257" t="n">
        <v>81.81818181818181</v>
      </c>
      <c r="R257" t="n">
        <v>0</v>
      </c>
      <c r="S257" t="n">
        <v>0</v>
      </c>
      <c r="T257" t="n">
        <v>0.7839365</v>
      </c>
      <c r="U257" t="n">
        <v>0.8544138</v>
      </c>
      <c r="V257" t="n">
        <v>0.9</v>
      </c>
      <c r="W257" t="n">
        <v>0.8</v>
      </c>
      <c r="X257" t="n">
        <v>0.476944</v>
      </c>
      <c r="Y257" t="inlineStr"/>
      <c r="Z257" t="n">
        <v>3</v>
      </c>
      <c r="AA257" t="n">
        <v>0.3101079240021878</v>
      </c>
      <c r="AB257" t="n">
        <v>4</v>
      </c>
      <c r="AC257" t="n">
        <v>0.472940892822509</v>
      </c>
      <c r="AD257" t="n">
        <v>4</v>
      </c>
      <c r="AE257" t="n">
        <v>0.5928541002875003</v>
      </c>
      <c r="AF257" t="n">
        <v>0.3437675397954639</v>
      </c>
      <c r="AG257" t="n">
        <v>0.3470715522569177</v>
      </c>
      <c r="AH257" t="n">
        <v>0.1464020007642492</v>
      </c>
      <c r="AI257" t="n">
        <v>0.4766079</v>
      </c>
      <c r="AJ257" t="n">
        <v>0.1862786</v>
      </c>
      <c r="AK257" t="n">
        <v>1.219437</v>
      </c>
      <c r="AL257" t="n">
        <v>11</v>
      </c>
      <c r="AM257" t="n">
        <v>4</v>
      </c>
      <c r="AN257" t="n">
        <v>29</v>
      </c>
      <c r="AO257" t="n">
        <v>252.8726</v>
      </c>
      <c r="AP257" t="n">
        <v>166.7645</v>
      </c>
      <c r="AQ257" t="n">
        <v>383.4423</v>
      </c>
      <c r="AR257" t="n">
        <v>0.1315414</v>
      </c>
      <c r="AS257" t="n">
        <v>0.05826345</v>
      </c>
      <c r="AT257" t="n">
        <v>0.2969812</v>
      </c>
      <c r="AU257" t="inlineStr">
        <is>
          <t>anlys\230430-153402\OrioOrio-b-10mn-ma-haz-pol-la-ra-ma-_gg10doj</t>
        </is>
      </c>
    </row>
    <row r="258">
      <c r="A258" t="n">
        <v>9</v>
      </c>
      <c r="B258" t="inlineStr">
        <is>
          <t>Oriolus oriolus</t>
        </is>
      </c>
      <c r="C258" t="inlineStr">
        <is>
          <t>b</t>
        </is>
      </c>
      <c r="D258" t="inlineStr">
        <is>
          <t>m+a</t>
        </is>
      </c>
      <c r="E258" t="inlineStr">
        <is>
          <t>10mn</t>
        </is>
      </c>
      <c r="F258" t="n">
        <v>11</v>
      </c>
      <c r="G258" t="n">
        <v>902.361121603972</v>
      </c>
      <c r="H258" t="n">
        <v>281</v>
      </c>
      <c r="I258" t="inlineStr">
        <is>
          <t>HAZARD</t>
        </is>
      </c>
      <c r="J258" t="inlineStr">
        <is>
          <t>POLY</t>
        </is>
      </c>
      <c r="K258" t="n">
        <v>80.73469501485989</v>
      </c>
      <c r="L258" t="inlineStr"/>
      <c r="M258" t="inlineStr"/>
      <c r="N258" t="n">
        <v>2</v>
      </c>
      <c r="O258" t="n">
        <v>94</v>
      </c>
      <c r="P258" t="n">
        <v>10</v>
      </c>
      <c r="Q258" t="n">
        <v>90.90909090909091</v>
      </c>
      <c r="R258" t="n">
        <v>0</v>
      </c>
      <c r="S258" t="n">
        <v>0</v>
      </c>
      <c r="T258" t="inlineStr"/>
      <c r="U258" t="n">
        <v>0.9395691</v>
      </c>
      <c r="V258" t="n">
        <v>0.9</v>
      </c>
      <c r="W258" t="n">
        <v>0.9</v>
      </c>
      <c r="X258" t="n">
        <v>99.9999</v>
      </c>
      <c r="Y258" t="inlineStr"/>
      <c r="Z258" t="inlineStr"/>
      <c r="AA258" t="n">
        <v>0</v>
      </c>
      <c r="AB258" t="inlineStr"/>
      <c r="AC258" t="n">
        <v>0</v>
      </c>
      <c r="AD258" t="inlineStr"/>
      <c r="AE258" t="inlineStr"/>
      <c r="AF258" t="n">
        <v>0</v>
      </c>
      <c r="AG258" t="n">
        <v>0</v>
      </c>
      <c r="AH258" t="n">
        <v>0</v>
      </c>
      <c r="AI258" t="n">
        <v>479.7475</v>
      </c>
      <c r="AJ258" t="n">
        <v>0.4381707</v>
      </c>
      <c r="AK258" t="n">
        <v>525269.4</v>
      </c>
      <c r="AL258" t="n">
        <v>11514</v>
      </c>
      <c r="AM258" t="n">
        <v>11</v>
      </c>
      <c r="AN258" t="n">
        <v>12606470</v>
      </c>
      <c r="AO258" t="n">
        <v>8.40146</v>
      </c>
      <c r="AP258" t="n">
        <v>0.007673216</v>
      </c>
      <c r="AQ258" t="n">
        <v>9198.819</v>
      </c>
      <c r="AR258" t="n">
        <v>8.668596e-05</v>
      </c>
      <c r="AS258" t="n">
        <v>7.917196e-08</v>
      </c>
      <c r="AT258" t="n">
        <v>0.09491308</v>
      </c>
      <c r="AU258" t="inlineStr">
        <is>
          <t>anlys\230430-153402\OrioOrio-b-10mn-ma-haz-pol-la-6mr6_k88</t>
        </is>
      </c>
    </row>
    <row r="259">
      <c r="A259" t="n">
        <v>9</v>
      </c>
      <c r="B259" t="inlineStr">
        <is>
          <t>Oriolus oriolus</t>
        </is>
      </c>
      <c r="C259" t="inlineStr">
        <is>
          <t>b</t>
        </is>
      </c>
      <c r="D259" t="inlineStr">
        <is>
          <t>m+a</t>
        </is>
      </c>
      <c r="E259" t="inlineStr">
        <is>
          <t>10mn</t>
        </is>
      </c>
      <c r="F259" t="n">
        <v>11</v>
      </c>
      <c r="G259" t="n">
        <v>902.361121603972</v>
      </c>
      <c r="H259" t="n">
        <v>283</v>
      </c>
      <c r="I259" t="inlineStr">
        <is>
          <t>HAZARD</t>
        </is>
      </c>
      <c r="J259" t="inlineStr">
        <is>
          <t>POLY</t>
        </is>
      </c>
      <c r="K259" t="n">
        <v>81.21106961784501</v>
      </c>
      <c r="L259" t="n">
        <v>811.9914600162549</v>
      </c>
      <c r="M259" t="inlineStr"/>
      <c r="N259" t="n">
        <v>2</v>
      </c>
      <c r="O259" t="n">
        <v>94</v>
      </c>
      <c r="P259" t="n">
        <v>9</v>
      </c>
      <c r="Q259" t="n">
        <v>81.81818181818181</v>
      </c>
      <c r="R259" t="n">
        <v>1</v>
      </c>
      <c r="S259" t="n">
        <v>0</v>
      </c>
      <c r="T259" t="inlineStr"/>
      <c r="U259" t="n">
        <v>0.9415210000000001</v>
      </c>
      <c r="V259" t="n">
        <v>0.9</v>
      </c>
      <c r="W259" t="n">
        <v>0.9</v>
      </c>
      <c r="X259" t="n">
        <v>99.9999</v>
      </c>
      <c r="Y259" t="inlineStr"/>
      <c r="Z259" t="inlineStr"/>
      <c r="AA259" t="n">
        <v>0</v>
      </c>
      <c r="AB259" t="inlineStr"/>
      <c r="AC259" t="n">
        <v>0</v>
      </c>
      <c r="AD259" t="inlineStr"/>
      <c r="AE259" t="inlineStr"/>
      <c r="AF259" t="n">
        <v>0</v>
      </c>
      <c r="AG259" t="n">
        <v>0</v>
      </c>
      <c r="AH259" t="n">
        <v>0</v>
      </c>
      <c r="AI259" t="n">
        <v>53.07632</v>
      </c>
      <c r="AJ259" t="n">
        <v>0.03160949</v>
      </c>
      <c r="AK259" t="n">
        <v>89121.85000000001</v>
      </c>
      <c r="AL259" t="n">
        <v>1274</v>
      </c>
      <c r="AM259" t="n">
        <v>1</v>
      </c>
      <c r="AN259" t="n">
        <v>2138924</v>
      </c>
      <c r="AO259" t="n">
        <v>23.96249</v>
      </c>
      <c r="AP259" t="n">
        <v>0.01427034</v>
      </c>
      <c r="AQ259" t="n">
        <v>40237.37</v>
      </c>
      <c r="AR259" t="n">
        <v>0.0008708864</v>
      </c>
      <c r="AS259" t="n">
        <v>5.186375e-07</v>
      </c>
      <c r="AT259" t="n">
        <v>1</v>
      </c>
      <c r="AU259" t="inlineStr">
        <is>
          <t>anlys\230430-153402\OrioOrio-b-10mn-ma-haz-pol-la-ra-unzpti5m</t>
        </is>
      </c>
    </row>
    <row r="260">
      <c r="A260" t="n">
        <v>9</v>
      </c>
      <c r="B260" t="inlineStr">
        <is>
          <t>Oriolus oriolus</t>
        </is>
      </c>
      <c r="C260" t="inlineStr">
        <is>
          <t>b</t>
        </is>
      </c>
      <c r="D260" t="inlineStr">
        <is>
          <t>m+a</t>
        </is>
      </c>
      <c r="E260" t="inlineStr">
        <is>
          <t>10mn</t>
        </is>
      </c>
      <c r="F260" t="n">
        <v>11</v>
      </c>
      <c r="G260" t="n">
        <v>902.361121603972</v>
      </c>
      <c r="H260" t="n">
        <v>266</v>
      </c>
      <c r="I260" t="inlineStr">
        <is>
          <t>HNORMAL</t>
        </is>
      </c>
      <c r="J260" t="inlineStr">
        <is>
          <t>POLY</t>
        </is>
      </c>
      <c r="K260" t="n">
        <v>81.31920764494816</v>
      </c>
      <c r="L260" t="inlineStr"/>
      <c r="M260" t="inlineStr"/>
      <c r="N260" t="n">
        <v>1</v>
      </c>
      <c r="O260" t="n">
        <v>94</v>
      </c>
      <c r="P260" t="n">
        <v>10</v>
      </c>
      <c r="Q260" t="n">
        <v>90.90909090909091</v>
      </c>
      <c r="R260" t="n">
        <v>0</v>
      </c>
      <c r="S260" t="n">
        <v>0</v>
      </c>
      <c r="T260" t="inlineStr"/>
      <c r="U260" t="n">
        <v>0.1024674</v>
      </c>
      <c r="V260" t="n">
        <v>0.1</v>
      </c>
      <c r="W260" t="n">
        <v>0.05</v>
      </c>
      <c r="X260" t="n">
        <v>0.3450704</v>
      </c>
      <c r="Y260" t="inlineStr"/>
      <c r="Z260" t="inlineStr"/>
      <c r="AA260" t="n">
        <v>0</v>
      </c>
      <c r="AB260" t="inlineStr"/>
      <c r="AC260" t="n">
        <v>0</v>
      </c>
      <c r="AD260" t="inlineStr"/>
      <c r="AE260" t="inlineStr"/>
      <c r="AF260" t="n">
        <v>0</v>
      </c>
      <c r="AG260" t="n">
        <v>0</v>
      </c>
      <c r="AH260" t="n">
        <v>0</v>
      </c>
      <c r="AI260" t="n">
        <v>0.3001512</v>
      </c>
      <c r="AJ260" t="n">
        <v>0.1539549</v>
      </c>
      <c r="AK260" t="n">
        <v>0.585176</v>
      </c>
      <c r="AL260" t="n">
        <v>7</v>
      </c>
      <c r="AM260" t="n">
        <v>4</v>
      </c>
      <c r="AN260" t="n">
        <v>14</v>
      </c>
      <c r="AO260" t="n">
        <v>335.8854</v>
      </c>
      <c r="AP260" t="n">
        <v>277.3627</v>
      </c>
      <c r="AQ260" t="n">
        <v>406.7561</v>
      </c>
      <c r="AR260" t="n">
        <v>0.1385548</v>
      </c>
      <c r="AS260" t="n">
        <v>0.09467085</v>
      </c>
      <c r="AT260" t="n">
        <v>0.2027807</v>
      </c>
      <c r="AU260" t="inlineStr">
        <is>
          <t>anlys\230430-153402\OrioOrio-b-10mn-ma-hno-pol-la-pbgf4x6i</t>
        </is>
      </c>
    </row>
    <row r="261">
      <c r="A261" t="n">
        <v>9</v>
      </c>
      <c r="B261" t="inlineStr">
        <is>
          <t>Oriolus oriolus</t>
        </is>
      </c>
      <c r="C261" t="inlineStr">
        <is>
          <t>b</t>
        </is>
      </c>
      <c r="D261" t="inlineStr">
        <is>
          <t>m+a</t>
        </is>
      </c>
      <c r="E261" t="inlineStr">
        <is>
          <t>10mn</t>
        </is>
      </c>
      <c r="F261" t="n">
        <v>11</v>
      </c>
      <c r="G261" t="n">
        <v>902.361121603972</v>
      </c>
      <c r="H261" t="n">
        <v>268</v>
      </c>
      <c r="I261" t="inlineStr">
        <is>
          <t>HNORMAL</t>
        </is>
      </c>
      <c r="J261" t="inlineStr">
        <is>
          <t>POLY</t>
        </is>
      </c>
      <c r="K261" t="n">
        <v>81.54415270590088</v>
      </c>
      <c r="L261" t="n">
        <v>871.5976321140524</v>
      </c>
      <c r="M261" t="inlineStr"/>
      <c r="N261" t="n">
        <v>2</v>
      </c>
      <c r="O261" t="n">
        <v>94</v>
      </c>
      <c r="P261" t="n">
        <v>9</v>
      </c>
      <c r="Q261" t="n">
        <v>81.81818181818181</v>
      </c>
      <c r="R261" t="n">
        <v>0</v>
      </c>
      <c r="S261" t="n">
        <v>0</v>
      </c>
      <c r="T261" t="inlineStr"/>
      <c r="U261" t="n">
        <v>0.8760656</v>
      </c>
      <c r="V261" t="n">
        <v>0.9</v>
      </c>
      <c r="W261" t="n">
        <v>0.9</v>
      </c>
      <c r="X261" t="n">
        <v>0.4971199</v>
      </c>
      <c r="Y261" t="inlineStr"/>
      <c r="Z261" t="inlineStr"/>
      <c r="AA261" t="n">
        <v>0</v>
      </c>
      <c r="AB261" t="inlineStr"/>
      <c r="AC261" t="n">
        <v>0</v>
      </c>
      <c r="AD261" t="inlineStr"/>
      <c r="AE261" t="inlineStr"/>
      <c r="AF261" t="n">
        <v>0</v>
      </c>
      <c r="AG261" t="n">
        <v>0</v>
      </c>
      <c r="AH261" t="n">
        <v>0</v>
      </c>
      <c r="AI261" t="n">
        <v>0.8537114</v>
      </c>
      <c r="AJ261" t="n">
        <v>0.3222493</v>
      </c>
      <c r="AK261" t="n">
        <v>2.261675</v>
      </c>
      <c r="AL261" t="n">
        <v>20</v>
      </c>
      <c r="AM261" t="n">
        <v>8</v>
      </c>
      <c r="AN261" t="n">
        <v>54</v>
      </c>
      <c r="AO261" t="n">
        <v>188.9413</v>
      </c>
      <c r="AP261" t="n">
        <v>122.1735</v>
      </c>
      <c r="AQ261" t="n">
        <v>292.1977</v>
      </c>
      <c r="AR261" t="n">
        <v>0.04699171</v>
      </c>
      <c r="AS261" t="n">
        <v>0.02008253</v>
      </c>
      <c r="AT261" t="n">
        <v>0.1099573</v>
      </c>
      <c r="AU261" t="inlineStr">
        <is>
          <t>anlys\230430-153402\OrioOrio-b-10mn-ma-hno-pol-la-ra-ebc6ddja</t>
        </is>
      </c>
    </row>
    <row r="262">
      <c r="A262" t="n">
        <v>9</v>
      </c>
      <c r="B262" t="inlineStr">
        <is>
          <t>Oriolus oriolus</t>
        </is>
      </c>
      <c r="C262" t="inlineStr">
        <is>
          <t>b</t>
        </is>
      </c>
      <c r="D262" t="inlineStr">
        <is>
          <t>m+a</t>
        </is>
      </c>
      <c r="E262" t="inlineStr">
        <is>
          <t>10mn</t>
        </is>
      </c>
      <c r="F262" t="n">
        <v>11</v>
      </c>
      <c r="G262" t="n">
        <v>902.361121603972</v>
      </c>
      <c r="H262" t="n">
        <v>282</v>
      </c>
      <c r="I262" t="inlineStr">
        <is>
          <t>HAZARD</t>
        </is>
      </c>
      <c r="J262" t="inlineStr">
        <is>
          <t>POLY</t>
        </is>
      </c>
      <c r="K262" t="n">
        <v>82.8013060128243</v>
      </c>
      <c r="L262" t="inlineStr"/>
      <c r="M262" t="n">
        <v>4</v>
      </c>
      <c r="N262" t="n">
        <v>2</v>
      </c>
      <c r="O262" t="n">
        <v>94</v>
      </c>
      <c r="P262" t="n">
        <v>10</v>
      </c>
      <c r="Q262" t="n">
        <v>90.90909090909091</v>
      </c>
      <c r="R262" t="n">
        <v>0</v>
      </c>
      <c r="S262" t="n">
        <v>0</v>
      </c>
      <c r="T262" t="n">
        <v>0.005213439</v>
      </c>
      <c r="U262" t="n">
        <v>0.8645765</v>
      </c>
      <c r="V262" t="n">
        <v>0.7</v>
      </c>
      <c r="W262" t="n">
        <v>0.6</v>
      </c>
      <c r="X262" t="n">
        <v>0.4964092</v>
      </c>
      <c r="Y262" t="inlineStr"/>
      <c r="Z262" t="n">
        <v>9</v>
      </c>
      <c r="AA262" t="n">
        <v>0.1397895236105021</v>
      </c>
      <c r="AB262" t="n">
        <v>9</v>
      </c>
      <c r="AC262" t="n">
        <v>0.2286612421778287</v>
      </c>
      <c r="AD262" t="n">
        <v>8</v>
      </c>
      <c r="AE262" t="n">
        <v>0.2640277707037977</v>
      </c>
      <c r="AF262" t="n">
        <v>0.09699939662869719</v>
      </c>
      <c r="AG262" t="n">
        <v>0.1711591209319858</v>
      </c>
      <c r="AH262" t="n">
        <v>0.06495741193374813</v>
      </c>
      <c r="AI262" t="n">
        <v>0.4052559</v>
      </c>
      <c r="AJ262" t="n">
        <v>0.1519393</v>
      </c>
      <c r="AK262" t="n">
        <v>1.080907</v>
      </c>
      <c r="AL262" t="n">
        <v>10</v>
      </c>
      <c r="AM262" t="n">
        <v>4</v>
      </c>
      <c r="AN262" t="n">
        <v>26</v>
      </c>
      <c r="AO262" t="n">
        <v>289.0656</v>
      </c>
      <c r="AP262" t="n">
        <v>184.0968</v>
      </c>
      <c r="AQ262" t="n">
        <v>453.8858</v>
      </c>
      <c r="AR262" t="n">
        <v>0.1026201</v>
      </c>
      <c r="AS262" t="n">
        <v>0.04263928</v>
      </c>
      <c r="AT262" t="n">
        <v>0.2469759</v>
      </c>
      <c r="AU262" t="inlineStr">
        <is>
          <t>anlys\230430-153402\OrioOrio-b-10mn-ma-haz-pol-la-ma-jvynfx36</t>
        </is>
      </c>
    </row>
    <row r="263">
      <c r="A263" t="n">
        <v>9</v>
      </c>
      <c r="B263" t="inlineStr">
        <is>
          <t>Oriolus oriolus</t>
        </is>
      </c>
      <c r="C263" t="inlineStr">
        <is>
          <t>b</t>
        </is>
      </c>
      <c r="D263" t="inlineStr">
        <is>
          <t>m+a</t>
        </is>
      </c>
      <c r="E263" t="inlineStr">
        <is>
          <t>10mn</t>
        </is>
      </c>
      <c r="F263" t="n">
        <v>11</v>
      </c>
      <c r="G263" t="n">
        <v>902.361121603972</v>
      </c>
      <c r="H263" t="n">
        <v>267</v>
      </c>
      <c r="I263" t="inlineStr">
        <is>
          <t>HNORMAL</t>
        </is>
      </c>
      <c r="J263" t="inlineStr">
        <is>
          <t>POLY</t>
        </is>
      </c>
      <c r="K263" t="n">
        <v>83.03826099678724</v>
      </c>
      <c r="L263" t="inlineStr"/>
      <c r="M263" t="n">
        <v>5</v>
      </c>
      <c r="N263" t="n">
        <v>1</v>
      </c>
      <c r="O263" t="n">
        <v>94</v>
      </c>
      <c r="P263" t="n">
        <v>10</v>
      </c>
      <c r="Q263" t="n">
        <v>90.90909090909091</v>
      </c>
      <c r="R263" t="n">
        <v>0</v>
      </c>
      <c r="S263" t="n">
        <v>0</v>
      </c>
      <c r="T263" t="n">
        <v>0.1055145</v>
      </c>
      <c r="U263" t="n">
        <v>0.10153</v>
      </c>
      <c r="V263" t="n">
        <v>0.1</v>
      </c>
      <c r="W263" t="n">
        <v>0.05</v>
      </c>
      <c r="X263" t="n">
        <v>0.3450649</v>
      </c>
      <c r="Y263" t="inlineStr"/>
      <c r="Z263" t="n">
        <v>6</v>
      </c>
      <c r="AA263" t="n">
        <v>0.1936834604067836</v>
      </c>
      <c r="AB263" t="n">
        <v>10</v>
      </c>
      <c r="AC263" t="n">
        <v>0.2146135332977486</v>
      </c>
      <c r="AD263" t="n">
        <v>10</v>
      </c>
      <c r="AE263" t="n">
        <v>0.1973686791253056</v>
      </c>
      <c r="AF263" t="n">
        <v>0.1810437778416692</v>
      </c>
      <c r="AG263" t="n">
        <v>0.1802710858476341</v>
      </c>
      <c r="AH263" t="n">
        <v>0.1628461192552232</v>
      </c>
      <c r="AI263" t="n">
        <v>0.3016727</v>
      </c>
      <c r="AJ263" t="n">
        <v>0.1547371</v>
      </c>
      <c r="AK263" t="n">
        <v>0.588136</v>
      </c>
      <c r="AL263" t="n">
        <v>7</v>
      </c>
      <c r="AM263" t="n">
        <v>4</v>
      </c>
      <c r="AN263" t="n">
        <v>14</v>
      </c>
      <c r="AO263" t="n">
        <v>335.0373</v>
      </c>
      <c r="AP263" t="n">
        <v>276.6659</v>
      </c>
      <c r="AQ263" t="n">
        <v>405.724</v>
      </c>
      <c r="AR263" t="n">
        <v>0.1378559</v>
      </c>
      <c r="AS263" t="n">
        <v>0.09419569</v>
      </c>
      <c r="AT263" t="n">
        <v>0.2017529</v>
      </c>
      <c r="AU263" t="inlineStr">
        <is>
          <t>anlys\230430-153402\OrioOrio-b-10mn-ma-hno-pol-la-ma-sk73cvly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Scheme</t>
        </is>
      </c>
      <c r="B1" s="1" t="inlineStr">
        <is>
          <t>Step</t>
        </is>
      </c>
      <c r="C1" s="1" t="inlineStr">
        <is>
          <t>Property</t>
        </is>
      </c>
      <c r="D1" s="1" t="inlineStr">
        <is>
          <t>Value</t>
        </is>
      </c>
    </row>
    <row r="2">
      <c r="A2" s="1" t="inlineStr">
        <is>
          <t>ExAicMQua-r975m8q3d8</t>
        </is>
      </c>
      <c r="B2" s="1" t="inlineStr">
        <is>
          <t>before</t>
        </is>
      </c>
      <c r="C2" t="inlineStr">
        <is>
          <t>datetime</t>
        </is>
      </c>
      <c r="D2" s="2" t="n">
        <v>45046.68296358611</v>
      </c>
    </row>
    <row r="3">
      <c r="A3" s="1" t="n"/>
      <c r="B3" s="1" t="inlineStr">
        <is>
          <t>before</t>
        </is>
      </c>
      <c r="C3" t="inlineStr">
        <is>
          <t>results</t>
        </is>
      </c>
      <c r="D3" t="n">
        <v>272</v>
      </c>
    </row>
    <row r="4">
      <c r="A4" s="1" t="n"/>
      <c r="B4" s="1" t="inlineStr">
        <is>
          <t>run status</t>
        </is>
      </c>
      <c r="C4" t="inlineStr">
        <is>
          <t>column</t>
        </is>
      </c>
      <c r="D4" t="inlineStr">
        <is>
          <t>ExCod</t>
        </is>
      </c>
    </row>
    <row r="5">
      <c r="A5" s="1" t="n"/>
      <c r="B5" s="1" t="inlineStr">
        <is>
          <t>run status</t>
        </is>
      </c>
      <c r="C5" t="inlineStr">
        <is>
          <t>max value</t>
        </is>
      </c>
      <c r="D5" t="n">
        <v>2</v>
      </c>
    </row>
    <row r="6">
      <c r="A6" s="1" t="n"/>
      <c r="B6" s="1" t="inlineStr">
        <is>
          <t>run status</t>
        </is>
      </c>
      <c r="C6" t="inlineStr">
        <is>
          <t>results</t>
        </is>
      </c>
      <c r="D6" t="n">
        <v>272</v>
      </c>
    </row>
    <row r="7">
      <c r="A7" s="1" t="n"/>
      <c r="B7" s="1" t="inlineStr">
        <is>
          <t>duplicates on params</t>
        </is>
      </c>
      <c r="C7" t="inlineStr">
        <is>
          <t>param. names</t>
        </is>
      </c>
      <c r="D7" t="inlineStr">
        <is>
          <t>Echant, NObs, Effort, Delta AIC, Chi2 P, KS P, CvM Uw P, CvM Cw P, CoefVar Density, PDetec, Min PDetec, Max PDetec, Density, Min Density, Max Density</t>
        </is>
      </c>
    </row>
    <row r="8">
      <c r="A8" s="1" t="n"/>
      <c r="B8" s="1" t="inlineStr">
        <is>
          <t>duplicates on params</t>
        </is>
      </c>
      <c r="C8" t="inlineStr">
        <is>
          <t>param. precisions</t>
        </is>
      </c>
      <c r="D8" t="inlineStr">
        <is>
          <t>Delta AIC: 1, Chi2 P: 2, KS P: 2, CvM Uw P: 2, CvM Cw P: 2, CoefVar Density: 2, PDetec: 3, Min PDetec: 3, Max PDetec: 3, Density: 2, Min Density: 2, Max Density: 2</t>
        </is>
      </c>
    </row>
    <row r="9">
      <c r="A9" s="1" t="n"/>
      <c r="B9" s="1" t="inlineStr">
        <is>
          <t>duplicates on params</t>
        </is>
      </c>
      <c r="C9" t="inlineStr">
        <is>
          <t>results</t>
        </is>
      </c>
      <c r="D9" t="n">
        <v>262</v>
      </c>
    </row>
    <row r="10">
      <c r="A10" s="1" t="n"/>
      <c r="B10" s="1" t="inlineStr">
        <is>
          <t>best AIC</t>
        </is>
      </c>
      <c r="C10" t="inlineStr">
        <is>
          <t>column</t>
        </is>
      </c>
      <c r="D10" t="inlineStr">
        <is>
          <t>Order Same Trunc AIC</t>
        </is>
      </c>
    </row>
    <row r="11">
      <c r="A11" s="1" t="n"/>
      <c r="B11" s="1" t="inlineStr">
        <is>
          <t>best AIC</t>
        </is>
      </c>
      <c r="C11" t="inlineStr">
        <is>
          <t>upper limit (excluded)</t>
        </is>
      </c>
      <c r="D11" t="n">
        <v>2</v>
      </c>
    </row>
    <row r="12">
      <c r="A12" s="1" t="n"/>
      <c r="B12" s="1" t="inlineStr">
        <is>
          <t>best AIC</t>
        </is>
      </c>
      <c r="C12" t="inlineStr">
        <is>
          <t>results</t>
        </is>
      </c>
      <c r="D12" t="n">
        <v>262</v>
      </c>
    </row>
    <row r="13">
      <c r="A13" s="1" t="n"/>
      <c r="B13" s="1" t="inlineStr">
        <is>
          <t>best results for &gt;= 1 indicator</t>
        </is>
      </c>
      <c r="C13" t="inlineStr">
        <is>
          <t>selected indicator orders</t>
        </is>
      </c>
      <c r="D13" t="inlineStr">
        <is>
          <t>Order Close Trunc Chi2 KS DCv, Order Close Trunc DCv, Qual Bal 3, Qual Bal 2, Qual Bal 1, Order Close Trunc Bal Chi2+ Qual, Order Close Trunc Bal KS+ Qual, Order Close Trunc Bal DCv+ Qual</t>
        </is>
      </c>
    </row>
    <row r="14">
      <c r="A14" s="1" t="n"/>
      <c r="B14" s="1" t="inlineStr">
        <is>
          <t>best results for &gt;= 1 indicator</t>
        </is>
      </c>
      <c r="C14" t="inlineStr">
        <is>
          <t>order limit (excluded) / indicator</t>
        </is>
      </c>
      <c r="D14" t="n">
        <v>1</v>
      </c>
    </row>
    <row r="15">
      <c r="A15" s="1" t="n"/>
      <c r="B15" s="1" t="inlineStr">
        <is>
          <t>best results for &gt;= 1 indicator</t>
        </is>
      </c>
      <c r="C15" t="inlineStr">
        <is>
          <t>results</t>
        </is>
      </c>
      <c r="D15" t="n">
        <v>262</v>
      </c>
    </row>
    <row r="16">
      <c r="A16" s="1" t="n"/>
      <c r="B16" s="1" t="inlineStr">
        <is>
          <t>non-outlier sightings</t>
        </is>
      </c>
      <c r="C16" t="inlineStr">
        <is>
          <t>min sighting rate</t>
        </is>
      </c>
      <c r="D16" t="n">
        <v>97.5</v>
      </c>
    </row>
    <row r="17">
      <c r="A17" s="1" t="n"/>
      <c r="B17" s="1" t="inlineStr">
        <is>
          <t>non-outlier sightings</t>
        </is>
      </c>
      <c r="C17" t="inlineStr">
        <is>
          <t>results</t>
        </is>
      </c>
      <c r="D17" t="n">
        <v>75</v>
      </c>
    </row>
    <row r="18">
      <c r="A18" s="1" t="n"/>
      <c r="B18" s="1" t="inlineStr">
        <is>
          <t>final best results</t>
        </is>
      </c>
      <c r="C18" t="inlineStr">
        <is>
          <t>column</t>
        </is>
      </c>
      <c r="D18" t="inlineStr">
        <is>
          <t>Qual Bal 3</t>
        </is>
      </c>
    </row>
    <row r="19">
      <c r="A19" s="1" t="n"/>
      <c r="B19" s="1" t="inlineStr">
        <is>
          <t>final best results</t>
        </is>
      </c>
      <c r="C19" t="inlineStr">
        <is>
          <t>lower is better ?</t>
        </is>
      </c>
      <c r="D19" t="b">
        <v>0</v>
      </c>
    </row>
    <row r="20">
      <c r="A20" s="1" t="n"/>
      <c r="B20" s="1" t="inlineStr">
        <is>
          <t>final best results</t>
        </is>
      </c>
      <c r="C20" t="inlineStr">
        <is>
          <t>max results</t>
        </is>
      </c>
      <c r="D20" t="n">
        <v>8</v>
      </c>
    </row>
    <row r="21">
      <c r="A21" s="1" t="n"/>
      <c r="B21" s="1" t="inlineStr">
        <is>
          <t>final best results</t>
        </is>
      </c>
      <c r="C21" t="inlineStr">
        <is>
          <t>results</t>
        </is>
      </c>
      <c r="D21" t="n">
        <v>65</v>
      </c>
    </row>
    <row r="22">
      <c r="A22" s="1" t="n"/>
      <c r="B22" s="1" t="inlineStr">
        <is>
          <t>final sorting</t>
        </is>
      </c>
      <c r="C22" t="inlineStr">
        <is>
          <t>columns</t>
        </is>
      </c>
      <c r="D22" t="inlineStr">
        <is>
          <t>Left Trunc Dist, Right Trunc Dist, Qual Bal 3</t>
        </is>
      </c>
    </row>
    <row r="23">
      <c r="A23" s="1" t="n"/>
      <c r="B23" s="1" t="inlineStr">
        <is>
          <t>final sorting</t>
        </is>
      </c>
      <c r="C23" t="inlineStr">
        <is>
          <t>lower last column is better ?</t>
        </is>
      </c>
      <c r="D23" t="b">
        <v>0</v>
      </c>
    </row>
    <row r="24">
      <c r="A24" s="1" t="n"/>
      <c r="B24" s="1" t="inlineStr">
        <is>
          <t>after</t>
        </is>
      </c>
      <c r="C24" t="inlineStr">
        <is>
          <t>results</t>
        </is>
      </c>
      <c r="D24" t="n">
        <v>65</v>
      </c>
    </row>
    <row r="25">
      <c r="A25" s="1" t="n"/>
      <c r="B25" s="1" t="inlineStr">
        <is>
          <t>auto-preselection</t>
        </is>
      </c>
      <c r="C25" t="inlineStr">
        <is>
          <t>Nb of pre-selections</t>
        </is>
      </c>
      <c r="D25" t="n">
        <v>3</v>
      </c>
    </row>
    <row r="26">
      <c r="A26" s="1" t="n"/>
      <c r="B26" s="1" t="inlineStr">
        <is>
          <t>auto-preselection</t>
        </is>
      </c>
      <c r="C26" t="inlineStr">
        <is>
          <t>pre-selection column</t>
        </is>
      </c>
      <c r="D26" t="inlineStr">
        <is>
          <t>Qual Bal 3</t>
        </is>
      </c>
    </row>
    <row r="27">
      <c r="A27" s="1" t="n"/>
      <c r="B27" s="1" t="inlineStr">
        <is>
          <t>auto-preselection</t>
        </is>
      </c>
      <c r="C27" t="inlineStr">
        <is>
          <t>lower is better ?</t>
        </is>
      </c>
      <c r="D27" t="b">
        <v>0</v>
      </c>
    </row>
    <row r="28">
      <c r="A28" s="1" t="n"/>
      <c r="B28" s="1" t="inlineStr">
        <is>
          <t>auto-preselection</t>
        </is>
      </c>
      <c r="C28" t="inlineStr">
        <is>
          <t>eliminating threshold</t>
        </is>
      </c>
      <c r="D28" t="n">
        <v>0.4</v>
      </c>
    </row>
    <row r="29">
      <c r="A29" s="1" t="n"/>
      <c r="B29" s="1" t="inlineStr">
        <is>
          <t>auto-preselection</t>
        </is>
      </c>
      <c r="C29" t="inlineStr">
        <is>
          <t>pre-selection column</t>
        </is>
      </c>
      <c r="D29" t="inlineStr">
        <is>
          <t>Qual Bal 2</t>
        </is>
      </c>
    </row>
    <row r="30">
      <c r="A30" s="1" t="n"/>
      <c r="B30" s="1" t="inlineStr">
        <is>
          <t>auto-preselection</t>
        </is>
      </c>
      <c r="C30" t="inlineStr">
        <is>
          <t>lower is better ?</t>
        </is>
      </c>
      <c r="D30" t="b">
        <v>0</v>
      </c>
    </row>
    <row r="31">
      <c r="A31" s="1" t="n"/>
      <c r="B31" s="1" t="inlineStr">
        <is>
          <t>auto-preselection</t>
        </is>
      </c>
      <c r="C31" t="inlineStr">
        <is>
          <t>eliminating threshold</t>
        </is>
      </c>
      <c r="D31" t="n">
        <v>0.4</v>
      </c>
    </row>
    <row r="32">
      <c r="A32" s="1" t="n"/>
      <c r="B32" s="1" t="inlineStr">
        <is>
          <t>auto-preselection</t>
        </is>
      </c>
      <c r="C32" t="inlineStr">
        <is>
          <t>pre-selection column</t>
        </is>
      </c>
      <c r="D32" t="inlineStr">
        <is>
          <t>Qual Bal 1</t>
        </is>
      </c>
    </row>
    <row r="33">
      <c r="A33" s="1" t="n"/>
      <c r="B33" s="1" t="inlineStr">
        <is>
          <t>auto-preselection</t>
        </is>
      </c>
      <c r="C33" t="inlineStr">
        <is>
          <t>lower is better ?</t>
        </is>
      </c>
      <c r="D33" t="b">
        <v>0</v>
      </c>
    </row>
    <row r="34">
      <c r="A34" s="1" t="n"/>
      <c r="B34" s="1" t="inlineStr">
        <is>
          <t>auto-preselection</t>
        </is>
      </c>
      <c r="C34" t="inlineStr">
        <is>
          <t>eliminating threshold</t>
        </is>
      </c>
      <c r="D34" t="n">
        <v>0.4</v>
      </c>
    </row>
    <row r="35">
      <c r="A35" s="1" t="inlineStr">
        <is>
          <t>ExAicMQua-r950m8q3d10</t>
        </is>
      </c>
      <c r="B35" s="1" t="inlineStr">
        <is>
          <t>before</t>
        </is>
      </c>
      <c r="C35" t="inlineStr">
        <is>
          <t>datetime</t>
        </is>
      </c>
      <c r="D35" s="2" t="n">
        <v>45046.68296521826</v>
      </c>
    </row>
    <row r="36">
      <c r="A36" s="1" t="n"/>
      <c r="B36" s="1" t="inlineStr">
        <is>
          <t>before</t>
        </is>
      </c>
      <c r="C36" t="inlineStr">
        <is>
          <t>results</t>
        </is>
      </c>
      <c r="D36" t="n">
        <v>272</v>
      </c>
    </row>
    <row r="37">
      <c r="A37" s="1" t="n"/>
      <c r="B37" s="1" t="inlineStr">
        <is>
          <t>run status</t>
        </is>
      </c>
      <c r="C37" t="inlineStr">
        <is>
          <t>column</t>
        </is>
      </c>
      <c r="D37" t="inlineStr">
        <is>
          <t>ExCod</t>
        </is>
      </c>
    </row>
    <row r="38">
      <c r="A38" s="1" t="n"/>
      <c r="B38" s="1" t="inlineStr">
        <is>
          <t>run status</t>
        </is>
      </c>
      <c r="C38" t="inlineStr">
        <is>
          <t>max value</t>
        </is>
      </c>
      <c r="D38" t="n">
        <v>2</v>
      </c>
    </row>
    <row r="39">
      <c r="A39" s="1" t="n"/>
      <c r="B39" s="1" t="inlineStr">
        <is>
          <t>run status</t>
        </is>
      </c>
      <c r="C39" t="inlineStr">
        <is>
          <t>results</t>
        </is>
      </c>
      <c r="D39" t="n">
        <v>272</v>
      </c>
    </row>
    <row r="40">
      <c r="A40" s="1" t="n"/>
      <c r="B40" s="1" t="inlineStr">
        <is>
          <t>duplicates on params</t>
        </is>
      </c>
      <c r="C40" t="inlineStr">
        <is>
          <t>param. names</t>
        </is>
      </c>
      <c r="D40" t="inlineStr">
        <is>
          <t>Echant, NObs, Effort, Delta AIC, Chi2 P, KS P, CvM Uw P, CvM Cw P, CoefVar Density, PDetec, Min PDetec, Max PDetec, Density, Min Density, Max Density</t>
        </is>
      </c>
    </row>
    <row r="41">
      <c r="A41" s="1" t="n"/>
      <c r="B41" s="1" t="inlineStr">
        <is>
          <t>duplicates on params</t>
        </is>
      </c>
      <c r="C41" t="inlineStr">
        <is>
          <t>param. precisions</t>
        </is>
      </c>
      <c r="D41" t="inlineStr">
        <is>
          <t>Delta AIC: 1, Chi2 P: 2, KS P: 2, CvM Uw P: 2, CvM Cw P: 2, CoefVar Density: 2, PDetec: 3, Min PDetec: 3, Max PDetec: 3, Density: 2, Min Density: 2, Max Density: 2</t>
        </is>
      </c>
    </row>
    <row r="42">
      <c r="A42" s="1" t="n"/>
      <c r="B42" s="1" t="inlineStr">
        <is>
          <t>duplicates on params</t>
        </is>
      </c>
      <c r="C42" t="inlineStr">
        <is>
          <t>results</t>
        </is>
      </c>
      <c r="D42" t="n">
        <v>262</v>
      </c>
    </row>
    <row r="43">
      <c r="A43" s="1" t="n"/>
      <c r="B43" s="1" t="inlineStr">
        <is>
          <t>best AIC</t>
        </is>
      </c>
      <c r="C43" t="inlineStr">
        <is>
          <t>column</t>
        </is>
      </c>
      <c r="D43" t="inlineStr">
        <is>
          <t>Order Same Trunc AIC</t>
        </is>
      </c>
    </row>
    <row r="44">
      <c r="A44" s="1" t="n"/>
      <c r="B44" s="1" t="inlineStr">
        <is>
          <t>best AIC</t>
        </is>
      </c>
      <c r="C44" t="inlineStr">
        <is>
          <t>upper limit (excluded)</t>
        </is>
      </c>
      <c r="D44" t="n">
        <v>2</v>
      </c>
    </row>
    <row r="45">
      <c r="A45" s="1" t="n"/>
      <c r="B45" s="1" t="inlineStr">
        <is>
          <t>best AIC</t>
        </is>
      </c>
      <c r="C45" t="inlineStr">
        <is>
          <t>results</t>
        </is>
      </c>
      <c r="D45" t="n">
        <v>262</v>
      </c>
    </row>
    <row r="46">
      <c r="A46" s="1" t="n"/>
      <c r="B46" s="1" t="inlineStr">
        <is>
          <t>best results for &gt;= 1 indicator</t>
        </is>
      </c>
      <c r="C46" t="inlineStr">
        <is>
          <t>selected indicator orders</t>
        </is>
      </c>
      <c r="D46" t="inlineStr">
        <is>
          <t>Order Close Trunc Chi2 KS DCv, Order Close Trunc DCv, Qual Bal 3, Qual Bal 2, Qual Bal 1, Order Close Trunc Bal Chi2+ Qual, Order Close Trunc Bal KS+ Qual, Order Close Trunc Bal DCv+ Qual</t>
        </is>
      </c>
    </row>
    <row r="47">
      <c r="A47" s="1" t="n"/>
      <c r="B47" s="1" t="inlineStr">
        <is>
          <t>best results for &gt;= 1 indicator</t>
        </is>
      </c>
      <c r="C47" t="inlineStr">
        <is>
          <t>order limit (excluded) / indicator</t>
        </is>
      </c>
      <c r="D47" t="n">
        <v>1</v>
      </c>
    </row>
    <row r="48">
      <c r="A48" s="1" t="n"/>
      <c r="B48" s="1" t="inlineStr">
        <is>
          <t>best results for &gt;= 1 indicator</t>
        </is>
      </c>
      <c r="C48" t="inlineStr">
        <is>
          <t>results</t>
        </is>
      </c>
      <c r="D48" t="n">
        <v>262</v>
      </c>
    </row>
    <row r="49">
      <c r="A49" s="1" t="n"/>
      <c r="B49" s="1" t="inlineStr">
        <is>
          <t>non-outlier sightings</t>
        </is>
      </c>
      <c r="C49" t="inlineStr">
        <is>
          <t>min sighting rate</t>
        </is>
      </c>
      <c r="D49" t="n">
        <v>95</v>
      </c>
    </row>
    <row r="50">
      <c r="A50" s="1" t="n"/>
      <c r="B50" s="1" t="inlineStr">
        <is>
          <t>non-outlier sightings</t>
        </is>
      </c>
      <c r="C50" t="inlineStr">
        <is>
          <t>results</t>
        </is>
      </c>
      <c r="D50" t="n">
        <v>114</v>
      </c>
    </row>
    <row r="51">
      <c r="A51" s="1" t="n"/>
      <c r="B51" s="1" t="inlineStr">
        <is>
          <t>final best results</t>
        </is>
      </c>
      <c r="C51" t="inlineStr">
        <is>
          <t>column</t>
        </is>
      </c>
      <c r="D51" t="inlineStr">
        <is>
          <t>Qual Bal 3</t>
        </is>
      </c>
    </row>
    <row r="52">
      <c r="A52" s="1" t="n"/>
      <c r="B52" s="1" t="inlineStr">
        <is>
          <t>final best results</t>
        </is>
      </c>
      <c r="C52" t="inlineStr">
        <is>
          <t>lower is better ?</t>
        </is>
      </c>
      <c r="D52" t="b">
        <v>0</v>
      </c>
    </row>
    <row r="53">
      <c r="A53" s="1" t="n"/>
      <c r="B53" s="1" t="inlineStr">
        <is>
          <t>final best results</t>
        </is>
      </c>
      <c r="C53" t="inlineStr">
        <is>
          <t>max results</t>
        </is>
      </c>
      <c r="D53" t="n">
        <v>10</v>
      </c>
    </row>
    <row r="54">
      <c r="A54" s="1" t="n"/>
      <c r="B54" s="1" t="inlineStr">
        <is>
          <t>final best results</t>
        </is>
      </c>
      <c r="C54" t="inlineStr">
        <is>
          <t>results</t>
        </is>
      </c>
      <c r="D54" t="n">
        <v>82</v>
      </c>
    </row>
    <row r="55">
      <c r="A55" s="1" t="n"/>
      <c r="B55" s="1" t="inlineStr">
        <is>
          <t>final sorting</t>
        </is>
      </c>
      <c r="C55" t="inlineStr">
        <is>
          <t>columns</t>
        </is>
      </c>
      <c r="D55" t="inlineStr">
        <is>
          <t>Left Trunc Dist, Right Trunc Dist, Qual Bal 3</t>
        </is>
      </c>
    </row>
    <row r="56">
      <c r="A56" s="1" t="n"/>
      <c r="B56" s="1" t="inlineStr">
        <is>
          <t>final sorting</t>
        </is>
      </c>
      <c r="C56" t="inlineStr">
        <is>
          <t>lower last column is better ?</t>
        </is>
      </c>
      <c r="D56" t="b">
        <v>0</v>
      </c>
    </row>
    <row r="57">
      <c r="A57" s="1" t="n"/>
      <c r="B57" s="1" t="inlineStr">
        <is>
          <t>after</t>
        </is>
      </c>
      <c r="C57" t="inlineStr">
        <is>
          <t>results</t>
        </is>
      </c>
      <c r="D57" t="n">
        <v>82</v>
      </c>
    </row>
    <row r="58">
      <c r="A58" s="1" t="n"/>
      <c r="B58" s="1" t="inlineStr">
        <is>
          <t>auto-preselection</t>
        </is>
      </c>
      <c r="C58" t="inlineStr">
        <is>
          <t>Nb of pre-selections</t>
        </is>
      </c>
      <c r="D58" t="n">
        <v>4</v>
      </c>
    </row>
    <row r="59">
      <c r="A59" s="1" t="n"/>
      <c r="B59" s="1" t="inlineStr">
        <is>
          <t>auto-preselection</t>
        </is>
      </c>
      <c r="C59" t="inlineStr">
        <is>
          <t>pre-selection column</t>
        </is>
      </c>
      <c r="D59" t="inlineStr">
        <is>
          <t>Qual Bal 3</t>
        </is>
      </c>
    </row>
    <row r="60">
      <c r="A60" s="1" t="n"/>
      <c r="B60" s="1" t="inlineStr">
        <is>
          <t>auto-preselection</t>
        </is>
      </c>
      <c r="C60" t="inlineStr">
        <is>
          <t>lower is better ?</t>
        </is>
      </c>
      <c r="D60" t="b">
        <v>0</v>
      </c>
    </row>
    <row r="61">
      <c r="A61" s="1" t="n"/>
      <c r="B61" s="1" t="inlineStr">
        <is>
          <t>auto-preselection</t>
        </is>
      </c>
      <c r="C61" t="inlineStr">
        <is>
          <t>eliminating threshold</t>
        </is>
      </c>
      <c r="D61" t="n">
        <v>0.3</v>
      </c>
    </row>
    <row r="62">
      <c r="A62" s="1" t="n"/>
      <c r="B62" s="1" t="inlineStr">
        <is>
          <t>auto-preselection</t>
        </is>
      </c>
      <c r="C62" t="inlineStr">
        <is>
          <t>pre-selection column</t>
        </is>
      </c>
      <c r="D62" t="inlineStr">
        <is>
          <t>Qual Bal 2</t>
        </is>
      </c>
    </row>
    <row r="63">
      <c r="A63" s="1" t="n"/>
      <c r="B63" s="1" t="inlineStr">
        <is>
          <t>auto-preselection</t>
        </is>
      </c>
      <c r="C63" t="inlineStr">
        <is>
          <t>lower is better ?</t>
        </is>
      </c>
      <c r="D63" t="b">
        <v>0</v>
      </c>
    </row>
    <row r="64">
      <c r="A64" s="1" t="n"/>
      <c r="B64" s="1" t="inlineStr">
        <is>
          <t>auto-preselection</t>
        </is>
      </c>
      <c r="C64" t="inlineStr">
        <is>
          <t>eliminating threshold</t>
        </is>
      </c>
      <c r="D64" t="n">
        <v>0.3</v>
      </c>
    </row>
    <row r="65">
      <c r="A65" s="1" t="n"/>
      <c r="B65" s="1" t="inlineStr">
        <is>
          <t>auto-preselection</t>
        </is>
      </c>
      <c r="C65" t="inlineStr">
        <is>
          <t>pre-selection column</t>
        </is>
      </c>
      <c r="D65" t="inlineStr">
        <is>
          <t>Qual Bal 1</t>
        </is>
      </c>
    </row>
    <row r="66">
      <c r="A66" s="1" t="n"/>
      <c r="B66" s="1" t="inlineStr">
        <is>
          <t>auto-preselection</t>
        </is>
      </c>
      <c r="C66" t="inlineStr">
        <is>
          <t>lower is better ?</t>
        </is>
      </c>
      <c r="D66" t="b">
        <v>0</v>
      </c>
    </row>
    <row r="67">
      <c r="A67" s="1" t="n"/>
      <c r="B67" s="1" t="inlineStr">
        <is>
          <t>auto-preselection</t>
        </is>
      </c>
      <c r="C67" t="inlineStr">
        <is>
          <t>eliminating threshold</t>
        </is>
      </c>
      <c r="D67" t="n">
        <v>0.3</v>
      </c>
    </row>
    <row r="68">
      <c r="A68" s="1" t="inlineStr">
        <is>
          <t>ExAicMQua-r925m8q3d12</t>
        </is>
      </c>
      <c r="B68" s="1" t="inlineStr">
        <is>
          <t>before</t>
        </is>
      </c>
      <c r="C68" t="inlineStr">
        <is>
          <t>datetime</t>
        </is>
      </c>
      <c r="D68" s="2" t="n">
        <v>45046.68296673487</v>
      </c>
    </row>
    <row r="69">
      <c r="A69" s="1" t="n"/>
      <c r="B69" s="1" t="inlineStr">
        <is>
          <t>before</t>
        </is>
      </c>
      <c r="C69" t="inlineStr">
        <is>
          <t>results</t>
        </is>
      </c>
      <c r="D69" t="n">
        <v>272</v>
      </c>
    </row>
    <row r="70">
      <c r="A70" s="1" t="n"/>
      <c r="B70" s="1" t="inlineStr">
        <is>
          <t>run status</t>
        </is>
      </c>
      <c r="C70" t="inlineStr">
        <is>
          <t>column</t>
        </is>
      </c>
      <c r="D70" t="inlineStr">
        <is>
          <t>ExCod</t>
        </is>
      </c>
    </row>
    <row r="71">
      <c r="A71" s="1" t="n"/>
      <c r="B71" s="1" t="inlineStr">
        <is>
          <t>run status</t>
        </is>
      </c>
      <c r="C71" t="inlineStr">
        <is>
          <t>max value</t>
        </is>
      </c>
      <c r="D71" t="n">
        <v>2</v>
      </c>
    </row>
    <row r="72">
      <c r="A72" s="1" t="n"/>
      <c r="B72" s="1" t="inlineStr">
        <is>
          <t>run status</t>
        </is>
      </c>
      <c r="C72" t="inlineStr">
        <is>
          <t>results</t>
        </is>
      </c>
      <c r="D72" t="n">
        <v>272</v>
      </c>
    </row>
    <row r="73">
      <c r="A73" s="1" t="n"/>
      <c r="B73" s="1" t="inlineStr">
        <is>
          <t>duplicates on params</t>
        </is>
      </c>
      <c r="C73" t="inlineStr">
        <is>
          <t>param. names</t>
        </is>
      </c>
      <c r="D73" t="inlineStr">
        <is>
          <t>Echant, NObs, Effort, Delta AIC, Chi2 P, KS P, CvM Uw P, CvM Cw P, CoefVar Density, PDetec, Min PDetec, Max PDetec, Density, Min Density, Max Density</t>
        </is>
      </c>
    </row>
    <row r="74">
      <c r="A74" s="1" t="n"/>
      <c r="B74" s="1" t="inlineStr">
        <is>
          <t>duplicates on params</t>
        </is>
      </c>
      <c r="C74" t="inlineStr">
        <is>
          <t>param. precisions</t>
        </is>
      </c>
      <c r="D74" t="inlineStr">
        <is>
          <t>Delta AIC: 1, Chi2 P: 2, KS P: 2, CvM Uw P: 2, CvM Cw P: 2, CoefVar Density: 2, PDetec: 3, Min PDetec: 3, Max PDetec: 3, Density: 2, Min Density: 2, Max Density: 2</t>
        </is>
      </c>
    </row>
    <row r="75">
      <c r="A75" s="1" t="n"/>
      <c r="B75" s="1" t="inlineStr">
        <is>
          <t>duplicates on params</t>
        </is>
      </c>
      <c r="C75" t="inlineStr">
        <is>
          <t>results</t>
        </is>
      </c>
      <c r="D75" t="n">
        <v>262</v>
      </c>
    </row>
    <row r="76">
      <c r="A76" s="1" t="n"/>
      <c r="B76" s="1" t="inlineStr">
        <is>
          <t>best AIC</t>
        </is>
      </c>
      <c r="C76" t="inlineStr">
        <is>
          <t>column</t>
        </is>
      </c>
      <c r="D76" t="inlineStr">
        <is>
          <t>Order Same Trunc AIC</t>
        </is>
      </c>
    </row>
    <row r="77">
      <c r="A77" s="1" t="n"/>
      <c r="B77" s="1" t="inlineStr">
        <is>
          <t>best AIC</t>
        </is>
      </c>
      <c r="C77" t="inlineStr">
        <is>
          <t>upper limit (excluded)</t>
        </is>
      </c>
      <c r="D77" t="n">
        <v>3</v>
      </c>
    </row>
    <row r="78">
      <c r="A78" s="1" t="n"/>
      <c r="B78" s="1" t="inlineStr">
        <is>
          <t>best AIC</t>
        </is>
      </c>
      <c r="C78" t="inlineStr">
        <is>
          <t>results</t>
        </is>
      </c>
      <c r="D78" t="n">
        <v>262</v>
      </c>
    </row>
    <row r="79">
      <c r="A79" s="1" t="n"/>
      <c r="B79" s="1" t="inlineStr">
        <is>
          <t>best results for &gt;= 1 indicator</t>
        </is>
      </c>
      <c r="C79" t="inlineStr">
        <is>
          <t>selected indicator orders</t>
        </is>
      </c>
      <c r="D79" t="inlineStr">
        <is>
          <t>Order Close Trunc Chi2 KS DCv, Order Close Trunc DCv, Qual Bal 3, Qual Bal 2, Qual Bal 1, Order Close Trunc Bal Chi2+ Qual, Order Close Trunc Bal KS+ Qual, Order Close Trunc Bal DCv+ Qual</t>
        </is>
      </c>
    </row>
    <row r="80">
      <c r="A80" s="1" t="n"/>
      <c r="B80" s="1" t="inlineStr">
        <is>
          <t>best results for &gt;= 1 indicator</t>
        </is>
      </c>
      <c r="C80" t="inlineStr">
        <is>
          <t>order limit (excluded) / indicator</t>
        </is>
      </c>
      <c r="D80" t="n">
        <v>1</v>
      </c>
    </row>
    <row r="81">
      <c r="A81" s="1" t="n"/>
      <c r="B81" s="1" t="inlineStr">
        <is>
          <t>best results for &gt;= 1 indicator</t>
        </is>
      </c>
      <c r="C81" t="inlineStr">
        <is>
          <t>results</t>
        </is>
      </c>
      <c r="D81" t="n">
        <v>262</v>
      </c>
    </row>
    <row r="82">
      <c r="A82" s="1" t="n"/>
      <c r="B82" s="1" t="inlineStr">
        <is>
          <t>non-outlier sightings</t>
        </is>
      </c>
      <c r="C82" t="inlineStr">
        <is>
          <t>min sighting rate</t>
        </is>
      </c>
      <c r="D82" t="n">
        <v>92.5</v>
      </c>
    </row>
    <row r="83">
      <c r="A83" s="1" t="n"/>
      <c r="B83" s="1" t="inlineStr">
        <is>
          <t>non-outlier sightings</t>
        </is>
      </c>
      <c r="C83" t="inlineStr">
        <is>
          <t>results</t>
        </is>
      </c>
      <c r="D83" t="n">
        <v>128</v>
      </c>
    </row>
    <row r="84">
      <c r="A84" s="1" t="n"/>
      <c r="B84" s="1" t="inlineStr">
        <is>
          <t>final best results</t>
        </is>
      </c>
      <c r="C84" t="inlineStr">
        <is>
          <t>column</t>
        </is>
      </c>
      <c r="D84" t="inlineStr">
        <is>
          <t>Qual Bal 3</t>
        </is>
      </c>
    </row>
    <row r="85">
      <c r="A85" s="1" t="n"/>
      <c r="B85" s="1" t="inlineStr">
        <is>
          <t>final best results</t>
        </is>
      </c>
      <c r="C85" t="inlineStr">
        <is>
          <t>lower is better ?</t>
        </is>
      </c>
      <c r="D85" t="b">
        <v>0</v>
      </c>
    </row>
    <row r="86">
      <c r="A86" s="1" t="n"/>
      <c r="B86" s="1" t="inlineStr">
        <is>
          <t>final best results</t>
        </is>
      </c>
      <c r="C86" t="inlineStr">
        <is>
          <t>max results</t>
        </is>
      </c>
      <c r="D86" t="n">
        <v>12</v>
      </c>
    </row>
    <row r="87">
      <c r="A87" s="1" t="n"/>
      <c r="B87" s="1" t="inlineStr">
        <is>
          <t>final best results</t>
        </is>
      </c>
      <c r="C87" t="inlineStr">
        <is>
          <t>results</t>
        </is>
      </c>
      <c r="D87" t="n">
        <v>97</v>
      </c>
    </row>
    <row r="88">
      <c r="A88" s="1" t="n"/>
      <c r="B88" s="1" t="inlineStr">
        <is>
          <t>final sorting</t>
        </is>
      </c>
      <c r="C88" t="inlineStr">
        <is>
          <t>columns</t>
        </is>
      </c>
      <c r="D88" t="inlineStr">
        <is>
          <t>Left Trunc Dist, Right Trunc Dist, Qual Bal 3</t>
        </is>
      </c>
    </row>
    <row r="89">
      <c r="A89" s="1" t="n"/>
      <c r="B89" s="1" t="inlineStr">
        <is>
          <t>final sorting</t>
        </is>
      </c>
      <c r="C89" t="inlineStr">
        <is>
          <t>lower last column is better ?</t>
        </is>
      </c>
      <c r="D89" t="b">
        <v>0</v>
      </c>
    </row>
    <row r="90">
      <c r="A90" s="1" t="n"/>
      <c r="B90" s="1" t="inlineStr">
        <is>
          <t>after</t>
        </is>
      </c>
      <c r="C90" t="inlineStr">
        <is>
          <t>results</t>
        </is>
      </c>
      <c r="D90" t="n">
        <v>97</v>
      </c>
    </row>
    <row r="91">
      <c r="A91" s="1" t="n"/>
      <c r="B91" s="1" t="inlineStr">
        <is>
          <t>auto-preselection</t>
        </is>
      </c>
      <c r="C91" t="inlineStr">
        <is>
          <t>Nb of pre-selections</t>
        </is>
      </c>
      <c r="D91" t="n">
        <v>5</v>
      </c>
    </row>
    <row r="92">
      <c r="A92" s="1" t="n"/>
      <c r="B92" s="1" t="inlineStr">
        <is>
          <t>auto-preselection</t>
        </is>
      </c>
      <c r="C92" t="inlineStr">
        <is>
          <t>pre-selection column</t>
        </is>
      </c>
      <c r="D92" t="inlineStr">
        <is>
          <t>Qual Bal 3</t>
        </is>
      </c>
    </row>
    <row r="93">
      <c r="A93" s="1" t="n"/>
      <c r="B93" s="1" t="inlineStr">
        <is>
          <t>auto-preselection</t>
        </is>
      </c>
      <c r="C93" t="inlineStr">
        <is>
          <t>lower is better ?</t>
        </is>
      </c>
      <c r="D93" t="b">
        <v>0</v>
      </c>
    </row>
    <row r="94">
      <c r="A94" s="1" t="n"/>
      <c r="B94" s="1" t="inlineStr">
        <is>
          <t>auto-preselection</t>
        </is>
      </c>
      <c r="C94" t="inlineStr">
        <is>
          <t>eliminating threshold</t>
        </is>
      </c>
      <c r="D94" t="n">
        <v>0.2</v>
      </c>
    </row>
    <row r="95">
      <c r="A95" s="1" t="n"/>
      <c r="B95" s="1" t="inlineStr">
        <is>
          <t>auto-preselection</t>
        </is>
      </c>
      <c r="C95" t="inlineStr">
        <is>
          <t>pre-selection column</t>
        </is>
      </c>
      <c r="D95" t="inlineStr">
        <is>
          <t>Qual Bal 2</t>
        </is>
      </c>
    </row>
    <row r="96">
      <c r="A96" s="1" t="n"/>
      <c r="B96" s="1" t="inlineStr">
        <is>
          <t>auto-preselection</t>
        </is>
      </c>
      <c r="C96" t="inlineStr">
        <is>
          <t>lower is better ?</t>
        </is>
      </c>
      <c r="D96" t="b">
        <v>0</v>
      </c>
    </row>
    <row r="97">
      <c r="A97" s="1" t="n"/>
      <c r="B97" s="1" t="inlineStr">
        <is>
          <t>auto-preselection</t>
        </is>
      </c>
      <c r="C97" t="inlineStr">
        <is>
          <t>eliminating threshold</t>
        </is>
      </c>
      <c r="D97" t="n">
        <v>0.2</v>
      </c>
    </row>
    <row r="98">
      <c r="A98" s="1" t="n"/>
      <c r="B98" s="1" t="inlineStr">
        <is>
          <t>auto-preselection</t>
        </is>
      </c>
      <c r="C98" t="inlineStr">
        <is>
          <t>pre-selection column</t>
        </is>
      </c>
      <c r="D98" t="inlineStr">
        <is>
          <t>Qual Bal 1</t>
        </is>
      </c>
    </row>
    <row r="99">
      <c r="A99" s="1" t="n"/>
      <c r="B99" s="1" t="inlineStr">
        <is>
          <t>auto-preselection</t>
        </is>
      </c>
      <c r="C99" t="inlineStr">
        <is>
          <t>lower is better ?</t>
        </is>
      </c>
      <c r="D99" t="b">
        <v>0</v>
      </c>
    </row>
    <row r="100">
      <c r="A100" s="1" t="n"/>
      <c r="B100" s="1" t="inlineStr">
        <is>
          <t>auto-preselection</t>
        </is>
      </c>
      <c r="C100" t="inlineStr">
        <is>
          <t>eliminating threshold</t>
        </is>
      </c>
      <c r="D100" t="n">
        <v>0.2</v>
      </c>
    </row>
    <row r="101">
      <c r="A101" s="1" t="inlineStr">
        <is>
          <t>ExCode</t>
        </is>
      </c>
      <c r="B101" s="1" t="inlineStr">
        <is>
          <t>before</t>
        </is>
      </c>
      <c r="C101" t="inlineStr">
        <is>
          <t>datetime</t>
        </is>
      </c>
      <c r="D101" s="2" t="n">
        <v>45046.68296827419</v>
      </c>
    </row>
    <row r="102">
      <c r="A102" s="1" t="n"/>
      <c r="B102" s="1" t="inlineStr">
        <is>
          <t>before</t>
        </is>
      </c>
      <c r="C102" t="inlineStr">
        <is>
          <t>results</t>
        </is>
      </c>
      <c r="D102" t="n">
        <v>272</v>
      </c>
    </row>
    <row r="103">
      <c r="A103" s="1" t="n"/>
      <c r="B103" s="1" t="inlineStr">
        <is>
          <t>run status</t>
        </is>
      </c>
      <c r="C103" t="inlineStr">
        <is>
          <t>column</t>
        </is>
      </c>
      <c r="D103" t="inlineStr">
        <is>
          <t>ExCod</t>
        </is>
      </c>
    </row>
    <row r="104">
      <c r="A104" s="1" t="n"/>
      <c r="B104" s="1" t="inlineStr">
        <is>
          <t>run status</t>
        </is>
      </c>
      <c r="C104" t="inlineStr">
        <is>
          <t>max value</t>
        </is>
      </c>
      <c r="D104" t="n">
        <v>2</v>
      </c>
    </row>
    <row r="105">
      <c r="A105" s="1" t="n"/>
      <c r="B105" s="1" t="inlineStr">
        <is>
          <t>run status</t>
        </is>
      </c>
      <c r="C105" t="inlineStr">
        <is>
          <t>results</t>
        </is>
      </c>
      <c r="D105" t="n">
        <v>272</v>
      </c>
    </row>
    <row r="106">
      <c r="A106" s="1" t="n"/>
      <c r="B106" s="1" t="inlineStr">
        <is>
          <t>duplicates on params</t>
        </is>
      </c>
      <c r="C106" t="inlineStr">
        <is>
          <t>param. names</t>
        </is>
      </c>
      <c r="D106" t="inlineStr">
        <is>
          <t>Echant, NObs, Effort, Delta AIC, Chi2 P, KS P, CvM Uw P, CvM Cw P, CoefVar Density, PDetec, Min PDetec, Max PDetec, Density, Min Density, Max Density</t>
        </is>
      </c>
    </row>
    <row r="107">
      <c r="A107" s="1" t="n"/>
      <c r="B107" s="1" t="inlineStr">
        <is>
          <t>duplicates on params</t>
        </is>
      </c>
      <c r="C107" t="inlineStr">
        <is>
          <t>param. precisions</t>
        </is>
      </c>
      <c r="D107" t="inlineStr">
        <is>
          <t>Delta AIC: 1, Chi2 P: 2, KS P: 2, CvM Uw P: 2, CvM Cw P: 2, CoefVar Density: 2, PDetec: 3, Min PDetec: 3, Max PDetec: 3, Density: 2, Min Density: 2, Max Density: 2</t>
        </is>
      </c>
    </row>
    <row r="108">
      <c r="A108" s="1" t="n"/>
      <c r="B108" s="1" t="inlineStr">
        <is>
          <t>duplicates on params</t>
        </is>
      </c>
      <c r="C108" t="inlineStr">
        <is>
          <t>results</t>
        </is>
      </c>
      <c r="D108" t="n">
        <v>262</v>
      </c>
    </row>
    <row r="109">
      <c r="A109" s="1" t="n"/>
      <c r="B109" s="1" t="inlineStr">
        <is>
          <t>final sorting</t>
        </is>
      </c>
      <c r="C109" t="inlineStr">
        <is>
          <t>columns</t>
        </is>
      </c>
      <c r="D109" t="inlineStr">
        <is>
          <t>Left Trunc Dist, Right Trunc Dist, Qual Bal 3</t>
        </is>
      </c>
    </row>
    <row r="110">
      <c r="A110" s="1" t="n"/>
      <c r="B110" s="1" t="inlineStr">
        <is>
          <t>final sorting</t>
        </is>
      </c>
      <c r="C110" t="inlineStr">
        <is>
          <t>lower last column is better ?</t>
        </is>
      </c>
      <c r="D110" t="b">
        <v>0</v>
      </c>
    </row>
    <row r="111">
      <c r="A111" s="1" t="n"/>
      <c r="B111" s="1" t="inlineStr">
        <is>
          <t>after</t>
        </is>
      </c>
      <c r="C111" t="inlineStr">
        <is>
          <t>results</t>
        </is>
      </c>
      <c r="D111" t="n">
        <v>262</v>
      </c>
    </row>
    <row r="112">
      <c r="A112" s="1" t="n"/>
      <c r="B112" s="1" t="inlineStr">
        <is>
          <t>auto-preselection</t>
        </is>
      </c>
      <c r="C112" t="inlineStr">
        <is>
          <t>Nb of pre-selections</t>
        </is>
      </c>
      <c r="D112" t="n">
        <v>10</v>
      </c>
    </row>
    <row r="113">
      <c r="A113" s="1" t="n"/>
      <c r="B113" s="1" t="inlineStr">
        <is>
          <t>auto-preselection</t>
        </is>
      </c>
      <c r="C113" t="inlineStr">
        <is>
          <t>pre-selection column</t>
        </is>
      </c>
      <c r="D113" t="inlineStr">
        <is>
          <t>Qual Bal 3</t>
        </is>
      </c>
    </row>
    <row r="114">
      <c r="A114" s="1" t="n"/>
      <c r="B114" s="1" t="inlineStr">
        <is>
          <t>auto-preselection</t>
        </is>
      </c>
      <c r="C114" t="inlineStr">
        <is>
          <t>lower is better ?</t>
        </is>
      </c>
      <c r="D114" t="b">
        <v>0</v>
      </c>
    </row>
    <row r="115">
      <c r="A115" s="1" t="n"/>
      <c r="B115" s="1" t="inlineStr">
        <is>
          <t>auto-preselection</t>
        </is>
      </c>
      <c r="C115" t="inlineStr">
        <is>
          <t>eliminating threshold</t>
        </is>
      </c>
      <c r="D115" t="n">
        <v>0.1</v>
      </c>
    </row>
    <row r="116">
      <c r="A116" s="1" t="n"/>
      <c r="B116" s="1" t="inlineStr">
        <is>
          <t>auto-preselection</t>
        </is>
      </c>
      <c r="C116" t="inlineStr">
        <is>
          <t>pre-selection column</t>
        </is>
      </c>
      <c r="D116" t="inlineStr">
        <is>
          <t>Qual Bal 2</t>
        </is>
      </c>
    </row>
    <row r="117">
      <c r="A117" s="1" t="n"/>
      <c r="B117" s="1" t="inlineStr">
        <is>
          <t>auto-preselection</t>
        </is>
      </c>
      <c r="C117" t="inlineStr">
        <is>
          <t>lower is better ?</t>
        </is>
      </c>
      <c r="D117" t="b">
        <v>0</v>
      </c>
    </row>
    <row r="118">
      <c r="A118" s="1" t="n"/>
      <c r="B118" s="1" t="inlineStr">
        <is>
          <t>auto-preselection</t>
        </is>
      </c>
      <c r="C118" t="inlineStr">
        <is>
          <t>eliminating threshold</t>
        </is>
      </c>
      <c r="D118" t="n">
        <v>0.1</v>
      </c>
    </row>
    <row r="119">
      <c r="A119" s="1" t="n"/>
      <c r="B119" s="1" t="inlineStr">
        <is>
          <t>auto-preselection</t>
        </is>
      </c>
      <c r="C119" t="inlineStr">
        <is>
          <t>pre-selection column</t>
        </is>
      </c>
      <c r="D119" t="inlineStr">
        <is>
          <t>Qual Bal 1</t>
        </is>
      </c>
    </row>
    <row r="120">
      <c r="A120" s="1" t="n"/>
      <c r="B120" s="1" t="inlineStr">
        <is>
          <t>auto-preselection</t>
        </is>
      </c>
      <c r="C120" t="inlineStr">
        <is>
          <t>lower is better ?</t>
        </is>
      </c>
      <c r="D120" t="b">
        <v>0</v>
      </c>
    </row>
    <row r="121">
      <c r="A121" s="1" t="n"/>
      <c r="B121" s="1" t="inlineStr">
        <is>
          <t>auto-preselection</t>
        </is>
      </c>
      <c r="C121" t="inlineStr">
        <is>
          <t>eliminating threshold</t>
        </is>
      </c>
      <c r="D121" t="n">
        <v>0.1</v>
      </c>
    </row>
  </sheetData>
  <mergeCells count="4">
    <mergeCell ref="A2:A34"/>
    <mergeCell ref="A35:A67"/>
    <mergeCell ref="A68:A100"/>
    <mergeCell ref="A101:A12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R27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Echant</t>
        </is>
      </c>
      <c r="C1" s="1" t="inlineStr">
        <is>
          <t>Espèce</t>
        </is>
      </c>
      <c r="D1" s="1" t="inlineStr">
        <is>
          <t>Passage</t>
        </is>
      </c>
      <c r="E1" s="1" t="inlineStr">
        <is>
          <t>Adulte</t>
        </is>
      </c>
      <c r="F1" s="1" t="inlineStr">
        <is>
          <t>Durée</t>
        </is>
      </c>
      <c r="G1" s="1" t="inlineStr">
        <is>
          <t>NTot Obs</t>
        </is>
      </c>
      <c r="H1" s="1" t="inlineStr">
        <is>
          <t>Max Dist</t>
        </is>
      </c>
      <c r="I1" s="1" t="inlineStr">
        <is>
          <t>Analyse</t>
        </is>
      </c>
      <c r="J1" s="1" t="inlineStr">
        <is>
          <t>Mod Key Fn</t>
        </is>
      </c>
      <c r="K1" s="1" t="inlineStr">
        <is>
          <t>Mod Adj Ser</t>
        </is>
      </c>
      <c r="L1" s="1" t="inlineStr">
        <is>
          <t>Left Trunc Dist</t>
        </is>
      </c>
      <c r="M1" s="1" t="inlineStr">
        <is>
          <t>Right Trunc Dist</t>
        </is>
      </c>
      <c r="N1" s="1" t="inlineStr">
        <is>
          <t>Fit Dist Cuts</t>
        </is>
      </c>
      <c r="O1" s="1" t="inlineStr">
        <is>
          <t>ExCod</t>
        </is>
      </c>
      <c r="P1" s="1" t="inlineStr">
        <is>
          <t>Effort</t>
        </is>
      </c>
      <c r="Q1" s="1" t="inlineStr">
        <is>
          <t>NObs</t>
        </is>
      </c>
      <c r="R1" s="1" t="inlineStr">
        <is>
          <t>Obs Rate</t>
        </is>
      </c>
      <c r="S1" s="1" t="inlineStr">
        <is>
          <t>NumPars AdjSer</t>
        </is>
      </c>
      <c r="T1" s="1" t="inlineStr">
        <is>
          <t>Delta AIC</t>
        </is>
      </c>
      <c r="U1" s="1" t="inlineStr">
        <is>
          <t>Chi2 P</t>
        </is>
      </c>
      <c r="V1" s="1" t="inlineStr">
        <is>
          <t>KS P</t>
        </is>
      </c>
      <c r="W1" s="1" t="inlineStr">
        <is>
          <t>CvM Uw P</t>
        </is>
      </c>
      <c r="X1" s="1" t="inlineStr">
        <is>
          <t>CvM Cw P</t>
        </is>
      </c>
      <c r="Y1" s="1" t="inlineStr">
        <is>
          <t>CoefVar Density</t>
        </is>
      </c>
      <c r="Z1" s="1" t="inlineStr">
        <is>
          <t>Qual Bal 3</t>
        </is>
      </c>
      <c r="AA1" s="1" t="inlineStr">
        <is>
          <t>Qual Bal 2</t>
        </is>
      </c>
      <c r="AB1" s="1" t="inlineStr">
        <is>
          <t>Qual Bal 1</t>
        </is>
      </c>
      <c r="AC1" s="1" t="inlineStr">
        <is>
          <t>Qual Chi2+</t>
        </is>
      </c>
      <c r="AD1" s="1" t="inlineStr">
        <is>
          <t>Qual KS+</t>
        </is>
      </c>
      <c r="AE1" s="1" t="inlineStr">
        <is>
          <t>Qual DCv+</t>
        </is>
      </c>
      <c r="AF1" s="1" t="inlineStr">
        <is>
          <t>Density</t>
        </is>
      </c>
      <c r="AG1" s="1" t="inlineStr">
        <is>
          <t>Min Density</t>
        </is>
      </c>
      <c r="AH1" s="1" t="inlineStr">
        <is>
          <t>Max Density</t>
        </is>
      </c>
      <c r="AI1" s="1" t="inlineStr">
        <is>
          <t>Number</t>
        </is>
      </c>
      <c r="AJ1" s="1" t="inlineStr">
        <is>
          <t>Min Number</t>
        </is>
      </c>
      <c r="AK1" s="1" t="inlineStr">
        <is>
          <t>Max Number</t>
        </is>
      </c>
      <c r="AL1" s="1" t="inlineStr">
        <is>
          <t>EDR/ESW</t>
        </is>
      </c>
      <c r="AM1" s="1" t="inlineStr">
        <is>
          <t>Min EDR/ESW</t>
        </is>
      </c>
      <c r="AN1" s="1" t="inlineStr">
        <is>
          <t>Max EDR/ESW</t>
        </is>
      </c>
      <c r="AO1" s="1" t="inlineStr">
        <is>
          <t>PDetec</t>
        </is>
      </c>
      <c r="AP1" s="1" t="inlineStr">
        <is>
          <t>Min PDetec</t>
        </is>
      </c>
      <c r="AQ1" s="1" t="inlineStr">
        <is>
          <t>Max PDetec</t>
        </is>
      </c>
      <c r="AR1" s="1" t="inlineStr">
        <is>
          <t>RunFolder</t>
        </is>
      </c>
    </row>
    <row r="2">
      <c r="A2" s="1" t="n">
        <v>1</v>
      </c>
      <c r="B2" s="3" t="n">
        <v>0</v>
      </c>
      <c r="C2" s="4" t="inlineStr">
        <is>
          <t>Sylvia atricapilla</t>
        </is>
      </c>
      <c r="D2" s="4" t="inlineStr">
        <is>
          <t>a+b</t>
        </is>
      </c>
      <c r="E2" s="4" t="inlineStr">
        <is>
          <t>m</t>
        </is>
      </c>
      <c r="F2" s="4" t="inlineStr">
        <is>
          <t>5mn</t>
        </is>
      </c>
      <c r="G2" s="3" t="n">
        <v>270</v>
      </c>
      <c r="H2" s="3" t="n">
        <v>488.187599344441</v>
      </c>
      <c r="I2" s="3" t="n">
        <v>23</v>
      </c>
      <c r="J2" s="4" t="inlineStr">
        <is>
          <t>HAZARD</t>
        </is>
      </c>
      <c r="K2" s="4" t="inlineStr">
        <is>
          <t>POLY</t>
        </is>
      </c>
      <c r="L2" s="5" t="inlineStr"/>
      <c r="M2" s="3" t="n">
        <v>100</v>
      </c>
      <c r="N2" s="5" t="inlineStr"/>
      <c r="O2" s="6" t="n">
        <v>2</v>
      </c>
      <c r="P2" s="3" t="n">
        <v>190</v>
      </c>
      <c r="Q2" s="3" t="n">
        <v>163</v>
      </c>
      <c r="R2" s="3" t="n">
        <v>60.4</v>
      </c>
      <c r="S2" s="3" t="n">
        <v>0</v>
      </c>
      <c r="T2" s="3" t="n">
        <v>0</v>
      </c>
      <c r="U2" s="7" t="n">
        <v>0.86</v>
      </c>
      <c r="V2" s="7" t="n">
        <v>0.89</v>
      </c>
      <c r="W2" s="3" t="n">
        <v>0.9</v>
      </c>
      <c r="X2" s="3" t="n">
        <v>0.9</v>
      </c>
      <c r="Y2" s="7" t="n">
        <v>12.2</v>
      </c>
      <c r="Z2" s="3" t="n">
        <v>0.8100000000000001</v>
      </c>
      <c r="AA2" s="3" t="n">
        <v>0.8</v>
      </c>
      <c r="AB2" s="3" t="n">
        <v>0.85</v>
      </c>
      <c r="AC2" s="3" t="n">
        <v>0.82</v>
      </c>
      <c r="AD2" s="3" t="n">
        <v>0.82</v>
      </c>
      <c r="AE2" s="3" t="n">
        <v>0.8100000000000001</v>
      </c>
      <c r="AF2" s="3" t="n">
        <v>29.33</v>
      </c>
      <c r="AG2" s="3" t="n">
        <v>23.06</v>
      </c>
      <c r="AH2" s="3" t="n">
        <v>37.3</v>
      </c>
      <c r="AI2" s="3" t="n">
        <v>704</v>
      </c>
      <c r="AJ2" s="3" t="n">
        <v>553</v>
      </c>
      <c r="AK2" s="3" t="n">
        <v>895</v>
      </c>
      <c r="AL2" s="3" t="n">
        <v>96.5</v>
      </c>
      <c r="AM2" s="3" t="n">
        <v>91.40000000000001</v>
      </c>
      <c r="AN2" s="3" t="n">
        <v>101.9</v>
      </c>
      <c r="AO2" s="3" t="n">
        <v>0.931</v>
      </c>
      <c r="AP2" s="3" t="n">
        <v>0.835</v>
      </c>
      <c r="AQ2" s="3" t="n">
        <v>1</v>
      </c>
      <c r="AR2" s="4">
        <f>HYPERLINK("file:///SylvAtri-ab-5mn-m-haz-pol-r100-f3o17kfj", "SylvAtri-ab-5mn-m-haz-pol-r100-f3o17kfj")</f>
        <v/>
      </c>
    </row>
    <row r="3">
      <c r="A3" s="1" t="n">
        <v>2</v>
      </c>
      <c r="B3" t="n">
        <v>0</v>
      </c>
      <c r="C3" s="8" t="inlineStr">
        <is>
          <t>Sylvia atricapilla</t>
        </is>
      </c>
      <c r="D3" s="8" t="inlineStr">
        <is>
          <t>a+b</t>
        </is>
      </c>
      <c r="E3" s="8" t="inlineStr">
        <is>
          <t>m</t>
        </is>
      </c>
      <c r="F3" s="8" t="inlineStr">
        <is>
          <t>5mn</t>
        </is>
      </c>
      <c r="G3" t="n">
        <v>270</v>
      </c>
      <c r="H3" t="n">
        <v>488.187599344441</v>
      </c>
      <c r="I3" t="n">
        <v>9</v>
      </c>
      <c r="J3" s="8" t="inlineStr">
        <is>
          <t>HNORMAL</t>
        </is>
      </c>
      <c r="K3" s="8" t="inlineStr">
        <is>
          <t>POLY</t>
        </is>
      </c>
      <c r="L3" s="9" t="inlineStr"/>
      <c r="M3" t="n">
        <v>100</v>
      </c>
      <c r="N3" s="9" t="inlineStr"/>
      <c r="O3" s="7" t="n">
        <v>1</v>
      </c>
      <c r="P3" t="n">
        <v>190</v>
      </c>
      <c r="Q3" t="n">
        <v>163</v>
      </c>
      <c r="R3" t="n">
        <v>60.4</v>
      </c>
      <c r="S3" t="n">
        <v>0</v>
      </c>
      <c r="T3" t="n">
        <v>0.18</v>
      </c>
      <c r="U3" s="6" t="n">
        <v>0.68</v>
      </c>
      <c r="V3" s="7" t="n">
        <v>0.77</v>
      </c>
      <c r="W3" t="n">
        <v>0.8</v>
      </c>
      <c r="X3" t="n">
        <v>0.9</v>
      </c>
      <c r="Y3" s="7" t="n">
        <v>17.3</v>
      </c>
      <c r="Z3" t="n">
        <v>0.79</v>
      </c>
      <c r="AA3" t="n">
        <v>0.77</v>
      </c>
      <c r="AB3" t="n">
        <v>0.77</v>
      </c>
      <c r="AC3" t="n">
        <v>0.77</v>
      </c>
      <c r="AD3" t="n">
        <v>0.78</v>
      </c>
      <c r="AE3" t="n">
        <v>0.77</v>
      </c>
      <c r="AF3" t="n">
        <v>31.28</v>
      </c>
      <c r="AG3" t="n">
        <v>22.32</v>
      </c>
      <c r="AH3" t="n">
        <v>43.84</v>
      </c>
      <c r="AI3" t="n">
        <v>751</v>
      </c>
      <c r="AJ3" t="n">
        <v>536</v>
      </c>
      <c r="AK3" t="n">
        <v>1052</v>
      </c>
      <c r="AL3" t="n">
        <v>93.40000000000001</v>
      </c>
      <c r="AM3" t="n">
        <v>81.90000000000001</v>
      </c>
      <c r="AN3" t="n">
        <v>106.6</v>
      </c>
      <c r="AO3" t="n">
        <v>0.873</v>
      </c>
      <c r="AP3" t="n">
        <v>0.671</v>
      </c>
      <c r="AQ3" t="n">
        <v>1</v>
      </c>
      <c r="AR3" s="8">
        <f>HYPERLINK("file:///SylvAtri-ab-5mn-m-hno-pol-r100-5lhzr91v", "SylvAtri-ab-5mn-m-hno-pol-r100-5lhzr91v")</f>
        <v/>
      </c>
    </row>
    <row r="4">
      <c r="A4" s="1" t="n">
        <v>3</v>
      </c>
      <c r="B4" s="3" t="n">
        <v>0</v>
      </c>
      <c r="C4" s="4" t="inlineStr">
        <is>
          <t>Sylvia atricapilla</t>
        </is>
      </c>
      <c r="D4" s="4" t="inlineStr">
        <is>
          <t>a+b</t>
        </is>
      </c>
      <c r="E4" s="4" t="inlineStr">
        <is>
          <t>m</t>
        </is>
      </c>
      <c r="F4" s="4" t="inlineStr">
        <is>
          <t>5mn</t>
        </is>
      </c>
      <c r="G4" s="3" t="n">
        <v>270</v>
      </c>
      <c r="H4" s="3" t="n">
        <v>488.187599344441</v>
      </c>
      <c r="I4" s="3" t="n">
        <v>19</v>
      </c>
      <c r="J4" s="4" t="inlineStr">
        <is>
          <t>HAZARD</t>
        </is>
      </c>
      <c r="K4" s="4" t="inlineStr">
        <is>
          <t>POLY</t>
        </is>
      </c>
      <c r="L4" s="3" t="n">
        <v>12</v>
      </c>
      <c r="M4" s="5" t="inlineStr"/>
      <c r="N4" s="3" t="n">
        <v>13</v>
      </c>
      <c r="O4" s="6" t="n">
        <v>2</v>
      </c>
      <c r="P4" s="3" t="n">
        <v>190</v>
      </c>
      <c r="Q4" s="3" t="n">
        <v>268</v>
      </c>
      <c r="R4" s="3" t="n">
        <v>99.3</v>
      </c>
      <c r="S4" s="3" t="n">
        <v>0</v>
      </c>
      <c r="T4" s="3" t="n">
        <v>0</v>
      </c>
      <c r="U4" s="6" t="n">
        <v>0.41</v>
      </c>
      <c r="V4" s="6" t="n">
        <v>0.5600000000000001</v>
      </c>
      <c r="W4" s="3" t="n">
        <v>0.7</v>
      </c>
      <c r="X4" s="3" t="n">
        <v>0.7</v>
      </c>
      <c r="Y4" s="7" t="n">
        <v>12.1</v>
      </c>
      <c r="Z4" s="3" t="n">
        <v>0.7</v>
      </c>
      <c r="AA4" s="3" t="n">
        <v>0.6899999999999999</v>
      </c>
      <c r="AB4" s="3" t="n">
        <v>0.71</v>
      </c>
      <c r="AC4" s="3" t="n">
        <v>0.66</v>
      </c>
      <c r="AD4" s="3" t="n">
        <v>0.68</v>
      </c>
      <c r="AE4" s="3" t="n">
        <v>0.71</v>
      </c>
      <c r="AF4" s="3" t="n">
        <v>29.93</v>
      </c>
      <c r="AG4" s="3" t="n">
        <v>23.61</v>
      </c>
      <c r="AH4" s="3" t="n">
        <v>37.95</v>
      </c>
      <c r="AI4" s="3" t="n">
        <v>718</v>
      </c>
      <c r="AJ4" s="3" t="n">
        <v>567</v>
      </c>
      <c r="AK4" s="3" t="n">
        <v>911</v>
      </c>
      <c r="AL4" s="3" t="n">
        <v>122.5</v>
      </c>
      <c r="AM4" s="3" t="n">
        <v>112.3</v>
      </c>
      <c r="AN4" s="3" t="n">
        <v>133.6</v>
      </c>
      <c r="AO4" s="3" t="n">
        <v>0.063</v>
      </c>
      <c r="AP4" s="3" t="n">
        <v>0.053</v>
      </c>
      <c r="AQ4" s="3" t="n">
        <v>0.075</v>
      </c>
      <c r="AR4" s="4">
        <f>HYPERLINK("file:///SylvAtri-ab-5mn-m-haz-pol-la-ma-_0htyo_8", "SylvAtri-ab-5mn-m-haz-pol-la-ma-_0htyo_8")</f>
        <v/>
      </c>
    </row>
    <row r="5">
      <c r="A5" s="1" t="n">
        <v>4</v>
      </c>
      <c r="B5" s="3" t="n">
        <v>0</v>
      </c>
      <c r="C5" s="4" t="inlineStr">
        <is>
          <t>Sylvia atricapilla</t>
        </is>
      </c>
      <c r="D5" s="4" t="inlineStr">
        <is>
          <t>a+b</t>
        </is>
      </c>
      <c r="E5" s="4" t="inlineStr">
        <is>
          <t>m</t>
        </is>
      </c>
      <c r="F5" s="4" t="inlineStr">
        <is>
          <t>5mn</t>
        </is>
      </c>
      <c r="G5" s="3" t="n">
        <v>270</v>
      </c>
      <c r="H5" s="3" t="n">
        <v>488.187599344441</v>
      </c>
      <c r="I5" s="3" t="n">
        <v>12</v>
      </c>
      <c r="J5" s="4" t="inlineStr">
        <is>
          <t>HNORMAL</t>
        </is>
      </c>
      <c r="K5" s="4" t="inlineStr">
        <is>
          <t>POLY</t>
        </is>
      </c>
      <c r="L5" s="3" t="n">
        <v>20</v>
      </c>
      <c r="M5" s="3" t="n">
        <v>100</v>
      </c>
      <c r="N5" s="5" t="inlineStr"/>
      <c r="O5" s="7" t="n">
        <v>1</v>
      </c>
      <c r="P5" s="3" t="n">
        <v>190</v>
      </c>
      <c r="Q5" s="3" t="n">
        <v>158</v>
      </c>
      <c r="R5" s="3" t="n">
        <v>58.5</v>
      </c>
      <c r="S5" s="3" t="n">
        <v>0</v>
      </c>
      <c r="T5" s="3" t="n">
        <v>0</v>
      </c>
      <c r="U5" s="6" t="n">
        <v>0.27</v>
      </c>
      <c r="V5" s="7" t="n">
        <v>0.84</v>
      </c>
      <c r="W5" s="3" t="n">
        <v>0.8</v>
      </c>
      <c r="X5" s="3" t="n">
        <v>0.8</v>
      </c>
      <c r="Y5" s="7" t="n">
        <v>17.8</v>
      </c>
      <c r="Z5" s="3" t="n">
        <v>0.6899999999999999</v>
      </c>
      <c r="AA5" s="3" t="n">
        <v>0.68</v>
      </c>
      <c r="AB5" s="3" t="n">
        <v>0.67</v>
      </c>
      <c r="AC5" s="3" t="n">
        <v>0.62</v>
      </c>
      <c r="AD5" s="3" t="n">
        <v>0.71</v>
      </c>
      <c r="AE5" s="3" t="n">
        <v>0.68</v>
      </c>
      <c r="AF5" s="3" t="n">
        <v>33.32</v>
      </c>
      <c r="AG5" s="3" t="n">
        <v>23.53</v>
      </c>
      <c r="AH5" s="3" t="n">
        <v>47.19</v>
      </c>
      <c r="AI5" s="3" t="n">
        <v>800</v>
      </c>
      <c r="AJ5" s="3" t="n">
        <v>565</v>
      </c>
      <c r="AK5" s="3" t="n">
        <v>1132</v>
      </c>
      <c r="AL5" s="3" t="n">
        <v>89.09999999999999</v>
      </c>
      <c r="AM5" s="3" t="n">
        <v>77.3</v>
      </c>
      <c r="AN5" s="3" t="n">
        <v>102.7</v>
      </c>
      <c r="AO5" s="3" t="n">
        <v>0.794</v>
      </c>
      <c r="AP5" s="3" t="n">
        <v>0.598</v>
      </c>
      <c r="AQ5" s="3" t="n">
        <v>1</v>
      </c>
      <c r="AR5" s="4">
        <f>HYPERLINK("file:///SylvAtri-ab-5mn-m-hno-pol-l20-r100-1whj4eyg", "SylvAtri-ab-5mn-m-hno-pol-l20-r100-1whj4eyg")</f>
        <v/>
      </c>
    </row>
    <row r="6">
      <c r="A6" s="1" t="n">
        <v>5</v>
      </c>
      <c r="B6" s="3" t="n">
        <v>0</v>
      </c>
      <c r="C6" s="4" t="inlineStr">
        <is>
          <t>Sylvia atricapilla</t>
        </is>
      </c>
      <c r="D6" s="4" t="inlineStr">
        <is>
          <t>a+b</t>
        </is>
      </c>
      <c r="E6" s="4" t="inlineStr">
        <is>
          <t>m</t>
        </is>
      </c>
      <c r="F6" s="4" t="inlineStr">
        <is>
          <t>5mn</t>
        </is>
      </c>
      <c r="G6" s="3" t="n">
        <v>270</v>
      </c>
      <c r="H6" s="3" t="n">
        <v>488.187599344441</v>
      </c>
      <c r="I6" s="3" t="n">
        <v>21</v>
      </c>
      <c r="J6" s="4" t="inlineStr">
        <is>
          <t>HAZARD</t>
        </is>
      </c>
      <c r="K6" s="4" t="inlineStr">
        <is>
          <t>POLY</t>
        </is>
      </c>
      <c r="L6" s="3" t="n">
        <v>23</v>
      </c>
      <c r="M6" s="3" t="n">
        <v>377</v>
      </c>
      <c r="N6" s="3" t="n">
        <v>17</v>
      </c>
      <c r="O6" s="7" t="n">
        <v>1</v>
      </c>
      <c r="P6" s="3" t="n">
        <v>190</v>
      </c>
      <c r="Q6" s="3" t="n">
        <v>258</v>
      </c>
      <c r="R6" s="3" t="n">
        <v>95.59999999999999</v>
      </c>
      <c r="S6" s="3" t="n">
        <v>0</v>
      </c>
      <c r="T6" s="3" t="n">
        <v>0</v>
      </c>
      <c r="U6" s="6" t="n">
        <v>0.41</v>
      </c>
      <c r="V6" s="6" t="n">
        <v>0.54</v>
      </c>
      <c r="W6" s="3" t="n">
        <v>0.7</v>
      </c>
      <c r="X6" s="3" t="n">
        <v>0.7</v>
      </c>
      <c r="Y6" s="7" t="n">
        <v>12.4</v>
      </c>
      <c r="Z6" s="3" t="n">
        <v>0.6899999999999999</v>
      </c>
      <c r="AA6" s="3" t="n">
        <v>0.68</v>
      </c>
      <c r="AB6" s="3" t="n">
        <v>0.7</v>
      </c>
      <c r="AC6" s="3" t="n">
        <v>0.65</v>
      </c>
      <c r="AD6" s="3" t="n">
        <v>0.67</v>
      </c>
      <c r="AE6" s="3" t="n">
        <v>0.7</v>
      </c>
      <c r="AF6" s="3" t="n">
        <v>30.31</v>
      </c>
      <c r="AG6" s="3" t="n">
        <v>23.77</v>
      </c>
      <c r="AH6" s="3" t="n">
        <v>38.65</v>
      </c>
      <c r="AI6" s="3" t="n">
        <v>727</v>
      </c>
      <c r="AJ6" s="3" t="n">
        <v>570</v>
      </c>
      <c r="AK6" s="3" t="n">
        <v>928</v>
      </c>
      <c r="AL6" s="3" t="n">
        <v>119.4</v>
      </c>
      <c r="AM6" s="3" t="n">
        <v>108.8</v>
      </c>
      <c r="AN6" s="3" t="n">
        <v>131</v>
      </c>
      <c r="AO6" s="3" t="n">
        <v>0.1</v>
      </c>
      <c r="AP6" s="3" t="n">
        <v>0.083</v>
      </c>
      <c r="AQ6" s="3" t="n">
        <v>0.121</v>
      </c>
      <c r="AR6" s="4">
        <f>HYPERLINK("file:///SylvAtri-ab-5mn-m-haz-pol-la-ra-ma-tovsic8n", "SylvAtri-ab-5mn-m-haz-pol-la-ra-ma-tovsic8n")</f>
        <v/>
      </c>
    </row>
    <row r="7">
      <c r="A7" s="1" t="n">
        <v>6</v>
      </c>
      <c r="B7" s="3" t="n">
        <v>0</v>
      </c>
      <c r="C7" s="4" t="inlineStr">
        <is>
          <t>Sylvia atricapilla</t>
        </is>
      </c>
      <c r="D7" s="4" t="inlineStr">
        <is>
          <t>a+b</t>
        </is>
      </c>
      <c r="E7" s="4" t="inlineStr">
        <is>
          <t>m</t>
        </is>
      </c>
      <c r="F7" s="4" t="inlineStr">
        <is>
          <t>5mn</t>
        </is>
      </c>
      <c r="G7" s="3" t="n">
        <v>270</v>
      </c>
      <c r="H7" s="3" t="n">
        <v>488.187599344441</v>
      </c>
      <c r="I7" s="3" t="n">
        <v>17</v>
      </c>
      <c r="J7" s="4" t="inlineStr">
        <is>
          <t>HAZARD</t>
        </is>
      </c>
      <c r="K7" s="4" t="inlineStr">
        <is>
          <t>POLY</t>
        </is>
      </c>
      <c r="L7" s="5" t="inlineStr"/>
      <c r="M7" s="3" t="n">
        <v>375</v>
      </c>
      <c r="N7" s="3" t="n">
        <v>18</v>
      </c>
      <c r="O7" s="7" t="n">
        <v>1</v>
      </c>
      <c r="P7" s="3" t="n">
        <v>190</v>
      </c>
      <c r="Q7" s="3" t="n">
        <v>266</v>
      </c>
      <c r="R7" s="3" t="n">
        <v>98.5</v>
      </c>
      <c r="S7" s="3" t="n">
        <v>0</v>
      </c>
      <c r="T7" s="3" t="n">
        <v>0</v>
      </c>
      <c r="U7" s="6" t="n">
        <v>0.33</v>
      </c>
      <c r="V7" s="6" t="n">
        <v>0.54</v>
      </c>
      <c r="W7" s="3" t="n">
        <v>0.7</v>
      </c>
      <c r="X7" s="3" t="n">
        <v>0.7</v>
      </c>
      <c r="Y7" s="7" t="n">
        <v>12</v>
      </c>
      <c r="Z7" s="3" t="n">
        <v>0.68</v>
      </c>
      <c r="AA7" s="3" t="n">
        <v>0.67</v>
      </c>
      <c r="AB7" s="3" t="n">
        <v>0.6899999999999999</v>
      </c>
      <c r="AC7" s="3" t="n">
        <v>0.62</v>
      </c>
      <c r="AD7" s="3" t="n">
        <v>0.66</v>
      </c>
      <c r="AE7" s="3" t="n">
        <v>0.6899999999999999</v>
      </c>
      <c r="AF7" s="3" t="n">
        <v>29.78</v>
      </c>
      <c r="AG7" s="3" t="n">
        <v>23.52</v>
      </c>
      <c r="AH7" s="3" t="n">
        <v>37.7</v>
      </c>
      <c r="AI7" s="3" t="n">
        <v>715</v>
      </c>
      <c r="AJ7" s="3" t="n">
        <v>564</v>
      </c>
      <c r="AK7" s="3" t="n">
        <v>905</v>
      </c>
      <c r="AL7" s="3" t="n">
        <v>122.3</v>
      </c>
      <c r="AM7" s="3" t="n">
        <v>112.2</v>
      </c>
      <c r="AN7" s="3" t="n">
        <v>133.4</v>
      </c>
      <c r="AO7" s="3" t="n">
        <v>0.106</v>
      </c>
      <c r="AP7" s="3" t="n">
        <v>0.089</v>
      </c>
      <c r="AQ7" s="3" t="n">
        <v>0.126</v>
      </c>
      <c r="AR7" s="4">
        <f>HYPERLINK("file:///SylvAtri-ab-5mn-m-haz-pol-ra-ma-b9b1q3bo", "SylvAtri-ab-5mn-m-haz-pol-ra-ma-b9b1q3bo")</f>
        <v/>
      </c>
    </row>
    <row r="8">
      <c r="A8" s="1" t="n">
        <v>7</v>
      </c>
      <c r="B8" t="n">
        <v>0</v>
      </c>
      <c r="C8" s="8" t="inlineStr">
        <is>
          <t>Sylvia atricapilla</t>
        </is>
      </c>
      <c r="D8" s="8" t="inlineStr">
        <is>
          <t>a+b</t>
        </is>
      </c>
      <c r="E8" s="8" t="inlineStr">
        <is>
          <t>m</t>
        </is>
      </c>
      <c r="F8" s="8" t="inlineStr">
        <is>
          <t>5mn</t>
        </is>
      </c>
      <c r="G8" t="n">
        <v>270</v>
      </c>
      <c r="H8" t="n">
        <v>488.187599344441</v>
      </c>
      <c r="I8" t="n">
        <v>26</v>
      </c>
      <c r="J8" s="8" t="inlineStr">
        <is>
          <t>HAZARD</t>
        </is>
      </c>
      <c r="K8" s="8" t="inlineStr">
        <is>
          <t>POLY</t>
        </is>
      </c>
      <c r="L8" t="n">
        <v>20</v>
      </c>
      <c r="M8" t="n">
        <v>100</v>
      </c>
      <c r="N8" s="9" t="inlineStr"/>
      <c r="O8" s="6" t="n">
        <v>2</v>
      </c>
      <c r="P8" t="n">
        <v>190</v>
      </c>
      <c r="Q8" t="n">
        <v>158</v>
      </c>
      <c r="R8" t="n">
        <v>58.5</v>
      </c>
      <c r="S8" t="n">
        <v>0</v>
      </c>
      <c r="T8" t="n">
        <v>0.64</v>
      </c>
      <c r="U8" s="6" t="n">
        <v>0.22</v>
      </c>
      <c r="V8" s="7" t="n">
        <v>0.82</v>
      </c>
      <c r="W8" t="n">
        <v>0.8</v>
      </c>
      <c r="X8" t="n">
        <v>0.8</v>
      </c>
      <c r="Y8" s="7" t="n">
        <v>12.3</v>
      </c>
      <c r="Z8" t="n">
        <v>0.66</v>
      </c>
      <c r="AA8" t="n">
        <v>0.65</v>
      </c>
      <c r="AB8" t="n">
        <v>0.66</v>
      </c>
      <c r="AC8" t="n">
        <v>0.58</v>
      </c>
      <c r="AD8" t="n">
        <v>0.67</v>
      </c>
      <c r="AE8" t="n">
        <v>0.67</v>
      </c>
      <c r="AF8" t="n">
        <v>29.88</v>
      </c>
      <c r="AG8" t="n">
        <v>23.47</v>
      </c>
      <c r="AH8" t="n">
        <v>38.04</v>
      </c>
      <c r="AI8" t="n">
        <v>717</v>
      </c>
      <c r="AJ8" t="n">
        <v>563</v>
      </c>
      <c r="AK8" t="n">
        <v>913</v>
      </c>
      <c r="AL8" t="n">
        <v>94.09999999999999</v>
      </c>
      <c r="AM8" t="n">
        <v>88.3</v>
      </c>
      <c r="AN8" t="n">
        <v>100.3</v>
      </c>
      <c r="AO8" t="n">
        <v>0.886</v>
      </c>
      <c r="AP8" t="n">
        <v>0.78</v>
      </c>
      <c r="AQ8" t="n">
        <v>1</v>
      </c>
      <c r="AR8" s="8">
        <f>HYPERLINK("file:///SylvAtri-ab-5mn-m-haz-pol-l20-r100-74ml6fst", "SylvAtri-ab-5mn-m-haz-pol-l20-r100-74ml6fst")</f>
        <v/>
      </c>
    </row>
    <row r="9">
      <c r="A9" s="1" t="n">
        <v>8</v>
      </c>
      <c r="B9" s="3" t="n">
        <v>0</v>
      </c>
      <c r="C9" s="4" t="inlineStr">
        <is>
          <t>Sylvia atricapilla</t>
        </is>
      </c>
      <c r="D9" s="4" t="inlineStr">
        <is>
          <t>a+b</t>
        </is>
      </c>
      <c r="E9" s="4" t="inlineStr">
        <is>
          <t>m</t>
        </is>
      </c>
      <c r="F9" s="4" t="inlineStr">
        <is>
          <t>5mn</t>
        </is>
      </c>
      <c r="G9" s="3" t="n">
        <v>270</v>
      </c>
      <c r="H9" s="3" t="n">
        <v>488.187599344441</v>
      </c>
      <c r="I9" s="3" t="n">
        <v>15</v>
      </c>
      <c r="J9" s="4" t="inlineStr">
        <is>
          <t>HAZARD</t>
        </is>
      </c>
      <c r="K9" s="4" t="inlineStr">
        <is>
          <t>POLY</t>
        </is>
      </c>
      <c r="L9" s="5" t="inlineStr"/>
      <c r="M9" s="5" t="inlineStr"/>
      <c r="N9" s="3" t="n">
        <v>17</v>
      </c>
      <c r="O9" s="6" t="n">
        <v>2</v>
      </c>
      <c r="P9" s="3" t="n">
        <v>190</v>
      </c>
      <c r="Q9" s="3" t="n">
        <v>270</v>
      </c>
      <c r="R9" s="3" t="n">
        <v>100</v>
      </c>
      <c r="S9" s="3" t="n">
        <v>0</v>
      </c>
      <c r="T9" s="3" t="n">
        <v>0</v>
      </c>
      <c r="U9" s="10" t="n">
        <v>0.17</v>
      </c>
      <c r="V9" s="6" t="n">
        <v>0.58</v>
      </c>
      <c r="W9" s="3" t="n">
        <v>0.7</v>
      </c>
      <c r="X9" s="3" t="n">
        <v>0.7</v>
      </c>
      <c r="Y9" s="7" t="n">
        <v>12</v>
      </c>
      <c r="Z9" s="3" t="n">
        <v>0.63</v>
      </c>
      <c r="AA9" s="3" t="n">
        <v>0.62</v>
      </c>
      <c r="AB9" s="3" t="n">
        <v>0.64</v>
      </c>
      <c r="AC9" s="3" t="n">
        <v>0.55</v>
      </c>
      <c r="AD9" s="3" t="n">
        <v>0.63</v>
      </c>
      <c r="AE9" s="3" t="n">
        <v>0.65</v>
      </c>
      <c r="AF9" s="3" t="n">
        <v>29.87</v>
      </c>
      <c r="AG9" s="3" t="n">
        <v>23.61</v>
      </c>
      <c r="AH9" s="3" t="n">
        <v>37.79</v>
      </c>
      <c r="AI9" s="3" t="n">
        <v>717</v>
      </c>
      <c r="AJ9" s="3" t="n">
        <v>567</v>
      </c>
      <c r="AK9" s="3" t="n">
        <v>907</v>
      </c>
      <c r="AL9" s="3" t="n">
        <v>123.1</v>
      </c>
      <c r="AM9" s="3" t="n">
        <v>113</v>
      </c>
      <c r="AN9" s="3" t="n">
        <v>134</v>
      </c>
      <c r="AO9" s="3" t="n">
        <v>0.064</v>
      </c>
      <c r="AP9" s="3" t="n">
        <v>0.054</v>
      </c>
      <c r="AQ9" s="3" t="n">
        <v>0.075</v>
      </c>
      <c r="AR9" s="4">
        <f>HYPERLINK("file:///SylvAtri-ab-5mn-m-haz-pol-ma-em4hpzd5", "SylvAtri-ab-5mn-m-haz-pol-ma-em4hpzd5")</f>
        <v/>
      </c>
    </row>
    <row r="10">
      <c r="A10" s="1" t="n">
        <v>9</v>
      </c>
      <c r="B10" s="3" t="n">
        <v>0</v>
      </c>
      <c r="C10" s="4" t="inlineStr">
        <is>
          <t>Sylvia atricapilla</t>
        </is>
      </c>
      <c r="D10" s="4" t="inlineStr">
        <is>
          <t>a+b</t>
        </is>
      </c>
      <c r="E10" s="4" t="inlineStr">
        <is>
          <t>m</t>
        </is>
      </c>
      <c r="F10" s="4" t="inlineStr">
        <is>
          <t>5mn</t>
        </is>
      </c>
      <c r="G10" s="3" t="n">
        <v>270</v>
      </c>
      <c r="H10" s="3" t="n">
        <v>488.187599344441</v>
      </c>
      <c r="I10" s="3" t="n">
        <v>20</v>
      </c>
      <c r="J10" s="4" t="inlineStr">
        <is>
          <t>HAZARD</t>
        </is>
      </c>
      <c r="K10" s="4" t="inlineStr">
        <is>
          <t>POLY</t>
        </is>
      </c>
      <c r="L10" s="3" t="n">
        <v>16</v>
      </c>
      <c r="M10" s="3" t="n">
        <v>262</v>
      </c>
      <c r="N10" s="5" t="inlineStr"/>
      <c r="O10" s="6" t="n">
        <v>2</v>
      </c>
      <c r="P10" s="3" t="n">
        <v>190</v>
      </c>
      <c r="Q10" s="3" t="n">
        <v>255</v>
      </c>
      <c r="R10" s="3" t="n">
        <v>94.40000000000001</v>
      </c>
      <c r="S10" s="3" t="n">
        <v>0</v>
      </c>
      <c r="T10" s="3" t="n">
        <v>0</v>
      </c>
      <c r="U10" s="6" t="n">
        <v>0.33</v>
      </c>
      <c r="V10" s="6" t="n">
        <v>0.41</v>
      </c>
      <c r="W10" s="3" t="n">
        <v>0.6</v>
      </c>
      <c r="X10" s="3" t="n">
        <v>0.6</v>
      </c>
      <c r="Y10" s="7" t="n">
        <v>12.9</v>
      </c>
      <c r="Z10" s="3" t="n">
        <v>0.62</v>
      </c>
      <c r="AA10" s="3" t="n">
        <v>0.61</v>
      </c>
      <c r="AB10" s="3" t="n">
        <v>0.63</v>
      </c>
      <c r="AC10" s="3" t="n">
        <v>0.58</v>
      </c>
      <c r="AD10" s="3" t="n">
        <v>0.59</v>
      </c>
      <c r="AE10" s="3" t="n">
        <v>0.64</v>
      </c>
      <c r="AF10" s="3" t="n">
        <v>30.38</v>
      </c>
      <c r="AG10" s="3" t="n">
        <v>23.59</v>
      </c>
      <c r="AH10" s="3" t="n">
        <v>39.13</v>
      </c>
      <c r="AI10" s="3" t="n">
        <v>729</v>
      </c>
      <c r="AJ10" s="3" t="n">
        <v>566</v>
      </c>
      <c r="AK10" s="3" t="n">
        <v>939</v>
      </c>
      <c r="AL10" s="3" t="n">
        <v>118.6</v>
      </c>
      <c r="AM10" s="3" t="n">
        <v>107.6</v>
      </c>
      <c r="AN10" s="3" t="n">
        <v>130.7</v>
      </c>
      <c r="AO10" s="3" t="n">
        <v>0.205</v>
      </c>
      <c r="AP10" s="3" t="n">
        <v>0.169</v>
      </c>
      <c r="AQ10" s="3" t="n">
        <v>0.249</v>
      </c>
      <c r="AR10" s="4">
        <f>HYPERLINK("file:///SylvAtri-ab-5mn-m-haz-pol-la-ra-abqnffa4", "SylvAtri-ab-5mn-m-haz-pol-la-ra-abqnffa4")</f>
        <v/>
      </c>
    </row>
    <row r="11">
      <c r="A11" s="1" t="n">
        <v>10</v>
      </c>
      <c r="B11" s="3" t="n">
        <v>0</v>
      </c>
      <c r="C11" s="4" t="inlineStr">
        <is>
          <t>Sylvia atricapilla</t>
        </is>
      </c>
      <c r="D11" s="4" t="inlineStr">
        <is>
          <t>a+b</t>
        </is>
      </c>
      <c r="E11" s="4" t="inlineStr">
        <is>
          <t>m</t>
        </is>
      </c>
      <c r="F11" s="4" t="inlineStr">
        <is>
          <t>5mn</t>
        </is>
      </c>
      <c r="G11" s="3" t="n">
        <v>270</v>
      </c>
      <c r="H11" s="3" t="n">
        <v>488.187599344441</v>
      </c>
      <c r="I11" s="3" t="n">
        <v>16</v>
      </c>
      <c r="J11" s="4" t="inlineStr">
        <is>
          <t>HAZARD</t>
        </is>
      </c>
      <c r="K11" s="4" t="inlineStr">
        <is>
          <t>POLY</t>
        </is>
      </c>
      <c r="L11" s="5" t="inlineStr"/>
      <c r="M11" s="3" t="n">
        <v>320</v>
      </c>
      <c r="N11" s="5" t="inlineStr"/>
      <c r="O11" s="6" t="n">
        <v>2</v>
      </c>
      <c r="P11" s="3" t="n">
        <v>190</v>
      </c>
      <c r="Q11" s="3" t="n">
        <v>262</v>
      </c>
      <c r="R11" s="3" t="n">
        <v>97</v>
      </c>
      <c r="S11" s="3" t="n">
        <v>1</v>
      </c>
      <c r="T11" s="3" t="n">
        <v>0</v>
      </c>
      <c r="U11" s="6" t="n">
        <v>0.25</v>
      </c>
      <c r="V11" s="6" t="n">
        <v>0.32</v>
      </c>
      <c r="W11" s="3" t="n">
        <v>0.6</v>
      </c>
      <c r="X11" s="3" t="n">
        <v>0.6</v>
      </c>
      <c r="Y11" s="7" t="n">
        <v>13.1</v>
      </c>
      <c r="Z11" s="3" t="n">
        <v>0.57</v>
      </c>
      <c r="AA11" s="3" t="n">
        <v>0.57</v>
      </c>
      <c r="AB11" s="3" t="n">
        <v>0.57</v>
      </c>
      <c r="AC11" s="3" t="n">
        <v>0.52</v>
      </c>
      <c r="AD11" s="3" t="n">
        <v>0.54</v>
      </c>
      <c r="AE11" s="3" t="n">
        <v>0.6</v>
      </c>
      <c r="AF11" s="3" t="n">
        <v>30.48</v>
      </c>
      <c r="AG11" s="3" t="n">
        <v>23.56</v>
      </c>
      <c r="AH11" s="3" t="n">
        <v>39.43</v>
      </c>
      <c r="AI11" s="3" t="n">
        <v>731</v>
      </c>
      <c r="AJ11" s="3" t="n">
        <v>565</v>
      </c>
      <c r="AK11" s="3" t="n">
        <v>946</v>
      </c>
      <c r="AL11" s="3" t="n">
        <v>120</v>
      </c>
      <c r="AM11" s="3" t="n">
        <v>108.7</v>
      </c>
      <c r="AN11" s="3" t="n">
        <v>132.5</v>
      </c>
      <c r="AO11" s="3" t="n">
        <v>0.141</v>
      </c>
      <c r="AP11" s="3" t="n">
        <v>0.115</v>
      </c>
      <c r="AQ11" s="3" t="n">
        <v>0.172</v>
      </c>
      <c r="AR11" s="4">
        <f>HYPERLINK("file:///SylvAtri-ab-5mn-m-haz-pol-ra-l9qumhmq", "SylvAtri-ab-5mn-m-haz-pol-ra-l9qumhmq")</f>
        <v/>
      </c>
    </row>
    <row r="12">
      <c r="A12" s="1" t="n">
        <v>11</v>
      </c>
      <c r="B12" s="3" t="n">
        <v>0</v>
      </c>
      <c r="C12" s="4" t="inlineStr">
        <is>
          <t>Sylvia atricapilla</t>
        </is>
      </c>
      <c r="D12" s="4" t="inlineStr">
        <is>
          <t>a+b</t>
        </is>
      </c>
      <c r="E12" s="4" t="inlineStr">
        <is>
          <t>m</t>
        </is>
      </c>
      <c r="F12" s="4" t="inlineStr">
        <is>
          <t>5mn</t>
        </is>
      </c>
      <c r="G12" s="3" t="n">
        <v>270</v>
      </c>
      <c r="H12" s="3" t="n">
        <v>488.187599344441</v>
      </c>
      <c r="I12" s="3" t="n">
        <v>18</v>
      </c>
      <c r="J12" s="4" t="inlineStr">
        <is>
          <t>HAZARD</t>
        </is>
      </c>
      <c r="K12" s="4" t="inlineStr">
        <is>
          <t>POLY</t>
        </is>
      </c>
      <c r="L12" s="3" t="n">
        <v>12</v>
      </c>
      <c r="M12" s="5" t="inlineStr"/>
      <c r="N12" s="5" t="inlineStr"/>
      <c r="O12" s="6" t="n">
        <v>2</v>
      </c>
      <c r="P12" s="3" t="n">
        <v>190</v>
      </c>
      <c r="Q12" s="3" t="n">
        <v>268</v>
      </c>
      <c r="R12" s="3" t="n">
        <v>99.3</v>
      </c>
      <c r="S12" s="3" t="n">
        <v>0</v>
      </c>
      <c r="T12" s="3" t="n">
        <v>0</v>
      </c>
      <c r="U12" s="10" t="n">
        <v>0.06</v>
      </c>
      <c r="V12" s="6" t="n">
        <v>0.5600000000000001</v>
      </c>
      <c r="W12" s="3" t="n">
        <v>0.7</v>
      </c>
      <c r="X12" s="3" t="n">
        <v>0.7</v>
      </c>
      <c r="Y12" s="7" t="n">
        <v>12.1</v>
      </c>
      <c r="Z12" s="3" t="n">
        <v>0.55</v>
      </c>
      <c r="AA12" s="3" t="n">
        <v>0.54</v>
      </c>
      <c r="AB12" s="3" t="n">
        <v>0.54</v>
      </c>
      <c r="AC12" s="3" t="n">
        <v>0.43</v>
      </c>
      <c r="AD12" s="3" t="n">
        <v>0.55</v>
      </c>
      <c r="AE12" s="3" t="n">
        <v>0.57</v>
      </c>
      <c r="AF12" s="3" t="n">
        <v>29.89</v>
      </c>
      <c r="AG12" s="3" t="n">
        <v>23.58</v>
      </c>
      <c r="AH12" s="3" t="n">
        <v>37.89</v>
      </c>
      <c r="AI12" s="3" t="n">
        <v>717</v>
      </c>
      <c r="AJ12" s="3" t="n">
        <v>566</v>
      </c>
      <c r="AK12" s="3" t="n">
        <v>909</v>
      </c>
      <c r="AL12" s="3" t="n">
        <v>122.6</v>
      </c>
      <c r="AM12" s="3" t="n">
        <v>112.4</v>
      </c>
      <c r="AN12" s="3" t="n">
        <v>133.7</v>
      </c>
      <c r="AO12" s="3" t="n">
        <v>0.063</v>
      </c>
      <c r="AP12" s="3" t="n">
        <v>0.053</v>
      </c>
      <c r="AQ12" s="3" t="n">
        <v>0.075</v>
      </c>
      <c r="AR12" s="4">
        <f>HYPERLINK("file:///SylvAtri-ab-5mn-m-haz-pol-la-q6huua06", "SylvAtri-ab-5mn-m-haz-pol-la-q6huua06")</f>
        <v/>
      </c>
    </row>
    <row r="13">
      <c r="A13" s="1" t="n">
        <v>12</v>
      </c>
      <c r="B13" s="3" t="n">
        <v>0</v>
      </c>
      <c r="C13" s="4" t="inlineStr">
        <is>
          <t>Sylvia atricapilla</t>
        </is>
      </c>
      <c r="D13" s="4" t="inlineStr">
        <is>
          <t>a+b</t>
        </is>
      </c>
      <c r="E13" s="4" t="inlineStr">
        <is>
          <t>m</t>
        </is>
      </c>
      <c r="F13" s="4" t="inlineStr">
        <is>
          <t>5mn</t>
        </is>
      </c>
      <c r="G13" s="3" t="n">
        <v>270</v>
      </c>
      <c r="H13" s="3" t="n">
        <v>488.187599344441</v>
      </c>
      <c r="I13" s="3" t="n">
        <v>6</v>
      </c>
      <c r="J13" s="4" t="inlineStr">
        <is>
          <t>HNORMAL</t>
        </is>
      </c>
      <c r="K13" s="4" t="inlineStr">
        <is>
          <t>POLY</t>
        </is>
      </c>
      <c r="L13" s="3" t="n">
        <v>19</v>
      </c>
      <c r="M13" s="3" t="n">
        <v>236</v>
      </c>
      <c r="N13" s="5" t="inlineStr"/>
      <c r="O13" s="7" t="n">
        <v>1</v>
      </c>
      <c r="P13" s="3" t="n">
        <v>190</v>
      </c>
      <c r="Q13" s="3" t="n">
        <v>253</v>
      </c>
      <c r="R13" s="3" t="n">
        <v>93.7</v>
      </c>
      <c r="S13" s="3" t="n">
        <v>2</v>
      </c>
      <c r="T13" s="3" t="n">
        <v>0</v>
      </c>
      <c r="U13" s="6" t="n">
        <v>0.21</v>
      </c>
      <c r="V13" s="6" t="n">
        <v>0.38</v>
      </c>
      <c r="W13" s="3" t="n">
        <v>0.4</v>
      </c>
      <c r="X13" s="3" t="n">
        <v>0.4</v>
      </c>
      <c r="Y13" s="7" t="n">
        <v>13.5</v>
      </c>
      <c r="Z13" s="3" t="n">
        <v>0.51</v>
      </c>
      <c r="AA13" s="3" t="n">
        <v>0.51</v>
      </c>
      <c r="AB13" s="3" t="n">
        <v>0.5</v>
      </c>
      <c r="AC13" s="3" t="n">
        <v>0.47</v>
      </c>
      <c r="AD13" s="3" t="n">
        <v>0.5</v>
      </c>
      <c r="AE13" s="3" t="n">
        <v>0.54</v>
      </c>
      <c r="AF13" s="3" t="n">
        <v>41.63</v>
      </c>
      <c r="AG13" s="3" t="n">
        <v>31.98</v>
      </c>
      <c r="AH13" s="3" t="n">
        <v>54.2</v>
      </c>
      <c r="AI13" s="3" t="n">
        <v>999</v>
      </c>
      <c r="AJ13" s="3" t="n">
        <v>768</v>
      </c>
      <c r="AK13" s="3" t="n">
        <v>1301</v>
      </c>
      <c r="AL13" s="3" t="n">
        <v>100.9</v>
      </c>
      <c r="AM13" s="3" t="n">
        <v>91</v>
      </c>
      <c r="AN13" s="3" t="n">
        <v>111.9</v>
      </c>
      <c r="AO13" s="3" t="n">
        <v>0.183</v>
      </c>
      <c r="AP13" s="3" t="n">
        <v>0.149</v>
      </c>
      <c r="AQ13" s="3" t="n">
        <v>0.225</v>
      </c>
      <c r="AR13" s="4">
        <f>HYPERLINK("file:///SylvAtri-ab-5mn-m-hno-pol-la-ra-i3vcg7ze", "SylvAtri-ab-5mn-m-hno-pol-la-ra-i3vcg7ze")</f>
        <v/>
      </c>
    </row>
    <row r="14">
      <c r="A14" s="1" t="n">
        <v>13</v>
      </c>
      <c r="B14" s="3" t="n">
        <v>0</v>
      </c>
      <c r="C14" s="4" t="inlineStr">
        <is>
          <t>Sylvia atricapilla</t>
        </is>
      </c>
      <c r="D14" s="4" t="inlineStr">
        <is>
          <t>a+b</t>
        </is>
      </c>
      <c r="E14" s="4" t="inlineStr">
        <is>
          <t>m</t>
        </is>
      </c>
      <c r="F14" s="4" t="inlineStr">
        <is>
          <t>5mn</t>
        </is>
      </c>
      <c r="G14" s="3" t="n">
        <v>270</v>
      </c>
      <c r="H14" s="3" t="n">
        <v>488.187599344441</v>
      </c>
      <c r="I14" s="3" t="n">
        <v>7</v>
      </c>
      <c r="J14" s="4" t="inlineStr">
        <is>
          <t>HNORMAL</t>
        </is>
      </c>
      <c r="K14" s="4" t="inlineStr">
        <is>
          <t>POLY</t>
        </is>
      </c>
      <c r="L14" s="3" t="n">
        <v>16</v>
      </c>
      <c r="M14" s="3" t="n">
        <v>367</v>
      </c>
      <c r="N14" s="3" t="n">
        <v>15</v>
      </c>
      <c r="O14" s="7" t="n">
        <v>1</v>
      </c>
      <c r="P14" s="3" t="n">
        <v>190</v>
      </c>
      <c r="Q14" s="3" t="n">
        <v>259</v>
      </c>
      <c r="R14" s="3" t="n">
        <v>95.90000000000001</v>
      </c>
      <c r="S14" s="3" t="n">
        <v>2</v>
      </c>
      <c r="T14" s="3" t="n">
        <v>0</v>
      </c>
      <c r="U14" s="6" t="n">
        <v>0.21</v>
      </c>
      <c r="V14" s="6" t="n">
        <v>0.34</v>
      </c>
      <c r="W14" s="3" t="n">
        <v>0.4</v>
      </c>
      <c r="X14" s="3" t="n">
        <v>0.3</v>
      </c>
      <c r="Y14" s="7" t="n">
        <v>11.7</v>
      </c>
      <c r="Z14" s="3" t="n">
        <v>0.49</v>
      </c>
      <c r="AA14" s="3" t="n">
        <v>0.49</v>
      </c>
      <c r="AB14" s="3" t="n">
        <v>0.48</v>
      </c>
      <c r="AC14" s="3" t="n">
        <v>0.45</v>
      </c>
      <c r="AD14" s="3" t="n">
        <v>0.47</v>
      </c>
      <c r="AE14" s="3" t="n">
        <v>0.52</v>
      </c>
      <c r="AF14" s="3" t="n">
        <v>41.49</v>
      </c>
      <c r="AG14" s="3" t="n">
        <v>32.98</v>
      </c>
      <c r="AH14" s="3" t="n">
        <v>52.19</v>
      </c>
      <c r="AI14" s="3" t="n">
        <v>996</v>
      </c>
      <c r="AJ14" s="3" t="n">
        <v>792</v>
      </c>
      <c r="AK14" s="3" t="n">
        <v>1253</v>
      </c>
      <c r="AL14" s="3" t="n">
        <v>102.3</v>
      </c>
      <c r="AM14" s="3" t="n">
        <v>94.3</v>
      </c>
      <c r="AN14" s="3" t="n">
        <v>111</v>
      </c>
      <c r="AO14" s="3" t="n">
        <v>0.078</v>
      </c>
      <c r="AP14" s="3" t="n">
        <v>0.066</v>
      </c>
      <c r="AQ14" s="3" t="n">
        <v>0.091</v>
      </c>
      <c r="AR14" s="4">
        <f>HYPERLINK("file:///SylvAtri-ab-5mn-m-hno-pol-la-ra-ma-ou5o37l9", "SylvAtri-ab-5mn-m-hno-pol-la-ra-ma-ou5o37l9")</f>
        <v/>
      </c>
    </row>
    <row r="15">
      <c r="A15" s="1" t="n">
        <v>14</v>
      </c>
      <c r="B15" s="3" t="n">
        <v>0</v>
      </c>
      <c r="C15" s="4" t="inlineStr">
        <is>
          <t>Sylvia atricapilla</t>
        </is>
      </c>
      <c r="D15" s="4" t="inlineStr">
        <is>
          <t>a+b</t>
        </is>
      </c>
      <c r="E15" s="4" t="inlineStr">
        <is>
          <t>m</t>
        </is>
      </c>
      <c r="F15" s="4" t="inlineStr">
        <is>
          <t>5mn</t>
        </is>
      </c>
      <c r="G15" s="3" t="n">
        <v>270</v>
      </c>
      <c r="H15" s="3" t="n">
        <v>488.187599344441</v>
      </c>
      <c r="I15" s="3" t="n">
        <v>3</v>
      </c>
      <c r="J15" s="4" t="inlineStr">
        <is>
          <t>HNORMAL</t>
        </is>
      </c>
      <c r="K15" s="4" t="inlineStr">
        <is>
          <t>POLY</t>
        </is>
      </c>
      <c r="L15" s="5" t="inlineStr"/>
      <c r="M15" s="3" t="n">
        <v>316</v>
      </c>
      <c r="N15" s="3" t="n">
        <v>15</v>
      </c>
      <c r="O15" s="7" t="n">
        <v>1</v>
      </c>
      <c r="P15" s="3" t="n">
        <v>190</v>
      </c>
      <c r="Q15" s="3" t="n">
        <v>262</v>
      </c>
      <c r="R15" s="3" t="n">
        <v>97</v>
      </c>
      <c r="S15" s="3" t="n">
        <v>2</v>
      </c>
      <c r="T15" s="3" t="n">
        <v>0</v>
      </c>
      <c r="U15" s="6" t="n">
        <v>0.24</v>
      </c>
      <c r="V15" s="6" t="n">
        <v>0.32</v>
      </c>
      <c r="W15" s="3" t="n">
        <v>0.3</v>
      </c>
      <c r="X15" s="3" t="n">
        <v>0.2</v>
      </c>
      <c r="Y15" s="7" t="n">
        <v>12.6</v>
      </c>
      <c r="Z15" s="3" t="n">
        <v>0.46</v>
      </c>
      <c r="AA15" s="3" t="n">
        <v>0.45</v>
      </c>
      <c r="AB15" s="3" t="n">
        <v>0.44</v>
      </c>
      <c r="AC15" s="3" t="n">
        <v>0.43</v>
      </c>
      <c r="AD15" s="3" t="n">
        <v>0.44</v>
      </c>
      <c r="AE15" s="3" t="n">
        <v>0.49</v>
      </c>
      <c r="AF15" s="3" t="n">
        <v>41.97</v>
      </c>
      <c r="AG15" s="3" t="n">
        <v>32.8</v>
      </c>
      <c r="AH15" s="3" t="n">
        <v>53.7</v>
      </c>
      <c r="AI15" s="3" t="n">
        <v>1007</v>
      </c>
      <c r="AJ15" s="3" t="n">
        <v>787</v>
      </c>
      <c r="AK15" s="3" t="n">
        <v>1289</v>
      </c>
      <c r="AL15" s="3" t="n">
        <v>102.3</v>
      </c>
      <c r="AM15" s="3" t="n">
        <v>93.3</v>
      </c>
      <c r="AN15" s="3" t="n">
        <v>112.1</v>
      </c>
      <c r="AO15" s="3" t="n">
        <v>0.105</v>
      </c>
      <c r="AP15" s="3" t="n">
        <v>0.08699999999999999</v>
      </c>
      <c r="AQ15" s="3" t="n">
        <v>0.126</v>
      </c>
      <c r="AR15" s="4">
        <f>HYPERLINK("file:///SylvAtri-ab-5mn-m-hno-pol-ra-ma-037exkgf", "SylvAtri-ab-5mn-m-hno-pol-ra-ma-037exkgf")</f>
        <v/>
      </c>
    </row>
    <row r="16">
      <c r="A16" s="1" t="n">
        <v>15</v>
      </c>
      <c r="B16" s="3" t="n">
        <v>0</v>
      </c>
      <c r="C16" s="4" t="inlineStr">
        <is>
          <t>Sylvia atricapilla</t>
        </is>
      </c>
      <c r="D16" s="4" t="inlineStr">
        <is>
          <t>a+b</t>
        </is>
      </c>
      <c r="E16" s="4" t="inlineStr">
        <is>
          <t>m</t>
        </is>
      </c>
      <c r="F16" s="4" t="inlineStr">
        <is>
          <t>5mn</t>
        </is>
      </c>
      <c r="G16" s="3" t="n">
        <v>270</v>
      </c>
      <c r="H16" s="3" t="n">
        <v>488.187599344441</v>
      </c>
      <c r="I16" s="3" t="n">
        <v>2</v>
      </c>
      <c r="J16" s="4" t="inlineStr">
        <is>
          <t>HNORMAL</t>
        </is>
      </c>
      <c r="K16" s="4" t="inlineStr">
        <is>
          <t>POLY</t>
        </is>
      </c>
      <c r="L16" s="5" t="inlineStr"/>
      <c r="M16" s="3" t="n">
        <v>319</v>
      </c>
      <c r="N16" s="5" t="inlineStr"/>
      <c r="O16" s="7" t="n">
        <v>1</v>
      </c>
      <c r="P16" s="3" t="n">
        <v>190</v>
      </c>
      <c r="Q16" s="3" t="n">
        <v>262</v>
      </c>
      <c r="R16" s="3" t="n">
        <v>97</v>
      </c>
      <c r="S16" s="3" t="n">
        <v>2</v>
      </c>
      <c r="T16" s="3" t="n">
        <v>0</v>
      </c>
      <c r="U16" s="10" t="n">
        <v>0.15</v>
      </c>
      <c r="V16" s="6" t="n">
        <v>0.31</v>
      </c>
      <c r="W16" s="3" t="n">
        <v>0.3</v>
      </c>
      <c r="X16" s="3" t="n">
        <v>0.2</v>
      </c>
      <c r="Y16" s="7" t="n">
        <v>12.6</v>
      </c>
      <c r="Z16" s="3" t="n">
        <v>0.43</v>
      </c>
      <c r="AA16" s="3" t="n">
        <v>0.43</v>
      </c>
      <c r="AB16" s="3" t="n">
        <v>0.41</v>
      </c>
      <c r="AC16" s="3" t="n">
        <v>0.38</v>
      </c>
      <c r="AD16" s="3" t="n">
        <v>0.41</v>
      </c>
      <c r="AE16" s="3" t="n">
        <v>0.46</v>
      </c>
      <c r="AF16" s="3" t="n">
        <v>42.05</v>
      </c>
      <c r="AG16" s="3" t="n">
        <v>32.86</v>
      </c>
      <c r="AH16" s="3" t="n">
        <v>53.82</v>
      </c>
      <c r="AI16" s="3" t="n">
        <v>1009</v>
      </c>
      <c r="AJ16" s="3" t="n">
        <v>789</v>
      </c>
      <c r="AK16" s="3" t="n">
        <v>1292</v>
      </c>
      <c r="AL16" s="3" t="n">
        <v>102.2</v>
      </c>
      <c r="AM16" s="3" t="n">
        <v>93.2</v>
      </c>
      <c r="AN16" s="3" t="n">
        <v>112</v>
      </c>
      <c r="AO16" s="3" t="n">
        <v>0.102</v>
      </c>
      <c r="AP16" s="3" t="n">
        <v>0.08500000000000001</v>
      </c>
      <c r="AQ16" s="3" t="n">
        <v>0.123</v>
      </c>
      <c r="AR16" s="4">
        <f>HYPERLINK("file:///SylvAtri-ab-5mn-m-hno-pol-ra-jxjy_6k6", "SylvAtri-ab-5mn-m-hno-pol-ra-jxjy_6k6")</f>
        <v/>
      </c>
    </row>
    <row r="17">
      <c r="A17" s="1" t="n">
        <v>16</v>
      </c>
      <c r="B17" s="3" t="n">
        <v>0</v>
      </c>
      <c r="C17" s="4" t="inlineStr">
        <is>
          <t>Sylvia atricapilla</t>
        </is>
      </c>
      <c r="D17" s="4" t="inlineStr">
        <is>
          <t>a+b</t>
        </is>
      </c>
      <c r="E17" s="4" t="inlineStr">
        <is>
          <t>m</t>
        </is>
      </c>
      <c r="F17" s="4" t="inlineStr">
        <is>
          <t>5mn</t>
        </is>
      </c>
      <c r="G17" s="3" t="n">
        <v>270</v>
      </c>
      <c r="H17" s="3" t="n">
        <v>488.187599344441</v>
      </c>
      <c r="I17" s="3" t="n">
        <v>27</v>
      </c>
      <c r="J17" s="4" t="inlineStr">
        <is>
          <t>HAZARD</t>
        </is>
      </c>
      <c r="K17" s="4" t="inlineStr">
        <is>
          <t>POLY</t>
        </is>
      </c>
      <c r="L17" s="3" t="n">
        <v>20</v>
      </c>
      <c r="M17" s="3" t="n">
        <v>200</v>
      </c>
      <c r="N17" s="5" t="inlineStr"/>
      <c r="O17" s="6" t="n">
        <v>2</v>
      </c>
      <c r="P17" s="3" t="n">
        <v>190</v>
      </c>
      <c r="Q17" s="3" t="n">
        <v>236</v>
      </c>
      <c r="R17" s="3" t="n">
        <v>87.40000000000001</v>
      </c>
      <c r="S17" s="3" t="n">
        <v>0</v>
      </c>
      <c r="T17" s="3" t="n">
        <v>0</v>
      </c>
      <c r="U17" s="10" t="n">
        <v>0.03</v>
      </c>
      <c r="V17" s="6" t="n">
        <v>0.3</v>
      </c>
      <c r="W17" s="3" t="n">
        <v>0.4</v>
      </c>
      <c r="X17" s="3" t="n">
        <v>0.4</v>
      </c>
      <c r="Y17" s="7" t="n">
        <v>14.4</v>
      </c>
      <c r="Z17" s="3" t="n">
        <v>0.4</v>
      </c>
      <c r="AA17" s="3" t="n">
        <v>0.39</v>
      </c>
      <c r="AB17" s="3" t="n">
        <v>0.38</v>
      </c>
      <c r="AC17" s="3" t="n">
        <v>0.3</v>
      </c>
      <c r="AD17" s="3" t="n">
        <v>0.39</v>
      </c>
      <c r="AE17" s="3" t="n">
        <v>0.43</v>
      </c>
      <c r="AF17" s="3" t="n">
        <v>33.39</v>
      </c>
      <c r="AG17" s="3" t="n">
        <v>25.16</v>
      </c>
      <c r="AH17" s="3" t="n">
        <v>44.3</v>
      </c>
      <c r="AI17" s="3" t="n">
        <v>801</v>
      </c>
      <c r="AJ17" s="3" t="n">
        <v>604</v>
      </c>
      <c r="AK17" s="3" t="n">
        <v>1063</v>
      </c>
      <c r="AL17" s="3" t="n">
        <v>108.8</v>
      </c>
      <c r="AM17" s="3" t="n">
        <v>97</v>
      </c>
      <c r="AN17" s="3" t="n">
        <v>122.1</v>
      </c>
      <c r="AO17" s="3" t="n">
        <v>0.296</v>
      </c>
      <c r="AP17" s="3" t="n">
        <v>0.235</v>
      </c>
      <c r="AQ17" s="3" t="n">
        <v>0.372</v>
      </c>
      <c r="AR17" s="4">
        <f>HYPERLINK("file:///SylvAtri-ab-5mn-m-haz-pol-l20-r200-e_krzl_5", "SylvAtri-ab-5mn-m-haz-pol-l20-r200-e_krzl_5")</f>
        <v/>
      </c>
    </row>
    <row r="18">
      <c r="A18" s="1" t="n">
        <v>17</v>
      </c>
      <c r="B18" s="3" t="n">
        <v>0</v>
      </c>
      <c r="C18" s="4" t="inlineStr">
        <is>
          <t>Sylvia atricapilla</t>
        </is>
      </c>
      <c r="D18" s="4" t="inlineStr">
        <is>
          <t>a+b</t>
        </is>
      </c>
      <c r="E18" s="4" t="inlineStr">
        <is>
          <t>m</t>
        </is>
      </c>
      <c r="F18" s="4" t="inlineStr">
        <is>
          <t>5mn</t>
        </is>
      </c>
      <c r="G18" s="3" t="n">
        <v>270</v>
      </c>
      <c r="H18" s="3" t="n">
        <v>488.187599344441</v>
      </c>
      <c r="I18" s="3" t="n">
        <v>24</v>
      </c>
      <c r="J18" s="4" t="inlineStr">
        <is>
          <t>HAZARD</t>
        </is>
      </c>
      <c r="K18" s="4" t="inlineStr">
        <is>
          <t>POLY</t>
        </is>
      </c>
      <c r="L18" s="5" t="inlineStr"/>
      <c r="M18" s="3" t="n">
        <v>200</v>
      </c>
      <c r="N18" s="5" t="inlineStr"/>
      <c r="O18" s="6" t="n">
        <v>2</v>
      </c>
      <c r="P18" s="3" t="n">
        <v>190</v>
      </c>
      <c r="Q18" s="3" t="n">
        <v>241</v>
      </c>
      <c r="R18" s="3" t="n">
        <v>89.3</v>
      </c>
      <c r="S18" s="3" t="n">
        <v>0</v>
      </c>
      <c r="T18" s="3" t="n">
        <v>0</v>
      </c>
      <c r="U18" s="10" t="n">
        <v>0.02</v>
      </c>
      <c r="V18" s="6" t="n">
        <v>0.32</v>
      </c>
      <c r="W18" s="3" t="n">
        <v>0.5</v>
      </c>
      <c r="X18" s="3" t="n">
        <v>0.4</v>
      </c>
      <c r="Y18" s="7" t="n">
        <v>13.7</v>
      </c>
      <c r="Z18" s="3" t="n">
        <v>0.38</v>
      </c>
      <c r="AA18" s="3" t="n">
        <v>0.38</v>
      </c>
      <c r="AB18" s="3" t="n">
        <v>0.36</v>
      </c>
      <c r="AC18" s="3" t="n">
        <v>0.27</v>
      </c>
      <c r="AD18" s="3" t="n">
        <v>0.37</v>
      </c>
      <c r="AE18" s="3" t="n">
        <v>0.41</v>
      </c>
      <c r="AF18" s="3" t="n">
        <v>31.9</v>
      </c>
      <c r="AG18" s="3" t="n">
        <v>24.39</v>
      </c>
      <c r="AH18" s="3" t="n">
        <v>41.74</v>
      </c>
      <c r="AI18" s="3" t="n">
        <v>766</v>
      </c>
      <c r="AJ18" s="3" t="n">
        <v>585</v>
      </c>
      <c r="AK18" s="3" t="n">
        <v>1002</v>
      </c>
      <c r="AL18" s="3" t="n">
        <v>112.5</v>
      </c>
      <c r="AM18" s="3" t="n">
        <v>101.4</v>
      </c>
      <c r="AN18" s="3" t="n">
        <v>124.8</v>
      </c>
      <c r="AO18" s="3" t="n">
        <v>0.316</v>
      </c>
      <c r="AP18" s="3" t="n">
        <v>0.257</v>
      </c>
      <c r="AQ18" s="3" t="n">
        <v>0.389</v>
      </c>
      <c r="AR18" s="4">
        <f>HYPERLINK("file:///SylvAtri-ab-5mn-m-haz-pol-r200-d7hbko7b", "SylvAtri-ab-5mn-m-haz-pol-r200-d7hbko7b")</f>
        <v/>
      </c>
    </row>
    <row r="19">
      <c r="A19" s="1" t="n">
        <v>18</v>
      </c>
      <c r="B19" s="3" t="n">
        <v>0</v>
      </c>
      <c r="C19" s="4" t="inlineStr">
        <is>
          <t>Sylvia atricapilla</t>
        </is>
      </c>
      <c r="D19" s="4" t="inlineStr">
        <is>
          <t>a+b</t>
        </is>
      </c>
      <c r="E19" s="4" t="inlineStr">
        <is>
          <t>m</t>
        </is>
      </c>
      <c r="F19" s="4" t="inlineStr">
        <is>
          <t>5mn</t>
        </is>
      </c>
      <c r="G19" s="3" t="n">
        <v>270</v>
      </c>
      <c r="H19" s="3" t="n">
        <v>488.187599344441</v>
      </c>
      <c r="I19" s="3" t="n">
        <v>25</v>
      </c>
      <c r="J19" s="4" t="inlineStr">
        <is>
          <t>HAZARD</t>
        </is>
      </c>
      <c r="K19" s="4" t="inlineStr">
        <is>
          <t>POLY</t>
        </is>
      </c>
      <c r="L19" s="3" t="n">
        <v>20</v>
      </c>
      <c r="M19" s="5" t="inlineStr"/>
      <c r="N19" s="5" t="inlineStr"/>
      <c r="O19" s="6" t="n">
        <v>2</v>
      </c>
      <c r="P19" s="3" t="n">
        <v>190</v>
      </c>
      <c r="Q19" s="3" t="n">
        <v>265</v>
      </c>
      <c r="R19" s="3" t="n">
        <v>98.09999999999999</v>
      </c>
      <c r="S19" s="3" t="n">
        <v>0</v>
      </c>
      <c r="T19" s="3" t="n">
        <v>0</v>
      </c>
      <c r="U19" s="10" t="n">
        <v>0</v>
      </c>
      <c r="V19" s="6" t="n">
        <v>0.57</v>
      </c>
      <c r="W19" s="3" t="n">
        <v>0.7</v>
      </c>
      <c r="X19" s="3" t="n">
        <v>0.7</v>
      </c>
      <c r="Y19" s="7" t="n">
        <v>12.2</v>
      </c>
      <c r="Z19" s="3" t="n">
        <v>0.32</v>
      </c>
      <c r="AA19" s="3" t="n">
        <v>0.32</v>
      </c>
      <c r="AB19" s="3" t="n">
        <v>0.3</v>
      </c>
      <c r="AC19" s="3" t="n">
        <v>0.17</v>
      </c>
      <c r="AD19" s="3" t="n">
        <v>0.34</v>
      </c>
      <c r="AE19" s="3" t="n">
        <v>0.36</v>
      </c>
      <c r="AF19" s="3" t="n">
        <v>30.44</v>
      </c>
      <c r="AG19" s="3" t="n">
        <v>23.96</v>
      </c>
      <c r="AH19" s="3" t="n">
        <v>38.66</v>
      </c>
      <c r="AI19" s="3" t="n">
        <v>730</v>
      </c>
      <c r="AJ19" s="3" t="n">
        <v>575</v>
      </c>
      <c r="AK19" s="3" t="n">
        <v>928</v>
      </c>
      <c r="AL19" s="3" t="n">
        <v>120.8</v>
      </c>
      <c r="AM19" s="3" t="n">
        <v>110.4</v>
      </c>
      <c r="AN19" s="3" t="n">
        <v>132.1</v>
      </c>
      <c r="AO19" s="3" t="n">
        <v>0.061</v>
      </c>
      <c r="AP19" s="3" t="n">
        <v>0.051</v>
      </c>
      <c r="AQ19" s="3" t="n">
        <v>0.073</v>
      </c>
      <c r="AR19" s="4">
        <f>HYPERLINK("file:///SylvAtri-ab-5mn-m-haz-pol-l20-oaf5b8qy", "SylvAtri-ab-5mn-m-haz-pol-l20-oaf5b8qy")</f>
        <v/>
      </c>
    </row>
    <row r="20">
      <c r="A20" s="1" t="n">
        <v>19</v>
      </c>
      <c r="B20" t="n">
        <v>0</v>
      </c>
      <c r="C20" s="8" t="inlineStr">
        <is>
          <t>Sylvia atricapilla</t>
        </is>
      </c>
      <c r="D20" s="8" t="inlineStr">
        <is>
          <t>a+b</t>
        </is>
      </c>
      <c r="E20" s="8" t="inlineStr">
        <is>
          <t>m</t>
        </is>
      </c>
      <c r="F20" s="8" t="inlineStr">
        <is>
          <t>5mn</t>
        </is>
      </c>
      <c r="G20" t="n">
        <v>270</v>
      </c>
      <c r="H20" t="n">
        <v>488.187599344441</v>
      </c>
      <c r="I20" t="n">
        <v>13</v>
      </c>
      <c r="J20" s="8" t="inlineStr">
        <is>
          <t>HNORMAL</t>
        </is>
      </c>
      <c r="K20" s="8" t="inlineStr">
        <is>
          <t>POLY</t>
        </is>
      </c>
      <c r="L20" t="n">
        <v>20</v>
      </c>
      <c r="M20" t="n">
        <v>200</v>
      </c>
      <c r="N20" s="9" t="inlineStr"/>
      <c r="O20" s="7" t="n">
        <v>1</v>
      </c>
      <c r="P20" t="n">
        <v>190</v>
      </c>
      <c r="Q20" t="n">
        <v>236</v>
      </c>
      <c r="R20" t="n">
        <v>87.40000000000001</v>
      </c>
      <c r="S20" t="n">
        <v>0</v>
      </c>
      <c r="T20" t="n">
        <v>5.52</v>
      </c>
      <c r="U20" s="10" t="n">
        <v>0.01</v>
      </c>
      <c r="V20" s="10" t="n">
        <v>0.03</v>
      </c>
      <c r="W20" t="n">
        <v>0.15</v>
      </c>
      <c r="X20" t="n">
        <v>0.2</v>
      </c>
      <c r="Y20" s="7" t="n">
        <v>11.1</v>
      </c>
      <c r="Z20" t="n">
        <v>0.21</v>
      </c>
      <c r="AA20" t="n">
        <v>0.21</v>
      </c>
      <c r="AB20" t="n">
        <v>0.17</v>
      </c>
      <c r="AC20" t="n">
        <v>0.14</v>
      </c>
      <c r="AD20" t="n">
        <v>0.17</v>
      </c>
      <c r="AE20" t="n">
        <v>0.25</v>
      </c>
      <c r="AF20" t="n">
        <v>37.11</v>
      </c>
      <c r="AG20" t="n">
        <v>29.81</v>
      </c>
      <c r="AH20" t="n">
        <v>46.19</v>
      </c>
      <c r="AI20" t="n">
        <v>891</v>
      </c>
      <c r="AJ20" t="n">
        <v>715</v>
      </c>
      <c r="AK20" t="n">
        <v>1108</v>
      </c>
      <c r="AL20" t="n">
        <v>103.2</v>
      </c>
      <c r="AM20" t="n">
        <v>96.2</v>
      </c>
      <c r="AN20" t="n">
        <v>110.8</v>
      </c>
      <c r="AO20" t="n">
        <v>0.266</v>
      </c>
      <c r="AP20" t="n">
        <v>0.231</v>
      </c>
      <c r="AQ20" t="n">
        <v>0.307</v>
      </c>
      <c r="AR20" s="8">
        <f>HYPERLINK("file:///SylvAtri-ab-5mn-m-hno-pol-l20-r200-hwyu32i3", "SylvAtri-ab-5mn-m-hno-pol-l20-r200-hwyu32i3")</f>
        <v/>
      </c>
    </row>
    <row r="21">
      <c r="A21" s="1" t="n">
        <v>20</v>
      </c>
      <c r="B21" t="n">
        <v>0</v>
      </c>
      <c r="C21" s="8" t="inlineStr">
        <is>
          <t>Sylvia atricapilla</t>
        </is>
      </c>
      <c r="D21" s="8" t="inlineStr">
        <is>
          <t>a+b</t>
        </is>
      </c>
      <c r="E21" s="8" t="inlineStr">
        <is>
          <t>m</t>
        </is>
      </c>
      <c r="F21" s="8" t="inlineStr">
        <is>
          <t>5mn</t>
        </is>
      </c>
      <c r="G21" t="n">
        <v>270</v>
      </c>
      <c r="H21" t="n">
        <v>488.187599344441</v>
      </c>
      <c r="I21" t="n">
        <v>10</v>
      </c>
      <c r="J21" s="8" t="inlineStr">
        <is>
          <t>HNORMAL</t>
        </is>
      </c>
      <c r="K21" s="8" t="inlineStr">
        <is>
          <t>POLY</t>
        </is>
      </c>
      <c r="L21" s="9" t="inlineStr"/>
      <c r="M21" t="n">
        <v>200</v>
      </c>
      <c r="N21" s="9" t="inlineStr"/>
      <c r="O21" s="7" t="n">
        <v>1</v>
      </c>
      <c r="P21" t="n">
        <v>190</v>
      </c>
      <c r="Q21" t="n">
        <v>241</v>
      </c>
      <c r="R21" t="n">
        <v>89.3</v>
      </c>
      <c r="S21" t="n">
        <v>0</v>
      </c>
      <c r="T21" t="n">
        <v>6.73</v>
      </c>
      <c r="U21" s="10" t="n">
        <v>0</v>
      </c>
      <c r="V21" s="10" t="n">
        <v>0.03</v>
      </c>
      <c r="W21" t="n">
        <v>0.2</v>
      </c>
      <c r="X21" t="n">
        <v>0.2</v>
      </c>
      <c r="Y21" s="7" t="n">
        <v>11.2</v>
      </c>
      <c r="Z21" t="n">
        <v>0.18</v>
      </c>
      <c r="AA21" t="n">
        <v>0.18</v>
      </c>
      <c r="AB21" t="n">
        <v>0.14</v>
      </c>
      <c r="AC21" t="n">
        <v>0.11</v>
      </c>
      <c r="AD21" t="n">
        <v>0.15</v>
      </c>
      <c r="AE21" t="n">
        <v>0.22</v>
      </c>
      <c r="AF21" t="n">
        <v>35.84</v>
      </c>
      <c r="AG21" t="n">
        <v>28.78</v>
      </c>
      <c r="AH21" t="n">
        <v>44.62</v>
      </c>
      <c r="AI21" t="n">
        <v>860</v>
      </c>
      <c r="AJ21" t="n">
        <v>691</v>
      </c>
      <c r="AK21" t="n">
        <v>1071</v>
      </c>
      <c r="AL21" t="n">
        <v>106.1</v>
      </c>
      <c r="AM21" t="n">
        <v>99.09999999999999</v>
      </c>
      <c r="AN21" t="n">
        <v>113.6</v>
      </c>
      <c r="AO21" t="n">
        <v>0.282</v>
      </c>
      <c r="AP21" t="n">
        <v>0.246</v>
      </c>
      <c r="AQ21" t="n">
        <v>0.323</v>
      </c>
      <c r="AR21" s="8">
        <f>HYPERLINK("file:///SylvAtri-ab-5mn-m-hno-pol-r200-bv2bt3v9", "SylvAtri-ab-5mn-m-hno-pol-r200-bv2bt3v9")</f>
        <v/>
      </c>
    </row>
    <row r="22">
      <c r="A22" s="1" t="n">
        <v>21</v>
      </c>
      <c r="B22" s="3" t="n">
        <v>0</v>
      </c>
      <c r="C22" s="4" t="inlineStr">
        <is>
          <t>Sylvia atricapilla</t>
        </is>
      </c>
      <c r="D22" s="4" t="inlineStr">
        <is>
          <t>a+b</t>
        </is>
      </c>
      <c r="E22" s="4" t="inlineStr">
        <is>
          <t>m</t>
        </is>
      </c>
      <c r="F22" s="4" t="inlineStr">
        <is>
          <t>5mn</t>
        </is>
      </c>
      <c r="G22" s="3" t="n">
        <v>270</v>
      </c>
      <c r="H22" s="3" t="n">
        <v>488.187599344441</v>
      </c>
      <c r="I22" s="3" t="n">
        <v>14</v>
      </c>
      <c r="J22" s="4" t="inlineStr">
        <is>
          <t>HAZARD</t>
        </is>
      </c>
      <c r="K22" s="4" t="inlineStr">
        <is>
          <t>POLY</t>
        </is>
      </c>
      <c r="L22" s="5" t="inlineStr"/>
      <c r="M22" s="5" t="inlineStr"/>
      <c r="N22" s="5" t="inlineStr"/>
      <c r="O22" s="6" t="n">
        <v>2</v>
      </c>
      <c r="P22" s="3" t="n">
        <v>190</v>
      </c>
      <c r="Q22" s="3" t="n">
        <v>270</v>
      </c>
      <c r="R22" s="3" t="n">
        <v>100</v>
      </c>
      <c r="S22" s="3" t="n">
        <v>0</v>
      </c>
      <c r="T22" s="3" t="n">
        <v>0</v>
      </c>
      <c r="U22" s="10" t="n">
        <v>0</v>
      </c>
      <c r="V22" s="6" t="n">
        <v>0.58</v>
      </c>
      <c r="W22" s="3" t="n">
        <v>0.7</v>
      </c>
      <c r="X22" s="3" t="n">
        <v>0.7</v>
      </c>
      <c r="Y22" s="7" t="n">
        <v>12</v>
      </c>
      <c r="Z22" s="3" t="n">
        <v>0.18</v>
      </c>
      <c r="AA22" s="3" t="n">
        <v>0.18</v>
      </c>
      <c r="AB22" s="3" t="n">
        <v>0.15</v>
      </c>
      <c r="AC22" s="3" t="n">
        <v>0.06</v>
      </c>
      <c r="AD22" s="3" t="n">
        <v>0.2</v>
      </c>
      <c r="AE22" s="3" t="n">
        <v>0.21</v>
      </c>
      <c r="AF22" s="3" t="n">
        <v>29.87</v>
      </c>
      <c r="AG22" s="3" t="n">
        <v>23.61</v>
      </c>
      <c r="AH22" s="3" t="n">
        <v>37.79</v>
      </c>
      <c r="AI22" s="3" t="n">
        <v>717</v>
      </c>
      <c r="AJ22" s="3" t="n">
        <v>567</v>
      </c>
      <c r="AK22" s="3" t="n">
        <v>907</v>
      </c>
      <c r="AL22" s="3" t="n">
        <v>123.1</v>
      </c>
      <c r="AM22" s="3" t="n">
        <v>113</v>
      </c>
      <c r="AN22" s="3" t="n">
        <v>134</v>
      </c>
      <c r="AO22" s="3" t="n">
        <v>0.064</v>
      </c>
      <c r="AP22" s="3" t="n">
        <v>0.054</v>
      </c>
      <c r="AQ22" s="3" t="n">
        <v>0.075</v>
      </c>
      <c r="AR22" s="4">
        <f>HYPERLINK("file:///SylvAtri-ab-5mn-m-haz-pol-vcz7gm42", "SylvAtri-ab-5mn-m-haz-pol-vcz7gm42")</f>
        <v/>
      </c>
    </row>
    <row r="23">
      <c r="A23" s="1" t="n">
        <v>22</v>
      </c>
      <c r="B23" s="3" t="n">
        <v>0</v>
      </c>
      <c r="C23" s="4" t="inlineStr">
        <is>
          <t>Sylvia atricapilla</t>
        </is>
      </c>
      <c r="D23" s="4" t="inlineStr">
        <is>
          <t>a+b</t>
        </is>
      </c>
      <c r="E23" s="4" t="inlineStr">
        <is>
          <t>m</t>
        </is>
      </c>
      <c r="F23" s="4" t="inlineStr">
        <is>
          <t>5mn</t>
        </is>
      </c>
      <c r="G23" s="3" t="n">
        <v>270</v>
      </c>
      <c r="H23" s="3" t="n">
        <v>488.187599344441</v>
      </c>
      <c r="I23" s="3" t="n">
        <v>5</v>
      </c>
      <c r="J23" s="4" t="inlineStr">
        <is>
          <t>HNORMAL</t>
        </is>
      </c>
      <c r="K23" s="4" t="inlineStr">
        <is>
          <t>POLY</t>
        </is>
      </c>
      <c r="L23" s="3" t="n">
        <v>11</v>
      </c>
      <c r="M23" s="5" t="inlineStr"/>
      <c r="N23" s="3" t="n">
        <v>13</v>
      </c>
      <c r="O23" s="6" t="n">
        <v>2</v>
      </c>
      <c r="P23" s="3" t="n">
        <v>190</v>
      </c>
      <c r="Q23" s="3" t="n">
        <v>268</v>
      </c>
      <c r="R23" s="3" t="n">
        <v>99.3</v>
      </c>
      <c r="S23" s="3" t="n">
        <v>2</v>
      </c>
      <c r="T23" s="3" t="n">
        <v>0</v>
      </c>
      <c r="U23" s="10" t="n">
        <v>0.01</v>
      </c>
      <c r="V23" s="10" t="n">
        <v>0</v>
      </c>
      <c r="W23" s="3" t="n">
        <v>0.01</v>
      </c>
      <c r="X23" s="3" t="n">
        <v>0</v>
      </c>
      <c r="Y23" s="7" t="n">
        <v>9.699999999999999</v>
      </c>
      <c r="Z23" s="3" t="n">
        <v>0.03</v>
      </c>
      <c r="AA23" s="3" t="n">
        <v>0.03</v>
      </c>
      <c r="AB23" s="3" t="n">
        <v>0.02</v>
      </c>
      <c r="AC23" s="3" t="n">
        <v>0.03</v>
      </c>
      <c r="AD23" s="3" t="n">
        <v>0.01</v>
      </c>
      <c r="AE23" s="3" t="n">
        <v>0.04</v>
      </c>
      <c r="AF23" s="3" t="n">
        <v>27.61</v>
      </c>
      <c r="AG23" s="3" t="n">
        <v>22.81</v>
      </c>
      <c r="AH23" s="3" t="n">
        <v>33.42</v>
      </c>
      <c r="AI23" s="3" t="n">
        <v>663</v>
      </c>
      <c r="AJ23" s="3" t="n">
        <v>547</v>
      </c>
      <c r="AK23" s="3" t="n">
        <v>802</v>
      </c>
      <c r="AL23" s="3" t="n">
        <v>127.5</v>
      </c>
      <c r="AM23" s="3" t="n">
        <v>121.3</v>
      </c>
      <c r="AN23" s="3" t="n">
        <v>134</v>
      </c>
      <c r="AO23" s="3" t="n">
        <v>0.068</v>
      </c>
      <c r="AP23" s="3" t="n">
        <v>0.062</v>
      </c>
      <c r="AQ23" s="3" t="n">
        <v>0.075</v>
      </c>
      <c r="AR23" s="4">
        <f>HYPERLINK("file:///SylvAtri-ab-5mn-m-hno-pol-la-ma-dni8ewx2", "SylvAtri-ab-5mn-m-hno-pol-la-ma-dni8ewx2")</f>
        <v/>
      </c>
    </row>
    <row r="24">
      <c r="A24" s="1" t="n">
        <v>23</v>
      </c>
      <c r="B24" t="n">
        <v>0</v>
      </c>
      <c r="C24" s="8" t="inlineStr">
        <is>
          <t>Sylvia atricapilla</t>
        </is>
      </c>
      <c r="D24" s="8" t="inlineStr">
        <is>
          <t>a+b</t>
        </is>
      </c>
      <c r="E24" s="8" t="inlineStr">
        <is>
          <t>m</t>
        </is>
      </c>
      <c r="F24" s="8" t="inlineStr">
        <is>
          <t>5mn</t>
        </is>
      </c>
      <c r="G24" t="n">
        <v>270</v>
      </c>
      <c r="H24" t="n">
        <v>488.187599344441</v>
      </c>
      <c r="I24" t="n">
        <v>1</v>
      </c>
      <c r="J24" s="8" t="inlineStr">
        <is>
          <t>HNORMAL</t>
        </is>
      </c>
      <c r="K24" s="8" t="inlineStr">
        <is>
          <t>POLY</t>
        </is>
      </c>
      <c r="L24" s="9" t="inlineStr"/>
      <c r="M24" s="9" t="inlineStr"/>
      <c r="N24" t="n">
        <v>17</v>
      </c>
      <c r="O24" s="6" t="n">
        <v>2</v>
      </c>
      <c r="P24" t="n">
        <v>190</v>
      </c>
      <c r="Q24" t="n">
        <v>270</v>
      </c>
      <c r="R24" t="n">
        <v>100</v>
      </c>
      <c r="S24" t="n">
        <v>2</v>
      </c>
      <c r="T24" t="n">
        <v>24.97</v>
      </c>
      <c r="U24" s="10" t="n">
        <v>0</v>
      </c>
      <c r="V24" s="10" t="n">
        <v>0</v>
      </c>
      <c r="W24" t="n">
        <v>0.01</v>
      </c>
      <c r="X24" t="n">
        <v>0.01</v>
      </c>
      <c r="Y24" s="7" t="n">
        <v>9.699999999999999</v>
      </c>
      <c r="Z24" t="n">
        <v>0.03</v>
      </c>
      <c r="AA24" t="n">
        <v>0.03</v>
      </c>
      <c r="AB24" t="n">
        <v>0.02</v>
      </c>
      <c r="AC24" t="n">
        <v>0.02</v>
      </c>
      <c r="AD24" t="n">
        <v>0.01</v>
      </c>
      <c r="AE24" t="n">
        <v>0.04</v>
      </c>
      <c r="AF24" t="n">
        <v>27.58</v>
      </c>
      <c r="AG24" t="n">
        <v>22.8</v>
      </c>
      <c r="AH24" t="n">
        <v>33.35</v>
      </c>
      <c r="AI24" t="n">
        <v>662</v>
      </c>
      <c r="AJ24" t="n">
        <v>547</v>
      </c>
      <c r="AK24" t="n">
        <v>800</v>
      </c>
      <c r="AL24" t="n">
        <v>128.1</v>
      </c>
      <c r="AM24" t="n">
        <v>121.9</v>
      </c>
      <c r="AN24" t="n">
        <v>134.5</v>
      </c>
      <c r="AO24" t="n">
        <v>0.06900000000000001</v>
      </c>
      <c r="AP24" t="n">
        <v>0.062</v>
      </c>
      <c r="AQ24" t="n">
        <v>0.076</v>
      </c>
      <c r="AR24" s="8">
        <f>HYPERLINK("file:///SylvAtri-ab-5mn-m-hno-pol-ma-qs58hvj3", "SylvAtri-ab-5mn-m-hno-pol-ma-qs58hvj3")</f>
        <v/>
      </c>
    </row>
    <row r="25">
      <c r="A25" s="1" t="n">
        <v>24</v>
      </c>
      <c r="B25" s="3" t="n">
        <v>0</v>
      </c>
      <c r="C25" s="4" t="inlineStr">
        <is>
          <t>Sylvia atricapilla</t>
        </is>
      </c>
      <c r="D25" s="4" t="inlineStr">
        <is>
          <t>a+b</t>
        </is>
      </c>
      <c r="E25" s="4" t="inlineStr">
        <is>
          <t>m</t>
        </is>
      </c>
      <c r="F25" s="4" t="inlineStr">
        <is>
          <t>5mn</t>
        </is>
      </c>
      <c r="G25" s="3" t="n">
        <v>270</v>
      </c>
      <c r="H25" s="3" t="n">
        <v>488.187599344441</v>
      </c>
      <c r="I25" s="3" t="n">
        <v>4</v>
      </c>
      <c r="J25" s="4" t="inlineStr">
        <is>
          <t>HNORMAL</t>
        </is>
      </c>
      <c r="K25" s="4" t="inlineStr">
        <is>
          <t>POLY</t>
        </is>
      </c>
      <c r="L25" s="3" t="n">
        <v>13</v>
      </c>
      <c r="M25" s="5" t="inlineStr"/>
      <c r="N25" s="5" t="inlineStr"/>
      <c r="O25" s="6" t="n">
        <v>2</v>
      </c>
      <c r="P25" s="3" t="n">
        <v>190</v>
      </c>
      <c r="Q25" s="3" t="n">
        <v>268</v>
      </c>
      <c r="R25" s="3" t="n">
        <v>99.3</v>
      </c>
      <c r="S25" s="3" t="n">
        <v>2</v>
      </c>
      <c r="T25" s="3" t="n">
        <v>0</v>
      </c>
      <c r="U25" s="10" t="n">
        <v>0</v>
      </c>
      <c r="V25" s="10" t="n">
        <v>0</v>
      </c>
      <c r="W25" s="3" t="n">
        <v>0.01</v>
      </c>
      <c r="X25" s="3" t="n">
        <v>0</v>
      </c>
      <c r="Y25" s="7" t="n">
        <v>9.699999999999999</v>
      </c>
      <c r="Z25" s="3" t="n">
        <v>0.02</v>
      </c>
      <c r="AA25" s="3" t="n">
        <v>0.02</v>
      </c>
      <c r="AB25" s="3" t="n">
        <v>0.01</v>
      </c>
      <c r="AC25" s="3" t="n">
        <v>0.01</v>
      </c>
      <c r="AD25" s="3" t="n">
        <v>0.01</v>
      </c>
      <c r="AE25" s="3" t="n">
        <v>0.02</v>
      </c>
      <c r="AF25" s="3" t="n">
        <v>27.79</v>
      </c>
      <c r="AG25" s="3" t="n">
        <v>22.95</v>
      </c>
      <c r="AH25" s="3" t="n">
        <v>33.64</v>
      </c>
      <c r="AI25" s="3" t="n">
        <v>667</v>
      </c>
      <c r="AJ25" s="3" t="n">
        <v>551</v>
      </c>
      <c r="AK25" s="3" t="n">
        <v>807</v>
      </c>
      <c r="AL25" s="3" t="n">
        <v>127.1</v>
      </c>
      <c r="AM25" s="3" t="n">
        <v>120.9</v>
      </c>
      <c r="AN25" s="3" t="n">
        <v>133.6</v>
      </c>
      <c r="AO25" s="3" t="n">
        <v>0.068</v>
      </c>
      <c r="AP25" s="3" t="n">
        <v>0.061</v>
      </c>
      <c r="AQ25" s="3" t="n">
        <v>0.075</v>
      </c>
      <c r="AR25" s="4">
        <f>HYPERLINK("file:///SylvAtri-ab-5mn-m-hno-pol-la-hwer4yjo", "SylvAtri-ab-5mn-m-hno-pol-la-hwer4yjo")</f>
        <v/>
      </c>
    </row>
    <row r="26">
      <c r="A26" s="1" t="n">
        <v>25</v>
      </c>
      <c r="B26" t="n">
        <v>0</v>
      </c>
      <c r="C26" s="8" t="inlineStr">
        <is>
          <t>Sylvia atricapilla</t>
        </is>
      </c>
      <c r="D26" s="8" t="inlineStr">
        <is>
          <t>a+b</t>
        </is>
      </c>
      <c r="E26" s="8" t="inlineStr">
        <is>
          <t>m</t>
        </is>
      </c>
      <c r="F26" s="8" t="inlineStr">
        <is>
          <t>5mn</t>
        </is>
      </c>
      <c r="G26" t="n">
        <v>270</v>
      </c>
      <c r="H26" t="n">
        <v>488.187599344441</v>
      </c>
      <c r="I26" t="n">
        <v>0</v>
      </c>
      <c r="J26" s="8" t="inlineStr">
        <is>
          <t>HNORMAL</t>
        </is>
      </c>
      <c r="K26" s="8" t="inlineStr">
        <is>
          <t>POLY</t>
        </is>
      </c>
      <c r="L26" s="9" t="inlineStr"/>
      <c r="M26" s="9" t="inlineStr"/>
      <c r="N26" s="9" t="inlineStr"/>
      <c r="O26" s="6" t="n">
        <v>2</v>
      </c>
      <c r="P26" t="n">
        <v>190</v>
      </c>
      <c r="Q26" t="n">
        <v>270</v>
      </c>
      <c r="R26" t="n">
        <v>100</v>
      </c>
      <c r="S26" t="n">
        <v>2</v>
      </c>
      <c r="T26" t="n">
        <v>24.97</v>
      </c>
      <c r="U26" s="10" t="n">
        <v>0</v>
      </c>
      <c r="V26" s="10" t="n">
        <v>0</v>
      </c>
      <c r="W26" t="n">
        <v>0.01</v>
      </c>
      <c r="X26" t="n">
        <v>0.01</v>
      </c>
      <c r="Y26" s="7" t="n">
        <v>9.699999999999999</v>
      </c>
      <c r="Z26" t="n">
        <v>0.01</v>
      </c>
      <c r="AA26" t="n">
        <v>0.01</v>
      </c>
      <c r="AB26" t="n">
        <v>0.01</v>
      </c>
      <c r="AC26" t="n">
        <v>0</v>
      </c>
      <c r="AD26" t="n">
        <v>0</v>
      </c>
      <c r="AE26" t="n">
        <v>0.02</v>
      </c>
      <c r="AF26" t="n">
        <v>27.58</v>
      </c>
      <c r="AG26" t="n">
        <v>22.8</v>
      </c>
      <c r="AH26" t="n">
        <v>33.35</v>
      </c>
      <c r="AI26" t="n">
        <v>662</v>
      </c>
      <c r="AJ26" t="n">
        <v>547</v>
      </c>
      <c r="AK26" t="n">
        <v>800</v>
      </c>
      <c r="AL26" t="n">
        <v>128.1</v>
      </c>
      <c r="AM26" t="n">
        <v>121.9</v>
      </c>
      <c r="AN26" t="n">
        <v>134.5</v>
      </c>
      <c r="AO26" t="n">
        <v>0.06900000000000001</v>
      </c>
      <c r="AP26" t="n">
        <v>0.062</v>
      </c>
      <c r="AQ26" t="n">
        <v>0.076</v>
      </c>
      <c r="AR26" s="8">
        <f>HYPERLINK("file:///SylvAtri-ab-5mn-m-hno-pol-co7kuj3b", "SylvAtri-ab-5mn-m-hno-pol-co7kuj3b")</f>
        <v/>
      </c>
    </row>
    <row r="27">
      <c r="A27" s="1" t="n">
        <v>26</v>
      </c>
      <c r="B27" t="n">
        <v>0</v>
      </c>
      <c r="C27" s="8" t="inlineStr">
        <is>
          <t>Sylvia atricapilla</t>
        </is>
      </c>
      <c r="D27" s="8" t="inlineStr">
        <is>
          <t>a+b</t>
        </is>
      </c>
      <c r="E27" s="8" t="inlineStr">
        <is>
          <t>m</t>
        </is>
      </c>
      <c r="F27" s="8" t="inlineStr">
        <is>
          <t>5mn</t>
        </is>
      </c>
      <c r="G27" t="n">
        <v>270</v>
      </c>
      <c r="H27" t="n">
        <v>488.187599344441</v>
      </c>
      <c r="I27" t="n">
        <v>11</v>
      </c>
      <c r="J27" s="8" t="inlineStr">
        <is>
          <t>HNORMAL</t>
        </is>
      </c>
      <c r="K27" s="8" t="inlineStr">
        <is>
          <t>POLY</t>
        </is>
      </c>
      <c r="L27" t="n">
        <v>20</v>
      </c>
      <c r="M27" s="9" t="inlineStr"/>
      <c r="N27" s="9" t="inlineStr"/>
      <c r="O27" s="6" t="n">
        <v>2</v>
      </c>
      <c r="P27" t="n">
        <v>190</v>
      </c>
      <c r="Q27" t="n">
        <v>265</v>
      </c>
      <c r="R27" t="n">
        <v>98.09999999999999</v>
      </c>
      <c r="S27" t="n">
        <v>2</v>
      </c>
      <c r="T27" t="n">
        <v>25.31</v>
      </c>
      <c r="U27" s="10" t="n">
        <v>0</v>
      </c>
      <c r="V27" s="10" t="n">
        <v>0</v>
      </c>
      <c r="W27" t="n">
        <v>0.01</v>
      </c>
      <c r="X27" t="n">
        <v>0</v>
      </c>
      <c r="Y27" s="7" t="n">
        <v>9.6</v>
      </c>
      <c r="Z27" t="n">
        <v>0.01</v>
      </c>
      <c r="AA27" t="n">
        <v>0.01</v>
      </c>
      <c r="AB27" t="n">
        <v>0</v>
      </c>
      <c r="AC27" t="n">
        <v>0</v>
      </c>
      <c r="AD27" t="n">
        <v>0</v>
      </c>
      <c r="AE27" t="n">
        <v>0.01</v>
      </c>
      <c r="AF27" t="n">
        <v>27.98</v>
      </c>
      <c r="AG27" t="n">
        <v>23.16</v>
      </c>
      <c r="AH27" t="n">
        <v>33.8</v>
      </c>
      <c r="AI27" t="n">
        <v>672</v>
      </c>
      <c r="AJ27" t="n">
        <v>556</v>
      </c>
      <c r="AK27" t="n">
        <v>811</v>
      </c>
      <c r="AL27" t="n">
        <v>126</v>
      </c>
      <c r="AM27" t="n">
        <v>119.7</v>
      </c>
      <c r="AN27" t="n">
        <v>132.5</v>
      </c>
      <c r="AO27" t="n">
        <v>0.067</v>
      </c>
      <c r="AP27" t="n">
        <v>0.06</v>
      </c>
      <c r="AQ27" t="n">
        <v>0.074</v>
      </c>
      <c r="AR27" s="8">
        <f>HYPERLINK("file:///SylvAtri-ab-5mn-m-hno-pol-l20-4bx1k24p", "SylvAtri-ab-5mn-m-hno-pol-l20-4bx1k24p")</f>
        <v/>
      </c>
    </row>
    <row r="28">
      <c r="A28" s="1" t="n">
        <v>27</v>
      </c>
      <c r="B28" s="3" t="n">
        <v>1</v>
      </c>
      <c r="C28" s="4" t="inlineStr">
        <is>
          <t>Sylvia atricapilla</t>
        </is>
      </c>
      <c r="D28" s="4" t="inlineStr">
        <is>
          <t>a+b</t>
        </is>
      </c>
      <c r="E28" s="4" t="inlineStr">
        <is>
          <t>m</t>
        </is>
      </c>
      <c r="F28" s="4" t="inlineStr">
        <is>
          <t>10mn</t>
        </is>
      </c>
      <c r="G28" s="3" t="n">
        <v>403</v>
      </c>
      <c r="H28" s="3" t="n">
        <v>511.409745300912</v>
      </c>
      <c r="I28" s="3" t="n">
        <v>49</v>
      </c>
      <c r="J28" s="4" t="inlineStr">
        <is>
          <t>HAZARD</t>
        </is>
      </c>
      <c r="K28" s="4" t="inlineStr">
        <is>
          <t>POLY</t>
        </is>
      </c>
      <c r="L28" s="3" t="n">
        <v>5</v>
      </c>
      <c r="M28" s="3" t="n">
        <v>492</v>
      </c>
      <c r="N28" s="3" t="n">
        <v>13</v>
      </c>
      <c r="O28" s="7" t="n">
        <v>1</v>
      </c>
      <c r="P28" s="3" t="n">
        <v>190</v>
      </c>
      <c r="Q28" s="3" t="n">
        <v>401</v>
      </c>
      <c r="R28" s="3" t="n">
        <v>99.5</v>
      </c>
      <c r="S28" s="3" t="n">
        <v>0</v>
      </c>
      <c r="T28" s="3" t="n">
        <v>0</v>
      </c>
      <c r="U28" s="6" t="n">
        <v>0.25</v>
      </c>
      <c r="V28" s="6" t="n">
        <v>0.55</v>
      </c>
      <c r="W28" s="3" t="n">
        <v>0.6</v>
      </c>
      <c r="X28" s="3" t="n">
        <v>0.7</v>
      </c>
      <c r="Y28" s="7" t="n">
        <v>10</v>
      </c>
      <c r="Z28" s="3" t="n">
        <v>0.65</v>
      </c>
      <c r="AA28" s="3" t="n">
        <v>0.64</v>
      </c>
      <c r="AB28" s="3" t="n">
        <v>0.65</v>
      </c>
      <c r="AC28" s="3" t="n">
        <v>0.58</v>
      </c>
      <c r="AD28" s="3" t="n">
        <v>0.64</v>
      </c>
      <c r="AE28" s="3" t="n">
        <v>0.67</v>
      </c>
      <c r="AF28" s="3" t="n">
        <v>37.58</v>
      </c>
      <c r="AG28" s="3" t="n">
        <v>30.87</v>
      </c>
      <c r="AH28" s="3" t="n">
        <v>45.75</v>
      </c>
      <c r="AI28" s="3" t="n">
        <v>902</v>
      </c>
      <c r="AJ28" s="3" t="n">
        <v>741</v>
      </c>
      <c r="AK28" s="3" t="n">
        <v>1098</v>
      </c>
      <c r="AL28" s="3" t="n">
        <v>133.7</v>
      </c>
      <c r="AM28" s="3" t="n">
        <v>124.4</v>
      </c>
      <c r="AN28" s="3" t="n">
        <v>143.6</v>
      </c>
      <c r="AO28" s="3" t="n">
        <v>0.074</v>
      </c>
      <c r="AP28" s="3" t="n">
        <v>0.064</v>
      </c>
      <c r="AQ28" s="3" t="n">
        <v>0.08500000000000001</v>
      </c>
      <c r="AR28" s="4">
        <f>HYPERLINK("file:///SylvAtri-ab-10mn-m-haz-pol-la-ra-ma-90vq_6nr", "SylvAtri-ab-10mn-m-haz-pol-la-ra-ma-90vq_6nr")</f>
        <v/>
      </c>
    </row>
    <row r="29">
      <c r="A29" s="1" t="n">
        <v>28</v>
      </c>
      <c r="B29" s="3" t="n">
        <v>1</v>
      </c>
      <c r="C29" s="4" t="inlineStr">
        <is>
          <t>Sylvia atricapilla</t>
        </is>
      </c>
      <c r="D29" s="4" t="inlineStr">
        <is>
          <t>a+b</t>
        </is>
      </c>
      <c r="E29" s="4" t="inlineStr">
        <is>
          <t>m</t>
        </is>
      </c>
      <c r="F29" s="4" t="inlineStr">
        <is>
          <t>10mn</t>
        </is>
      </c>
      <c r="G29" s="3" t="n">
        <v>403</v>
      </c>
      <c r="H29" s="3" t="n">
        <v>511.409745300912</v>
      </c>
      <c r="I29" s="3" t="n">
        <v>48</v>
      </c>
      <c r="J29" s="4" t="inlineStr">
        <is>
          <t>HAZARD</t>
        </is>
      </c>
      <c r="K29" s="4" t="inlineStr">
        <is>
          <t>POLY</t>
        </is>
      </c>
      <c r="L29" s="3" t="n">
        <v>26</v>
      </c>
      <c r="M29" s="3" t="n">
        <v>265</v>
      </c>
      <c r="N29" s="5" t="inlineStr"/>
      <c r="O29" s="6" t="n">
        <v>2</v>
      </c>
      <c r="P29" s="3" t="n">
        <v>190</v>
      </c>
      <c r="Q29" s="3" t="n">
        <v>362</v>
      </c>
      <c r="R29" s="3" t="n">
        <v>89.8</v>
      </c>
      <c r="S29" s="3" t="n">
        <v>0</v>
      </c>
      <c r="T29" s="3" t="n">
        <v>0</v>
      </c>
      <c r="U29" s="6" t="n">
        <v>0.33</v>
      </c>
      <c r="V29" s="6" t="n">
        <v>0.39</v>
      </c>
      <c r="W29" s="3" t="n">
        <v>0.6</v>
      </c>
      <c r="X29" s="3" t="n">
        <v>0.5</v>
      </c>
      <c r="Y29" s="7" t="n">
        <v>11.7</v>
      </c>
      <c r="Z29" s="3" t="n">
        <v>0.6</v>
      </c>
      <c r="AA29" s="3" t="n">
        <v>0.6</v>
      </c>
      <c r="AB29" s="3" t="n">
        <v>0.6</v>
      </c>
      <c r="AC29" s="3" t="n">
        <v>0.57</v>
      </c>
      <c r="AD29" s="3" t="n">
        <v>0.57</v>
      </c>
      <c r="AE29" s="3" t="n">
        <v>0.63</v>
      </c>
      <c r="AF29" s="3" t="n">
        <v>36.34</v>
      </c>
      <c r="AG29" s="3" t="n">
        <v>28.92</v>
      </c>
      <c r="AH29" s="3" t="n">
        <v>45.66</v>
      </c>
      <c r="AI29" s="3" t="n">
        <v>872</v>
      </c>
      <c r="AJ29" s="3" t="n">
        <v>694</v>
      </c>
      <c r="AK29" s="3" t="n">
        <v>1096</v>
      </c>
      <c r="AL29" s="3" t="n">
        <v>129.2</v>
      </c>
      <c r="AM29" s="3" t="n">
        <v>118</v>
      </c>
      <c r="AN29" s="3" t="n">
        <v>141.4</v>
      </c>
      <c r="AO29" s="3" t="n">
        <v>0.238</v>
      </c>
      <c r="AP29" s="3" t="n">
        <v>0.198</v>
      </c>
      <c r="AQ29" s="3" t="n">
        <v>0.285</v>
      </c>
      <c r="AR29" s="4">
        <f>HYPERLINK("file:///SylvAtri-ab-10mn-m-haz-pol-la-ra-xkolv95u", "SylvAtri-ab-10mn-m-haz-pol-la-ra-xkolv95u")</f>
        <v/>
      </c>
    </row>
    <row r="30">
      <c r="A30" s="1" t="n">
        <v>29</v>
      </c>
      <c r="B30" s="3" t="n">
        <v>1</v>
      </c>
      <c r="C30" s="4" t="inlineStr">
        <is>
          <t>Sylvia atricapilla</t>
        </is>
      </c>
      <c r="D30" s="4" t="inlineStr">
        <is>
          <t>a+b</t>
        </is>
      </c>
      <c r="E30" s="4" t="inlineStr">
        <is>
          <t>m</t>
        </is>
      </c>
      <c r="F30" s="4" t="inlineStr">
        <is>
          <t>10mn</t>
        </is>
      </c>
      <c r="G30" s="3" t="n">
        <v>403</v>
      </c>
      <c r="H30" s="3" t="n">
        <v>511.409745300912</v>
      </c>
      <c r="I30" s="3" t="n">
        <v>43</v>
      </c>
      <c r="J30" s="4" t="inlineStr">
        <is>
          <t>HAZARD</t>
        </is>
      </c>
      <c r="K30" s="4" t="inlineStr">
        <is>
          <t>POLY</t>
        </is>
      </c>
      <c r="L30" s="5" t="inlineStr"/>
      <c r="M30" s="5" t="inlineStr"/>
      <c r="N30" s="3" t="n">
        <v>13</v>
      </c>
      <c r="O30" s="7" t="n">
        <v>1</v>
      </c>
      <c r="P30" s="3" t="n">
        <v>190</v>
      </c>
      <c r="Q30" s="3" t="n">
        <v>403</v>
      </c>
      <c r="R30" s="3" t="n">
        <v>100</v>
      </c>
      <c r="S30" s="3" t="n">
        <v>0</v>
      </c>
      <c r="T30" s="3" t="n">
        <v>0</v>
      </c>
      <c r="U30" s="10" t="n">
        <v>0.16</v>
      </c>
      <c r="V30" s="6" t="n">
        <v>0.52</v>
      </c>
      <c r="W30" s="3" t="n">
        <v>0.6</v>
      </c>
      <c r="X30" s="3" t="n">
        <v>0.6</v>
      </c>
      <c r="Y30" s="7" t="n">
        <v>9.9</v>
      </c>
      <c r="Z30" s="3" t="n">
        <v>0.6</v>
      </c>
      <c r="AA30" s="3" t="n">
        <v>0.59</v>
      </c>
      <c r="AB30" s="3" t="n">
        <v>0.6</v>
      </c>
      <c r="AC30" s="3" t="n">
        <v>0.52</v>
      </c>
      <c r="AD30" s="3" t="n">
        <v>0.59</v>
      </c>
      <c r="AE30" s="3" t="n">
        <v>0.63</v>
      </c>
      <c r="AF30" s="3" t="n">
        <v>36.95</v>
      </c>
      <c r="AG30" s="3" t="n">
        <v>30.45</v>
      </c>
      <c r="AH30" s="3" t="n">
        <v>44.85</v>
      </c>
      <c r="AI30" s="3" t="n">
        <v>887</v>
      </c>
      <c r="AJ30" s="3" t="n">
        <v>731</v>
      </c>
      <c r="AK30" s="3" t="n">
        <v>1076</v>
      </c>
      <c r="AL30" s="3" t="n">
        <v>135.2</v>
      </c>
      <c r="AM30" s="3" t="n">
        <v>126</v>
      </c>
      <c r="AN30" s="3" t="n">
        <v>144.9</v>
      </c>
      <c r="AO30" s="3" t="n">
        <v>0.07000000000000001</v>
      </c>
      <c r="AP30" s="3" t="n">
        <v>0.061</v>
      </c>
      <c r="AQ30" s="3" t="n">
        <v>0.08</v>
      </c>
      <c r="AR30" s="4">
        <f>HYPERLINK("file:///SylvAtri-ab-10mn-m-haz-pol-ma-w3hq64b3", "SylvAtri-ab-10mn-m-haz-pol-ma-w3hq64b3")</f>
        <v/>
      </c>
    </row>
    <row r="31">
      <c r="A31" s="1" t="n">
        <v>30</v>
      </c>
      <c r="B31" s="3" t="n">
        <v>1</v>
      </c>
      <c r="C31" s="4" t="inlineStr">
        <is>
          <t>Sylvia atricapilla</t>
        </is>
      </c>
      <c r="D31" s="4" t="inlineStr">
        <is>
          <t>a+b</t>
        </is>
      </c>
      <c r="E31" s="4" t="inlineStr">
        <is>
          <t>m</t>
        </is>
      </c>
      <c r="F31" s="4" t="inlineStr">
        <is>
          <t>10mn</t>
        </is>
      </c>
      <c r="G31" s="3" t="n">
        <v>403</v>
      </c>
      <c r="H31" s="3" t="n">
        <v>511.409745300912</v>
      </c>
      <c r="I31" s="3" t="n">
        <v>40</v>
      </c>
      <c r="J31" s="4" t="inlineStr">
        <is>
          <t>HNORMAL</t>
        </is>
      </c>
      <c r="K31" s="4" t="inlineStr">
        <is>
          <t>POLY</t>
        </is>
      </c>
      <c r="L31" s="3" t="n">
        <v>20</v>
      </c>
      <c r="M31" s="3" t="n">
        <v>100</v>
      </c>
      <c r="N31" s="5" t="inlineStr"/>
      <c r="O31" s="7" t="n">
        <v>1</v>
      </c>
      <c r="P31" s="3" t="n">
        <v>190</v>
      </c>
      <c r="Q31" s="3" t="n">
        <v>202</v>
      </c>
      <c r="R31" s="3" t="n">
        <v>50.1</v>
      </c>
      <c r="S31" s="3" t="n">
        <v>0</v>
      </c>
      <c r="T31" s="3" t="n">
        <v>0</v>
      </c>
      <c r="U31" s="10" t="n">
        <v>0.11</v>
      </c>
      <c r="V31" s="7" t="n">
        <v>0.74</v>
      </c>
      <c r="W31" s="3" t="n">
        <v>0.7</v>
      </c>
      <c r="X31" s="3" t="n">
        <v>0.7</v>
      </c>
      <c r="Y31" s="7" t="n">
        <v>16.1</v>
      </c>
      <c r="Z31" s="3" t="n">
        <v>0.58</v>
      </c>
      <c r="AA31" s="3" t="n">
        <v>0.57</v>
      </c>
      <c r="AB31" s="3" t="n">
        <v>0.54</v>
      </c>
      <c r="AC31" s="3" t="n">
        <v>0.48</v>
      </c>
      <c r="AD31" s="3" t="n">
        <v>0.6</v>
      </c>
      <c r="AE31" s="3" t="n">
        <v>0.59</v>
      </c>
      <c r="AF31" s="3" t="n">
        <v>38.69</v>
      </c>
      <c r="AG31" s="3" t="n">
        <v>28.24</v>
      </c>
      <c r="AH31" s="3" t="n">
        <v>53.02</v>
      </c>
      <c r="AI31" s="3" t="n">
        <v>929</v>
      </c>
      <c r="AJ31" s="3" t="n">
        <v>678</v>
      </c>
      <c r="AK31" s="3" t="n">
        <v>1272</v>
      </c>
      <c r="AL31" s="3" t="n">
        <v>93.5</v>
      </c>
      <c r="AM31" s="3" t="n">
        <v>82.2</v>
      </c>
      <c r="AN31" s="3" t="n">
        <v>106.3</v>
      </c>
      <c r="AO31" s="3" t="n">
        <v>0.875</v>
      </c>
      <c r="AP31" s="3" t="n">
        <v>0.677</v>
      </c>
      <c r="AQ31" s="3" t="n">
        <v>1</v>
      </c>
      <c r="AR31" s="4">
        <f>HYPERLINK("file:///SylvAtri-ab-10mn-m-hno-pol-l20-r100-pu4xokbb", "SylvAtri-ab-10mn-m-hno-pol-l20-r100-pu4xokbb")</f>
        <v/>
      </c>
    </row>
    <row r="32">
      <c r="A32" s="1" t="n">
        <v>31</v>
      </c>
      <c r="B32" t="n">
        <v>1</v>
      </c>
      <c r="C32" s="8" t="inlineStr">
        <is>
          <t>Sylvia atricapilla</t>
        </is>
      </c>
      <c r="D32" s="8" t="inlineStr">
        <is>
          <t>a+b</t>
        </is>
      </c>
      <c r="E32" s="8" t="inlineStr">
        <is>
          <t>m</t>
        </is>
      </c>
      <c r="F32" s="8" t="inlineStr">
        <is>
          <t>10mn</t>
        </is>
      </c>
      <c r="G32" t="n">
        <v>403</v>
      </c>
      <c r="H32" t="n">
        <v>511.409745300912</v>
      </c>
      <c r="I32" t="n">
        <v>54</v>
      </c>
      <c r="J32" s="8" t="inlineStr">
        <is>
          <t>HAZARD</t>
        </is>
      </c>
      <c r="K32" s="8" t="inlineStr">
        <is>
          <t>POLY</t>
        </is>
      </c>
      <c r="L32" t="n">
        <v>20</v>
      </c>
      <c r="M32" t="n">
        <v>100</v>
      </c>
      <c r="N32" s="9" t="inlineStr"/>
      <c r="O32" s="6" t="n">
        <v>2</v>
      </c>
      <c r="P32" t="n">
        <v>190</v>
      </c>
      <c r="Q32" t="n">
        <v>202</v>
      </c>
      <c r="R32" t="n">
        <v>50.1</v>
      </c>
      <c r="S32" t="n">
        <v>0</v>
      </c>
      <c r="T32" t="n">
        <v>0.19</v>
      </c>
      <c r="U32" s="10" t="n">
        <v>0.13</v>
      </c>
      <c r="V32" s="7" t="n">
        <v>0.73</v>
      </c>
      <c r="W32" t="n">
        <v>0.7</v>
      </c>
      <c r="X32" t="n">
        <v>0.6</v>
      </c>
      <c r="Y32" s="7" t="n">
        <v>10.7</v>
      </c>
      <c r="Z32" t="n">
        <v>0.57</v>
      </c>
      <c r="AA32" t="n">
        <v>0.5600000000000001</v>
      </c>
      <c r="AB32" t="n">
        <v>0.5600000000000001</v>
      </c>
      <c r="AC32" t="n">
        <v>0.48</v>
      </c>
      <c r="AD32" t="n">
        <v>0.58</v>
      </c>
      <c r="AE32" t="n">
        <v>0.6</v>
      </c>
      <c r="AF32" t="n">
        <v>37.17</v>
      </c>
      <c r="AG32" t="n">
        <v>30.11</v>
      </c>
      <c r="AH32" t="n">
        <v>45.89</v>
      </c>
      <c r="AI32" t="n">
        <v>892</v>
      </c>
      <c r="AJ32" t="n">
        <v>723</v>
      </c>
      <c r="AK32" t="n">
        <v>1101</v>
      </c>
      <c r="AL32" t="n">
        <v>95.40000000000001</v>
      </c>
      <c r="AM32" t="n">
        <v>90.8</v>
      </c>
      <c r="AN32" t="n">
        <v>100.3</v>
      </c>
      <c r="AO32" t="n">
        <v>0.91</v>
      </c>
      <c r="AP32" t="n">
        <v>0.824</v>
      </c>
      <c r="AQ32" t="n">
        <v>1</v>
      </c>
      <c r="AR32" s="8">
        <f>HYPERLINK("file:///SylvAtri-ab-10mn-m-haz-pol-l20-r100-g8gzccq7", "SylvAtri-ab-10mn-m-haz-pol-l20-r100-g8gzccq7")</f>
        <v/>
      </c>
    </row>
    <row r="33">
      <c r="A33" s="1" t="n">
        <v>32</v>
      </c>
      <c r="B33" s="3" t="n">
        <v>1</v>
      </c>
      <c r="C33" s="4" t="inlineStr">
        <is>
          <t>Sylvia atricapilla</t>
        </is>
      </c>
      <c r="D33" s="4" t="inlineStr">
        <is>
          <t>a+b</t>
        </is>
      </c>
      <c r="E33" s="4" t="inlineStr">
        <is>
          <t>m</t>
        </is>
      </c>
      <c r="F33" s="4" t="inlineStr">
        <is>
          <t>10mn</t>
        </is>
      </c>
      <c r="G33" s="3" t="n">
        <v>403</v>
      </c>
      <c r="H33" s="3" t="n">
        <v>511.409745300912</v>
      </c>
      <c r="I33" s="3" t="n">
        <v>47</v>
      </c>
      <c r="J33" s="4" t="inlineStr">
        <is>
          <t>HAZARD</t>
        </is>
      </c>
      <c r="K33" s="4" t="inlineStr">
        <is>
          <t>POLY</t>
        </is>
      </c>
      <c r="L33" s="3" t="n">
        <v>6</v>
      </c>
      <c r="M33" s="5" t="inlineStr"/>
      <c r="N33" s="3" t="n">
        <v>25</v>
      </c>
      <c r="O33" s="7" t="n">
        <v>1</v>
      </c>
      <c r="P33" s="3" t="n">
        <v>190</v>
      </c>
      <c r="Q33" s="3" t="n">
        <v>402</v>
      </c>
      <c r="R33" s="3" t="n">
        <v>99.8</v>
      </c>
      <c r="S33" s="3" t="n">
        <v>0</v>
      </c>
      <c r="T33" s="3" t="n">
        <v>0</v>
      </c>
      <c r="U33" s="10" t="n">
        <v>0.1</v>
      </c>
      <c r="V33" s="6" t="n">
        <v>0.52</v>
      </c>
      <c r="W33" s="3" t="n">
        <v>0.6</v>
      </c>
      <c r="X33" s="3" t="n">
        <v>0.6</v>
      </c>
      <c r="Y33" s="7" t="n">
        <v>9.9</v>
      </c>
      <c r="Z33" s="3" t="n">
        <v>0.5600000000000001</v>
      </c>
      <c r="AA33" s="3" t="n">
        <v>0.5600000000000001</v>
      </c>
      <c r="AB33" s="3" t="n">
        <v>0.5600000000000001</v>
      </c>
      <c r="AC33" s="3" t="n">
        <v>0.47</v>
      </c>
      <c r="AD33" s="3" t="n">
        <v>0.5600000000000001</v>
      </c>
      <c r="AE33" s="3" t="n">
        <v>0.59</v>
      </c>
      <c r="AF33" s="3" t="n">
        <v>36.93</v>
      </c>
      <c r="AG33" s="3" t="n">
        <v>30.4</v>
      </c>
      <c r="AH33" s="3" t="n">
        <v>44.86</v>
      </c>
      <c r="AI33" s="3" t="n">
        <v>886</v>
      </c>
      <c r="AJ33" s="3" t="n">
        <v>730</v>
      </c>
      <c r="AK33" s="3" t="n">
        <v>1077</v>
      </c>
      <c r="AL33" s="3" t="n">
        <v>135</v>
      </c>
      <c r="AM33" s="3" t="n">
        <v>125.9</v>
      </c>
      <c r="AN33" s="3" t="n">
        <v>144.9</v>
      </c>
      <c r="AO33" s="3" t="n">
        <v>0.07000000000000001</v>
      </c>
      <c r="AP33" s="3" t="n">
        <v>0.061</v>
      </c>
      <c r="AQ33" s="3" t="n">
        <v>0.08</v>
      </c>
      <c r="AR33" s="4">
        <f>HYPERLINK("file:///SylvAtri-ab-10mn-m-haz-pol-la-ma-7ak3cu9l", "SylvAtri-ab-10mn-m-haz-pol-la-ma-7ak3cu9l")</f>
        <v/>
      </c>
    </row>
    <row r="34">
      <c r="A34" s="1" t="n">
        <v>33</v>
      </c>
      <c r="B34" s="3" t="n">
        <v>1</v>
      </c>
      <c r="C34" s="4" t="inlineStr">
        <is>
          <t>Sylvia atricapilla</t>
        </is>
      </c>
      <c r="D34" s="4" t="inlineStr">
        <is>
          <t>a+b</t>
        </is>
      </c>
      <c r="E34" s="4" t="inlineStr">
        <is>
          <t>m</t>
        </is>
      </c>
      <c r="F34" s="4" t="inlineStr">
        <is>
          <t>10mn</t>
        </is>
      </c>
      <c r="G34" s="3" t="n">
        <v>403</v>
      </c>
      <c r="H34" s="3" t="n">
        <v>511.409745300912</v>
      </c>
      <c r="I34" s="3" t="n">
        <v>45</v>
      </c>
      <c r="J34" s="4" t="inlineStr">
        <is>
          <t>HAZARD</t>
        </is>
      </c>
      <c r="K34" s="4" t="inlineStr">
        <is>
          <t>POLY</t>
        </is>
      </c>
      <c r="L34" s="5" t="inlineStr"/>
      <c r="M34" s="3" t="n">
        <v>278</v>
      </c>
      <c r="N34" s="3" t="n">
        <v>25</v>
      </c>
      <c r="O34" s="7" t="n">
        <v>1</v>
      </c>
      <c r="P34" s="3" t="n">
        <v>190</v>
      </c>
      <c r="Q34" s="3" t="n">
        <v>384</v>
      </c>
      <c r="R34" s="3" t="n">
        <v>95.3</v>
      </c>
      <c r="S34" s="3" t="n">
        <v>0</v>
      </c>
      <c r="T34" s="3" t="n">
        <v>0</v>
      </c>
      <c r="U34" s="10" t="n">
        <v>0.09</v>
      </c>
      <c r="V34" s="6" t="n">
        <v>0.48</v>
      </c>
      <c r="W34" s="3" t="n">
        <v>0.6</v>
      </c>
      <c r="X34" s="3" t="n">
        <v>0.6</v>
      </c>
      <c r="Y34" s="7" t="n">
        <v>10.6</v>
      </c>
      <c r="Z34" s="3" t="n">
        <v>0.54</v>
      </c>
      <c r="AA34" s="3" t="n">
        <v>0.54</v>
      </c>
      <c r="AB34" s="3" t="n">
        <v>0.54</v>
      </c>
      <c r="AC34" s="3" t="n">
        <v>0.45</v>
      </c>
      <c r="AD34" s="3" t="n">
        <v>0.54</v>
      </c>
      <c r="AE34" s="3" t="n">
        <v>0.58</v>
      </c>
      <c r="AF34" s="3" t="n">
        <v>37.81</v>
      </c>
      <c r="AG34" s="3" t="n">
        <v>30.68</v>
      </c>
      <c r="AH34" s="3" t="n">
        <v>46.59</v>
      </c>
      <c r="AI34" s="3" t="n">
        <v>907</v>
      </c>
      <c r="AJ34" s="3" t="n">
        <v>736</v>
      </c>
      <c r="AK34" s="3" t="n">
        <v>1118</v>
      </c>
      <c r="AL34" s="3" t="n">
        <v>130.4</v>
      </c>
      <c r="AM34" s="3" t="n">
        <v>120.6</v>
      </c>
      <c r="AN34" s="3" t="n">
        <v>141.1</v>
      </c>
      <c r="AO34" s="3" t="n">
        <v>0.22</v>
      </c>
      <c r="AP34" s="3" t="n">
        <v>0.188</v>
      </c>
      <c r="AQ34" s="3" t="n">
        <v>0.258</v>
      </c>
      <c r="AR34" s="4">
        <f>HYPERLINK("file:///SylvAtri-ab-10mn-m-haz-pol-ra-ma-c7m6ijqg", "SylvAtri-ab-10mn-m-haz-pol-ra-ma-c7m6ijqg")</f>
        <v/>
      </c>
    </row>
    <row r="35">
      <c r="A35" s="1" t="n">
        <v>34</v>
      </c>
      <c r="B35" s="3" t="n">
        <v>1</v>
      </c>
      <c r="C35" s="4" t="inlineStr">
        <is>
          <t>Sylvia atricapilla</t>
        </is>
      </c>
      <c r="D35" s="4" t="inlineStr">
        <is>
          <t>a+b</t>
        </is>
      </c>
      <c r="E35" s="4" t="inlineStr">
        <is>
          <t>m</t>
        </is>
      </c>
      <c r="F35" s="4" t="inlineStr">
        <is>
          <t>10mn</t>
        </is>
      </c>
      <c r="G35" s="3" t="n">
        <v>403</v>
      </c>
      <c r="H35" s="3" t="n">
        <v>511.409745300912</v>
      </c>
      <c r="I35" s="3" t="n">
        <v>44</v>
      </c>
      <c r="J35" s="4" t="inlineStr">
        <is>
          <t>HAZARD</t>
        </is>
      </c>
      <c r="K35" s="4" t="inlineStr">
        <is>
          <t>POLY</t>
        </is>
      </c>
      <c r="L35" s="5" t="inlineStr"/>
      <c r="M35" s="3" t="n">
        <v>357</v>
      </c>
      <c r="N35" s="5" t="inlineStr"/>
      <c r="O35" s="6" t="n">
        <v>2</v>
      </c>
      <c r="P35" s="3" t="n">
        <v>190</v>
      </c>
      <c r="Q35" s="3" t="n">
        <v>390</v>
      </c>
      <c r="R35" s="3" t="n">
        <v>96.8</v>
      </c>
      <c r="S35" s="3" t="n">
        <v>1</v>
      </c>
      <c r="T35" s="3" t="n">
        <v>0</v>
      </c>
      <c r="U35" s="10" t="n">
        <v>0.1</v>
      </c>
      <c r="V35" s="6" t="n">
        <v>0.37</v>
      </c>
      <c r="W35" s="3" t="n">
        <v>0.6</v>
      </c>
      <c r="X35" s="3" t="n">
        <v>0.6</v>
      </c>
      <c r="Y35" s="7" t="n">
        <v>11.1</v>
      </c>
      <c r="Z35" s="3" t="n">
        <v>0.52</v>
      </c>
      <c r="AA35" s="3" t="n">
        <v>0.52</v>
      </c>
      <c r="AB35" s="3" t="n">
        <v>0.51</v>
      </c>
      <c r="AC35" s="3" t="n">
        <v>0.43</v>
      </c>
      <c r="AD35" s="3" t="n">
        <v>0.5</v>
      </c>
      <c r="AE35" s="3" t="n">
        <v>0.55</v>
      </c>
      <c r="AF35" s="3" t="n">
        <v>38.34</v>
      </c>
      <c r="AG35" s="3" t="n">
        <v>30.83</v>
      </c>
      <c r="AH35" s="3" t="n">
        <v>47.68</v>
      </c>
      <c r="AI35" s="3" t="n">
        <v>920</v>
      </c>
      <c r="AJ35" s="3" t="n">
        <v>740</v>
      </c>
      <c r="AK35" s="3" t="n">
        <v>1144</v>
      </c>
      <c r="AL35" s="3" t="n">
        <v>130.5</v>
      </c>
      <c r="AM35" s="3" t="n">
        <v>119.9</v>
      </c>
      <c r="AN35" s="3" t="n">
        <v>142.1</v>
      </c>
      <c r="AO35" s="3" t="n">
        <v>0.134</v>
      </c>
      <c r="AP35" s="3" t="n">
        <v>0.113</v>
      </c>
      <c r="AQ35" s="3" t="n">
        <v>0.159</v>
      </c>
      <c r="AR35" s="4">
        <f>HYPERLINK("file:///SylvAtri-ab-10mn-m-haz-pol-ra-8pyrex_e", "SylvAtri-ab-10mn-m-haz-pol-ra-8pyrex_e")</f>
        <v/>
      </c>
    </row>
    <row r="36">
      <c r="A36" s="1" t="n">
        <v>35</v>
      </c>
      <c r="B36" s="3" t="n">
        <v>1</v>
      </c>
      <c r="C36" s="4" t="inlineStr">
        <is>
          <t>Sylvia atricapilla</t>
        </is>
      </c>
      <c r="D36" s="4" t="inlineStr">
        <is>
          <t>a+b</t>
        </is>
      </c>
      <c r="E36" s="4" t="inlineStr">
        <is>
          <t>m</t>
        </is>
      </c>
      <c r="F36" s="4" t="inlineStr">
        <is>
          <t>10mn</t>
        </is>
      </c>
      <c r="G36" s="3" t="n">
        <v>403</v>
      </c>
      <c r="H36" s="3" t="n">
        <v>511.409745300912</v>
      </c>
      <c r="I36" s="3" t="n">
        <v>34</v>
      </c>
      <c r="J36" s="4" t="inlineStr">
        <is>
          <t>HNORMAL</t>
        </is>
      </c>
      <c r="K36" s="4" t="inlineStr">
        <is>
          <t>POLY</t>
        </is>
      </c>
      <c r="L36" s="3" t="n">
        <v>16</v>
      </c>
      <c r="M36" s="3" t="n">
        <v>310</v>
      </c>
      <c r="N36" s="5" t="inlineStr"/>
      <c r="O36" s="7" t="n">
        <v>1</v>
      </c>
      <c r="P36" s="3" t="n">
        <v>190</v>
      </c>
      <c r="Q36" s="3" t="n">
        <v>382</v>
      </c>
      <c r="R36" s="3" t="n">
        <v>94.8</v>
      </c>
      <c r="S36" s="3" t="n">
        <v>2</v>
      </c>
      <c r="T36" s="3" t="n">
        <v>0</v>
      </c>
      <c r="U36" s="6" t="n">
        <v>0.21</v>
      </c>
      <c r="V36" s="6" t="n">
        <v>0.33</v>
      </c>
      <c r="W36" s="3" t="n">
        <v>0.4</v>
      </c>
      <c r="X36" s="3" t="n">
        <v>0.3</v>
      </c>
      <c r="Y36" s="7" t="n">
        <v>11.3</v>
      </c>
      <c r="Z36" s="3" t="n">
        <v>0.49</v>
      </c>
      <c r="AA36" s="3" t="n">
        <v>0.49</v>
      </c>
      <c r="AB36" s="3" t="n">
        <v>0.48</v>
      </c>
      <c r="AC36" s="3" t="n">
        <v>0.45</v>
      </c>
      <c r="AD36" s="3" t="n">
        <v>0.47</v>
      </c>
      <c r="AE36" s="3" t="n">
        <v>0.52</v>
      </c>
      <c r="AF36" s="3" t="n">
        <v>50.93</v>
      </c>
      <c r="AG36" s="3" t="n">
        <v>40.78</v>
      </c>
      <c r="AH36" s="3" t="n">
        <v>63.6</v>
      </c>
      <c r="AI36" s="3" t="n">
        <v>1222</v>
      </c>
      <c r="AJ36" s="3" t="n">
        <v>979</v>
      </c>
      <c r="AK36" s="3" t="n">
        <v>1526</v>
      </c>
      <c r="AL36" s="3" t="n">
        <v>112.1</v>
      </c>
      <c r="AM36" s="3" t="n">
        <v>102.7</v>
      </c>
      <c r="AN36" s="3" t="n">
        <v>122.3</v>
      </c>
      <c r="AO36" s="3" t="n">
        <v>0.131</v>
      </c>
      <c r="AP36" s="3" t="n">
        <v>0.11</v>
      </c>
      <c r="AQ36" s="3" t="n">
        <v>0.155</v>
      </c>
      <c r="AR36" s="4">
        <f>HYPERLINK("file:///SylvAtri-ab-10mn-m-hno-pol-la-ra-ct6695j9", "SylvAtri-ab-10mn-m-hno-pol-la-ra-ct6695j9")</f>
        <v/>
      </c>
    </row>
    <row r="37">
      <c r="A37" s="1" t="n">
        <v>36</v>
      </c>
      <c r="B37" t="n">
        <v>1</v>
      </c>
      <c r="C37" s="8" t="inlineStr">
        <is>
          <t>Sylvia atricapilla</t>
        </is>
      </c>
      <c r="D37" s="8" t="inlineStr">
        <is>
          <t>a+b</t>
        </is>
      </c>
      <c r="E37" s="8" t="inlineStr">
        <is>
          <t>m</t>
        </is>
      </c>
      <c r="F37" s="8" t="inlineStr">
        <is>
          <t>10mn</t>
        </is>
      </c>
      <c r="G37" t="n">
        <v>403</v>
      </c>
      <c r="H37" t="n">
        <v>511.409745300912</v>
      </c>
      <c r="I37" t="n">
        <v>37</v>
      </c>
      <c r="J37" s="8" t="inlineStr">
        <is>
          <t>HNORMAL</t>
        </is>
      </c>
      <c r="K37" s="8" t="inlineStr">
        <is>
          <t>POLY</t>
        </is>
      </c>
      <c r="L37" s="9" t="inlineStr"/>
      <c r="M37" t="n">
        <v>100</v>
      </c>
      <c r="N37" s="9" t="inlineStr"/>
      <c r="O37" s="7" t="n">
        <v>1</v>
      </c>
      <c r="P37" t="n">
        <v>190</v>
      </c>
      <c r="Q37" t="n">
        <v>212</v>
      </c>
      <c r="R37" t="n">
        <v>52.6</v>
      </c>
      <c r="S37" t="n">
        <v>0</v>
      </c>
      <c r="T37" t="n">
        <v>0.33</v>
      </c>
      <c r="U37" s="10" t="n">
        <v>0.02</v>
      </c>
      <c r="V37" s="7" t="n">
        <v>0.79</v>
      </c>
      <c r="W37" t="n">
        <v>0.7</v>
      </c>
      <c r="X37" t="n">
        <v>0.7</v>
      </c>
      <c r="Y37" s="7" t="n">
        <v>15.2</v>
      </c>
      <c r="Z37" t="n">
        <v>0.49</v>
      </c>
      <c r="AA37" t="n">
        <v>0.48</v>
      </c>
      <c r="AB37" t="n">
        <v>0.44</v>
      </c>
      <c r="AC37" t="n">
        <v>0.34</v>
      </c>
      <c r="AD37" t="n">
        <v>0.51</v>
      </c>
      <c r="AE37" t="n">
        <v>0.51</v>
      </c>
      <c r="AF37" t="n">
        <v>39.24</v>
      </c>
      <c r="AG37" t="n">
        <v>29.16</v>
      </c>
      <c r="AH37" t="n">
        <v>52.82</v>
      </c>
      <c r="AI37" t="n">
        <v>942</v>
      </c>
      <c r="AJ37" t="n">
        <v>700</v>
      </c>
      <c r="AK37" t="n">
        <v>1268</v>
      </c>
      <c r="AL37" t="n">
        <v>95.09999999999999</v>
      </c>
      <c r="AM37" t="n">
        <v>84.8</v>
      </c>
      <c r="AN37" t="n">
        <v>106.7</v>
      </c>
      <c r="AO37" t="n">
        <v>0.905</v>
      </c>
      <c r="AP37" t="n">
        <v>0.72</v>
      </c>
      <c r="AQ37" t="n">
        <v>1</v>
      </c>
      <c r="AR37" s="8">
        <f>HYPERLINK("file:///SylvAtri-ab-10mn-m-hno-pol-r100-em0e734c", "SylvAtri-ab-10mn-m-hno-pol-r100-em0e734c")</f>
        <v/>
      </c>
    </row>
    <row r="38">
      <c r="A38" s="1" t="n">
        <v>37</v>
      </c>
      <c r="B38" s="3" t="n">
        <v>1</v>
      </c>
      <c r="C38" s="4" t="inlineStr">
        <is>
          <t>Sylvia atricapilla</t>
        </is>
      </c>
      <c r="D38" s="4" t="inlineStr">
        <is>
          <t>a+b</t>
        </is>
      </c>
      <c r="E38" s="4" t="inlineStr">
        <is>
          <t>m</t>
        </is>
      </c>
      <c r="F38" s="4" t="inlineStr">
        <is>
          <t>10mn</t>
        </is>
      </c>
      <c r="G38" s="3" t="n">
        <v>403</v>
      </c>
      <c r="H38" s="3" t="n">
        <v>511.409745300912</v>
      </c>
      <c r="I38" s="3" t="n">
        <v>55</v>
      </c>
      <c r="J38" s="4" t="inlineStr">
        <is>
          <t>HAZARD</t>
        </is>
      </c>
      <c r="K38" s="4" t="inlineStr">
        <is>
          <t>POLY</t>
        </is>
      </c>
      <c r="L38" s="3" t="n">
        <v>20</v>
      </c>
      <c r="M38" s="3" t="n">
        <v>200</v>
      </c>
      <c r="N38" s="5" t="inlineStr"/>
      <c r="O38" s="6" t="n">
        <v>2</v>
      </c>
      <c r="P38" s="3" t="n">
        <v>190</v>
      </c>
      <c r="Q38" s="3" t="n">
        <v>339</v>
      </c>
      <c r="R38" s="3" t="n">
        <v>84.09999999999999</v>
      </c>
      <c r="S38" s="3" t="n">
        <v>0</v>
      </c>
      <c r="T38" s="3" t="n">
        <v>0</v>
      </c>
      <c r="U38" s="10" t="n">
        <v>0.09</v>
      </c>
      <c r="V38" s="6" t="n">
        <v>0.31</v>
      </c>
      <c r="W38" s="3" t="n">
        <v>0.5</v>
      </c>
      <c r="X38" s="3" t="n">
        <v>0.5</v>
      </c>
      <c r="Y38" s="7" t="n">
        <v>12.1</v>
      </c>
      <c r="Z38" s="3" t="n">
        <v>0.48</v>
      </c>
      <c r="AA38" s="3" t="n">
        <v>0.48</v>
      </c>
      <c r="AB38" s="3" t="n">
        <v>0.47</v>
      </c>
      <c r="AC38" s="3" t="n">
        <v>0.4</v>
      </c>
      <c r="AD38" s="3" t="n">
        <v>0.46</v>
      </c>
      <c r="AE38" s="3" t="n">
        <v>0.51</v>
      </c>
      <c r="AF38" s="3" t="n">
        <v>38.57</v>
      </c>
      <c r="AG38" s="3" t="n">
        <v>30.42</v>
      </c>
      <c r="AH38" s="3" t="n">
        <v>48.91</v>
      </c>
      <c r="AI38" s="3" t="n">
        <v>926</v>
      </c>
      <c r="AJ38" s="3" t="n">
        <v>730</v>
      </c>
      <c r="AK38" s="3" t="n">
        <v>1174</v>
      </c>
      <c r="AL38" s="3" t="n">
        <v>121.3</v>
      </c>
      <c r="AM38" s="3" t="n">
        <v>110.5</v>
      </c>
      <c r="AN38" s="3" t="n">
        <v>133.2</v>
      </c>
      <c r="AO38" s="3" t="n">
        <v>0.368</v>
      </c>
      <c r="AP38" s="3" t="n">
        <v>0.306</v>
      </c>
      <c r="AQ38" s="3" t="n">
        <v>0.444</v>
      </c>
      <c r="AR38" s="4">
        <f>HYPERLINK("file:///SylvAtri-ab-10mn-m-haz-pol-l20-r200-cx1v5yph", "SylvAtri-ab-10mn-m-haz-pol-l20-r200-cx1v5yph")</f>
        <v/>
      </c>
    </row>
    <row r="39">
      <c r="A39" s="1" t="n">
        <v>38</v>
      </c>
      <c r="B39" s="3" t="n">
        <v>1</v>
      </c>
      <c r="C39" s="4" t="inlineStr">
        <is>
          <t>Sylvia atricapilla</t>
        </is>
      </c>
      <c r="D39" s="4" t="inlineStr">
        <is>
          <t>a+b</t>
        </is>
      </c>
      <c r="E39" s="4" t="inlineStr">
        <is>
          <t>m</t>
        </is>
      </c>
      <c r="F39" s="4" t="inlineStr">
        <is>
          <t>10mn</t>
        </is>
      </c>
      <c r="G39" s="3" t="n">
        <v>403</v>
      </c>
      <c r="H39" s="3" t="n">
        <v>511.409745300912</v>
      </c>
      <c r="I39" s="3" t="n">
        <v>35</v>
      </c>
      <c r="J39" s="4" t="inlineStr">
        <is>
          <t>HNORMAL</t>
        </is>
      </c>
      <c r="K39" s="4" t="inlineStr">
        <is>
          <t>POLY</t>
        </is>
      </c>
      <c r="L39" s="3" t="n">
        <v>22</v>
      </c>
      <c r="M39" s="3" t="n">
        <v>295</v>
      </c>
      <c r="N39" s="3" t="n">
        <v>13</v>
      </c>
      <c r="O39" s="7" t="n">
        <v>1</v>
      </c>
      <c r="P39" s="3" t="n">
        <v>190</v>
      </c>
      <c r="Q39" s="3" t="n">
        <v>375</v>
      </c>
      <c r="R39" s="3" t="n">
        <v>93.09999999999999</v>
      </c>
      <c r="S39" s="3" t="n">
        <v>2</v>
      </c>
      <c r="T39" s="3" t="n">
        <v>0</v>
      </c>
      <c r="U39" s="10" t="n">
        <v>0.17</v>
      </c>
      <c r="V39" s="6" t="n">
        <v>0.3</v>
      </c>
      <c r="W39" s="3" t="n">
        <v>0.4</v>
      </c>
      <c r="X39" s="3" t="n">
        <v>0.3</v>
      </c>
      <c r="Y39" s="7" t="n">
        <v>11.8</v>
      </c>
      <c r="Z39" s="3" t="n">
        <v>0.47</v>
      </c>
      <c r="AA39" s="3" t="n">
        <v>0.47</v>
      </c>
      <c r="AB39" s="3" t="n">
        <v>0.45</v>
      </c>
      <c r="AC39" s="3" t="n">
        <v>0.42</v>
      </c>
      <c r="AD39" s="3" t="n">
        <v>0.45</v>
      </c>
      <c r="AE39" s="3" t="n">
        <v>0.5</v>
      </c>
      <c r="AF39" s="3" t="n">
        <v>52.12</v>
      </c>
      <c r="AG39" s="3" t="n">
        <v>41.36</v>
      </c>
      <c r="AH39" s="3" t="n">
        <v>65.69</v>
      </c>
      <c r="AI39" s="3" t="n">
        <v>1251</v>
      </c>
      <c r="AJ39" s="3" t="n">
        <v>993</v>
      </c>
      <c r="AK39" s="3" t="n">
        <v>1577</v>
      </c>
      <c r="AL39" s="3" t="n">
        <v>109.8</v>
      </c>
      <c r="AM39" s="3" t="n">
        <v>99.90000000000001</v>
      </c>
      <c r="AN39" s="3" t="n">
        <v>120.6</v>
      </c>
      <c r="AO39" s="3" t="n">
        <v>0.138</v>
      </c>
      <c r="AP39" s="3" t="n">
        <v>0.115</v>
      </c>
      <c r="AQ39" s="3" t="n">
        <v>0.167</v>
      </c>
      <c r="AR39" s="4">
        <f>HYPERLINK("file:///SylvAtri-ab-10mn-m-hno-pol-la-ra-ma-uz19m2fe", "SylvAtri-ab-10mn-m-hno-pol-la-ra-ma-uz19m2fe")</f>
        <v/>
      </c>
    </row>
    <row r="40">
      <c r="A40" s="1" t="n">
        <v>39</v>
      </c>
      <c r="B40" s="3" t="n">
        <v>1</v>
      </c>
      <c r="C40" s="4" t="inlineStr">
        <is>
          <t>Sylvia atricapilla</t>
        </is>
      </c>
      <c r="D40" s="4" t="inlineStr">
        <is>
          <t>a+b</t>
        </is>
      </c>
      <c r="E40" s="4" t="inlineStr">
        <is>
          <t>m</t>
        </is>
      </c>
      <c r="F40" s="4" t="inlineStr">
        <is>
          <t>10mn</t>
        </is>
      </c>
      <c r="G40" s="3" t="n">
        <v>403</v>
      </c>
      <c r="H40" s="3" t="n">
        <v>511.409745300912</v>
      </c>
      <c r="I40" s="3" t="n">
        <v>51</v>
      </c>
      <c r="J40" s="4" t="inlineStr">
        <is>
          <t>HAZARD</t>
        </is>
      </c>
      <c r="K40" s="4" t="inlineStr">
        <is>
          <t>POLY</t>
        </is>
      </c>
      <c r="L40" s="5" t="inlineStr"/>
      <c r="M40" s="3" t="n">
        <v>100</v>
      </c>
      <c r="N40" s="5" t="inlineStr"/>
      <c r="O40" s="6" t="n">
        <v>2</v>
      </c>
      <c r="P40" s="3" t="n">
        <v>190</v>
      </c>
      <c r="Q40" s="3" t="n">
        <v>212</v>
      </c>
      <c r="R40" s="3" t="n">
        <v>52.6</v>
      </c>
      <c r="S40" s="3" t="n">
        <v>0</v>
      </c>
      <c r="T40" s="3" t="n">
        <v>0</v>
      </c>
      <c r="U40" s="10" t="n">
        <v>0.02</v>
      </c>
      <c r="V40" s="7" t="n">
        <v>0.71</v>
      </c>
      <c r="W40" s="3" t="n">
        <v>0.7</v>
      </c>
      <c r="X40" s="3" t="n">
        <v>0.6</v>
      </c>
      <c r="Y40" s="7" t="n">
        <v>10.6</v>
      </c>
      <c r="Z40" s="3" t="n">
        <v>0.46</v>
      </c>
      <c r="AA40" s="3" t="n">
        <v>0.45</v>
      </c>
      <c r="AB40" s="3" t="n">
        <v>0.44</v>
      </c>
      <c r="AC40" s="3" t="n">
        <v>0.33</v>
      </c>
      <c r="AD40" s="3" t="n">
        <v>0.48</v>
      </c>
      <c r="AE40" s="3" t="n">
        <v>0.5</v>
      </c>
      <c r="AF40" s="3" t="n">
        <v>37.49</v>
      </c>
      <c r="AG40" s="3" t="n">
        <v>30.42</v>
      </c>
      <c r="AH40" s="3" t="n">
        <v>46.22</v>
      </c>
      <c r="AI40" s="3" t="n">
        <v>900</v>
      </c>
      <c r="AJ40" s="3" t="n">
        <v>730</v>
      </c>
      <c r="AK40" s="3" t="n">
        <v>1109</v>
      </c>
      <c r="AL40" s="3" t="n">
        <v>97.3</v>
      </c>
      <c r="AM40" s="3" t="n">
        <v>93.5</v>
      </c>
      <c r="AN40" s="3" t="n">
        <v>101.4</v>
      </c>
      <c r="AO40" s="3" t="n">
        <v>0.947</v>
      </c>
      <c r="AP40" s="3" t="n">
        <v>0.873</v>
      </c>
      <c r="AQ40" s="3" t="n">
        <v>1</v>
      </c>
      <c r="AR40" s="4">
        <f>HYPERLINK("file:///SylvAtri-ab-10mn-m-haz-pol-r100-8ukl0i5a", "SylvAtri-ab-10mn-m-haz-pol-r100-8ukl0i5a")</f>
        <v/>
      </c>
    </row>
    <row r="41">
      <c r="A41" s="1" t="n">
        <v>40</v>
      </c>
      <c r="B41" s="3" t="n">
        <v>1</v>
      </c>
      <c r="C41" s="4" t="inlineStr">
        <is>
          <t>Sylvia atricapilla</t>
        </is>
      </c>
      <c r="D41" s="4" t="inlineStr">
        <is>
          <t>a+b</t>
        </is>
      </c>
      <c r="E41" s="4" t="inlineStr">
        <is>
          <t>m</t>
        </is>
      </c>
      <c r="F41" s="4" t="inlineStr">
        <is>
          <t>10mn</t>
        </is>
      </c>
      <c r="G41" s="3" t="n">
        <v>403</v>
      </c>
      <c r="H41" s="3" t="n">
        <v>511.409745300912</v>
      </c>
      <c r="I41" s="3" t="n">
        <v>30</v>
      </c>
      <c r="J41" s="4" t="inlineStr">
        <is>
          <t>HNORMAL</t>
        </is>
      </c>
      <c r="K41" s="4" t="inlineStr">
        <is>
          <t>POLY</t>
        </is>
      </c>
      <c r="L41" s="5" t="inlineStr"/>
      <c r="M41" s="3" t="n">
        <v>304</v>
      </c>
      <c r="N41" s="5" t="inlineStr"/>
      <c r="O41" s="7" t="n">
        <v>1</v>
      </c>
      <c r="P41" s="3" t="n">
        <v>190</v>
      </c>
      <c r="Q41" s="3" t="n">
        <v>389</v>
      </c>
      <c r="R41" s="3" t="n">
        <v>96.5</v>
      </c>
      <c r="S41" s="3" t="n">
        <v>2</v>
      </c>
      <c r="T41" s="3" t="n">
        <v>0</v>
      </c>
      <c r="U41" s="10" t="n">
        <v>0.06</v>
      </c>
      <c r="V41" s="6" t="n">
        <v>0.37</v>
      </c>
      <c r="W41" s="3" t="n">
        <v>0.4</v>
      </c>
      <c r="X41" s="3" t="n">
        <v>0.3</v>
      </c>
      <c r="Y41" s="7" t="n">
        <v>11</v>
      </c>
      <c r="Z41" s="3" t="n">
        <v>0.43</v>
      </c>
      <c r="AA41" s="3" t="n">
        <v>0.43</v>
      </c>
      <c r="AB41" s="3" t="n">
        <v>0.41</v>
      </c>
      <c r="AC41" s="3" t="n">
        <v>0.35</v>
      </c>
      <c r="AD41" s="3" t="n">
        <v>0.42</v>
      </c>
      <c r="AE41" s="3" t="n">
        <v>0.47</v>
      </c>
      <c r="AF41" s="3" t="n">
        <v>50.02</v>
      </c>
      <c r="AG41" s="3" t="n">
        <v>40.32</v>
      </c>
      <c r="AH41" s="3" t="n">
        <v>62.05</v>
      </c>
      <c r="AI41" s="3" t="n">
        <v>1200</v>
      </c>
      <c r="AJ41" s="3" t="n">
        <v>968</v>
      </c>
      <c r="AK41" s="3" t="n">
        <v>1489</v>
      </c>
      <c r="AL41" s="3" t="n">
        <v>114.1</v>
      </c>
      <c r="AM41" s="3" t="n">
        <v>105</v>
      </c>
      <c r="AN41" s="3" t="n">
        <v>124.1</v>
      </c>
      <c r="AO41" s="3" t="n">
        <v>0.141</v>
      </c>
      <c r="AP41" s="3" t="n">
        <v>0.119</v>
      </c>
      <c r="AQ41" s="3" t="n">
        <v>0.166</v>
      </c>
      <c r="AR41" s="4">
        <f>HYPERLINK("file:///SylvAtri-ab-10mn-m-hno-pol-ra-lj9s6p8k", "SylvAtri-ab-10mn-m-hno-pol-ra-lj9s6p8k")</f>
        <v/>
      </c>
    </row>
    <row r="42">
      <c r="A42" s="1" t="n">
        <v>41</v>
      </c>
      <c r="B42" s="3" t="n">
        <v>1</v>
      </c>
      <c r="C42" s="4" t="inlineStr">
        <is>
          <t>Sylvia atricapilla</t>
        </is>
      </c>
      <c r="D42" s="4" t="inlineStr">
        <is>
          <t>a+b</t>
        </is>
      </c>
      <c r="E42" s="4" t="inlineStr">
        <is>
          <t>m</t>
        </is>
      </c>
      <c r="F42" s="4" t="inlineStr">
        <is>
          <t>10mn</t>
        </is>
      </c>
      <c r="G42" s="3" t="n">
        <v>403</v>
      </c>
      <c r="H42" s="3" t="n">
        <v>511.409745300912</v>
      </c>
      <c r="I42" s="3" t="n">
        <v>31</v>
      </c>
      <c r="J42" s="4" t="inlineStr">
        <is>
          <t>HNORMAL</t>
        </is>
      </c>
      <c r="K42" s="4" t="inlineStr">
        <is>
          <t>POLY</t>
        </is>
      </c>
      <c r="L42" s="5" t="inlineStr"/>
      <c r="M42" s="3" t="n">
        <v>349</v>
      </c>
      <c r="N42" s="3" t="n">
        <v>13</v>
      </c>
      <c r="O42" s="7" t="n">
        <v>1</v>
      </c>
      <c r="P42" s="3" t="n">
        <v>190</v>
      </c>
      <c r="Q42" s="3" t="n">
        <v>390</v>
      </c>
      <c r="R42" s="3" t="n">
        <v>96.8</v>
      </c>
      <c r="S42" s="3" t="n">
        <v>2</v>
      </c>
      <c r="T42" s="3" t="n">
        <v>0</v>
      </c>
      <c r="U42" s="10" t="n">
        <v>0.07000000000000001</v>
      </c>
      <c r="V42" s="6" t="n">
        <v>0.29</v>
      </c>
      <c r="W42" s="3" t="n">
        <v>0.4</v>
      </c>
      <c r="X42" s="3" t="n">
        <v>0.3</v>
      </c>
      <c r="Y42" s="7" t="n">
        <v>10.8</v>
      </c>
      <c r="Z42" s="3" t="n">
        <v>0.43</v>
      </c>
      <c r="AA42" s="3" t="n">
        <v>0.42</v>
      </c>
      <c r="AB42" s="3" t="n">
        <v>0.4</v>
      </c>
      <c r="AC42" s="3" t="n">
        <v>0.35</v>
      </c>
      <c r="AD42" s="3" t="n">
        <v>0.41</v>
      </c>
      <c r="AE42" s="3" t="n">
        <v>0.46</v>
      </c>
      <c r="AF42" s="3" t="n">
        <v>51.03</v>
      </c>
      <c r="AG42" s="3" t="n">
        <v>41.28</v>
      </c>
      <c r="AH42" s="3" t="n">
        <v>63.08</v>
      </c>
      <c r="AI42" s="3" t="n">
        <v>1225</v>
      </c>
      <c r="AJ42" s="3" t="n">
        <v>991</v>
      </c>
      <c r="AK42" s="3" t="n">
        <v>1514</v>
      </c>
      <c r="AL42" s="3" t="n">
        <v>113.2</v>
      </c>
      <c r="AM42" s="3" t="n">
        <v>104.3</v>
      </c>
      <c r="AN42" s="3" t="n">
        <v>122.7</v>
      </c>
      <c r="AO42" s="3" t="n">
        <v>0.105</v>
      </c>
      <c r="AP42" s="3" t="n">
        <v>0.09</v>
      </c>
      <c r="AQ42" s="3" t="n">
        <v>0.124</v>
      </c>
      <c r="AR42" s="4">
        <f>HYPERLINK("file:///SylvAtri-ab-10mn-m-hno-pol-ra-ma-_y06dsbm", "SylvAtri-ab-10mn-m-hno-pol-ra-ma-_y06dsbm")</f>
        <v/>
      </c>
    </row>
    <row r="43">
      <c r="A43" s="1" t="n">
        <v>42</v>
      </c>
      <c r="B43" s="3" t="n">
        <v>1</v>
      </c>
      <c r="C43" s="4" t="inlineStr">
        <is>
          <t>Sylvia atricapilla</t>
        </is>
      </c>
      <c r="D43" s="4" t="inlineStr">
        <is>
          <t>a+b</t>
        </is>
      </c>
      <c r="E43" s="4" t="inlineStr">
        <is>
          <t>m</t>
        </is>
      </c>
      <c r="F43" s="4" t="inlineStr">
        <is>
          <t>10mn</t>
        </is>
      </c>
      <c r="G43" s="3" t="n">
        <v>403</v>
      </c>
      <c r="H43" s="3" t="n">
        <v>511.409745300912</v>
      </c>
      <c r="I43" s="3" t="n">
        <v>52</v>
      </c>
      <c r="J43" s="4" t="inlineStr">
        <is>
          <t>HAZARD</t>
        </is>
      </c>
      <c r="K43" s="4" t="inlineStr">
        <is>
          <t>POLY</t>
        </is>
      </c>
      <c r="L43" s="5" t="inlineStr"/>
      <c r="M43" s="3" t="n">
        <v>200</v>
      </c>
      <c r="N43" s="5" t="inlineStr"/>
      <c r="O43" s="6" t="n">
        <v>2</v>
      </c>
      <c r="P43" s="3" t="n">
        <v>190</v>
      </c>
      <c r="Q43" s="3" t="n">
        <v>349</v>
      </c>
      <c r="R43" s="3" t="n">
        <v>86.59999999999999</v>
      </c>
      <c r="S43" s="3" t="n">
        <v>0</v>
      </c>
      <c r="T43" s="3" t="n">
        <v>0</v>
      </c>
      <c r="U43" s="10" t="n">
        <v>0.02</v>
      </c>
      <c r="V43" s="6" t="n">
        <v>0.33</v>
      </c>
      <c r="W43" s="3" t="n">
        <v>0.5</v>
      </c>
      <c r="X43" s="3" t="n">
        <v>0.5</v>
      </c>
      <c r="Y43" s="7" t="n">
        <v>11.7</v>
      </c>
      <c r="Z43" s="3" t="n">
        <v>0.41</v>
      </c>
      <c r="AA43" s="3" t="n">
        <v>0.41</v>
      </c>
      <c r="AB43" s="3" t="n">
        <v>0.39</v>
      </c>
      <c r="AC43" s="3" t="n">
        <v>0.3</v>
      </c>
      <c r="AD43" s="3" t="n">
        <v>0.4</v>
      </c>
      <c r="AE43" s="3" t="n">
        <v>0.45</v>
      </c>
      <c r="AF43" s="3" t="n">
        <v>38.91</v>
      </c>
      <c r="AG43" s="3" t="n">
        <v>30.94</v>
      </c>
      <c r="AH43" s="3" t="n">
        <v>48.93</v>
      </c>
      <c r="AI43" s="3" t="n">
        <v>934</v>
      </c>
      <c r="AJ43" s="3" t="n">
        <v>743</v>
      </c>
      <c r="AK43" s="3" t="n">
        <v>1174</v>
      </c>
      <c r="AL43" s="3" t="n">
        <v>122.6</v>
      </c>
      <c r="AM43" s="3" t="n">
        <v>112.3</v>
      </c>
      <c r="AN43" s="3" t="n">
        <v>133.8</v>
      </c>
      <c r="AO43" s="3" t="n">
        <v>0.376</v>
      </c>
      <c r="AP43" s="3" t="n">
        <v>0.315</v>
      </c>
      <c r="AQ43" s="3" t="n">
        <v>0.448</v>
      </c>
      <c r="AR43" s="4">
        <f>HYPERLINK("file:///SylvAtri-ab-10mn-m-haz-pol-r200-lyb0xygf", "SylvAtri-ab-10mn-m-haz-pol-r200-lyb0xygf")</f>
        <v/>
      </c>
    </row>
    <row r="44">
      <c r="A44" s="1" t="n">
        <v>43</v>
      </c>
      <c r="B44" s="3" t="n">
        <v>1</v>
      </c>
      <c r="C44" s="4" t="inlineStr">
        <is>
          <t>Sylvia atricapilla</t>
        </is>
      </c>
      <c r="D44" s="4" t="inlineStr">
        <is>
          <t>a+b</t>
        </is>
      </c>
      <c r="E44" s="4" t="inlineStr">
        <is>
          <t>m</t>
        </is>
      </c>
      <c r="F44" s="4" t="inlineStr">
        <is>
          <t>10mn</t>
        </is>
      </c>
      <c r="G44" s="3" t="n">
        <v>403</v>
      </c>
      <c r="H44" s="3" t="n">
        <v>511.409745300912</v>
      </c>
      <c r="I44" s="3" t="n">
        <v>46</v>
      </c>
      <c r="J44" s="4" t="inlineStr">
        <is>
          <t>HAZARD</t>
        </is>
      </c>
      <c r="K44" s="4" t="inlineStr">
        <is>
          <t>POLY</t>
        </is>
      </c>
      <c r="L44" s="3" t="n">
        <v>1</v>
      </c>
      <c r="M44" s="5" t="inlineStr"/>
      <c r="N44" s="5" t="inlineStr"/>
      <c r="O44" s="7" t="n">
        <v>1</v>
      </c>
      <c r="P44" s="3" t="n">
        <v>190</v>
      </c>
      <c r="Q44" s="3" t="n">
        <v>402</v>
      </c>
      <c r="R44" s="3" t="n">
        <v>99.8</v>
      </c>
      <c r="S44" s="3" t="n">
        <v>0</v>
      </c>
      <c r="T44" s="3" t="n">
        <v>0</v>
      </c>
      <c r="U44" s="10" t="n">
        <v>0</v>
      </c>
      <c r="V44" s="6" t="n">
        <v>0.52</v>
      </c>
      <c r="W44" s="3" t="n">
        <v>0.6</v>
      </c>
      <c r="X44" s="3" t="n">
        <v>0.6</v>
      </c>
      <c r="Y44" s="7" t="n">
        <v>9.9</v>
      </c>
      <c r="Z44" s="3" t="n">
        <v>0.38</v>
      </c>
      <c r="AA44" s="3" t="n">
        <v>0.38</v>
      </c>
      <c r="AB44" s="3" t="n">
        <v>0.36</v>
      </c>
      <c r="AC44" s="3" t="n">
        <v>0.23</v>
      </c>
      <c r="AD44" s="3" t="n">
        <v>0.4</v>
      </c>
      <c r="AE44" s="3" t="n">
        <v>0.42</v>
      </c>
      <c r="AF44" s="3" t="n">
        <v>36.7</v>
      </c>
      <c r="AG44" s="3" t="n">
        <v>30.22</v>
      </c>
      <c r="AH44" s="3" t="n">
        <v>44.57</v>
      </c>
      <c r="AI44" s="3" t="n">
        <v>881</v>
      </c>
      <c r="AJ44" s="3" t="n">
        <v>725</v>
      </c>
      <c r="AK44" s="3" t="n">
        <v>1070</v>
      </c>
      <c r="AL44" s="3" t="n">
        <v>135.5</v>
      </c>
      <c r="AM44" s="3" t="n">
        <v>126.3</v>
      </c>
      <c r="AN44" s="3" t="n">
        <v>145.3</v>
      </c>
      <c r="AO44" s="3" t="n">
        <v>0.07000000000000001</v>
      </c>
      <c r="AP44" s="3" t="n">
        <v>0.061</v>
      </c>
      <c r="AQ44" s="3" t="n">
        <v>0.081</v>
      </c>
      <c r="AR44" s="4">
        <f>HYPERLINK("file:///SylvAtri-ab-10mn-m-haz-pol-la-53a3kp36", "SylvAtri-ab-10mn-m-haz-pol-la-53a3kp36")</f>
        <v/>
      </c>
    </row>
    <row r="45">
      <c r="A45" s="1" t="n">
        <v>44</v>
      </c>
      <c r="B45" s="3" t="n">
        <v>1</v>
      </c>
      <c r="C45" s="4" t="inlineStr">
        <is>
          <t>Sylvia atricapilla</t>
        </is>
      </c>
      <c r="D45" s="4" t="inlineStr">
        <is>
          <t>a+b</t>
        </is>
      </c>
      <c r="E45" s="4" t="inlineStr">
        <is>
          <t>m</t>
        </is>
      </c>
      <c r="F45" s="4" t="inlineStr">
        <is>
          <t>10mn</t>
        </is>
      </c>
      <c r="G45" s="3" t="n">
        <v>403</v>
      </c>
      <c r="H45" s="3" t="n">
        <v>511.409745300912</v>
      </c>
      <c r="I45" s="3" t="n">
        <v>42</v>
      </c>
      <c r="J45" s="4" t="inlineStr">
        <is>
          <t>HAZARD</t>
        </is>
      </c>
      <c r="K45" s="4" t="inlineStr">
        <is>
          <t>POLY</t>
        </is>
      </c>
      <c r="L45" s="5" t="inlineStr"/>
      <c r="M45" s="5" t="inlineStr"/>
      <c r="N45" s="5" t="inlineStr"/>
      <c r="O45" s="7" t="n">
        <v>1</v>
      </c>
      <c r="P45" s="3" t="n">
        <v>190</v>
      </c>
      <c r="Q45" s="3" t="n">
        <v>403</v>
      </c>
      <c r="R45" s="3" t="n">
        <v>100</v>
      </c>
      <c r="S45" s="3" t="n">
        <v>0</v>
      </c>
      <c r="T45" s="3" t="n">
        <v>0</v>
      </c>
      <c r="U45" s="10" t="n">
        <v>0</v>
      </c>
      <c r="V45" s="6" t="n">
        <v>0.52</v>
      </c>
      <c r="W45" s="3" t="n">
        <v>0.6</v>
      </c>
      <c r="X45" s="3" t="n">
        <v>0.6</v>
      </c>
      <c r="Y45" s="7" t="n">
        <v>9.9</v>
      </c>
      <c r="Z45" s="3" t="n">
        <v>0.35</v>
      </c>
      <c r="AA45" s="3" t="n">
        <v>0.35</v>
      </c>
      <c r="AB45" s="3" t="n">
        <v>0.33</v>
      </c>
      <c r="AC45" s="3" t="n">
        <v>0.2</v>
      </c>
      <c r="AD45" s="3" t="n">
        <v>0.37</v>
      </c>
      <c r="AE45" s="3" t="n">
        <v>0.39</v>
      </c>
      <c r="AF45" s="3" t="n">
        <v>36.95</v>
      </c>
      <c r="AG45" s="3" t="n">
        <v>30.45</v>
      </c>
      <c r="AH45" s="3" t="n">
        <v>44.85</v>
      </c>
      <c r="AI45" s="3" t="n">
        <v>887</v>
      </c>
      <c r="AJ45" s="3" t="n">
        <v>731</v>
      </c>
      <c r="AK45" s="3" t="n">
        <v>1076</v>
      </c>
      <c r="AL45" s="3" t="n">
        <v>135.2</v>
      </c>
      <c r="AM45" s="3" t="n">
        <v>126</v>
      </c>
      <c r="AN45" s="3" t="n">
        <v>144.9</v>
      </c>
      <c r="AO45" s="3" t="n">
        <v>0.07000000000000001</v>
      </c>
      <c r="AP45" s="3" t="n">
        <v>0.061</v>
      </c>
      <c r="AQ45" s="3" t="n">
        <v>0.08</v>
      </c>
      <c r="AR45" s="4">
        <f>HYPERLINK("file:///SylvAtri-ab-10mn-m-haz-pol-d095av3p", "SylvAtri-ab-10mn-m-haz-pol-d095av3p")</f>
        <v/>
      </c>
    </row>
    <row r="46">
      <c r="A46" s="1" t="n">
        <v>45</v>
      </c>
      <c r="B46" s="3" t="n">
        <v>1</v>
      </c>
      <c r="C46" s="4" t="inlineStr">
        <is>
          <t>Sylvia atricapilla</t>
        </is>
      </c>
      <c r="D46" s="4" t="inlineStr">
        <is>
          <t>a+b</t>
        </is>
      </c>
      <c r="E46" s="4" t="inlineStr">
        <is>
          <t>m</t>
        </is>
      </c>
      <c r="F46" s="4" t="inlineStr">
        <is>
          <t>10mn</t>
        </is>
      </c>
      <c r="G46" s="3" t="n">
        <v>403</v>
      </c>
      <c r="H46" s="3" t="n">
        <v>511.409745300912</v>
      </c>
      <c r="I46" s="3" t="n">
        <v>53</v>
      </c>
      <c r="J46" s="4" t="inlineStr">
        <is>
          <t>HAZARD</t>
        </is>
      </c>
      <c r="K46" s="4" t="inlineStr">
        <is>
          <t>POLY</t>
        </is>
      </c>
      <c r="L46" s="3" t="n">
        <v>20</v>
      </c>
      <c r="M46" s="5" t="inlineStr"/>
      <c r="N46" s="5" t="inlineStr"/>
      <c r="O46" s="7" t="n">
        <v>1</v>
      </c>
      <c r="P46" s="3" t="n">
        <v>190</v>
      </c>
      <c r="Q46" s="3" t="n">
        <v>393</v>
      </c>
      <c r="R46" s="3" t="n">
        <v>97.5</v>
      </c>
      <c r="S46" s="3" t="n">
        <v>0</v>
      </c>
      <c r="T46" s="3" t="n">
        <v>0</v>
      </c>
      <c r="U46" s="10" t="n">
        <v>0</v>
      </c>
      <c r="V46" s="6" t="n">
        <v>0.51</v>
      </c>
      <c r="W46" s="3" t="n">
        <v>0.5</v>
      </c>
      <c r="X46" s="3" t="n">
        <v>0.6</v>
      </c>
      <c r="Y46" s="7" t="n">
        <v>10.1</v>
      </c>
      <c r="Z46" s="3" t="n">
        <v>0.35</v>
      </c>
      <c r="AA46" s="3" t="n">
        <v>0.34</v>
      </c>
      <c r="AB46" s="3" t="n">
        <v>0.32</v>
      </c>
      <c r="AC46" s="3" t="n">
        <v>0.2</v>
      </c>
      <c r="AD46" s="3" t="n">
        <v>0.36</v>
      </c>
      <c r="AE46" s="3" t="n">
        <v>0.39</v>
      </c>
      <c r="AF46" s="3" t="n">
        <v>36.64</v>
      </c>
      <c r="AG46" s="3" t="n">
        <v>30.05</v>
      </c>
      <c r="AH46" s="3" t="n">
        <v>44.68</v>
      </c>
      <c r="AI46" s="3" t="n">
        <v>879</v>
      </c>
      <c r="AJ46" s="3" t="n">
        <v>721</v>
      </c>
      <c r="AK46" s="3" t="n">
        <v>1072</v>
      </c>
      <c r="AL46" s="3" t="n">
        <v>134</v>
      </c>
      <c r="AM46" s="3" t="n">
        <v>124.6</v>
      </c>
      <c r="AN46" s="3" t="n">
        <v>144.2</v>
      </c>
      <c r="AO46" s="3" t="n">
        <v>0.06900000000000001</v>
      </c>
      <c r="AP46" s="3" t="n">
        <v>0.059</v>
      </c>
      <c r="AQ46" s="3" t="n">
        <v>0.08</v>
      </c>
      <c r="AR46" s="4">
        <f>HYPERLINK("file:///SylvAtri-ab-10mn-m-haz-pol-l20-6gbvnjys", "SylvAtri-ab-10mn-m-haz-pol-l20-6gbvnjys")</f>
        <v/>
      </c>
    </row>
    <row r="47">
      <c r="A47" s="1" t="n">
        <v>46</v>
      </c>
      <c r="B47" t="n">
        <v>1</v>
      </c>
      <c r="C47" s="8" t="inlineStr">
        <is>
          <t>Sylvia atricapilla</t>
        </is>
      </c>
      <c r="D47" s="8" t="inlineStr">
        <is>
          <t>a+b</t>
        </is>
      </c>
      <c r="E47" s="8" t="inlineStr">
        <is>
          <t>m</t>
        </is>
      </c>
      <c r="F47" s="8" t="inlineStr">
        <is>
          <t>10mn</t>
        </is>
      </c>
      <c r="G47" t="n">
        <v>403</v>
      </c>
      <c r="H47" t="n">
        <v>511.409745300912</v>
      </c>
      <c r="I47" t="n">
        <v>41</v>
      </c>
      <c r="J47" s="8" t="inlineStr">
        <is>
          <t>HNORMAL</t>
        </is>
      </c>
      <c r="K47" s="8" t="inlineStr">
        <is>
          <t>POLY</t>
        </is>
      </c>
      <c r="L47" t="n">
        <v>20</v>
      </c>
      <c r="M47" t="n">
        <v>200</v>
      </c>
      <c r="N47" s="9" t="inlineStr"/>
      <c r="O47" s="7" t="n">
        <v>1</v>
      </c>
      <c r="P47" t="n">
        <v>190</v>
      </c>
      <c r="Q47" t="n">
        <v>339</v>
      </c>
      <c r="R47" t="n">
        <v>84.09999999999999</v>
      </c>
      <c r="S47" t="n">
        <v>0</v>
      </c>
      <c r="T47" t="n">
        <v>6.05</v>
      </c>
      <c r="U47" s="10" t="n">
        <v>0.02</v>
      </c>
      <c r="V47" s="10" t="n">
        <v>0.03</v>
      </c>
      <c r="W47" t="n">
        <v>0.2</v>
      </c>
      <c r="X47" t="n">
        <v>0.2</v>
      </c>
      <c r="Y47" s="7" t="n">
        <v>9.9</v>
      </c>
      <c r="Z47" t="n">
        <v>0.25</v>
      </c>
      <c r="AA47" t="n">
        <v>0.25</v>
      </c>
      <c r="AB47" t="n">
        <v>0.21</v>
      </c>
      <c r="AC47" t="n">
        <v>0.19</v>
      </c>
      <c r="AD47" t="n">
        <v>0.2</v>
      </c>
      <c r="AE47" t="n">
        <v>0.29</v>
      </c>
      <c r="AF47" t="n">
        <v>44.47</v>
      </c>
      <c r="AG47" t="n">
        <v>36.62</v>
      </c>
      <c r="AH47" t="n">
        <v>54.01</v>
      </c>
      <c r="AI47" t="n">
        <v>1067</v>
      </c>
      <c r="AJ47" t="n">
        <v>879</v>
      </c>
      <c r="AK47" t="n">
        <v>1296</v>
      </c>
      <c r="AL47" t="n">
        <v>113</v>
      </c>
      <c r="AM47" t="n">
        <v>106.1</v>
      </c>
      <c r="AN47" t="n">
        <v>120.4</v>
      </c>
      <c r="AO47" t="n">
        <v>0.319</v>
      </c>
      <c r="AP47" t="n">
        <v>0.281</v>
      </c>
      <c r="AQ47" t="n">
        <v>0.362</v>
      </c>
      <c r="AR47" s="8">
        <f>HYPERLINK("file:///SylvAtri-ab-10mn-m-hno-pol-l20-r200-290d24fx", "SylvAtri-ab-10mn-m-hno-pol-l20-r200-290d24fx")</f>
        <v/>
      </c>
    </row>
    <row r="48">
      <c r="A48" s="1" t="n">
        <v>47</v>
      </c>
      <c r="B48" t="n">
        <v>1</v>
      </c>
      <c r="C48" s="8" t="inlineStr">
        <is>
          <t>Sylvia atricapilla</t>
        </is>
      </c>
      <c r="D48" s="8" t="inlineStr">
        <is>
          <t>a+b</t>
        </is>
      </c>
      <c r="E48" s="8" t="inlineStr">
        <is>
          <t>m</t>
        </is>
      </c>
      <c r="F48" s="8" t="inlineStr">
        <is>
          <t>10mn</t>
        </is>
      </c>
      <c r="G48" t="n">
        <v>403</v>
      </c>
      <c r="H48" t="n">
        <v>511.409745300912</v>
      </c>
      <c r="I48" t="n">
        <v>38</v>
      </c>
      <c r="J48" s="8" t="inlineStr">
        <is>
          <t>HNORMAL</t>
        </is>
      </c>
      <c r="K48" s="8" t="inlineStr">
        <is>
          <t>POLY</t>
        </is>
      </c>
      <c r="L48" s="9" t="inlineStr"/>
      <c r="M48" t="n">
        <v>200</v>
      </c>
      <c r="N48" s="9" t="inlineStr"/>
      <c r="O48" s="7" t="n">
        <v>1</v>
      </c>
      <c r="P48" t="n">
        <v>190</v>
      </c>
      <c r="Q48" t="n">
        <v>349</v>
      </c>
      <c r="R48" t="n">
        <v>86.59999999999999</v>
      </c>
      <c r="S48" t="n">
        <v>0</v>
      </c>
      <c r="T48" t="n">
        <v>5.96</v>
      </c>
      <c r="U48" s="10" t="n">
        <v>0.01</v>
      </c>
      <c r="V48" s="10" t="n">
        <v>0.04</v>
      </c>
      <c r="W48" t="n">
        <v>0.2</v>
      </c>
      <c r="X48" t="n">
        <v>0.2</v>
      </c>
      <c r="Y48" s="7" t="n">
        <v>9.699999999999999</v>
      </c>
      <c r="Z48" t="n">
        <v>0.22</v>
      </c>
      <c r="AA48" t="n">
        <v>0.22</v>
      </c>
      <c r="AB48" t="n">
        <v>0.18</v>
      </c>
      <c r="AC48" t="n">
        <v>0.15</v>
      </c>
      <c r="AD48" t="n">
        <v>0.18</v>
      </c>
      <c r="AE48" t="n">
        <v>0.26</v>
      </c>
      <c r="AF48" t="n">
        <v>44.33</v>
      </c>
      <c r="AG48" t="n">
        <v>36.62</v>
      </c>
      <c r="AH48" t="n">
        <v>53.66</v>
      </c>
      <c r="AI48" t="n">
        <v>1064</v>
      </c>
      <c r="AJ48" t="n">
        <v>879</v>
      </c>
      <c r="AK48" t="n">
        <v>1288</v>
      </c>
      <c r="AL48" t="n">
        <v>114.8</v>
      </c>
      <c r="AM48" t="n">
        <v>108.1</v>
      </c>
      <c r="AN48" t="n">
        <v>122</v>
      </c>
      <c r="AO48" t="n">
        <v>0.33</v>
      </c>
      <c r="AP48" t="n">
        <v>0.292</v>
      </c>
      <c r="AQ48" t="n">
        <v>0.372</v>
      </c>
      <c r="AR48" s="8">
        <f>HYPERLINK("file:///SylvAtri-ab-10mn-m-hno-pol-r200-yxdlyka6", "SylvAtri-ab-10mn-m-hno-pol-r200-yxdlyka6")</f>
        <v/>
      </c>
    </row>
    <row r="49">
      <c r="A49" s="1" t="n">
        <v>48</v>
      </c>
      <c r="B49" s="3" t="n">
        <v>1</v>
      </c>
      <c r="C49" s="4" t="inlineStr">
        <is>
          <t>Sylvia atricapilla</t>
        </is>
      </c>
      <c r="D49" s="4" t="inlineStr">
        <is>
          <t>a+b</t>
        </is>
      </c>
      <c r="E49" s="4" t="inlineStr">
        <is>
          <t>m</t>
        </is>
      </c>
      <c r="F49" s="4" t="inlineStr">
        <is>
          <t>10mn</t>
        </is>
      </c>
      <c r="G49" s="3" t="n">
        <v>403</v>
      </c>
      <c r="H49" s="3" t="n">
        <v>511.409745300912</v>
      </c>
      <c r="I49" s="3" t="n">
        <v>33</v>
      </c>
      <c r="J49" s="4" t="inlineStr">
        <is>
          <t>HNORMAL</t>
        </is>
      </c>
      <c r="K49" s="4" t="inlineStr">
        <is>
          <t>POLY</t>
        </is>
      </c>
      <c r="L49" s="3" t="n">
        <v>16</v>
      </c>
      <c r="M49" s="5" t="inlineStr"/>
      <c r="N49" s="3" t="n">
        <v>14</v>
      </c>
      <c r="O49" s="6" t="n">
        <v>2</v>
      </c>
      <c r="P49" s="3" t="n">
        <v>190</v>
      </c>
      <c r="Q49" s="3" t="n">
        <v>396</v>
      </c>
      <c r="R49" s="3" t="n">
        <v>98.3</v>
      </c>
      <c r="S49" s="3" t="n">
        <v>2</v>
      </c>
      <c r="T49" s="3" t="n">
        <v>0</v>
      </c>
      <c r="U49" s="10" t="n">
        <v>0.01</v>
      </c>
      <c r="V49" s="10" t="n">
        <v>0</v>
      </c>
      <c r="W49" s="3" t="n">
        <v>0.01</v>
      </c>
      <c r="X49" s="3" t="n">
        <v>0.01</v>
      </c>
      <c r="Y49" s="7" t="n">
        <v>8.300000000000001</v>
      </c>
      <c r="Z49" s="3" t="n">
        <v>0.04</v>
      </c>
      <c r="AA49" s="3" t="n">
        <v>0.04</v>
      </c>
      <c r="AB49" s="3" t="n">
        <v>0.02</v>
      </c>
      <c r="AC49" s="3" t="n">
        <v>0.03</v>
      </c>
      <c r="AD49" s="3" t="n">
        <v>0.02</v>
      </c>
      <c r="AE49" s="3" t="n">
        <v>0.05</v>
      </c>
      <c r="AF49" s="3" t="n">
        <v>35.43</v>
      </c>
      <c r="AG49" s="3" t="n">
        <v>30.1</v>
      </c>
      <c r="AH49" s="3" t="n">
        <v>41.71</v>
      </c>
      <c r="AI49" s="3" t="n">
        <v>850</v>
      </c>
      <c r="AJ49" s="3" t="n">
        <v>722</v>
      </c>
      <c r="AK49" s="3" t="n">
        <v>1001</v>
      </c>
      <c r="AL49" s="3" t="n">
        <v>136.8</v>
      </c>
      <c r="AM49" s="3" t="n">
        <v>130.8</v>
      </c>
      <c r="AN49" s="3" t="n">
        <v>143.2</v>
      </c>
      <c r="AO49" s="3" t="n">
        <v>0.07199999999999999</v>
      </c>
      <c r="AP49" s="3" t="n">
        <v>0.065</v>
      </c>
      <c r="AQ49" s="3" t="n">
        <v>0.078</v>
      </c>
      <c r="AR49" s="4">
        <f>HYPERLINK("file:///SylvAtri-ab-10mn-m-hno-pol-la-ma-8ipaxvjq", "SylvAtri-ab-10mn-m-hno-pol-la-ma-8ipaxvjq")</f>
        <v/>
      </c>
    </row>
    <row r="50">
      <c r="A50" s="1" t="n">
        <v>49</v>
      </c>
      <c r="B50" t="n">
        <v>1</v>
      </c>
      <c r="C50" s="8" t="inlineStr">
        <is>
          <t>Sylvia atricapilla</t>
        </is>
      </c>
      <c r="D50" s="8" t="inlineStr">
        <is>
          <t>a+b</t>
        </is>
      </c>
      <c r="E50" s="8" t="inlineStr">
        <is>
          <t>m</t>
        </is>
      </c>
      <c r="F50" s="8" t="inlineStr">
        <is>
          <t>10mn</t>
        </is>
      </c>
      <c r="G50" t="n">
        <v>403</v>
      </c>
      <c r="H50" t="n">
        <v>511.409745300912</v>
      </c>
      <c r="I50" t="n">
        <v>29</v>
      </c>
      <c r="J50" s="8" t="inlineStr">
        <is>
          <t>HNORMAL</t>
        </is>
      </c>
      <c r="K50" s="8" t="inlineStr">
        <is>
          <t>POLY</t>
        </is>
      </c>
      <c r="L50" s="9" t="inlineStr"/>
      <c r="M50" s="9" t="inlineStr"/>
      <c r="N50" t="n">
        <v>18</v>
      </c>
      <c r="O50" s="7" t="n">
        <v>1</v>
      </c>
      <c r="P50" t="n">
        <v>190</v>
      </c>
      <c r="Q50" t="n">
        <v>403</v>
      </c>
      <c r="R50" t="n">
        <v>100</v>
      </c>
      <c r="S50" t="n">
        <v>2</v>
      </c>
      <c r="T50" t="n">
        <v>18.94</v>
      </c>
      <c r="U50" s="10" t="n">
        <v>0</v>
      </c>
      <c r="V50" s="10" t="n">
        <v>0</v>
      </c>
      <c r="W50" t="n">
        <v>0.01</v>
      </c>
      <c r="X50" t="n">
        <v>0.01</v>
      </c>
      <c r="Y50" s="7" t="n">
        <v>8.199999999999999</v>
      </c>
      <c r="Z50" t="n">
        <v>0.02</v>
      </c>
      <c r="AA50" t="n">
        <v>0.02</v>
      </c>
      <c r="AB50" t="n">
        <v>0.02</v>
      </c>
      <c r="AC50" t="n">
        <v>0.01</v>
      </c>
      <c r="AD50" t="n">
        <v>0.01</v>
      </c>
      <c r="AE50" t="n">
        <v>0.04</v>
      </c>
      <c r="AF50" t="n">
        <v>35.83</v>
      </c>
      <c r="AG50" t="n">
        <v>30.49</v>
      </c>
      <c r="AH50" t="n">
        <v>42.09</v>
      </c>
      <c r="AI50" t="n">
        <v>860</v>
      </c>
      <c r="AJ50" t="n">
        <v>732</v>
      </c>
      <c r="AK50" t="n">
        <v>1010</v>
      </c>
      <c r="AL50" t="n">
        <v>137.3</v>
      </c>
      <c r="AM50" t="n">
        <v>131.4</v>
      </c>
      <c r="AN50" t="n">
        <v>143.5</v>
      </c>
      <c r="AO50" t="n">
        <v>0.07199999999999999</v>
      </c>
      <c r="AP50" t="n">
        <v>0.066</v>
      </c>
      <c r="AQ50" t="n">
        <v>0.079</v>
      </c>
      <c r="AR50" s="8">
        <f>HYPERLINK("file:///SylvAtri-ab-10mn-m-hno-pol-ma-zkki1aqu", "SylvAtri-ab-10mn-m-hno-pol-ma-zkki1aqu")</f>
        <v/>
      </c>
    </row>
    <row r="51">
      <c r="A51" s="1" t="n">
        <v>50</v>
      </c>
      <c r="B51" s="3" t="n">
        <v>1</v>
      </c>
      <c r="C51" s="4" t="inlineStr">
        <is>
          <t>Sylvia atricapilla</t>
        </is>
      </c>
      <c r="D51" s="4" t="inlineStr">
        <is>
          <t>a+b</t>
        </is>
      </c>
      <c r="E51" s="4" t="inlineStr">
        <is>
          <t>m</t>
        </is>
      </c>
      <c r="F51" s="4" t="inlineStr">
        <is>
          <t>10mn</t>
        </is>
      </c>
      <c r="G51" s="3" t="n">
        <v>403</v>
      </c>
      <c r="H51" s="3" t="n">
        <v>511.409745300912</v>
      </c>
      <c r="I51" s="3" t="n">
        <v>32</v>
      </c>
      <c r="J51" s="4" t="inlineStr">
        <is>
          <t>HNORMAL</t>
        </is>
      </c>
      <c r="K51" s="4" t="inlineStr">
        <is>
          <t>POLY</t>
        </is>
      </c>
      <c r="L51" s="3" t="n">
        <v>16</v>
      </c>
      <c r="M51" s="5" t="inlineStr"/>
      <c r="N51" s="5" t="inlineStr"/>
      <c r="O51" s="6" t="n">
        <v>2</v>
      </c>
      <c r="P51" s="3" t="n">
        <v>190</v>
      </c>
      <c r="Q51" s="3" t="n">
        <v>396</v>
      </c>
      <c r="R51" s="3" t="n">
        <v>98.3</v>
      </c>
      <c r="S51" s="3" t="n">
        <v>2</v>
      </c>
      <c r="T51" s="3" t="n">
        <v>0</v>
      </c>
      <c r="U51" s="10" t="n">
        <v>0</v>
      </c>
      <c r="V51" s="10" t="n">
        <v>0</v>
      </c>
      <c r="W51" s="3" t="n">
        <v>0.01</v>
      </c>
      <c r="X51" s="3" t="n">
        <v>0.01</v>
      </c>
      <c r="Y51" s="7" t="n">
        <v>8.300000000000001</v>
      </c>
      <c r="Z51" s="3" t="n">
        <v>0.02</v>
      </c>
      <c r="AA51" s="3" t="n">
        <v>0.02</v>
      </c>
      <c r="AB51" s="3" t="n">
        <v>0.01</v>
      </c>
      <c r="AC51" s="3" t="n">
        <v>0.01</v>
      </c>
      <c r="AD51" s="3" t="n">
        <v>0.01</v>
      </c>
      <c r="AE51" s="3" t="n">
        <v>0.03</v>
      </c>
      <c r="AF51" s="3" t="n">
        <v>35.55</v>
      </c>
      <c r="AG51" s="3" t="n">
        <v>30.2</v>
      </c>
      <c r="AH51" s="3" t="n">
        <v>41.85</v>
      </c>
      <c r="AI51" s="3" t="n">
        <v>853</v>
      </c>
      <c r="AJ51" s="3" t="n">
        <v>725</v>
      </c>
      <c r="AK51" s="3" t="n">
        <v>1004</v>
      </c>
      <c r="AL51" s="3" t="n">
        <v>136.6</v>
      </c>
      <c r="AM51" s="3" t="n">
        <v>130.6</v>
      </c>
      <c r="AN51" s="3" t="n">
        <v>142.9</v>
      </c>
      <c r="AO51" s="3" t="n">
        <v>0.07099999999999999</v>
      </c>
      <c r="AP51" s="3" t="n">
        <v>0.065</v>
      </c>
      <c r="AQ51" s="3" t="n">
        <v>0.078</v>
      </c>
      <c r="AR51" s="4">
        <f>HYPERLINK("file:///SylvAtri-ab-10mn-m-hno-pol-la-bb_nvbo7", "SylvAtri-ab-10mn-m-hno-pol-la-bb_nvbo7")</f>
        <v/>
      </c>
    </row>
    <row r="52">
      <c r="A52" s="1" t="n">
        <v>51</v>
      </c>
      <c r="B52" t="n">
        <v>1</v>
      </c>
      <c r="C52" s="8" t="inlineStr">
        <is>
          <t>Sylvia atricapilla</t>
        </is>
      </c>
      <c r="D52" s="8" t="inlineStr">
        <is>
          <t>a+b</t>
        </is>
      </c>
      <c r="E52" s="8" t="inlineStr">
        <is>
          <t>m</t>
        </is>
      </c>
      <c r="F52" s="8" t="inlineStr">
        <is>
          <t>10mn</t>
        </is>
      </c>
      <c r="G52" t="n">
        <v>403</v>
      </c>
      <c r="H52" t="n">
        <v>511.409745300912</v>
      </c>
      <c r="I52" t="n">
        <v>28</v>
      </c>
      <c r="J52" s="8" t="inlineStr">
        <is>
          <t>HNORMAL</t>
        </is>
      </c>
      <c r="K52" s="8" t="inlineStr">
        <is>
          <t>POLY</t>
        </is>
      </c>
      <c r="L52" s="9" t="inlineStr"/>
      <c r="M52" s="9" t="inlineStr"/>
      <c r="N52" s="9" t="inlineStr"/>
      <c r="O52" s="7" t="n">
        <v>1</v>
      </c>
      <c r="P52" t="n">
        <v>190</v>
      </c>
      <c r="Q52" t="n">
        <v>403</v>
      </c>
      <c r="R52" t="n">
        <v>100</v>
      </c>
      <c r="S52" t="n">
        <v>2</v>
      </c>
      <c r="T52" t="n">
        <v>18.94</v>
      </c>
      <c r="U52" s="10" t="n">
        <v>0</v>
      </c>
      <c r="V52" s="10" t="n">
        <v>0</v>
      </c>
      <c r="W52" t="n">
        <v>0.01</v>
      </c>
      <c r="X52" t="n">
        <v>0.01</v>
      </c>
      <c r="Y52" s="7" t="n">
        <v>8.199999999999999</v>
      </c>
      <c r="Z52" t="n">
        <v>0.02</v>
      </c>
      <c r="AA52" t="n">
        <v>0.02</v>
      </c>
      <c r="AB52" t="n">
        <v>0.01</v>
      </c>
      <c r="AC52" t="n">
        <v>0.01</v>
      </c>
      <c r="AD52" t="n">
        <v>0.01</v>
      </c>
      <c r="AE52" t="n">
        <v>0.03</v>
      </c>
      <c r="AF52" t="n">
        <v>35.83</v>
      </c>
      <c r="AG52" t="n">
        <v>30.49</v>
      </c>
      <c r="AH52" t="n">
        <v>42.09</v>
      </c>
      <c r="AI52" t="n">
        <v>860</v>
      </c>
      <c r="AJ52" t="n">
        <v>732</v>
      </c>
      <c r="AK52" t="n">
        <v>1010</v>
      </c>
      <c r="AL52" t="n">
        <v>137.3</v>
      </c>
      <c r="AM52" t="n">
        <v>131.4</v>
      </c>
      <c r="AN52" t="n">
        <v>143.5</v>
      </c>
      <c r="AO52" t="n">
        <v>0.07199999999999999</v>
      </c>
      <c r="AP52" t="n">
        <v>0.066</v>
      </c>
      <c r="AQ52" t="n">
        <v>0.079</v>
      </c>
      <c r="AR52" s="8">
        <f>HYPERLINK("file:///SylvAtri-ab-10mn-m-hno-pol-j_wfrex_", "SylvAtri-ab-10mn-m-hno-pol-j_wfrex_")</f>
        <v/>
      </c>
    </row>
    <row r="53">
      <c r="A53" s="1" t="n">
        <v>52</v>
      </c>
      <c r="B53" t="n">
        <v>1</v>
      </c>
      <c r="C53" s="8" t="inlineStr">
        <is>
          <t>Sylvia atricapilla</t>
        </is>
      </c>
      <c r="D53" s="8" t="inlineStr">
        <is>
          <t>a+b</t>
        </is>
      </c>
      <c r="E53" s="8" t="inlineStr">
        <is>
          <t>m</t>
        </is>
      </c>
      <c r="F53" s="8" t="inlineStr">
        <is>
          <t>10mn</t>
        </is>
      </c>
      <c r="G53" t="n">
        <v>403</v>
      </c>
      <c r="H53" t="n">
        <v>511.409745300912</v>
      </c>
      <c r="I53" t="n">
        <v>39</v>
      </c>
      <c r="J53" s="8" t="inlineStr">
        <is>
          <t>HNORMAL</t>
        </is>
      </c>
      <c r="K53" s="8" t="inlineStr">
        <is>
          <t>POLY</t>
        </is>
      </c>
      <c r="L53" t="n">
        <v>20</v>
      </c>
      <c r="M53" s="9" t="inlineStr"/>
      <c r="N53" s="9" t="inlineStr"/>
      <c r="O53" s="6" t="n">
        <v>2</v>
      </c>
      <c r="P53" t="n">
        <v>190</v>
      </c>
      <c r="Q53" t="n">
        <v>393</v>
      </c>
      <c r="R53" t="n">
        <v>97.5</v>
      </c>
      <c r="S53" t="n">
        <v>2</v>
      </c>
      <c r="T53" t="n">
        <v>18.83</v>
      </c>
      <c r="U53" s="10" t="n">
        <v>0</v>
      </c>
      <c r="V53" s="10" t="n">
        <v>0</v>
      </c>
      <c r="W53" t="n">
        <v>0.01</v>
      </c>
      <c r="X53" t="n">
        <v>0.01</v>
      </c>
      <c r="Y53" s="7" t="n">
        <v>8.300000000000001</v>
      </c>
      <c r="Z53" t="n">
        <v>0.02</v>
      </c>
      <c r="AA53" t="n">
        <v>0.02</v>
      </c>
      <c r="AB53" t="n">
        <v>0.01</v>
      </c>
      <c r="AC53" t="n">
        <v>0.01</v>
      </c>
      <c r="AD53" t="n">
        <v>0.01</v>
      </c>
      <c r="AE53" t="n">
        <v>0.03</v>
      </c>
      <c r="AF53" t="n">
        <v>35.49</v>
      </c>
      <c r="AG53" t="n">
        <v>30.15</v>
      </c>
      <c r="AH53" t="n">
        <v>41.76</v>
      </c>
      <c r="AI53" t="n">
        <v>852</v>
      </c>
      <c r="AJ53" t="n">
        <v>724</v>
      </c>
      <c r="AK53" t="n">
        <v>1002</v>
      </c>
      <c r="AL53" t="n">
        <v>136.2</v>
      </c>
      <c r="AM53" t="n">
        <v>130.1</v>
      </c>
      <c r="AN53" t="n">
        <v>142.6</v>
      </c>
      <c r="AO53" t="n">
        <v>0.07099999999999999</v>
      </c>
      <c r="AP53" t="n">
        <v>0.065</v>
      </c>
      <c r="AQ53" t="n">
        <v>0.078</v>
      </c>
      <c r="AR53" s="8">
        <f>HYPERLINK("file:///SylvAtri-ab-10mn-m-hno-pol-l20-br0fs7_6", "SylvAtri-ab-10mn-m-hno-pol-l20-br0fs7_6")</f>
        <v/>
      </c>
    </row>
    <row r="54">
      <c r="A54" s="1" t="n">
        <v>53</v>
      </c>
      <c r="B54" s="3" t="n">
        <v>2</v>
      </c>
      <c r="C54" s="4" t="inlineStr">
        <is>
          <t>Prunella modularis</t>
        </is>
      </c>
      <c r="D54" s="4" t="inlineStr">
        <is>
          <t>a+b</t>
        </is>
      </c>
      <c r="E54" s="4" t="inlineStr">
        <is>
          <t>m</t>
        </is>
      </c>
      <c r="F54" s="4" t="inlineStr">
        <is>
          <t>5mn</t>
        </is>
      </c>
      <c r="G54" s="3" t="n">
        <v>21</v>
      </c>
      <c r="H54" s="3" t="n">
        <v>159.730018883386</v>
      </c>
      <c r="I54" s="3" t="n">
        <v>77</v>
      </c>
      <c r="J54" s="4" t="inlineStr">
        <is>
          <t>HAZARD</t>
        </is>
      </c>
      <c r="K54" s="4" t="inlineStr">
        <is>
          <t>POLY</t>
        </is>
      </c>
      <c r="L54" s="3" t="n">
        <v>13</v>
      </c>
      <c r="M54" s="3" t="n">
        <v>151</v>
      </c>
      <c r="N54" s="5" t="inlineStr"/>
      <c r="O54" s="7" t="n">
        <v>1</v>
      </c>
      <c r="P54" s="3" t="n">
        <v>190</v>
      </c>
      <c r="Q54" s="3" t="n">
        <v>19</v>
      </c>
      <c r="R54" s="3" t="n">
        <v>90.5</v>
      </c>
      <c r="S54" s="3" t="n">
        <v>0</v>
      </c>
      <c r="T54" s="3" t="n">
        <v>0</v>
      </c>
      <c r="U54" s="7" t="n">
        <v>0.71</v>
      </c>
      <c r="V54" s="7" t="n">
        <v>0.83</v>
      </c>
      <c r="W54" s="3" t="n">
        <v>0.8</v>
      </c>
      <c r="X54" s="3" t="n">
        <v>0.7</v>
      </c>
      <c r="Y54" s="10" t="n">
        <v>32.2</v>
      </c>
      <c r="Z54" s="3" t="n">
        <v>0.58</v>
      </c>
      <c r="AA54" s="3" t="n">
        <v>0.62</v>
      </c>
      <c r="AB54" s="3" t="n">
        <v>0.7</v>
      </c>
      <c r="AC54" s="3" t="n">
        <v>0.59</v>
      </c>
      <c r="AD54" s="3" t="n">
        <v>0.6</v>
      </c>
      <c r="AE54" s="3" t="n">
        <v>0.46</v>
      </c>
      <c r="AF54" s="3" t="n">
        <v>1.74</v>
      </c>
      <c r="AG54" s="3" t="n">
        <v>0.93</v>
      </c>
      <c r="AH54" s="3" t="n">
        <v>3.24</v>
      </c>
      <c r="AI54" s="3" t="n">
        <v>42</v>
      </c>
      <c r="AJ54" s="3" t="n">
        <v>22</v>
      </c>
      <c r="AK54" s="3" t="n">
        <v>78</v>
      </c>
      <c r="AL54" s="3" t="n">
        <v>135.4</v>
      </c>
      <c r="AM54" s="3" t="n">
        <v>113.7</v>
      </c>
      <c r="AN54" s="3" t="n">
        <v>161.3</v>
      </c>
      <c r="AO54" s="3" t="n">
        <v>0.802</v>
      </c>
      <c r="AP54" s="3" t="n">
        <v>0.5669999999999999</v>
      </c>
      <c r="AQ54" s="3" t="n">
        <v>1</v>
      </c>
      <c r="AR54" s="4">
        <f>HYPERLINK("file:///PrunModu-ab-5mn-m-haz-pol-la-ra-fyzl580x", "PrunModu-ab-5mn-m-haz-pol-la-ra-fyzl580x")</f>
        <v/>
      </c>
    </row>
    <row r="55">
      <c r="A55" s="1" t="n">
        <v>54</v>
      </c>
      <c r="B55" s="3" t="n">
        <v>2</v>
      </c>
      <c r="C55" s="4" t="inlineStr">
        <is>
          <t>Prunella modularis</t>
        </is>
      </c>
      <c r="D55" s="4" t="inlineStr">
        <is>
          <t>a+b</t>
        </is>
      </c>
      <c r="E55" s="4" t="inlineStr">
        <is>
          <t>m</t>
        </is>
      </c>
      <c r="F55" s="4" t="inlineStr">
        <is>
          <t>5mn</t>
        </is>
      </c>
      <c r="G55" s="3" t="n">
        <v>21</v>
      </c>
      <c r="H55" s="3" t="n">
        <v>159.730018883386</v>
      </c>
      <c r="I55" s="3" t="n">
        <v>78</v>
      </c>
      <c r="J55" s="4" t="inlineStr">
        <is>
          <t>HAZARD</t>
        </is>
      </c>
      <c r="K55" s="4" t="inlineStr">
        <is>
          <t>POLY</t>
        </is>
      </c>
      <c r="L55" s="3" t="n">
        <v>19</v>
      </c>
      <c r="M55" s="3" t="n">
        <v>160</v>
      </c>
      <c r="N55" s="3" t="n">
        <v>7</v>
      </c>
      <c r="O55" s="7" t="n">
        <v>1</v>
      </c>
      <c r="P55" s="3" t="n">
        <v>190</v>
      </c>
      <c r="Q55" s="3" t="n">
        <v>19</v>
      </c>
      <c r="R55" s="3" t="n">
        <v>90.5</v>
      </c>
      <c r="S55" s="3" t="n">
        <v>0</v>
      </c>
      <c r="T55" s="3" t="n">
        <v>0</v>
      </c>
      <c r="U55" s="6" t="n">
        <v>0.49</v>
      </c>
      <c r="V55" s="7" t="n">
        <v>0.8100000000000001</v>
      </c>
      <c r="W55" s="3" t="n">
        <v>0.8</v>
      </c>
      <c r="X55" s="3" t="n">
        <v>0.7</v>
      </c>
      <c r="Y55" s="10" t="n">
        <v>31.4</v>
      </c>
      <c r="Z55" s="3" t="n">
        <v>0.5600000000000001</v>
      </c>
      <c r="AA55" s="3" t="n">
        <v>0.6</v>
      </c>
      <c r="AB55" s="3" t="n">
        <v>0.67</v>
      </c>
      <c r="AC55" s="3" t="n">
        <v>0.55</v>
      </c>
      <c r="AD55" s="3" t="n">
        <v>0.59</v>
      </c>
      <c r="AE55" s="3" t="n">
        <v>0.46</v>
      </c>
      <c r="AF55" s="3" t="n">
        <v>1.78</v>
      </c>
      <c r="AG55" s="3" t="n">
        <v>0.97</v>
      </c>
      <c r="AH55" s="3" t="n">
        <v>3.27</v>
      </c>
      <c r="AI55" s="3" t="n">
        <v>43</v>
      </c>
      <c r="AJ55" s="3" t="n">
        <v>23</v>
      </c>
      <c r="AK55" s="3" t="n">
        <v>78</v>
      </c>
      <c r="AL55" s="3" t="n">
        <v>133.7</v>
      </c>
      <c r="AM55" s="3" t="n">
        <v>114.2</v>
      </c>
      <c r="AN55" s="3" t="n">
        <v>156.6</v>
      </c>
      <c r="AO55" s="3" t="n">
        <v>0.701</v>
      </c>
      <c r="AP55" s="3" t="n">
        <v>0.512</v>
      </c>
      <c r="AQ55" s="3" t="n">
        <v>0.959</v>
      </c>
      <c r="AR55" s="4">
        <f>HYPERLINK("file:///PrunModu-ab-5mn-m-haz-pol-la-ra-ma-9sbd5tsx", "PrunModu-ab-5mn-m-haz-pol-la-ra-ma-9sbd5tsx")</f>
        <v/>
      </c>
    </row>
    <row r="56">
      <c r="A56" s="1" t="n">
        <v>55</v>
      </c>
      <c r="B56" t="n">
        <v>2</v>
      </c>
      <c r="C56" s="8" t="inlineStr">
        <is>
          <t>Prunella modularis</t>
        </is>
      </c>
      <c r="D56" s="8" t="inlineStr">
        <is>
          <t>a+b</t>
        </is>
      </c>
      <c r="E56" s="8" t="inlineStr">
        <is>
          <t>m</t>
        </is>
      </c>
      <c r="F56" s="8" t="inlineStr">
        <is>
          <t>5mn</t>
        </is>
      </c>
      <c r="G56" t="n">
        <v>21</v>
      </c>
      <c r="H56" t="n">
        <v>159.730018883386</v>
      </c>
      <c r="I56" t="n">
        <v>57</v>
      </c>
      <c r="J56" s="8" t="inlineStr">
        <is>
          <t>HNORMAL</t>
        </is>
      </c>
      <c r="K56" s="8" t="inlineStr">
        <is>
          <t>POLY</t>
        </is>
      </c>
      <c r="L56" s="9" t="inlineStr"/>
      <c r="M56" s="9" t="inlineStr"/>
      <c r="N56" t="n">
        <v>4</v>
      </c>
      <c r="O56" s="7" t="n">
        <v>1</v>
      </c>
      <c r="P56" t="n">
        <v>190</v>
      </c>
      <c r="Q56" t="n">
        <v>21</v>
      </c>
      <c r="R56" t="n">
        <v>100</v>
      </c>
      <c r="S56" t="n">
        <v>0</v>
      </c>
      <c r="T56" t="n">
        <v>9.18</v>
      </c>
      <c r="U56" s="7" t="n">
        <v>0.92</v>
      </c>
      <c r="V56" s="7" t="n">
        <v>0.89</v>
      </c>
      <c r="W56" t="n">
        <v>1</v>
      </c>
      <c r="X56" t="n">
        <v>1</v>
      </c>
      <c r="Y56" s="10" t="n">
        <v>40</v>
      </c>
      <c r="Z56" t="n">
        <v>0.53</v>
      </c>
      <c r="AA56" t="n">
        <v>0.65</v>
      </c>
      <c r="AB56" t="n">
        <v>0.74</v>
      </c>
      <c r="AC56" t="n">
        <v>0.57</v>
      </c>
      <c r="AD56" t="n">
        <v>0.5600000000000001</v>
      </c>
      <c r="AE56" t="n">
        <v>0.33</v>
      </c>
      <c r="AF56" t="n">
        <v>2.72</v>
      </c>
      <c r="AG56" t="n">
        <v>1.26</v>
      </c>
      <c r="AH56" t="n">
        <v>5.88</v>
      </c>
      <c r="AI56" t="n">
        <v>65</v>
      </c>
      <c r="AJ56" t="n">
        <v>30</v>
      </c>
      <c r="AK56" t="n">
        <v>141</v>
      </c>
      <c r="AL56" t="n">
        <v>113.7</v>
      </c>
      <c r="AM56" t="n">
        <v>83.90000000000001</v>
      </c>
      <c r="AN56" t="n">
        <v>154.1</v>
      </c>
      <c r="AO56" t="n">
        <v>0.507</v>
      </c>
      <c r="AP56" t="n">
        <v>0.278</v>
      </c>
      <c r="AQ56" t="n">
        <v>0.922</v>
      </c>
      <c r="AR56" s="8">
        <f>HYPERLINK("file:///PrunModu-ab-5mn-m-hno-pol-ma-e0imn7lg", "PrunModu-ab-5mn-m-hno-pol-ma-e0imn7lg")</f>
        <v/>
      </c>
    </row>
    <row r="57">
      <c r="A57" s="1" t="n">
        <v>56</v>
      </c>
      <c r="B57" s="3" t="n">
        <v>2</v>
      </c>
      <c r="C57" s="4" t="inlineStr">
        <is>
          <t>Prunella modularis</t>
        </is>
      </c>
      <c r="D57" s="4" t="inlineStr">
        <is>
          <t>a+b</t>
        </is>
      </c>
      <c r="E57" s="4" t="inlineStr">
        <is>
          <t>m</t>
        </is>
      </c>
      <c r="F57" s="4" t="inlineStr">
        <is>
          <t>5mn</t>
        </is>
      </c>
      <c r="G57" s="3" t="n">
        <v>21</v>
      </c>
      <c r="H57" s="3" t="n">
        <v>159.730018883386</v>
      </c>
      <c r="I57" s="3" t="n">
        <v>61</v>
      </c>
      <c r="J57" s="4" t="inlineStr">
        <is>
          <t>HNORMAL</t>
        </is>
      </c>
      <c r="K57" s="4" t="inlineStr">
        <is>
          <t>POLY</t>
        </is>
      </c>
      <c r="L57" s="3" t="n">
        <v>12</v>
      </c>
      <c r="M57" s="5" t="inlineStr"/>
      <c r="N57" s="3" t="n">
        <v>4</v>
      </c>
      <c r="O57" s="7" t="n">
        <v>1</v>
      </c>
      <c r="P57" s="3" t="n">
        <v>190</v>
      </c>
      <c r="Q57" s="3" t="n">
        <v>20</v>
      </c>
      <c r="R57" s="3" t="n">
        <v>95.2</v>
      </c>
      <c r="S57" s="3" t="n">
        <v>0</v>
      </c>
      <c r="T57" s="3" t="n">
        <v>0</v>
      </c>
      <c r="U57" s="7" t="n">
        <v>0.98</v>
      </c>
      <c r="V57" s="7" t="n">
        <v>0.92</v>
      </c>
      <c r="W57" s="3" t="n">
        <v>1</v>
      </c>
      <c r="X57" s="3" t="n">
        <v>1</v>
      </c>
      <c r="Y57" s="10" t="n">
        <v>41.7</v>
      </c>
      <c r="Z57" s="3" t="n">
        <v>0.5</v>
      </c>
      <c r="AA57" s="3" t="n">
        <v>0.63</v>
      </c>
      <c r="AB57" s="3" t="n">
        <v>0.73</v>
      </c>
      <c r="AC57" s="3" t="n">
        <v>0.54</v>
      </c>
      <c r="AD57" s="3" t="n">
        <v>0.53</v>
      </c>
      <c r="AE57" s="3" t="n">
        <v>0.29</v>
      </c>
      <c r="AF57" s="3" t="n">
        <v>2.43</v>
      </c>
      <c r="AG57" s="3" t="n">
        <v>1.09</v>
      </c>
      <c r="AH57" s="3" t="n">
        <v>5.44</v>
      </c>
      <c r="AI57" s="3" t="n">
        <v>58</v>
      </c>
      <c r="AJ57" s="3" t="n">
        <v>26</v>
      </c>
      <c r="AK57" s="3" t="n">
        <v>131</v>
      </c>
      <c r="AL57" s="3" t="n">
        <v>117.4</v>
      </c>
      <c r="AM57" s="3" t="n">
        <v>84</v>
      </c>
      <c r="AN57" s="3" t="n">
        <v>164.1</v>
      </c>
      <c r="AO57" s="3" t="n">
        <v>0.54</v>
      </c>
      <c r="AP57" s="3" t="n">
        <v>0.28</v>
      </c>
      <c r="AQ57" s="3" t="n">
        <v>1</v>
      </c>
      <c r="AR57" s="4">
        <f>HYPERLINK("file:///PrunModu-ab-5mn-m-hno-pol-la-ma-e3zn5trg", "PrunModu-ab-5mn-m-hno-pol-la-ma-e3zn5trg")</f>
        <v/>
      </c>
    </row>
    <row r="58">
      <c r="A58" s="1" t="n">
        <v>57</v>
      </c>
      <c r="B58" t="n">
        <v>2</v>
      </c>
      <c r="C58" s="8" t="inlineStr">
        <is>
          <t>Prunella modularis</t>
        </is>
      </c>
      <c r="D58" s="8" t="inlineStr">
        <is>
          <t>a+b</t>
        </is>
      </c>
      <c r="E58" s="8" t="inlineStr">
        <is>
          <t>m</t>
        </is>
      </c>
      <c r="F58" s="8" t="inlineStr">
        <is>
          <t>5mn</t>
        </is>
      </c>
      <c r="G58" t="n">
        <v>21</v>
      </c>
      <c r="H58" t="n">
        <v>159.730018883386</v>
      </c>
      <c r="I58" t="n">
        <v>81</v>
      </c>
      <c r="J58" s="8" t="inlineStr">
        <is>
          <t>HAZARD</t>
        </is>
      </c>
      <c r="K58" s="8" t="inlineStr">
        <is>
          <t>POLY</t>
        </is>
      </c>
      <c r="L58" s="9" t="inlineStr"/>
      <c r="M58" t="n">
        <v>200</v>
      </c>
      <c r="N58" s="9" t="inlineStr"/>
      <c r="O58" s="6" t="n">
        <v>2</v>
      </c>
      <c r="P58" t="n">
        <v>190</v>
      </c>
      <c r="Q58" t="n">
        <v>21</v>
      </c>
      <c r="R58" t="n">
        <v>100</v>
      </c>
      <c r="S58" t="n">
        <v>0</v>
      </c>
      <c r="T58" t="n">
        <v>1.21</v>
      </c>
      <c r="U58" s="10" t="n">
        <v>0.17</v>
      </c>
      <c r="V58" s="7" t="n">
        <v>0.71</v>
      </c>
      <c r="W58" t="n">
        <v>0.7</v>
      </c>
      <c r="X58" t="n">
        <v>0.6</v>
      </c>
      <c r="Y58" s="10" t="n">
        <v>30.8</v>
      </c>
      <c r="Z58" t="n">
        <v>0.48</v>
      </c>
      <c r="AA58" t="n">
        <v>0.51</v>
      </c>
      <c r="AB58" t="n">
        <v>0.55</v>
      </c>
      <c r="AC58" t="n">
        <v>0.43</v>
      </c>
      <c r="AD58" t="n">
        <v>0.5</v>
      </c>
      <c r="AE58" t="n">
        <v>0.4</v>
      </c>
      <c r="AF58" t="n">
        <v>1.84</v>
      </c>
      <c r="AG58" t="n">
        <v>1.01</v>
      </c>
      <c r="AH58" t="n">
        <v>3.34</v>
      </c>
      <c r="AI58" t="n">
        <v>44</v>
      </c>
      <c r="AJ58" t="n">
        <v>24</v>
      </c>
      <c r="AK58" t="n">
        <v>80</v>
      </c>
      <c r="AL58" t="n">
        <v>138.4</v>
      </c>
      <c r="AM58" t="n">
        <v>118.9</v>
      </c>
      <c r="AN58" t="n">
        <v>161.1</v>
      </c>
      <c r="AO58" t="n">
        <v>0.479</v>
      </c>
      <c r="AP58" t="n">
        <v>0.354</v>
      </c>
      <c r="AQ58" t="n">
        <v>0.648</v>
      </c>
      <c r="AR58" s="8">
        <f>HYPERLINK("file:///PrunModu-ab-5mn-m-haz-pol-r200-qvoovagu", "PrunModu-ab-5mn-m-haz-pol-r200-qvoovagu")</f>
        <v/>
      </c>
    </row>
    <row r="59">
      <c r="A59" s="1" t="n">
        <v>58</v>
      </c>
      <c r="B59" s="3" t="n">
        <v>2</v>
      </c>
      <c r="C59" s="4" t="inlineStr">
        <is>
          <t>Prunella modularis</t>
        </is>
      </c>
      <c r="D59" s="4" t="inlineStr">
        <is>
          <t>a+b</t>
        </is>
      </c>
      <c r="E59" s="4" t="inlineStr">
        <is>
          <t>m</t>
        </is>
      </c>
      <c r="F59" s="4" t="inlineStr">
        <is>
          <t>5mn</t>
        </is>
      </c>
      <c r="G59" s="3" t="n">
        <v>21</v>
      </c>
      <c r="H59" s="3" t="n">
        <v>159.730018883386</v>
      </c>
      <c r="I59" s="3" t="n">
        <v>59</v>
      </c>
      <c r="J59" s="4" t="inlineStr">
        <is>
          <t>HNORMAL</t>
        </is>
      </c>
      <c r="K59" s="4" t="inlineStr">
        <is>
          <t>POLY</t>
        </is>
      </c>
      <c r="L59" s="5" t="inlineStr"/>
      <c r="M59" s="3" t="n">
        <v>156</v>
      </c>
      <c r="N59" s="3" t="n">
        <v>4</v>
      </c>
      <c r="O59" s="7" t="n">
        <v>1</v>
      </c>
      <c r="P59" s="3" t="n">
        <v>190</v>
      </c>
      <c r="Q59" s="3" t="n">
        <v>20</v>
      </c>
      <c r="R59" s="3" t="n">
        <v>95.2</v>
      </c>
      <c r="S59" s="3" t="n">
        <v>0</v>
      </c>
      <c r="T59" s="3" t="n">
        <v>0</v>
      </c>
      <c r="U59" s="7" t="n">
        <v>0.93</v>
      </c>
      <c r="V59" s="7" t="n">
        <v>0.82</v>
      </c>
      <c r="W59" s="3" t="n">
        <v>1</v>
      </c>
      <c r="X59" s="3" t="n">
        <v>1</v>
      </c>
      <c r="Y59" s="10" t="n">
        <v>42</v>
      </c>
      <c r="Z59" s="3" t="n">
        <v>0.48</v>
      </c>
      <c r="AA59" s="3" t="n">
        <v>0.62</v>
      </c>
      <c r="AB59" s="3" t="n">
        <v>0.71</v>
      </c>
      <c r="AC59" s="3" t="n">
        <v>0.52</v>
      </c>
      <c r="AD59" s="3" t="n">
        <v>0.51</v>
      </c>
      <c r="AE59" s="3" t="n">
        <v>0.28</v>
      </c>
      <c r="AF59" s="3" t="n">
        <v>2.93</v>
      </c>
      <c r="AG59" s="3" t="n">
        <v>1.31</v>
      </c>
      <c r="AH59" s="3" t="n">
        <v>6.58</v>
      </c>
      <c r="AI59" s="3" t="n">
        <v>70</v>
      </c>
      <c r="AJ59" s="3" t="n">
        <v>31</v>
      </c>
      <c r="AK59" s="3" t="n">
        <v>158</v>
      </c>
      <c r="AL59" s="3" t="n">
        <v>106.9</v>
      </c>
      <c r="AM59" s="3" t="n">
        <v>77.40000000000001</v>
      </c>
      <c r="AN59" s="3" t="n">
        <v>147.6</v>
      </c>
      <c r="AO59" s="3" t="n">
        <v>0.468</v>
      </c>
      <c r="AP59" s="3" t="n">
        <v>0.248</v>
      </c>
      <c r="AQ59" s="3" t="n">
        <v>0.882</v>
      </c>
      <c r="AR59" s="4">
        <f>HYPERLINK("file:///PrunModu-ab-5mn-m-hno-pol-ra-ma-i6957j_c", "PrunModu-ab-5mn-m-hno-pol-ra-ma-i6957j_c")</f>
        <v/>
      </c>
    </row>
    <row r="60">
      <c r="A60" s="1" t="n">
        <v>59</v>
      </c>
      <c r="B60" t="n">
        <v>2</v>
      </c>
      <c r="C60" s="8" t="inlineStr">
        <is>
          <t>Prunella modularis</t>
        </is>
      </c>
      <c r="D60" s="8" t="inlineStr">
        <is>
          <t>a+b</t>
        </is>
      </c>
      <c r="E60" s="8" t="inlineStr">
        <is>
          <t>m</t>
        </is>
      </c>
      <c r="F60" s="8" t="inlineStr">
        <is>
          <t>5mn</t>
        </is>
      </c>
      <c r="G60" t="n">
        <v>21</v>
      </c>
      <c r="H60" t="n">
        <v>159.730018883386</v>
      </c>
      <c r="I60" t="n">
        <v>56</v>
      </c>
      <c r="J60" s="8" t="inlineStr">
        <is>
          <t>HNORMAL</t>
        </is>
      </c>
      <c r="K60" s="8" t="inlineStr">
        <is>
          <t>POLY</t>
        </is>
      </c>
      <c r="L60" s="9" t="inlineStr"/>
      <c r="M60" s="9" t="inlineStr"/>
      <c r="N60" s="9" t="inlineStr"/>
      <c r="O60" s="7" t="n">
        <v>1</v>
      </c>
      <c r="P60" t="n">
        <v>190</v>
      </c>
      <c r="Q60" t="n">
        <v>21</v>
      </c>
      <c r="R60" t="n">
        <v>100</v>
      </c>
      <c r="S60" t="n">
        <v>0</v>
      </c>
      <c r="T60" t="n">
        <v>9.18</v>
      </c>
      <c r="U60" s="6" t="n">
        <v>0.38</v>
      </c>
      <c r="V60" s="7" t="n">
        <v>0.89</v>
      </c>
      <c r="W60" t="n">
        <v>1</v>
      </c>
      <c r="X60" t="n">
        <v>1</v>
      </c>
      <c r="Y60" s="10" t="n">
        <v>40</v>
      </c>
      <c r="Z60" t="n">
        <v>0.48</v>
      </c>
      <c r="AA60" t="n">
        <v>0.59</v>
      </c>
      <c r="AB60" t="n">
        <v>0.65</v>
      </c>
      <c r="AC60" t="n">
        <v>0.46</v>
      </c>
      <c r="AD60" t="n">
        <v>0.51</v>
      </c>
      <c r="AE60" t="n">
        <v>0.3</v>
      </c>
      <c r="AF60" t="n">
        <v>2.72</v>
      </c>
      <c r="AG60" t="n">
        <v>1.26</v>
      </c>
      <c r="AH60" t="n">
        <v>5.88</v>
      </c>
      <c r="AI60" t="n">
        <v>65</v>
      </c>
      <c r="AJ60" t="n">
        <v>30</v>
      </c>
      <c r="AK60" t="n">
        <v>141</v>
      </c>
      <c r="AL60" t="n">
        <v>113.7</v>
      </c>
      <c r="AM60" t="n">
        <v>83.90000000000001</v>
      </c>
      <c r="AN60" t="n">
        <v>154.1</v>
      </c>
      <c r="AO60" t="n">
        <v>0.507</v>
      </c>
      <c r="AP60" t="n">
        <v>0.278</v>
      </c>
      <c r="AQ60" t="n">
        <v>0.922</v>
      </c>
      <c r="AR60" s="8">
        <f>HYPERLINK("file:///PrunModu-ab-5mn-m-hno-pol-457r1y8m", "PrunModu-ab-5mn-m-hno-pol-457r1y8m")</f>
        <v/>
      </c>
    </row>
    <row r="61">
      <c r="A61" s="1" t="n">
        <v>60</v>
      </c>
      <c r="B61" t="n">
        <v>2</v>
      </c>
      <c r="C61" s="8" t="inlineStr">
        <is>
          <t>Prunella modularis</t>
        </is>
      </c>
      <c r="D61" s="8" t="inlineStr">
        <is>
          <t>a+b</t>
        </is>
      </c>
      <c r="E61" s="8" t="inlineStr">
        <is>
          <t>m</t>
        </is>
      </c>
      <c r="F61" s="8" t="inlineStr">
        <is>
          <t>5mn</t>
        </is>
      </c>
      <c r="G61" t="n">
        <v>21</v>
      </c>
      <c r="H61" t="n">
        <v>159.730018883386</v>
      </c>
      <c r="I61" t="n">
        <v>85</v>
      </c>
      <c r="J61" s="8" t="inlineStr">
        <is>
          <t>HAZARD</t>
        </is>
      </c>
      <c r="K61" s="8" t="inlineStr">
        <is>
          <t>POLY</t>
        </is>
      </c>
      <c r="L61" t="n">
        <v>50</v>
      </c>
      <c r="M61" s="9" t="inlineStr"/>
      <c r="N61" s="9" t="inlineStr"/>
      <c r="O61" s="6" t="n">
        <v>2</v>
      </c>
      <c r="P61" t="n">
        <v>190</v>
      </c>
      <c r="Q61" t="n">
        <v>16</v>
      </c>
      <c r="R61" t="n">
        <v>76.2</v>
      </c>
      <c r="S61" t="n">
        <v>0</v>
      </c>
      <c r="T61" t="n">
        <v>1.63</v>
      </c>
      <c r="U61" s="6" t="n">
        <v>0.47</v>
      </c>
      <c r="V61" s="7" t="n">
        <v>0.89</v>
      </c>
      <c r="W61" t="n">
        <v>1</v>
      </c>
      <c r="X61" t="n">
        <v>1</v>
      </c>
      <c r="Y61" s="10" t="n">
        <v>38.3</v>
      </c>
      <c r="Z61" t="n">
        <v>0.48</v>
      </c>
      <c r="AA61" t="n">
        <v>0.5600000000000001</v>
      </c>
      <c r="AB61" t="n">
        <v>0.66</v>
      </c>
      <c r="AC61" t="n">
        <v>0.48</v>
      </c>
      <c r="AD61" t="n">
        <v>0.51</v>
      </c>
      <c r="AE61" t="n">
        <v>0.32</v>
      </c>
      <c r="AF61" t="n">
        <v>1.47</v>
      </c>
      <c r="AG61" t="n">
        <v>0.7</v>
      </c>
      <c r="AH61" t="n">
        <v>3.08</v>
      </c>
      <c r="AI61" t="n">
        <v>35</v>
      </c>
      <c r="AJ61" t="n">
        <v>17</v>
      </c>
      <c r="AK61" t="n">
        <v>74</v>
      </c>
      <c r="AL61" t="n">
        <v>134.9</v>
      </c>
      <c r="AM61" t="n">
        <v>104.7</v>
      </c>
      <c r="AN61" t="n">
        <v>173.9</v>
      </c>
      <c r="AO61" t="n">
        <v>0.713</v>
      </c>
      <c r="AP61" t="n">
        <v>0.432</v>
      </c>
      <c r="AQ61" t="n">
        <v>1</v>
      </c>
      <c r="AR61" s="8">
        <f>HYPERLINK("file:///PrunModu-ab-5mn-m-haz-pol-l50-n309aum8", "PrunModu-ab-5mn-m-haz-pol-l50-n309aum8")</f>
        <v/>
      </c>
    </row>
    <row r="62">
      <c r="A62" s="1" t="n">
        <v>61</v>
      </c>
      <c r="B62" s="3" t="n">
        <v>2</v>
      </c>
      <c r="C62" s="4" t="inlineStr">
        <is>
          <t>Prunella modularis</t>
        </is>
      </c>
      <c r="D62" s="4" t="inlineStr">
        <is>
          <t>a+b</t>
        </is>
      </c>
      <c r="E62" s="4" t="inlineStr">
        <is>
          <t>m</t>
        </is>
      </c>
      <c r="F62" s="4" t="inlineStr">
        <is>
          <t>5mn</t>
        </is>
      </c>
      <c r="G62" s="3" t="n">
        <v>21</v>
      </c>
      <c r="H62" s="3" t="n">
        <v>159.730018883386</v>
      </c>
      <c r="I62" s="3" t="n">
        <v>60</v>
      </c>
      <c r="J62" s="4" t="inlineStr">
        <is>
          <t>HNORMAL</t>
        </is>
      </c>
      <c r="K62" s="4" t="inlineStr">
        <is>
          <t>POLY</t>
        </is>
      </c>
      <c r="L62" s="3" t="n">
        <v>25</v>
      </c>
      <c r="M62" s="5" t="inlineStr"/>
      <c r="N62" s="5" t="inlineStr"/>
      <c r="O62" s="7" t="n">
        <v>1</v>
      </c>
      <c r="P62" s="3" t="n">
        <v>190</v>
      </c>
      <c r="Q62" s="3" t="n">
        <v>20</v>
      </c>
      <c r="R62" s="3" t="n">
        <v>95.2</v>
      </c>
      <c r="S62" s="3" t="n">
        <v>0</v>
      </c>
      <c r="T62" s="3" t="n">
        <v>0</v>
      </c>
      <c r="U62" s="7" t="n">
        <v>0.72</v>
      </c>
      <c r="V62" s="7" t="n">
        <v>0.87</v>
      </c>
      <c r="W62" s="3" t="n">
        <v>1</v>
      </c>
      <c r="X62" s="3" t="n">
        <v>1</v>
      </c>
      <c r="Y62" s="10" t="n">
        <v>41.7</v>
      </c>
      <c r="Z62" s="3" t="n">
        <v>0.47</v>
      </c>
      <c r="AA62" s="3" t="n">
        <v>0.61</v>
      </c>
      <c r="AB62" s="3" t="n">
        <v>0.6899999999999999</v>
      </c>
      <c r="AC62" s="3" t="n">
        <v>0.5</v>
      </c>
      <c r="AD62" s="3" t="n">
        <v>0.51</v>
      </c>
      <c r="AE62" s="3" t="n">
        <v>0.28</v>
      </c>
      <c r="AF62" s="3" t="n">
        <v>2.71</v>
      </c>
      <c r="AG62" s="3" t="n">
        <v>1.21</v>
      </c>
      <c r="AH62" s="3" t="n">
        <v>6.07</v>
      </c>
      <c r="AI62" s="3" t="n">
        <v>65</v>
      </c>
      <c r="AJ62" s="3" t="n">
        <v>29</v>
      </c>
      <c r="AK62" s="3" t="n">
        <v>146</v>
      </c>
      <c r="AL62" s="3" t="n">
        <v>111.1</v>
      </c>
      <c r="AM62" s="3" t="n">
        <v>79.5</v>
      </c>
      <c r="AN62" s="3" t="n">
        <v>155.3</v>
      </c>
      <c r="AO62" s="3" t="n">
        <v>0.484</v>
      </c>
      <c r="AP62" s="3" t="n">
        <v>0.251</v>
      </c>
      <c r="AQ62" s="3" t="n">
        <v>0.9340000000000001</v>
      </c>
      <c r="AR62" s="4">
        <f>HYPERLINK("file:///PrunModu-ab-5mn-m-hno-pol-la-plng8ztr", "PrunModu-ab-5mn-m-hno-pol-la-plng8ztr")</f>
        <v/>
      </c>
    </row>
    <row r="63">
      <c r="A63" s="1" t="n">
        <v>62</v>
      </c>
      <c r="B63" s="3" t="n">
        <v>2</v>
      </c>
      <c r="C63" s="4" t="inlineStr">
        <is>
          <t>Prunella modularis</t>
        </is>
      </c>
      <c r="D63" s="4" t="inlineStr">
        <is>
          <t>a+b</t>
        </is>
      </c>
      <c r="E63" s="4" t="inlineStr">
        <is>
          <t>m</t>
        </is>
      </c>
      <c r="F63" s="4" t="inlineStr">
        <is>
          <t>5mn</t>
        </is>
      </c>
      <c r="G63" s="3" t="n">
        <v>21</v>
      </c>
      <c r="H63" s="3" t="n">
        <v>159.730018883386</v>
      </c>
      <c r="I63" s="3" t="n">
        <v>58</v>
      </c>
      <c r="J63" s="4" t="inlineStr">
        <is>
          <t>HNORMAL</t>
        </is>
      </c>
      <c r="K63" s="4" t="inlineStr">
        <is>
          <t>POLY</t>
        </is>
      </c>
      <c r="L63" s="5" t="inlineStr"/>
      <c r="M63" s="3" t="n">
        <v>151</v>
      </c>
      <c r="N63" s="5" t="inlineStr"/>
      <c r="O63" s="7" t="n">
        <v>1</v>
      </c>
      <c r="P63" s="3" t="n">
        <v>190</v>
      </c>
      <c r="Q63" s="3" t="n">
        <v>20</v>
      </c>
      <c r="R63" s="3" t="n">
        <v>95.2</v>
      </c>
      <c r="S63" s="3" t="n">
        <v>0</v>
      </c>
      <c r="T63" s="3" t="n">
        <v>0</v>
      </c>
      <c r="U63" s="7" t="n">
        <v>0.82</v>
      </c>
      <c r="V63" s="7" t="n">
        <v>0.84</v>
      </c>
      <c r="W63" s="3" t="n">
        <v>1</v>
      </c>
      <c r="X63" s="3" t="n">
        <v>1</v>
      </c>
      <c r="Y63" s="10" t="n">
        <v>42</v>
      </c>
      <c r="Z63" s="3" t="n">
        <v>0.47</v>
      </c>
      <c r="AA63" s="3" t="n">
        <v>0.61</v>
      </c>
      <c r="AB63" s="3" t="n">
        <v>0.7</v>
      </c>
      <c r="AC63" s="3" t="n">
        <v>0.5</v>
      </c>
      <c r="AD63" s="3" t="n">
        <v>0.51</v>
      </c>
      <c r="AE63" s="3" t="n">
        <v>0.28</v>
      </c>
      <c r="AF63" s="3" t="n">
        <v>2.77</v>
      </c>
      <c r="AG63" s="3" t="n">
        <v>1.24</v>
      </c>
      <c r="AH63" s="3" t="n">
        <v>6.22</v>
      </c>
      <c r="AI63" s="3" t="n">
        <v>67</v>
      </c>
      <c r="AJ63" s="3" t="n">
        <v>30</v>
      </c>
      <c r="AK63" s="3" t="n">
        <v>149</v>
      </c>
      <c r="AL63" s="3" t="n">
        <v>109.9</v>
      </c>
      <c r="AM63" s="3" t="n">
        <v>79.59999999999999</v>
      </c>
      <c r="AN63" s="3" t="n">
        <v>151.7</v>
      </c>
      <c r="AO63" s="3" t="n">
        <v>0.527</v>
      </c>
      <c r="AP63" s="3" t="n">
        <v>0.279</v>
      </c>
      <c r="AQ63" s="3" t="n">
        <v>0.994</v>
      </c>
      <c r="AR63" s="4">
        <f>HYPERLINK("file:///PrunModu-ab-5mn-m-hno-pol-ra-d6xosv6_", "PrunModu-ab-5mn-m-hno-pol-ra-d6xosv6_")</f>
        <v/>
      </c>
    </row>
    <row r="64">
      <c r="A64" s="1" t="n">
        <v>63</v>
      </c>
      <c r="B64" s="3" t="n">
        <v>2</v>
      </c>
      <c r="C64" s="4" t="inlineStr">
        <is>
          <t>Prunella modularis</t>
        </is>
      </c>
      <c r="D64" s="4" t="inlineStr">
        <is>
          <t>a+b</t>
        </is>
      </c>
      <c r="E64" s="4" t="inlineStr">
        <is>
          <t>m</t>
        </is>
      </c>
      <c r="F64" s="4" t="inlineStr">
        <is>
          <t>5mn</t>
        </is>
      </c>
      <c r="G64" s="3" t="n">
        <v>21</v>
      </c>
      <c r="H64" s="3" t="n">
        <v>159.730018883386</v>
      </c>
      <c r="I64" s="3" t="n">
        <v>74</v>
      </c>
      <c r="J64" s="4" t="inlineStr">
        <is>
          <t>HAZARD</t>
        </is>
      </c>
      <c r="K64" s="4" t="inlineStr">
        <is>
          <t>POLY</t>
        </is>
      </c>
      <c r="L64" s="5" t="inlineStr"/>
      <c r="M64" s="3" t="n">
        <v>160</v>
      </c>
      <c r="N64" s="3" t="n">
        <v>4</v>
      </c>
      <c r="O64" s="7" t="n">
        <v>1</v>
      </c>
      <c r="P64" s="3" t="n">
        <v>190</v>
      </c>
      <c r="Q64" s="3" t="n">
        <v>20</v>
      </c>
      <c r="R64" s="3" t="n">
        <v>95.2</v>
      </c>
      <c r="S64" s="3" t="n">
        <v>0</v>
      </c>
      <c r="T64" s="3" t="n">
        <v>0</v>
      </c>
      <c r="U64" s="6" t="n">
        <v>0.26</v>
      </c>
      <c r="V64" s="6" t="n">
        <v>0.7</v>
      </c>
      <c r="W64" s="3" t="n">
        <v>0.6</v>
      </c>
      <c r="X64" s="3" t="n">
        <v>0.5</v>
      </c>
      <c r="Y64" s="10" t="n">
        <v>31.9</v>
      </c>
      <c r="Z64" s="3" t="n">
        <v>0.47</v>
      </c>
      <c r="AA64" s="3" t="n">
        <v>0.5</v>
      </c>
      <c r="AB64" s="3" t="n">
        <v>0.55</v>
      </c>
      <c r="AC64" s="3" t="n">
        <v>0.44</v>
      </c>
      <c r="AD64" s="3" t="n">
        <v>0.49</v>
      </c>
      <c r="AE64" s="3" t="n">
        <v>0.38</v>
      </c>
      <c r="AF64" s="3" t="n">
        <v>1.86</v>
      </c>
      <c r="AG64" s="3" t="n">
        <v>1</v>
      </c>
      <c r="AH64" s="3" t="n">
        <v>3.44</v>
      </c>
      <c r="AI64" s="3" t="n">
        <v>45</v>
      </c>
      <c r="AJ64" s="3" t="n">
        <v>24</v>
      </c>
      <c r="AK64" s="3" t="n">
        <v>83</v>
      </c>
      <c r="AL64" s="3" t="n">
        <v>134.3</v>
      </c>
      <c r="AM64" s="3" t="n">
        <v>115.3</v>
      </c>
      <c r="AN64" s="3" t="n">
        <v>156.6</v>
      </c>
      <c r="AO64" s="3" t="n">
        <v>0.707</v>
      </c>
      <c r="AP64" s="3" t="n">
        <v>0.521</v>
      </c>
      <c r="AQ64" s="3" t="n">
        <v>0.96</v>
      </c>
      <c r="AR64" s="4">
        <f>HYPERLINK("file:///PrunModu-ab-5mn-m-haz-pol-ra-ma-knl10lmj", "PrunModu-ab-5mn-m-haz-pol-ra-ma-knl10lmj")</f>
        <v/>
      </c>
    </row>
    <row r="65">
      <c r="A65" s="1" t="n">
        <v>64</v>
      </c>
      <c r="B65" t="n">
        <v>2</v>
      </c>
      <c r="C65" s="8" t="inlineStr">
        <is>
          <t>Prunella modularis</t>
        </is>
      </c>
      <c r="D65" s="8" t="inlineStr">
        <is>
          <t>a+b</t>
        </is>
      </c>
      <c r="E65" s="8" t="inlineStr">
        <is>
          <t>m</t>
        </is>
      </c>
      <c r="F65" s="8" t="inlineStr">
        <is>
          <t>5mn</t>
        </is>
      </c>
      <c r="G65" t="n">
        <v>21</v>
      </c>
      <c r="H65" t="n">
        <v>159.730018883386</v>
      </c>
      <c r="I65" t="n">
        <v>84</v>
      </c>
      <c r="J65" s="8" t="inlineStr">
        <is>
          <t>HAZARD</t>
        </is>
      </c>
      <c r="K65" s="8" t="inlineStr">
        <is>
          <t>POLY</t>
        </is>
      </c>
      <c r="L65" t="n">
        <v>20</v>
      </c>
      <c r="M65" t="n">
        <v>200</v>
      </c>
      <c r="N65" s="9" t="inlineStr"/>
      <c r="O65" s="6" t="n">
        <v>2</v>
      </c>
      <c r="P65" t="n">
        <v>190</v>
      </c>
      <c r="Q65" t="n">
        <v>20</v>
      </c>
      <c r="R65" t="n">
        <v>95.2</v>
      </c>
      <c r="S65" t="n">
        <v>0</v>
      </c>
      <c r="T65" t="n">
        <v>0.8</v>
      </c>
      <c r="U65" s="10" t="n">
        <v>0.08</v>
      </c>
      <c r="V65" s="7" t="n">
        <v>0.78</v>
      </c>
      <c r="W65" t="n">
        <v>0.8</v>
      </c>
      <c r="X65" t="n">
        <v>0.7</v>
      </c>
      <c r="Y65" s="10" t="n">
        <v>30.1</v>
      </c>
      <c r="Z65" t="n">
        <v>0.46</v>
      </c>
      <c r="AA65" t="n">
        <v>0.49</v>
      </c>
      <c r="AB65" t="n">
        <v>0.52</v>
      </c>
      <c r="AC65" t="n">
        <v>0.38</v>
      </c>
      <c r="AD65" t="n">
        <v>0.49</v>
      </c>
      <c r="AE65" t="n">
        <v>0.4</v>
      </c>
      <c r="AF65" t="n">
        <v>1.74</v>
      </c>
      <c r="AG65" t="n">
        <v>0.97</v>
      </c>
      <c r="AH65" t="n">
        <v>3.11</v>
      </c>
      <c r="AI65" t="n">
        <v>42</v>
      </c>
      <c r="AJ65" t="n">
        <v>23</v>
      </c>
      <c r="AK65" t="n">
        <v>75</v>
      </c>
      <c r="AL65" t="n">
        <v>138.9</v>
      </c>
      <c r="AM65" t="n">
        <v>119.7</v>
      </c>
      <c r="AN65" t="n">
        <v>161.2</v>
      </c>
      <c r="AO65" t="n">
        <v>0.482</v>
      </c>
      <c r="AP65" t="n">
        <v>0.358</v>
      </c>
      <c r="AQ65" t="n">
        <v>0.649</v>
      </c>
      <c r="AR65" s="8">
        <f>HYPERLINK("file:///PrunModu-ab-5mn-m-haz-pol-l20-r200-q1gm0_bb", "PrunModu-ab-5mn-m-haz-pol-l20-r200-q1gm0_bb")</f>
        <v/>
      </c>
    </row>
    <row r="66">
      <c r="A66" s="1" t="n">
        <v>65</v>
      </c>
      <c r="B66" s="3" t="n">
        <v>2</v>
      </c>
      <c r="C66" s="4" t="inlineStr">
        <is>
          <t>Prunella modularis</t>
        </is>
      </c>
      <c r="D66" s="4" t="inlineStr">
        <is>
          <t>a+b</t>
        </is>
      </c>
      <c r="E66" s="4" t="inlineStr">
        <is>
          <t>m</t>
        </is>
      </c>
      <c r="F66" s="4" t="inlineStr">
        <is>
          <t>5mn</t>
        </is>
      </c>
      <c r="G66" s="3" t="n">
        <v>21</v>
      </c>
      <c r="H66" s="3" t="n">
        <v>159.730018883386</v>
      </c>
      <c r="I66" s="3" t="n">
        <v>73</v>
      </c>
      <c r="J66" s="4" t="inlineStr">
        <is>
          <t>HAZARD</t>
        </is>
      </c>
      <c r="K66" s="4" t="inlineStr">
        <is>
          <t>POLY</t>
        </is>
      </c>
      <c r="L66" s="5" t="inlineStr"/>
      <c r="M66" s="3" t="n">
        <v>160</v>
      </c>
      <c r="N66" s="5" t="inlineStr"/>
      <c r="O66" s="7" t="n">
        <v>1</v>
      </c>
      <c r="P66" s="3" t="n">
        <v>190</v>
      </c>
      <c r="Q66" s="3" t="n">
        <v>20</v>
      </c>
      <c r="R66" s="3" t="n">
        <v>95.2</v>
      </c>
      <c r="S66" s="3" t="n">
        <v>0</v>
      </c>
      <c r="T66" s="3" t="n">
        <v>0</v>
      </c>
      <c r="U66" s="10" t="n">
        <v>0.2</v>
      </c>
      <c r="V66" s="6" t="n">
        <v>0.7</v>
      </c>
      <c r="W66" s="3" t="n">
        <v>0.6</v>
      </c>
      <c r="X66" s="3" t="n">
        <v>0.5</v>
      </c>
      <c r="Y66" s="10" t="n">
        <v>31.9</v>
      </c>
      <c r="Z66" s="3" t="n">
        <v>0.46</v>
      </c>
      <c r="AA66" s="3" t="n">
        <v>0.49</v>
      </c>
      <c r="AB66" s="3" t="n">
        <v>0.53</v>
      </c>
      <c r="AC66" s="3" t="n">
        <v>0.42</v>
      </c>
      <c r="AD66" s="3" t="n">
        <v>0.48</v>
      </c>
      <c r="AE66" s="3" t="n">
        <v>0.37</v>
      </c>
      <c r="AF66" s="3" t="n">
        <v>1.86</v>
      </c>
      <c r="AG66" s="3" t="n">
        <v>1</v>
      </c>
      <c r="AH66" s="3" t="n">
        <v>3.44</v>
      </c>
      <c r="AI66" s="3" t="n">
        <v>45</v>
      </c>
      <c r="AJ66" s="3" t="n">
        <v>24</v>
      </c>
      <c r="AK66" s="3" t="n">
        <v>83</v>
      </c>
      <c r="AL66" s="3" t="n">
        <v>134.3</v>
      </c>
      <c r="AM66" s="3" t="n">
        <v>115.1</v>
      </c>
      <c r="AN66" s="3" t="n">
        <v>156.7</v>
      </c>
      <c r="AO66" s="3" t="n">
        <v>0.709</v>
      </c>
      <c r="AP66" s="3" t="n">
        <v>0.521</v>
      </c>
      <c r="AQ66" s="3" t="n">
        <v>0.963</v>
      </c>
      <c r="AR66" s="4">
        <f>HYPERLINK("file:///PrunModu-ab-5mn-m-haz-pol-ra-uzoighy3", "PrunModu-ab-5mn-m-haz-pol-ra-uzoighy3")</f>
        <v/>
      </c>
    </row>
    <row r="67">
      <c r="A67" s="1" t="n">
        <v>66</v>
      </c>
      <c r="B67" s="3" t="n">
        <v>2</v>
      </c>
      <c r="C67" s="4" t="inlineStr">
        <is>
          <t>Prunella modularis</t>
        </is>
      </c>
      <c r="D67" s="4" t="inlineStr">
        <is>
          <t>a+b</t>
        </is>
      </c>
      <c r="E67" s="4" t="inlineStr">
        <is>
          <t>m</t>
        </is>
      </c>
      <c r="F67" s="4" t="inlineStr">
        <is>
          <t>5mn</t>
        </is>
      </c>
      <c r="G67" s="3" t="n">
        <v>21</v>
      </c>
      <c r="H67" s="3" t="n">
        <v>159.730018883386</v>
      </c>
      <c r="I67" s="3" t="n">
        <v>63</v>
      </c>
      <c r="J67" s="4" t="inlineStr">
        <is>
          <t>HNORMAL</t>
        </is>
      </c>
      <c r="K67" s="4" t="inlineStr">
        <is>
          <t>POLY</t>
        </is>
      </c>
      <c r="L67" s="3" t="n">
        <v>12</v>
      </c>
      <c r="M67" s="3" t="n">
        <v>152</v>
      </c>
      <c r="N67" s="3" t="n">
        <v>4</v>
      </c>
      <c r="O67" s="7" t="n">
        <v>1</v>
      </c>
      <c r="P67" s="3" t="n">
        <v>190</v>
      </c>
      <c r="Q67" s="3" t="n">
        <v>19</v>
      </c>
      <c r="R67" s="3" t="n">
        <v>90.5</v>
      </c>
      <c r="S67" s="3" t="n">
        <v>0</v>
      </c>
      <c r="T67" s="3" t="n">
        <v>0</v>
      </c>
      <c r="U67" s="7" t="n">
        <v>0.99</v>
      </c>
      <c r="V67" s="7" t="n">
        <v>0.88</v>
      </c>
      <c r="W67" s="3" t="n">
        <v>1</v>
      </c>
      <c r="X67" s="3" t="n">
        <v>1</v>
      </c>
      <c r="Y67" s="10" t="n">
        <v>44.1</v>
      </c>
      <c r="Z67" s="3" t="n">
        <v>0.44</v>
      </c>
      <c r="AA67" s="3" t="n">
        <v>0.6</v>
      </c>
      <c r="AB67" s="3" t="n">
        <v>0.6899999999999999</v>
      </c>
      <c r="AC67" s="3" t="n">
        <v>0.48</v>
      </c>
      <c r="AD67" s="3" t="n">
        <v>0.47</v>
      </c>
      <c r="AE67" s="3" t="n">
        <v>0.24</v>
      </c>
      <c r="AF67" s="3" t="n">
        <v>2.47</v>
      </c>
      <c r="AG67" s="3" t="n">
        <v>1.05</v>
      </c>
      <c r="AH67" s="3" t="n">
        <v>5.76</v>
      </c>
      <c r="AI67" s="3" t="n">
        <v>59</v>
      </c>
      <c r="AJ67" s="3" t="n">
        <v>25</v>
      </c>
      <c r="AK67" s="3" t="n">
        <v>138</v>
      </c>
      <c r="AL67" s="3" t="n">
        <v>113.6</v>
      </c>
      <c r="AM67" s="3" t="n">
        <v>79.40000000000001</v>
      </c>
      <c r="AN67" s="3" t="n">
        <v>162.6</v>
      </c>
      <c r="AO67" s="3" t="n">
        <v>0.5610000000000001</v>
      </c>
      <c r="AP67" s="3" t="n">
        <v>0.278</v>
      </c>
      <c r="AQ67" s="3" t="n">
        <v>1</v>
      </c>
      <c r="AR67" s="4">
        <f>HYPERLINK("file:///PrunModu-ab-5mn-m-hno-pol-la-ra-ma-9f_jvanv", "PrunModu-ab-5mn-m-hno-pol-la-ra-ma-9f_jvanv")</f>
        <v/>
      </c>
    </row>
    <row r="68">
      <c r="A68" s="1" t="n">
        <v>67</v>
      </c>
      <c r="B68" s="3" t="n">
        <v>2</v>
      </c>
      <c r="C68" s="4" t="inlineStr">
        <is>
          <t>Prunella modularis</t>
        </is>
      </c>
      <c r="D68" s="4" t="inlineStr">
        <is>
          <t>a+b</t>
        </is>
      </c>
      <c r="E68" s="4" t="inlineStr">
        <is>
          <t>m</t>
        </is>
      </c>
      <c r="F68" s="4" t="inlineStr">
        <is>
          <t>5mn</t>
        </is>
      </c>
      <c r="G68" s="3" t="n">
        <v>21</v>
      </c>
      <c r="H68" s="3" t="n">
        <v>159.730018883386</v>
      </c>
      <c r="I68" s="3" t="n">
        <v>62</v>
      </c>
      <c r="J68" s="4" t="inlineStr">
        <is>
          <t>HNORMAL</t>
        </is>
      </c>
      <c r="K68" s="4" t="inlineStr">
        <is>
          <t>POLY</t>
        </is>
      </c>
      <c r="L68" s="3" t="n">
        <v>10</v>
      </c>
      <c r="M68" s="3" t="n">
        <v>148</v>
      </c>
      <c r="N68" s="5" t="inlineStr"/>
      <c r="O68" s="7" t="n">
        <v>1</v>
      </c>
      <c r="P68" s="3" t="n">
        <v>190</v>
      </c>
      <c r="Q68" s="3" t="n">
        <v>19</v>
      </c>
      <c r="R68" s="3" t="n">
        <v>90.5</v>
      </c>
      <c r="S68" s="3" t="n">
        <v>0</v>
      </c>
      <c r="T68" s="3" t="n">
        <v>0</v>
      </c>
      <c r="U68" s="7" t="n">
        <v>0.95</v>
      </c>
      <c r="V68" s="7" t="n">
        <v>0.89</v>
      </c>
      <c r="W68" s="3" t="n">
        <v>1</v>
      </c>
      <c r="X68" s="3" t="n">
        <v>1</v>
      </c>
      <c r="Y68" s="10" t="n">
        <v>44.1</v>
      </c>
      <c r="Z68" s="3" t="n">
        <v>0.44</v>
      </c>
      <c r="AA68" s="3" t="n">
        <v>0.6</v>
      </c>
      <c r="AB68" s="3" t="n">
        <v>0.6899999999999999</v>
      </c>
      <c r="AC68" s="3" t="n">
        <v>0.48</v>
      </c>
      <c r="AD68" s="3" t="n">
        <v>0.47</v>
      </c>
      <c r="AE68" s="3" t="n">
        <v>0.24</v>
      </c>
      <c r="AF68" s="3" t="n">
        <v>2.31</v>
      </c>
      <c r="AG68" s="3" t="n">
        <v>0.99</v>
      </c>
      <c r="AH68" s="3" t="n">
        <v>5.4</v>
      </c>
      <c r="AI68" s="3" t="n">
        <v>55</v>
      </c>
      <c r="AJ68" s="3" t="n">
        <v>24</v>
      </c>
      <c r="AK68" s="3" t="n">
        <v>130</v>
      </c>
      <c r="AL68" s="3" t="n">
        <v>117.3</v>
      </c>
      <c r="AM68" s="3" t="n">
        <v>82</v>
      </c>
      <c r="AN68" s="3" t="n">
        <v>167.9</v>
      </c>
      <c r="AO68" s="3" t="n">
        <v>0.629</v>
      </c>
      <c r="AP68" s="3" t="n">
        <v>0.312</v>
      </c>
      <c r="AQ68" s="3" t="n">
        <v>1</v>
      </c>
      <c r="AR68" s="4">
        <f>HYPERLINK("file:///PrunModu-ab-5mn-m-hno-pol-la-ra-k400zz57", "PrunModu-ab-5mn-m-hno-pol-la-ra-k400zz57")</f>
        <v/>
      </c>
    </row>
    <row r="69">
      <c r="A69" s="1" t="n">
        <v>68</v>
      </c>
      <c r="B69" s="3" t="n">
        <v>2</v>
      </c>
      <c r="C69" s="4" t="inlineStr">
        <is>
          <t>Prunella modularis</t>
        </is>
      </c>
      <c r="D69" s="4" t="inlineStr">
        <is>
          <t>a+b</t>
        </is>
      </c>
      <c r="E69" s="4" t="inlineStr">
        <is>
          <t>m</t>
        </is>
      </c>
      <c r="F69" s="4" t="inlineStr">
        <is>
          <t>5mn</t>
        </is>
      </c>
      <c r="G69" s="3" t="n">
        <v>21</v>
      </c>
      <c r="H69" s="3" t="n">
        <v>159.730018883386</v>
      </c>
      <c r="I69" s="3" t="n">
        <v>67</v>
      </c>
      <c r="J69" s="4" t="inlineStr">
        <is>
          <t>HNORMAL</t>
        </is>
      </c>
      <c r="K69" s="4" t="inlineStr">
        <is>
          <t>POLY</t>
        </is>
      </c>
      <c r="L69" s="3" t="n">
        <v>20</v>
      </c>
      <c r="M69" s="5" t="inlineStr"/>
      <c r="N69" s="5" t="inlineStr"/>
      <c r="O69" s="7" t="n">
        <v>1</v>
      </c>
      <c r="P69" s="3" t="n">
        <v>190</v>
      </c>
      <c r="Q69" s="3" t="n">
        <v>20</v>
      </c>
      <c r="R69" s="3" t="n">
        <v>95.2</v>
      </c>
      <c r="S69" s="3" t="n">
        <v>0</v>
      </c>
      <c r="T69" s="3" t="n">
        <v>0</v>
      </c>
      <c r="U69" s="6" t="n">
        <v>0.28</v>
      </c>
      <c r="V69" s="7" t="n">
        <v>0.89</v>
      </c>
      <c r="W69" s="3" t="n">
        <v>1</v>
      </c>
      <c r="X69" s="3" t="n">
        <v>1</v>
      </c>
      <c r="Y69" s="10" t="n">
        <v>41.7</v>
      </c>
      <c r="Z69" s="3" t="n">
        <v>0.42</v>
      </c>
      <c r="AA69" s="3" t="n">
        <v>0.54</v>
      </c>
      <c r="AB69" s="3" t="n">
        <v>0.61</v>
      </c>
      <c r="AC69" s="3" t="n">
        <v>0.41</v>
      </c>
      <c r="AD69" s="3" t="n">
        <v>0.46</v>
      </c>
      <c r="AE69" s="3" t="n">
        <v>0.25</v>
      </c>
      <c r="AF69" s="3" t="n">
        <v>2.58</v>
      </c>
      <c r="AG69" s="3" t="n">
        <v>1.15</v>
      </c>
      <c r="AH69" s="3" t="n">
        <v>5.76</v>
      </c>
      <c r="AI69" s="3" t="n">
        <v>62</v>
      </c>
      <c r="AJ69" s="3" t="n">
        <v>28</v>
      </c>
      <c r="AK69" s="3" t="n">
        <v>138</v>
      </c>
      <c r="AL69" s="3" t="n">
        <v>114.1</v>
      </c>
      <c r="AM69" s="3" t="n">
        <v>81.59999999999999</v>
      </c>
      <c r="AN69" s="3" t="n">
        <v>159.4</v>
      </c>
      <c r="AO69" s="3" t="n">
        <v>0.51</v>
      </c>
      <c r="AP69" s="3" t="n">
        <v>0.264</v>
      </c>
      <c r="AQ69" s="3" t="n">
        <v>0.984</v>
      </c>
      <c r="AR69" s="4">
        <f>HYPERLINK("file:///PrunModu-ab-5mn-m-hno-pol-l20-bht7nv3m", "PrunModu-ab-5mn-m-hno-pol-l20-bht7nv3m")</f>
        <v/>
      </c>
    </row>
    <row r="70">
      <c r="A70" s="1" t="n">
        <v>69</v>
      </c>
      <c r="B70" s="3" t="n">
        <v>2</v>
      </c>
      <c r="C70" s="4" t="inlineStr">
        <is>
          <t>Prunella modularis</t>
        </is>
      </c>
      <c r="D70" s="4" t="inlineStr">
        <is>
          <t>a+b</t>
        </is>
      </c>
      <c r="E70" s="4" t="inlineStr">
        <is>
          <t>m</t>
        </is>
      </c>
      <c r="F70" s="4" t="inlineStr">
        <is>
          <t>5mn</t>
        </is>
      </c>
      <c r="G70" s="3" t="n">
        <v>21</v>
      </c>
      <c r="H70" s="3" t="n">
        <v>159.730018883386</v>
      </c>
      <c r="I70" s="3" t="n">
        <v>66</v>
      </c>
      <c r="J70" s="4" t="inlineStr">
        <is>
          <t>HNORMAL</t>
        </is>
      </c>
      <c r="K70" s="4" t="inlineStr">
        <is>
          <t>POLY</t>
        </is>
      </c>
      <c r="L70" s="5" t="inlineStr"/>
      <c r="M70" s="3" t="n">
        <v>200</v>
      </c>
      <c r="N70" s="5" t="inlineStr"/>
      <c r="O70" s="6" t="n">
        <v>2</v>
      </c>
      <c r="P70" s="3" t="n">
        <v>190</v>
      </c>
      <c r="Q70" s="3" t="n">
        <v>21</v>
      </c>
      <c r="R70" s="3" t="n">
        <v>100</v>
      </c>
      <c r="S70" s="3" t="n">
        <v>1</v>
      </c>
      <c r="T70" s="3" t="n">
        <v>0</v>
      </c>
      <c r="U70" s="10" t="n">
        <v>0.15</v>
      </c>
      <c r="V70" s="7" t="n">
        <v>0.83</v>
      </c>
      <c r="W70" s="3" t="n">
        <v>0.9</v>
      </c>
      <c r="X70" s="3" t="n">
        <v>0.9</v>
      </c>
      <c r="Y70" s="10" t="n">
        <v>43.6</v>
      </c>
      <c r="Z70" s="3" t="n">
        <v>0.34</v>
      </c>
      <c r="AA70" s="3" t="n">
        <v>0.46</v>
      </c>
      <c r="AB70" s="3" t="n">
        <v>0.52</v>
      </c>
      <c r="AC70" s="3" t="n">
        <v>0.31</v>
      </c>
      <c r="AD70" s="3" t="n">
        <v>0.38</v>
      </c>
      <c r="AE70" s="3" t="n">
        <v>0.19</v>
      </c>
      <c r="AF70" s="3" t="n">
        <v>2.4</v>
      </c>
      <c r="AG70" s="3" t="n">
        <v>1.04</v>
      </c>
      <c r="AH70" s="3" t="n">
        <v>5.57</v>
      </c>
      <c r="AI70" s="3" t="n">
        <v>58</v>
      </c>
      <c r="AJ70" s="3" t="n">
        <v>25</v>
      </c>
      <c r="AK70" s="3" t="n">
        <v>134</v>
      </c>
      <c r="AL70" s="3" t="n">
        <v>121</v>
      </c>
      <c r="AM70" s="3" t="n">
        <v>84.90000000000001</v>
      </c>
      <c r="AN70" s="3" t="n">
        <v>172.5</v>
      </c>
      <c r="AO70" s="3" t="n">
        <v>0.366</v>
      </c>
      <c r="AP70" s="3" t="n">
        <v>0.183</v>
      </c>
      <c r="AQ70" s="3" t="n">
        <v>0.733</v>
      </c>
      <c r="AR70" s="4">
        <f>HYPERLINK("file:///PrunModu-ab-5mn-m-hno-pol-r200-p05hr8jk", "PrunModu-ab-5mn-m-hno-pol-r200-p05hr8jk")</f>
        <v/>
      </c>
    </row>
    <row r="71">
      <c r="A71" s="1" t="n">
        <v>70</v>
      </c>
      <c r="B71" s="3" t="n">
        <v>2</v>
      </c>
      <c r="C71" s="4" t="inlineStr">
        <is>
          <t>Prunella modularis</t>
        </is>
      </c>
      <c r="D71" s="4" t="inlineStr">
        <is>
          <t>a+b</t>
        </is>
      </c>
      <c r="E71" s="4" t="inlineStr">
        <is>
          <t>m</t>
        </is>
      </c>
      <c r="F71" s="4" t="inlineStr">
        <is>
          <t>5mn</t>
        </is>
      </c>
      <c r="G71" s="3" t="n">
        <v>21</v>
      </c>
      <c r="H71" s="3" t="n">
        <v>159.730018883386</v>
      </c>
      <c r="I71" s="3" t="n">
        <v>69</v>
      </c>
      <c r="J71" s="4" t="inlineStr">
        <is>
          <t>HNORMAL</t>
        </is>
      </c>
      <c r="K71" s="4" t="inlineStr">
        <is>
          <t>POLY</t>
        </is>
      </c>
      <c r="L71" s="3" t="n">
        <v>20</v>
      </c>
      <c r="M71" s="3" t="n">
        <v>200</v>
      </c>
      <c r="N71" s="5" t="inlineStr"/>
      <c r="O71" s="6" t="n">
        <v>2</v>
      </c>
      <c r="P71" s="3" t="n">
        <v>190</v>
      </c>
      <c r="Q71" s="3" t="n">
        <v>20</v>
      </c>
      <c r="R71" s="3" t="n">
        <v>95.2</v>
      </c>
      <c r="S71" s="3" t="n">
        <v>1</v>
      </c>
      <c r="T71" s="3" t="n">
        <v>0</v>
      </c>
      <c r="U71" s="6" t="n">
        <v>0.25</v>
      </c>
      <c r="V71" s="7" t="n">
        <v>0.85</v>
      </c>
      <c r="W71" s="3" t="n">
        <v>0.9</v>
      </c>
      <c r="X71" s="3" t="n">
        <v>0.9</v>
      </c>
      <c r="Y71" s="10" t="n">
        <v>46.2</v>
      </c>
      <c r="Z71" s="3" t="n">
        <v>0.32</v>
      </c>
      <c r="AA71" s="3" t="n">
        <v>0.46</v>
      </c>
      <c r="AB71" s="3" t="n">
        <v>0.54</v>
      </c>
      <c r="AC71" s="3" t="n">
        <v>0.31</v>
      </c>
      <c r="AD71" s="3" t="n">
        <v>0.35</v>
      </c>
      <c r="AE71" s="3" t="n">
        <v>0.16</v>
      </c>
      <c r="AF71" s="3" t="n">
        <v>2.22</v>
      </c>
      <c r="AG71" s="3" t="n">
        <v>0.91</v>
      </c>
      <c r="AH71" s="3" t="n">
        <v>5.4</v>
      </c>
      <c r="AI71" s="3" t="n">
        <v>53</v>
      </c>
      <c r="AJ71" s="3" t="n">
        <v>22</v>
      </c>
      <c r="AK71" s="3" t="n">
        <v>130</v>
      </c>
      <c r="AL71" s="3" t="n">
        <v>123</v>
      </c>
      <c r="AM71" s="3" t="n">
        <v>82.90000000000001</v>
      </c>
      <c r="AN71" s="3" t="n">
        <v>182.5</v>
      </c>
      <c r="AO71" s="3" t="n">
        <v>0.378</v>
      </c>
      <c r="AP71" s="3" t="n">
        <v>0.175</v>
      </c>
      <c r="AQ71" s="3" t="n">
        <v>0.8159999999999999</v>
      </c>
      <c r="AR71" s="4">
        <f>HYPERLINK("file:///PrunModu-ab-5mn-m-hno-pol-l20-r200-sokwnmk9", "PrunModu-ab-5mn-m-hno-pol-l20-r200-sokwnmk9")</f>
        <v/>
      </c>
    </row>
    <row r="72">
      <c r="A72" s="1" t="n">
        <v>71</v>
      </c>
      <c r="B72" s="3" t="n">
        <v>2</v>
      </c>
      <c r="C72" s="4" t="inlineStr">
        <is>
          <t>Prunella modularis</t>
        </is>
      </c>
      <c r="D72" s="4" t="inlineStr">
        <is>
          <t>a+b</t>
        </is>
      </c>
      <c r="E72" s="4" t="inlineStr">
        <is>
          <t>m</t>
        </is>
      </c>
      <c r="F72" s="4" t="inlineStr">
        <is>
          <t>5mn</t>
        </is>
      </c>
      <c r="G72" s="3" t="n">
        <v>21</v>
      </c>
      <c r="H72" s="3" t="n">
        <v>159.730018883386</v>
      </c>
      <c r="I72" s="3" t="n">
        <v>65</v>
      </c>
      <c r="J72" s="4" t="inlineStr">
        <is>
          <t>HNORMAL</t>
        </is>
      </c>
      <c r="K72" s="4" t="inlineStr">
        <is>
          <t>POLY</t>
        </is>
      </c>
      <c r="L72" s="5" t="inlineStr"/>
      <c r="M72" s="3" t="n">
        <v>100</v>
      </c>
      <c r="N72" s="5" t="inlineStr"/>
      <c r="O72" s="7" t="n">
        <v>1</v>
      </c>
      <c r="P72" s="3" t="n">
        <v>190</v>
      </c>
      <c r="Q72" s="3" t="n">
        <v>11</v>
      </c>
      <c r="R72" s="3" t="n">
        <v>52.4</v>
      </c>
      <c r="S72" s="3" t="n">
        <v>0</v>
      </c>
      <c r="T72" s="3" t="n">
        <v>0</v>
      </c>
      <c r="U72" s="6" t="n">
        <v>0.61</v>
      </c>
      <c r="V72" s="7" t="n">
        <v>0.96</v>
      </c>
      <c r="W72" s="3" t="n">
        <v>1</v>
      </c>
      <c r="X72" s="3" t="n">
        <v>1</v>
      </c>
      <c r="Y72" s="10" t="n">
        <v>53.8</v>
      </c>
      <c r="Z72" s="3" t="n">
        <v>0.22</v>
      </c>
      <c r="AA72" s="3" t="n">
        <v>0.42</v>
      </c>
      <c r="AB72" s="3" t="n">
        <v>0.51</v>
      </c>
      <c r="AC72" s="3" t="n">
        <v>0.24</v>
      </c>
      <c r="AD72" s="3" t="n">
        <v>0.25</v>
      </c>
      <c r="AE72" s="3" t="n">
        <v>0.07000000000000001</v>
      </c>
      <c r="AF72" s="3" t="n">
        <v>3.81</v>
      </c>
      <c r="AG72" s="3" t="n">
        <v>1.34</v>
      </c>
      <c r="AH72" s="3" t="n">
        <v>10.79</v>
      </c>
      <c r="AI72" s="3" t="n">
        <v>91</v>
      </c>
      <c r="AJ72" s="3" t="n">
        <v>32</v>
      </c>
      <c r="AK72" s="3" t="n">
        <v>259</v>
      </c>
      <c r="AL72" s="3" t="n">
        <v>69.59999999999999</v>
      </c>
      <c r="AM72" s="3" t="n">
        <v>43.2</v>
      </c>
      <c r="AN72" s="3" t="n">
        <v>112</v>
      </c>
      <c r="AO72" s="3" t="n">
        <v>0.484</v>
      </c>
      <c r="AP72" s="3" t="n">
        <v>0.192</v>
      </c>
      <c r="AQ72" s="3" t="n">
        <v>1</v>
      </c>
      <c r="AR72" s="4">
        <f>HYPERLINK("file:///PrunModu-ab-5mn-m-hno-pol-r100-gg_oancx", "PrunModu-ab-5mn-m-hno-pol-r100-gg_oancx")</f>
        <v/>
      </c>
    </row>
    <row r="73">
      <c r="A73" s="1" t="n">
        <v>72</v>
      </c>
      <c r="B73" t="n">
        <v>2</v>
      </c>
      <c r="C73" s="8" t="inlineStr">
        <is>
          <t>Prunella modularis</t>
        </is>
      </c>
      <c r="D73" s="8" t="inlineStr">
        <is>
          <t>a+b</t>
        </is>
      </c>
      <c r="E73" s="8" t="inlineStr">
        <is>
          <t>m</t>
        </is>
      </c>
      <c r="F73" s="8" t="inlineStr">
        <is>
          <t>5mn</t>
        </is>
      </c>
      <c r="G73" t="n">
        <v>21</v>
      </c>
      <c r="H73" t="n">
        <v>159.730018883386</v>
      </c>
      <c r="I73" t="n">
        <v>80</v>
      </c>
      <c r="J73" s="8" t="inlineStr">
        <is>
          <t>HAZARD</t>
        </is>
      </c>
      <c r="K73" s="8" t="inlineStr">
        <is>
          <t>POLY</t>
        </is>
      </c>
      <c r="L73" s="9" t="inlineStr"/>
      <c r="M73" t="n">
        <v>100</v>
      </c>
      <c r="N73" s="9" t="inlineStr"/>
      <c r="O73" s="6" t="n">
        <v>2</v>
      </c>
      <c r="P73" t="n">
        <v>190</v>
      </c>
      <c r="Q73" t="n">
        <v>11</v>
      </c>
      <c r="R73" t="n">
        <v>52.4</v>
      </c>
      <c r="S73" t="n">
        <v>0</v>
      </c>
      <c r="T73" t="n">
        <v>1.8</v>
      </c>
      <c r="U73" s="6" t="n">
        <v>0.6</v>
      </c>
      <c r="V73" s="7" t="n">
        <v>0.99</v>
      </c>
      <c r="W73" t="n">
        <v>1</v>
      </c>
      <c r="X73" t="n">
        <v>1</v>
      </c>
      <c r="Y73" s="10" t="n">
        <v>54.4</v>
      </c>
      <c r="Z73" t="n">
        <v>0.19</v>
      </c>
      <c r="AA73" t="n">
        <v>0.39</v>
      </c>
      <c r="AB73" t="n">
        <v>0.51</v>
      </c>
      <c r="AC73" t="n">
        <v>0.22</v>
      </c>
      <c r="AD73" t="n">
        <v>0.23</v>
      </c>
      <c r="AE73" t="n">
        <v>0.07000000000000001</v>
      </c>
      <c r="AF73" t="n">
        <v>3.14</v>
      </c>
      <c r="AG73" t="n">
        <v>1.09</v>
      </c>
      <c r="AH73" t="n">
        <v>9.06</v>
      </c>
      <c r="AI73" t="n">
        <v>75</v>
      </c>
      <c r="AJ73" t="n">
        <v>26</v>
      </c>
      <c r="AK73" t="n">
        <v>217</v>
      </c>
      <c r="AL73" t="n">
        <v>76.59999999999999</v>
      </c>
      <c r="AM73" t="n">
        <v>46.9</v>
      </c>
      <c r="AN73" t="n">
        <v>125.2</v>
      </c>
      <c r="AO73" t="n">
        <v>0.587</v>
      </c>
      <c r="AP73" t="n">
        <v>0.227</v>
      </c>
      <c r="AQ73" t="n">
        <v>1</v>
      </c>
      <c r="AR73" s="8">
        <f>HYPERLINK("file:///PrunModu-ab-5mn-m-haz-pol-r100-yr9as72u", "PrunModu-ab-5mn-m-haz-pol-r100-yr9as72u")</f>
        <v/>
      </c>
    </row>
    <row r="74">
      <c r="A74" s="1" t="n">
        <v>73</v>
      </c>
      <c r="B74" s="3" t="n">
        <v>2</v>
      </c>
      <c r="C74" s="4" t="inlineStr">
        <is>
          <t>Prunella modularis</t>
        </is>
      </c>
      <c r="D74" s="4" t="inlineStr">
        <is>
          <t>a+b</t>
        </is>
      </c>
      <c r="E74" s="4" t="inlineStr">
        <is>
          <t>m</t>
        </is>
      </c>
      <c r="F74" s="4" t="inlineStr">
        <is>
          <t>5mn</t>
        </is>
      </c>
      <c r="G74" s="3" t="n">
        <v>21</v>
      </c>
      <c r="H74" s="3" t="n">
        <v>159.730018883386</v>
      </c>
      <c r="I74" s="3" t="n">
        <v>70</v>
      </c>
      <c r="J74" s="4" t="inlineStr">
        <is>
          <t>HNORMAL</t>
        </is>
      </c>
      <c r="K74" s="4" t="inlineStr">
        <is>
          <t>POLY</t>
        </is>
      </c>
      <c r="L74" s="3" t="n">
        <v>50</v>
      </c>
      <c r="M74" s="5" t="inlineStr"/>
      <c r="N74" s="5" t="inlineStr"/>
      <c r="O74" s="7" t="n">
        <v>1</v>
      </c>
      <c r="P74" s="3" t="n">
        <v>190</v>
      </c>
      <c r="Q74" s="3" t="n">
        <v>16</v>
      </c>
      <c r="R74" s="3" t="n">
        <v>76.2</v>
      </c>
      <c r="S74" s="3" t="n">
        <v>0</v>
      </c>
      <c r="T74" s="3" t="n">
        <v>0</v>
      </c>
      <c r="U74" s="7" t="n">
        <v>0.88</v>
      </c>
      <c r="V74" s="7" t="n">
        <v>0.88</v>
      </c>
      <c r="W74" s="3" t="n">
        <v>0.9</v>
      </c>
      <c r="X74" s="3" t="n">
        <v>1</v>
      </c>
      <c r="Y74" s="10" t="n">
        <v>57</v>
      </c>
      <c r="Z74" s="3" t="n">
        <v>0.18</v>
      </c>
      <c r="AA74" s="3" t="n">
        <v>0.41</v>
      </c>
      <c r="AB74" s="3" t="n">
        <v>0.52</v>
      </c>
      <c r="AC74" s="3" t="n">
        <v>0.22</v>
      </c>
      <c r="AD74" s="3" t="n">
        <v>0.22</v>
      </c>
      <c r="AE74" s="3" t="n">
        <v>0.05</v>
      </c>
      <c r="AF74" s="3" t="n">
        <v>2.05</v>
      </c>
      <c r="AG74" s="3" t="n">
        <v>0.6899999999999999</v>
      </c>
      <c r="AH74" s="3" t="n">
        <v>6.08</v>
      </c>
      <c r="AI74" s="3" t="n">
        <v>49</v>
      </c>
      <c r="AJ74" s="3" t="n">
        <v>17</v>
      </c>
      <c r="AK74" s="3" t="n">
        <v>146</v>
      </c>
      <c r="AL74" s="3" t="n">
        <v>114.2</v>
      </c>
      <c r="AM74" s="3" t="n">
        <v>68.7</v>
      </c>
      <c r="AN74" s="3" t="n">
        <v>190</v>
      </c>
      <c r="AO74" s="3" t="n">
        <v>0.512</v>
      </c>
      <c r="AP74" s="3" t="n">
        <v>0.192</v>
      </c>
      <c r="AQ74" s="3" t="n">
        <v>1</v>
      </c>
      <c r="AR74" s="4">
        <f>HYPERLINK("file:///PrunModu-ab-5mn-m-hno-pol-l50-27zqokp4", "PrunModu-ab-5mn-m-hno-pol-l50-27zqokp4")</f>
        <v/>
      </c>
    </row>
    <row r="75">
      <c r="A75" s="1" t="n">
        <v>74</v>
      </c>
      <c r="B75" s="3" t="n">
        <v>2</v>
      </c>
      <c r="C75" s="4" t="inlineStr">
        <is>
          <t>Prunella modularis</t>
        </is>
      </c>
      <c r="D75" s="4" t="inlineStr">
        <is>
          <t>a+b</t>
        </is>
      </c>
      <c r="E75" s="4" t="inlineStr">
        <is>
          <t>m</t>
        </is>
      </c>
      <c r="F75" s="4" t="inlineStr">
        <is>
          <t>5mn</t>
        </is>
      </c>
      <c r="G75" s="3" t="n">
        <v>21</v>
      </c>
      <c r="H75" s="3" t="n">
        <v>159.730018883386</v>
      </c>
      <c r="I75" s="3" t="n">
        <v>76</v>
      </c>
      <c r="J75" s="4" t="inlineStr">
        <is>
          <t>HAZARD</t>
        </is>
      </c>
      <c r="K75" s="4" t="inlineStr">
        <is>
          <t>POLY</t>
        </is>
      </c>
      <c r="L75" s="3" t="n">
        <v>16</v>
      </c>
      <c r="M75" s="5" t="inlineStr"/>
      <c r="N75" s="3" t="n">
        <v>4</v>
      </c>
      <c r="O75" s="7" t="n">
        <v>1</v>
      </c>
      <c r="P75" s="3" t="n">
        <v>190</v>
      </c>
      <c r="Q75" s="3" t="n">
        <v>20</v>
      </c>
      <c r="R75" s="3" t="n">
        <v>95.2</v>
      </c>
      <c r="S75" s="3" t="n">
        <v>0</v>
      </c>
      <c r="T75" s="3" t="n">
        <v>0</v>
      </c>
      <c r="U75" s="6" t="n">
        <v>0.7</v>
      </c>
      <c r="V75" s="7" t="n">
        <v>0.92</v>
      </c>
      <c r="W75" s="3" t="n">
        <v>1</v>
      </c>
      <c r="X75" s="3" t="n">
        <v>1</v>
      </c>
      <c r="Y75" s="10" t="n">
        <v>71.5</v>
      </c>
      <c r="Z75" s="3" t="n">
        <v>0.04</v>
      </c>
      <c r="AA75" s="3" t="n">
        <v>0.25</v>
      </c>
      <c r="AB75" s="3" t="n">
        <v>0.39</v>
      </c>
      <c r="AC75" s="3" t="n">
        <v>0.06</v>
      </c>
      <c r="AD75" s="3" t="n">
        <v>0.06</v>
      </c>
      <c r="AE75" s="3" t="n">
        <v>0</v>
      </c>
      <c r="AF75" s="3" t="n">
        <v>2.52</v>
      </c>
      <c r="AG75" s="3" t="n">
        <v>0.67</v>
      </c>
      <c r="AH75" s="3" t="n">
        <v>9.5</v>
      </c>
      <c r="AI75" s="3" t="n">
        <v>61</v>
      </c>
      <c r="AJ75" s="3" t="n">
        <v>16</v>
      </c>
      <c r="AK75" s="3" t="n">
        <v>228</v>
      </c>
      <c r="AL75" s="3" t="n">
        <v>115.3</v>
      </c>
      <c r="AM75" s="3" t="n">
        <v>58.4</v>
      </c>
      <c r="AN75" s="3" t="n">
        <v>227.5</v>
      </c>
      <c r="AO75" s="3" t="n">
        <v>0.521</v>
      </c>
      <c r="AP75" s="3" t="n">
        <v>0.146</v>
      </c>
      <c r="AQ75" s="3" t="n">
        <v>1</v>
      </c>
      <c r="AR75" s="4">
        <f>HYPERLINK("file:///PrunModu-ab-5mn-m-haz-pol-la-ma-ecwhgigf", "PrunModu-ab-5mn-m-haz-pol-la-ma-ecwhgigf")</f>
        <v/>
      </c>
    </row>
    <row r="76">
      <c r="A76" s="1" t="n">
        <v>75</v>
      </c>
      <c r="B76" s="3" t="n">
        <v>2</v>
      </c>
      <c r="C76" s="4" t="inlineStr">
        <is>
          <t>Prunella modularis</t>
        </is>
      </c>
      <c r="D76" s="4" t="inlineStr">
        <is>
          <t>a+b</t>
        </is>
      </c>
      <c r="E76" s="4" t="inlineStr">
        <is>
          <t>m</t>
        </is>
      </c>
      <c r="F76" s="4" t="inlineStr">
        <is>
          <t>5mn</t>
        </is>
      </c>
      <c r="G76" s="3" t="n">
        <v>21</v>
      </c>
      <c r="H76" s="3" t="n">
        <v>159.730018883386</v>
      </c>
      <c r="I76" s="3" t="n">
        <v>75</v>
      </c>
      <c r="J76" s="4" t="inlineStr">
        <is>
          <t>HAZARD</t>
        </is>
      </c>
      <c r="K76" s="4" t="inlineStr">
        <is>
          <t>POLY</t>
        </is>
      </c>
      <c r="L76" s="3" t="n">
        <v>10</v>
      </c>
      <c r="M76" s="5" t="inlineStr"/>
      <c r="N76" s="5" t="inlineStr"/>
      <c r="O76" s="7" t="n">
        <v>1</v>
      </c>
      <c r="P76" s="3" t="n">
        <v>190</v>
      </c>
      <c r="Q76" s="3" t="n">
        <v>20</v>
      </c>
      <c r="R76" s="3" t="n">
        <v>95.2</v>
      </c>
      <c r="S76" s="3" t="n">
        <v>0</v>
      </c>
      <c r="T76" s="3" t="n">
        <v>0</v>
      </c>
      <c r="U76" s="10" t="n">
        <v>0.11</v>
      </c>
      <c r="V76" s="7" t="n">
        <v>0.9399999999999999</v>
      </c>
      <c r="W76" s="3" t="n">
        <v>1</v>
      </c>
      <c r="X76" s="3" t="n">
        <v>1</v>
      </c>
      <c r="Y76" s="10" t="n">
        <v>72.40000000000001</v>
      </c>
      <c r="Z76" s="3" t="n">
        <v>0.03</v>
      </c>
      <c r="AA76" s="3" t="n">
        <v>0.19</v>
      </c>
      <c r="AB76" s="3" t="n">
        <v>0.29</v>
      </c>
      <c r="AC76" s="3" t="n">
        <v>0.03</v>
      </c>
      <c r="AD76" s="3" t="n">
        <v>0.04</v>
      </c>
      <c r="AE76" s="3" t="n">
        <v>0</v>
      </c>
      <c r="AF76" s="3" t="n">
        <v>2.43</v>
      </c>
      <c r="AG76" s="3" t="n">
        <v>0.64</v>
      </c>
      <c r="AH76" s="3" t="n">
        <v>9.279999999999999</v>
      </c>
      <c r="AI76" s="3" t="n">
        <v>58</v>
      </c>
      <c r="AJ76" s="3" t="n">
        <v>15</v>
      </c>
      <c r="AK76" s="3" t="n">
        <v>223</v>
      </c>
      <c r="AL76" s="3" t="n">
        <v>117.4</v>
      </c>
      <c r="AM76" s="3" t="n">
        <v>59</v>
      </c>
      <c r="AN76" s="3" t="n">
        <v>233.7</v>
      </c>
      <c r="AO76" s="3" t="n">
        <v>0.54</v>
      </c>
      <c r="AP76" s="3" t="n">
        <v>0.149</v>
      </c>
      <c r="AQ76" s="3" t="n">
        <v>1</v>
      </c>
      <c r="AR76" s="4">
        <f>HYPERLINK("file:///PrunModu-ab-5mn-m-haz-pol-la-3aknj43o", "PrunModu-ab-5mn-m-haz-pol-la-3aknj43o")</f>
        <v/>
      </c>
    </row>
    <row r="77">
      <c r="A77" s="1" t="n">
        <v>76</v>
      </c>
      <c r="B77" t="n">
        <v>2</v>
      </c>
      <c r="C77" s="8" t="inlineStr">
        <is>
          <t>Prunella modularis</t>
        </is>
      </c>
      <c r="D77" s="8" t="inlineStr">
        <is>
          <t>a+b</t>
        </is>
      </c>
      <c r="E77" s="8" t="inlineStr">
        <is>
          <t>m</t>
        </is>
      </c>
      <c r="F77" s="8" t="inlineStr">
        <is>
          <t>5mn</t>
        </is>
      </c>
      <c r="G77" t="n">
        <v>21</v>
      </c>
      <c r="H77" t="n">
        <v>159.730018883386</v>
      </c>
      <c r="I77" t="n">
        <v>82</v>
      </c>
      <c r="J77" s="8" t="inlineStr">
        <is>
          <t>HAZARD</t>
        </is>
      </c>
      <c r="K77" s="8" t="inlineStr">
        <is>
          <t>POLY</t>
        </is>
      </c>
      <c r="L77" t="n">
        <v>20</v>
      </c>
      <c r="M77" s="9" t="inlineStr"/>
      <c r="N77" s="9" t="inlineStr"/>
      <c r="O77" s="7" t="n">
        <v>1</v>
      </c>
      <c r="P77" t="n">
        <v>190</v>
      </c>
      <c r="Q77" t="n">
        <v>20</v>
      </c>
      <c r="R77" t="n">
        <v>95.2</v>
      </c>
      <c r="S77" t="n">
        <v>0</v>
      </c>
      <c r="T77" t="n">
        <v>1.9</v>
      </c>
      <c r="U77" s="10" t="n">
        <v>0.16</v>
      </c>
      <c r="V77" s="7" t="n">
        <v>0.92</v>
      </c>
      <c r="W77" t="n">
        <v>1</v>
      </c>
      <c r="X77" t="n">
        <v>1</v>
      </c>
      <c r="Y77" s="10" t="n">
        <v>80.59999999999999</v>
      </c>
      <c r="Z77" t="n">
        <v>0.01</v>
      </c>
      <c r="AA77" t="n">
        <v>0.14</v>
      </c>
      <c r="AB77" t="n">
        <v>0.25</v>
      </c>
      <c r="AC77" t="n">
        <v>0.01</v>
      </c>
      <c r="AD77" t="n">
        <v>0.02</v>
      </c>
      <c r="AE77" t="n">
        <v>0</v>
      </c>
      <c r="AF77" t="n">
        <v>2.68</v>
      </c>
      <c r="AG77" t="n">
        <v>0.62</v>
      </c>
      <c r="AH77" t="n">
        <v>11.62</v>
      </c>
      <c r="AI77" t="n">
        <v>64</v>
      </c>
      <c r="AJ77" t="n">
        <v>15</v>
      </c>
      <c r="AK77" t="n">
        <v>279</v>
      </c>
      <c r="AL77" t="n">
        <v>111.7</v>
      </c>
      <c r="AM77" t="n">
        <v>51.6</v>
      </c>
      <c r="AN77" t="n">
        <v>242</v>
      </c>
      <c r="AO77" t="n">
        <v>0.489</v>
      </c>
      <c r="AP77" t="n">
        <v>0.118</v>
      </c>
      <c r="AQ77" t="n">
        <v>1</v>
      </c>
      <c r="AR77" s="8">
        <f>HYPERLINK("file:///PrunModu-ab-5mn-m-haz-pol-l20-g5jgnpfw", "PrunModu-ab-5mn-m-haz-pol-l20-g5jgnpfw")</f>
        <v/>
      </c>
    </row>
    <row r="78">
      <c r="A78" s="1" t="n">
        <v>77</v>
      </c>
      <c r="B78" t="n">
        <v>2</v>
      </c>
      <c r="C78" s="8" t="inlineStr">
        <is>
          <t>Prunella modularis</t>
        </is>
      </c>
      <c r="D78" s="8" t="inlineStr">
        <is>
          <t>a+b</t>
        </is>
      </c>
      <c r="E78" s="8" t="inlineStr">
        <is>
          <t>m</t>
        </is>
      </c>
      <c r="F78" s="8" t="inlineStr">
        <is>
          <t>5mn</t>
        </is>
      </c>
      <c r="G78" t="n">
        <v>21</v>
      </c>
      <c r="H78" t="n">
        <v>159.730018883386</v>
      </c>
      <c r="I78" t="n">
        <v>72</v>
      </c>
      <c r="J78" s="8" t="inlineStr">
        <is>
          <t>HAZARD</t>
        </is>
      </c>
      <c r="K78" s="8" t="inlineStr">
        <is>
          <t>POLY</t>
        </is>
      </c>
      <c r="L78" s="9" t="inlineStr"/>
      <c r="M78" s="9" t="inlineStr"/>
      <c r="N78" t="n">
        <v>4</v>
      </c>
      <c r="O78" s="6" t="n">
        <v>2</v>
      </c>
      <c r="P78" t="n">
        <v>190</v>
      </c>
      <c r="Q78" t="n">
        <v>21</v>
      </c>
      <c r="R78" t="n">
        <v>100</v>
      </c>
      <c r="S78" t="n">
        <v>0</v>
      </c>
      <c r="T78" t="n">
        <v>11.12</v>
      </c>
      <c r="U78" s="6" t="n">
        <v>0.6</v>
      </c>
      <c r="V78" s="7" t="n">
        <v>0.92</v>
      </c>
      <c r="W78" t="n">
        <v>1</v>
      </c>
      <c r="X78" t="n">
        <v>1</v>
      </c>
      <c r="Y78" s="10" t="n">
        <v>90.2</v>
      </c>
      <c r="Z78" t="n">
        <v>0</v>
      </c>
      <c r="AA78" t="n">
        <v>0.11</v>
      </c>
      <c r="AB78" t="n">
        <v>0.23</v>
      </c>
      <c r="AC78" t="n">
        <v>0</v>
      </c>
      <c r="AD78" t="n">
        <v>0</v>
      </c>
      <c r="AE78" t="n">
        <v>0</v>
      </c>
      <c r="AF78" t="n">
        <v>3.31</v>
      </c>
      <c r="AG78" t="n">
        <v>0.67</v>
      </c>
      <c r="AH78" t="n">
        <v>16.35</v>
      </c>
      <c r="AI78" t="n">
        <v>80</v>
      </c>
      <c r="AJ78" t="n">
        <v>16</v>
      </c>
      <c r="AK78" t="n">
        <v>393</v>
      </c>
      <c r="AL78" t="n">
        <v>103.1</v>
      </c>
      <c r="AM78" t="n">
        <v>43.5</v>
      </c>
      <c r="AN78" t="n">
        <v>244.1</v>
      </c>
      <c r="AO78" t="n">
        <v>0.416</v>
      </c>
      <c r="AP78" t="n">
        <v>0.08799999999999999</v>
      </c>
      <c r="AQ78" t="n">
        <v>1</v>
      </c>
      <c r="AR78" s="8">
        <f>HYPERLINK("file:///PrunModu-ab-5mn-m-haz-pol-ma-01hsncks", "PrunModu-ab-5mn-m-haz-pol-ma-01hsncks")</f>
        <v/>
      </c>
    </row>
    <row r="79">
      <c r="A79" s="1" t="n">
        <v>78</v>
      </c>
      <c r="B79" t="n">
        <v>2</v>
      </c>
      <c r="C79" s="8" t="inlineStr">
        <is>
          <t>Prunella modularis</t>
        </is>
      </c>
      <c r="D79" s="8" t="inlineStr">
        <is>
          <t>a+b</t>
        </is>
      </c>
      <c r="E79" s="8" t="inlineStr">
        <is>
          <t>m</t>
        </is>
      </c>
      <c r="F79" s="8" t="inlineStr">
        <is>
          <t>5mn</t>
        </is>
      </c>
      <c r="G79" t="n">
        <v>21</v>
      </c>
      <c r="H79" t="n">
        <v>159.730018883386</v>
      </c>
      <c r="I79" t="n">
        <v>71</v>
      </c>
      <c r="J79" s="8" t="inlineStr">
        <is>
          <t>HAZARD</t>
        </is>
      </c>
      <c r="K79" s="8" t="inlineStr">
        <is>
          <t>POLY</t>
        </is>
      </c>
      <c r="L79" s="9" t="inlineStr"/>
      <c r="M79" s="9" t="inlineStr"/>
      <c r="N79" s="9" t="inlineStr"/>
      <c r="O79" s="6" t="n">
        <v>2</v>
      </c>
      <c r="P79" t="n">
        <v>190</v>
      </c>
      <c r="Q79" t="n">
        <v>21</v>
      </c>
      <c r="R79" t="n">
        <v>100</v>
      </c>
      <c r="S79" t="n">
        <v>0</v>
      </c>
      <c r="T79" t="n">
        <v>11.12</v>
      </c>
      <c r="U79" s="10" t="n">
        <v>0.18</v>
      </c>
      <c r="V79" s="7" t="n">
        <v>0.92</v>
      </c>
      <c r="W79" t="n">
        <v>1</v>
      </c>
      <c r="X79" t="n">
        <v>1</v>
      </c>
      <c r="Y79" s="10" t="n">
        <v>90.2</v>
      </c>
      <c r="Z79" t="n">
        <v>0</v>
      </c>
      <c r="AA79" t="n">
        <v>0.1</v>
      </c>
      <c r="AB79" t="n">
        <v>0.19</v>
      </c>
      <c r="AC79" t="n">
        <v>0</v>
      </c>
      <c r="AD79" t="n">
        <v>0</v>
      </c>
      <c r="AE79" t="n">
        <v>0</v>
      </c>
      <c r="AF79" t="n">
        <v>3.31</v>
      </c>
      <c r="AG79" t="n">
        <v>0.67</v>
      </c>
      <c r="AH79" t="n">
        <v>16.35</v>
      </c>
      <c r="AI79" t="n">
        <v>80</v>
      </c>
      <c r="AJ79" t="n">
        <v>16</v>
      </c>
      <c r="AK79" t="n">
        <v>393</v>
      </c>
      <c r="AL79" t="n">
        <v>103.1</v>
      </c>
      <c r="AM79" t="n">
        <v>43.5</v>
      </c>
      <c r="AN79" t="n">
        <v>244.1</v>
      </c>
      <c r="AO79" t="n">
        <v>0.416</v>
      </c>
      <c r="AP79" t="n">
        <v>0.08799999999999999</v>
      </c>
      <c r="AQ79" t="n">
        <v>1</v>
      </c>
      <c r="AR79" s="8">
        <f>HYPERLINK("file:///PrunModu-ab-5mn-m-haz-pol-xqmkvuqv", "PrunModu-ab-5mn-m-haz-pol-xqmkvuqv")</f>
        <v/>
      </c>
    </row>
    <row r="80">
      <c r="A80" s="1" t="n">
        <v>79</v>
      </c>
      <c r="B80" s="3" t="n">
        <v>2</v>
      </c>
      <c r="C80" s="4" t="inlineStr">
        <is>
          <t>Prunella modularis</t>
        </is>
      </c>
      <c r="D80" s="4" t="inlineStr">
        <is>
          <t>a+b</t>
        </is>
      </c>
      <c r="E80" s="4" t="inlineStr">
        <is>
          <t>m</t>
        </is>
      </c>
      <c r="F80" s="4" t="inlineStr">
        <is>
          <t>5mn</t>
        </is>
      </c>
      <c r="G80" s="3" t="n">
        <v>21</v>
      </c>
      <c r="H80" s="3" t="n">
        <v>159.730018883386</v>
      </c>
      <c r="I80" s="3" t="n">
        <v>68</v>
      </c>
      <c r="J80" s="4" t="inlineStr">
        <is>
          <t>HNORMAL</t>
        </is>
      </c>
      <c r="K80" s="4" t="inlineStr">
        <is>
          <t>POLY</t>
        </is>
      </c>
      <c r="L80" s="3" t="n">
        <v>20</v>
      </c>
      <c r="M80" s="3" t="n">
        <v>100</v>
      </c>
      <c r="N80" s="5" t="inlineStr"/>
      <c r="O80" s="7" t="n">
        <v>1</v>
      </c>
      <c r="P80" s="3" t="n">
        <v>190</v>
      </c>
      <c r="Q80" s="3" t="n">
        <v>10</v>
      </c>
      <c r="R80" s="3" t="n">
        <v>47.6</v>
      </c>
      <c r="S80" s="3" t="n">
        <v>0</v>
      </c>
      <c r="T80" s="3" t="n">
        <v>0</v>
      </c>
      <c r="U80" s="11" t="inlineStr"/>
      <c r="V80" s="7" t="n">
        <v>0.92</v>
      </c>
      <c r="W80" s="3" t="n">
        <v>1</v>
      </c>
      <c r="X80" s="3" t="n">
        <v>1</v>
      </c>
      <c r="Y80" s="10" t="n">
        <v>62.9</v>
      </c>
      <c r="Z80" s="3" t="n">
        <v>0</v>
      </c>
      <c r="AA80" s="3" t="n">
        <v>0</v>
      </c>
      <c r="AB80" s="5" t="inlineStr"/>
      <c r="AC80" s="3" t="n">
        <v>0</v>
      </c>
      <c r="AD80" s="3" t="n">
        <v>0</v>
      </c>
      <c r="AE80" s="3" t="n">
        <v>0</v>
      </c>
      <c r="AF80" s="3" t="n">
        <v>3.64</v>
      </c>
      <c r="AG80" s="3" t="n">
        <v>1.08</v>
      </c>
      <c r="AH80" s="3" t="n">
        <v>12.26</v>
      </c>
      <c r="AI80" s="3" t="n">
        <v>87</v>
      </c>
      <c r="AJ80" s="3" t="n">
        <v>26</v>
      </c>
      <c r="AK80" s="3" t="n">
        <v>294</v>
      </c>
      <c r="AL80" s="3" t="n">
        <v>67.8</v>
      </c>
      <c r="AM80" s="3" t="n">
        <v>37.7</v>
      </c>
      <c r="AN80" s="3" t="n">
        <v>122.1</v>
      </c>
      <c r="AO80" s="3" t="n">
        <v>0.46</v>
      </c>
      <c r="AP80" s="3" t="n">
        <v>0.15</v>
      </c>
      <c r="AQ80" s="3" t="n">
        <v>1</v>
      </c>
      <c r="AR80" s="4">
        <f>HYPERLINK("file:///PrunModu-ab-5mn-m-hno-pol-l20-r100-s3r7ym8b", "PrunModu-ab-5mn-m-hno-pol-l20-r100-s3r7ym8b")</f>
        <v/>
      </c>
    </row>
    <row r="81">
      <c r="A81" s="1" t="n">
        <v>80</v>
      </c>
      <c r="B81" t="n">
        <v>2</v>
      </c>
      <c r="C81" s="8" t="inlineStr">
        <is>
          <t>Prunella modularis</t>
        </is>
      </c>
      <c r="D81" s="8" t="inlineStr">
        <is>
          <t>a+b</t>
        </is>
      </c>
      <c r="E81" s="8" t="inlineStr">
        <is>
          <t>m</t>
        </is>
      </c>
      <c r="F81" s="8" t="inlineStr">
        <is>
          <t>5mn</t>
        </is>
      </c>
      <c r="G81" t="n">
        <v>21</v>
      </c>
      <c r="H81" t="n">
        <v>159.730018883386</v>
      </c>
      <c r="I81" t="n">
        <v>83</v>
      </c>
      <c r="J81" s="8" t="inlineStr">
        <is>
          <t>HAZARD</t>
        </is>
      </c>
      <c r="K81" s="8" t="inlineStr">
        <is>
          <t>POLY</t>
        </is>
      </c>
      <c r="L81" t="n">
        <v>20</v>
      </c>
      <c r="M81" t="n">
        <v>100</v>
      </c>
      <c r="N81" s="9" t="inlineStr"/>
      <c r="O81" s="6" t="n">
        <v>2</v>
      </c>
      <c r="P81" t="n">
        <v>190</v>
      </c>
      <c r="Q81" t="n">
        <v>10</v>
      </c>
      <c r="R81" t="n">
        <v>47.6</v>
      </c>
      <c r="S81" t="n">
        <v>0</v>
      </c>
      <c r="T81" t="n">
        <v>1.62</v>
      </c>
      <c r="U81" s="11" t="inlineStr"/>
      <c r="V81" s="7" t="n">
        <v>0.98</v>
      </c>
      <c r="W81" t="n">
        <v>1</v>
      </c>
      <c r="X81" t="n">
        <v>1</v>
      </c>
      <c r="Y81" s="10" t="n">
        <v>52.1</v>
      </c>
      <c r="Z81" t="n">
        <v>0</v>
      </c>
      <c r="AA81" t="n">
        <v>0</v>
      </c>
      <c r="AB81" s="9" t="inlineStr"/>
      <c r="AC81" t="n">
        <v>0</v>
      </c>
      <c r="AD81" t="n">
        <v>0</v>
      </c>
      <c r="AE81" t="n">
        <v>0</v>
      </c>
      <c r="AF81" t="n">
        <v>2.76</v>
      </c>
      <c r="AG81" t="n">
        <v>1</v>
      </c>
      <c r="AH81" t="n">
        <v>7.59</v>
      </c>
      <c r="AI81" t="n">
        <v>66</v>
      </c>
      <c r="AJ81" t="n">
        <v>24</v>
      </c>
      <c r="AK81" t="n">
        <v>182</v>
      </c>
      <c r="AL81" t="n">
        <v>77.90000000000001</v>
      </c>
      <c r="AM81" t="n">
        <v>49.7</v>
      </c>
      <c r="AN81" t="n">
        <v>122.1</v>
      </c>
      <c r="AO81" t="n">
        <v>0.607</v>
      </c>
      <c r="AP81" t="n">
        <v>0.253</v>
      </c>
      <c r="AQ81" t="n">
        <v>1</v>
      </c>
      <c r="AR81" s="8">
        <f>HYPERLINK("file:///PrunModu-ab-5mn-m-haz-pol-l20-r100-gwtt2x5c", "PrunModu-ab-5mn-m-haz-pol-l20-r100-gwtt2x5c")</f>
        <v/>
      </c>
    </row>
    <row r="82">
      <c r="A82" s="1" t="n">
        <v>81</v>
      </c>
      <c r="B82" s="3" t="n">
        <v>3</v>
      </c>
      <c r="C82" s="4" t="inlineStr">
        <is>
          <t>Prunella modularis</t>
        </is>
      </c>
      <c r="D82" s="4" t="inlineStr">
        <is>
          <t>a+b</t>
        </is>
      </c>
      <c r="E82" s="4" t="inlineStr">
        <is>
          <t>m</t>
        </is>
      </c>
      <c r="F82" s="4" t="inlineStr">
        <is>
          <t>10mn</t>
        </is>
      </c>
      <c r="G82" s="3" t="n">
        <v>47</v>
      </c>
      <c r="H82" s="3" t="n">
        <v>271.22109039805</v>
      </c>
      <c r="I82" s="3" t="n">
        <v>89</v>
      </c>
      <c r="J82" s="4" t="inlineStr">
        <is>
          <t>HNORMAL</t>
        </is>
      </c>
      <c r="K82" s="4" t="inlineStr">
        <is>
          <t>POLY</t>
        </is>
      </c>
      <c r="L82" s="5" t="inlineStr"/>
      <c r="M82" s="3" t="n">
        <v>177</v>
      </c>
      <c r="N82" s="3" t="n">
        <v>7</v>
      </c>
      <c r="O82" s="7" t="n">
        <v>1</v>
      </c>
      <c r="P82" s="3" t="n">
        <v>190</v>
      </c>
      <c r="Q82" s="3" t="n">
        <v>46</v>
      </c>
      <c r="R82" s="3" t="n">
        <v>97.90000000000001</v>
      </c>
      <c r="S82" s="3" t="n">
        <v>0</v>
      </c>
      <c r="T82" s="3" t="n">
        <v>0</v>
      </c>
      <c r="U82" s="7" t="n">
        <v>0.99</v>
      </c>
      <c r="V82" s="7" t="n">
        <v>0.8100000000000001</v>
      </c>
      <c r="W82" s="3" t="n">
        <v>0.8</v>
      </c>
      <c r="X82" s="3" t="n">
        <v>0.8</v>
      </c>
      <c r="Y82" s="6" t="n">
        <v>26.6</v>
      </c>
      <c r="Z82" s="3" t="n">
        <v>0.76</v>
      </c>
      <c r="AA82" s="3" t="n">
        <v>0.77</v>
      </c>
      <c r="AB82" s="3" t="n">
        <v>0.8</v>
      </c>
      <c r="AC82" s="3" t="n">
        <v>0.78</v>
      </c>
      <c r="AD82" s="3" t="n">
        <v>0.76</v>
      </c>
      <c r="AE82" s="3" t="n">
        <v>0.66</v>
      </c>
      <c r="AF82" s="3" t="n">
        <v>5.72</v>
      </c>
      <c r="AG82" s="3" t="n">
        <v>3.41</v>
      </c>
      <c r="AH82" s="3" t="n">
        <v>9.609999999999999</v>
      </c>
      <c r="AI82" s="3" t="n">
        <v>137</v>
      </c>
      <c r="AJ82" s="3" t="n">
        <v>82</v>
      </c>
      <c r="AK82" s="3" t="n">
        <v>231</v>
      </c>
      <c r="AL82" s="3" t="n">
        <v>116.1</v>
      </c>
      <c r="AM82" s="3" t="n">
        <v>95.40000000000001</v>
      </c>
      <c r="AN82" s="3" t="n">
        <v>141.2</v>
      </c>
      <c r="AO82" s="3" t="n">
        <v>0.429</v>
      </c>
      <c r="AP82" s="3" t="n">
        <v>0.29</v>
      </c>
      <c r="AQ82" s="3" t="n">
        <v>0.633</v>
      </c>
      <c r="AR82" s="4">
        <f>HYPERLINK("file:///PrunModu-ab-10mn-m-hno-pol-ra-ma-kt2t8gks", "PrunModu-ab-10mn-m-hno-pol-ra-ma-kt2t8gks")</f>
        <v/>
      </c>
    </row>
    <row r="83">
      <c r="A83" s="1" t="n">
        <v>82</v>
      </c>
      <c r="B83" s="3" t="n">
        <v>3</v>
      </c>
      <c r="C83" s="4" t="inlineStr">
        <is>
          <t>Prunella modularis</t>
        </is>
      </c>
      <c r="D83" s="4" t="inlineStr">
        <is>
          <t>a+b</t>
        </is>
      </c>
      <c r="E83" s="4" t="inlineStr">
        <is>
          <t>m</t>
        </is>
      </c>
      <c r="F83" s="4" t="inlineStr">
        <is>
          <t>10mn</t>
        </is>
      </c>
      <c r="G83" s="3" t="n">
        <v>47</v>
      </c>
      <c r="H83" s="3" t="n">
        <v>271.22109039805</v>
      </c>
      <c r="I83" s="3" t="n">
        <v>91</v>
      </c>
      <c r="J83" s="4" t="inlineStr">
        <is>
          <t>HNORMAL</t>
        </is>
      </c>
      <c r="K83" s="4" t="inlineStr">
        <is>
          <t>POLY</t>
        </is>
      </c>
      <c r="L83" s="3" t="n">
        <v>22</v>
      </c>
      <c r="M83" s="5" t="inlineStr"/>
      <c r="N83" s="3" t="n">
        <v>5</v>
      </c>
      <c r="O83" s="7" t="n">
        <v>1</v>
      </c>
      <c r="P83" s="3" t="n">
        <v>190</v>
      </c>
      <c r="Q83" s="3" t="n">
        <v>46</v>
      </c>
      <c r="R83" s="3" t="n">
        <v>97.90000000000001</v>
      </c>
      <c r="S83" s="3" t="n">
        <v>0</v>
      </c>
      <c r="T83" s="3" t="n">
        <v>0</v>
      </c>
      <c r="U83" s="7" t="n">
        <v>0.82</v>
      </c>
      <c r="V83" s="6" t="n">
        <v>0.55</v>
      </c>
      <c r="W83" s="3" t="n">
        <v>0.6</v>
      </c>
      <c r="X83" s="3" t="n">
        <v>0.7</v>
      </c>
      <c r="Y83" s="6" t="n">
        <v>23.1</v>
      </c>
      <c r="Z83" s="3" t="n">
        <v>0.71</v>
      </c>
      <c r="AA83" s="3" t="n">
        <v>0.71</v>
      </c>
      <c r="AB83" s="3" t="n">
        <v>0.72</v>
      </c>
      <c r="AC83" s="3" t="n">
        <v>0.72</v>
      </c>
      <c r="AD83" s="3" t="n">
        <v>0.6899999999999999</v>
      </c>
      <c r="AE83" s="3" t="n">
        <v>0.66</v>
      </c>
      <c r="AF83" s="3" t="n">
        <v>6.71</v>
      </c>
      <c r="AG83" s="3" t="n">
        <v>4.28</v>
      </c>
      <c r="AH83" s="3" t="n">
        <v>10.54</v>
      </c>
      <c r="AI83" s="3" t="n">
        <v>161</v>
      </c>
      <c r="AJ83" s="3" t="n">
        <v>103</v>
      </c>
      <c r="AK83" s="3" t="n">
        <v>253</v>
      </c>
      <c r="AL83" s="3" t="n">
        <v>107.1</v>
      </c>
      <c r="AM83" s="3" t="n">
        <v>92.09999999999999</v>
      </c>
      <c r="AN83" s="3" t="n">
        <v>124.6</v>
      </c>
      <c r="AO83" s="3" t="n">
        <v>0.156</v>
      </c>
      <c r="AP83" s="3" t="n">
        <v>0.115</v>
      </c>
      <c r="AQ83" s="3" t="n">
        <v>0.211</v>
      </c>
      <c r="AR83" s="4">
        <f>HYPERLINK("file:///PrunModu-ab-10mn-m-hno-pol-la-ma-_sxbwoma", "PrunModu-ab-10mn-m-hno-pol-la-ma-_sxbwoma")</f>
        <v/>
      </c>
    </row>
    <row r="84">
      <c r="A84" s="1" t="n">
        <v>83</v>
      </c>
      <c r="B84" s="3" t="n">
        <v>3</v>
      </c>
      <c r="C84" s="4" t="inlineStr">
        <is>
          <t>Prunella modularis</t>
        </is>
      </c>
      <c r="D84" s="4" t="inlineStr">
        <is>
          <t>a+b</t>
        </is>
      </c>
      <c r="E84" s="4" t="inlineStr">
        <is>
          <t>m</t>
        </is>
      </c>
      <c r="F84" s="4" t="inlineStr">
        <is>
          <t>10mn</t>
        </is>
      </c>
      <c r="G84" s="3" t="n">
        <v>47</v>
      </c>
      <c r="H84" s="3" t="n">
        <v>271.22109039805</v>
      </c>
      <c r="I84" s="3" t="n">
        <v>88</v>
      </c>
      <c r="J84" s="4" t="inlineStr">
        <is>
          <t>HNORMAL</t>
        </is>
      </c>
      <c r="K84" s="4" t="inlineStr">
        <is>
          <t>POLY</t>
        </is>
      </c>
      <c r="L84" s="5" t="inlineStr"/>
      <c r="M84" s="3" t="n">
        <v>177</v>
      </c>
      <c r="N84" s="5" t="inlineStr"/>
      <c r="O84" s="7" t="n">
        <v>1</v>
      </c>
      <c r="P84" s="3" t="n">
        <v>190</v>
      </c>
      <c r="Q84" s="3" t="n">
        <v>46</v>
      </c>
      <c r="R84" s="3" t="n">
        <v>97.90000000000001</v>
      </c>
      <c r="S84" s="3" t="n">
        <v>0</v>
      </c>
      <c r="T84" s="3" t="n">
        <v>0</v>
      </c>
      <c r="U84" s="6" t="n">
        <v>0.57</v>
      </c>
      <c r="V84" s="7" t="n">
        <v>0.82</v>
      </c>
      <c r="W84" s="3" t="n">
        <v>0.8</v>
      </c>
      <c r="X84" s="3" t="n">
        <v>0.8</v>
      </c>
      <c r="Y84" s="6" t="n">
        <v>26.6</v>
      </c>
      <c r="Z84" s="3" t="n">
        <v>0.71</v>
      </c>
      <c r="AA84" s="3" t="n">
        <v>0.72</v>
      </c>
      <c r="AB84" s="3" t="n">
        <v>0.74</v>
      </c>
      <c r="AC84" s="3" t="n">
        <v>0.6899999999999999</v>
      </c>
      <c r="AD84" s="3" t="n">
        <v>0.72</v>
      </c>
      <c r="AE84" s="3" t="n">
        <v>0.62</v>
      </c>
      <c r="AF84" s="3" t="n">
        <v>5.69</v>
      </c>
      <c r="AG84" s="3" t="n">
        <v>3.39</v>
      </c>
      <c r="AH84" s="3" t="n">
        <v>9.56</v>
      </c>
      <c r="AI84" s="3" t="n">
        <v>137</v>
      </c>
      <c r="AJ84" s="3" t="n">
        <v>81</v>
      </c>
      <c r="AK84" s="3" t="n">
        <v>229</v>
      </c>
      <c r="AL84" s="3" t="n">
        <v>116.4</v>
      </c>
      <c r="AM84" s="3" t="n">
        <v>95.59999999999999</v>
      </c>
      <c r="AN84" s="3" t="n">
        <v>141.6</v>
      </c>
      <c r="AO84" s="3" t="n">
        <v>0.434</v>
      </c>
      <c r="AP84" s="3" t="n">
        <v>0.294</v>
      </c>
      <c r="AQ84" s="3" t="n">
        <v>0.641</v>
      </c>
      <c r="AR84" s="4">
        <f>HYPERLINK("file:///PrunModu-ab-10mn-m-hno-pol-ra-18pk5nr2", "PrunModu-ab-10mn-m-hno-pol-ra-18pk5nr2")</f>
        <v/>
      </c>
    </row>
    <row r="85">
      <c r="A85" s="1" t="n">
        <v>84</v>
      </c>
      <c r="B85" t="n">
        <v>3</v>
      </c>
      <c r="C85" s="8" t="inlineStr">
        <is>
          <t>Prunella modularis</t>
        </is>
      </c>
      <c r="D85" s="8" t="inlineStr">
        <is>
          <t>a+b</t>
        </is>
      </c>
      <c r="E85" s="8" t="inlineStr">
        <is>
          <t>m</t>
        </is>
      </c>
      <c r="F85" s="8" t="inlineStr">
        <is>
          <t>10mn</t>
        </is>
      </c>
      <c r="G85" t="n">
        <v>47</v>
      </c>
      <c r="H85" t="n">
        <v>271.22109039805</v>
      </c>
      <c r="I85" t="n">
        <v>87</v>
      </c>
      <c r="J85" s="8" t="inlineStr">
        <is>
          <t>HNORMAL</t>
        </is>
      </c>
      <c r="K85" s="8" t="inlineStr">
        <is>
          <t>POLY</t>
        </is>
      </c>
      <c r="L85" s="9" t="inlineStr"/>
      <c r="M85" s="9" t="inlineStr"/>
      <c r="N85" t="n">
        <v>7</v>
      </c>
      <c r="O85" s="7" t="n">
        <v>1</v>
      </c>
      <c r="P85" t="n">
        <v>190</v>
      </c>
      <c r="Q85" t="n">
        <v>47</v>
      </c>
      <c r="R85" t="n">
        <v>100</v>
      </c>
      <c r="S85" t="n">
        <v>0</v>
      </c>
      <c r="T85" t="n">
        <v>0.84</v>
      </c>
      <c r="U85" s="7" t="n">
        <v>0.75</v>
      </c>
      <c r="V85" s="6" t="n">
        <v>0.54</v>
      </c>
      <c r="W85" t="n">
        <v>0.6</v>
      </c>
      <c r="X85" t="n">
        <v>0.7</v>
      </c>
      <c r="Y85" s="6" t="n">
        <v>22.9</v>
      </c>
      <c r="Z85" t="n">
        <v>0.7</v>
      </c>
      <c r="AA85" t="n">
        <v>0.7</v>
      </c>
      <c r="AB85" t="n">
        <v>0.71</v>
      </c>
      <c r="AC85" t="n">
        <v>0.71</v>
      </c>
      <c r="AD85" t="n">
        <v>0.68</v>
      </c>
      <c r="AE85" t="n">
        <v>0.65</v>
      </c>
      <c r="AF85" t="n">
        <v>6.44</v>
      </c>
      <c r="AG85" t="n">
        <v>4.12</v>
      </c>
      <c r="AH85" t="n">
        <v>10.07</v>
      </c>
      <c r="AI85" t="n">
        <v>155</v>
      </c>
      <c r="AJ85" t="n">
        <v>99</v>
      </c>
      <c r="AK85" t="n">
        <v>242</v>
      </c>
      <c r="AL85" t="n">
        <v>110.6</v>
      </c>
      <c r="AM85" t="n">
        <v>95.5</v>
      </c>
      <c r="AN85" t="n">
        <v>128</v>
      </c>
      <c r="AO85" t="n">
        <v>0.166</v>
      </c>
      <c r="AP85" t="n">
        <v>0.124</v>
      </c>
      <c r="AQ85" t="n">
        <v>0.222</v>
      </c>
      <c r="AR85" s="8">
        <f>HYPERLINK("file:///PrunModu-ab-10mn-m-hno-pol-ma-mkd18igv", "PrunModu-ab-10mn-m-hno-pol-ma-mkd18igv")</f>
        <v/>
      </c>
    </row>
    <row r="86">
      <c r="A86" s="1" t="n">
        <v>85</v>
      </c>
      <c r="B86" s="3" t="n">
        <v>3</v>
      </c>
      <c r="C86" s="4" t="inlineStr">
        <is>
          <t>Prunella modularis</t>
        </is>
      </c>
      <c r="D86" s="4" t="inlineStr">
        <is>
          <t>a+b</t>
        </is>
      </c>
      <c r="E86" s="4" t="inlineStr">
        <is>
          <t>m</t>
        </is>
      </c>
      <c r="F86" s="4" t="inlineStr">
        <is>
          <t>10mn</t>
        </is>
      </c>
      <c r="G86" s="3" t="n">
        <v>47</v>
      </c>
      <c r="H86" s="3" t="n">
        <v>271.22109039805</v>
      </c>
      <c r="I86" s="3" t="n">
        <v>93</v>
      </c>
      <c r="J86" s="4" t="inlineStr">
        <is>
          <t>HNORMAL</t>
        </is>
      </c>
      <c r="K86" s="4" t="inlineStr">
        <is>
          <t>POLY</t>
        </is>
      </c>
      <c r="L86" s="3" t="n">
        <v>21</v>
      </c>
      <c r="M86" s="3" t="n">
        <v>182</v>
      </c>
      <c r="N86" s="3" t="n">
        <v>6</v>
      </c>
      <c r="O86" s="7" t="n">
        <v>1</v>
      </c>
      <c r="P86" s="3" t="n">
        <v>190</v>
      </c>
      <c r="Q86" s="3" t="n">
        <v>45</v>
      </c>
      <c r="R86" s="3" t="n">
        <v>95.7</v>
      </c>
      <c r="S86" s="3" t="n">
        <v>0</v>
      </c>
      <c r="T86" s="3" t="n">
        <v>0</v>
      </c>
      <c r="U86" s="7" t="n">
        <v>0.89</v>
      </c>
      <c r="V86" s="6" t="n">
        <v>0.7</v>
      </c>
      <c r="W86" s="3" t="n">
        <v>0.7</v>
      </c>
      <c r="X86" s="3" t="n">
        <v>0.7</v>
      </c>
      <c r="Y86" s="6" t="n">
        <v>27.2</v>
      </c>
      <c r="Z86" s="3" t="n">
        <v>0.7</v>
      </c>
      <c r="AA86" s="3" t="n">
        <v>0.71</v>
      </c>
      <c r="AB86" s="3" t="n">
        <v>0.74</v>
      </c>
      <c r="AC86" s="3" t="n">
        <v>0.72</v>
      </c>
      <c r="AD86" s="3" t="n">
        <v>0.7</v>
      </c>
      <c r="AE86" s="3" t="n">
        <v>0.61</v>
      </c>
      <c r="AF86" s="3" t="n">
        <v>6.1</v>
      </c>
      <c r="AG86" s="3" t="n">
        <v>3.6</v>
      </c>
      <c r="AH86" s="3" t="n">
        <v>10.35</v>
      </c>
      <c r="AI86" s="3" t="n">
        <v>146</v>
      </c>
      <c r="AJ86" s="3" t="n">
        <v>86</v>
      </c>
      <c r="AK86" s="3" t="n">
        <v>249</v>
      </c>
      <c r="AL86" s="3" t="n">
        <v>111.1</v>
      </c>
      <c r="AM86" s="3" t="n">
        <v>90.59999999999999</v>
      </c>
      <c r="AN86" s="3" t="n">
        <v>136.4</v>
      </c>
      <c r="AO86" s="3" t="n">
        <v>0.372</v>
      </c>
      <c r="AP86" s="3" t="n">
        <v>0.248</v>
      </c>
      <c r="AQ86" s="3" t="n">
        <v>0.5590000000000001</v>
      </c>
      <c r="AR86" s="4">
        <f>HYPERLINK("file:///PrunModu-ab-10mn-m-hno-pol-la-ra-ma-4b2it9r0", "PrunModu-ab-10mn-m-hno-pol-la-ra-ma-4b2it9r0")</f>
        <v/>
      </c>
    </row>
    <row r="87">
      <c r="A87" s="1" t="n">
        <v>86</v>
      </c>
      <c r="B87" s="3" t="n">
        <v>3</v>
      </c>
      <c r="C87" s="4" t="inlineStr">
        <is>
          <t>Prunella modularis</t>
        </is>
      </c>
      <c r="D87" s="4" t="inlineStr">
        <is>
          <t>a+b</t>
        </is>
      </c>
      <c r="E87" s="4" t="inlineStr">
        <is>
          <t>m</t>
        </is>
      </c>
      <c r="F87" s="4" t="inlineStr">
        <is>
          <t>10mn</t>
        </is>
      </c>
      <c r="G87" s="3" t="n">
        <v>47</v>
      </c>
      <c r="H87" s="3" t="n">
        <v>271.22109039805</v>
      </c>
      <c r="I87" s="3" t="n">
        <v>90</v>
      </c>
      <c r="J87" s="4" t="inlineStr">
        <is>
          <t>HNORMAL</t>
        </is>
      </c>
      <c r="K87" s="4" t="inlineStr">
        <is>
          <t>POLY</t>
        </is>
      </c>
      <c r="L87" s="3" t="n">
        <v>29</v>
      </c>
      <c r="M87" s="5" t="inlineStr"/>
      <c r="N87" s="5" t="inlineStr"/>
      <c r="O87" s="7" t="n">
        <v>1</v>
      </c>
      <c r="P87" s="3" t="n">
        <v>190</v>
      </c>
      <c r="Q87" s="3" t="n">
        <v>45</v>
      </c>
      <c r="R87" s="3" t="n">
        <v>95.7</v>
      </c>
      <c r="S87" s="3" t="n">
        <v>0</v>
      </c>
      <c r="T87" s="3" t="n">
        <v>0</v>
      </c>
      <c r="U87" s="7" t="n">
        <v>0.91</v>
      </c>
      <c r="V87" s="6" t="n">
        <v>0.54</v>
      </c>
      <c r="W87" s="3" t="n">
        <v>0.6</v>
      </c>
      <c r="X87" s="3" t="n">
        <v>0.6</v>
      </c>
      <c r="Y87" s="6" t="n">
        <v>23.7</v>
      </c>
      <c r="Z87" s="3" t="n">
        <v>0.7</v>
      </c>
      <c r="AA87" s="3" t="n">
        <v>0.7</v>
      </c>
      <c r="AB87" s="3" t="n">
        <v>0.7</v>
      </c>
      <c r="AC87" s="3" t="n">
        <v>0.72</v>
      </c>
      <c r="AD87" s="3" t="n">
        <v>0.68</v>
      </c>
      <c r="AE87" s="3" t="n">
        <v>0.64</v>
      </c>
      <c r="AF87" s="3" t="n">
        <v>6.79</v>
      </c>
      <c r="AG87" s="3" t="n">
        <v>4.27</v>
      </c>
      <c r="AH87" s="3" t="n">
        <v>10.79</v>
      </c>
      <c r="AI87" s="3" t="n">
        <v>163</v>
      </c>
      <c r="AJ87" s="3" t="n">
        <v>103</v>
      </c>
      <c r="AK87" s="3" t="n">
        <v>259</v>
      </c>
      <c r="AL87" s="3" t="n">
        <v>105.4</v>
      </c>
      <c r="AM87" s="3" t="n">
        <v>90.2</v>
      </c>
      <c r="AN87" s="3" t="n">
        <v>123.2</v>
      </c>
      <c r="AO87" s="3" t="n">
        <v>0.151</v>
      </c>
      <c r="AP87" s="3" t="n">
        <v>0.111</v>
      </c>
      <c r="AQ87" s="3" t="n">
        <v>0.206</v>
      </c>
      <c r="AR87" s="4">
        <f>HYPERLINK("file:///PrunModu-ab-10mn-m-hno-pol-la-xfmsfvne", "PrunModu-ab-10mn-m-hno-pol-la-xfmsfvne")</f>
        <v/>
      </c>
    </row>
    <row r="88">
      <c r="A88" s="1" t="n">
        <v>87</v>
      </c>
      <c r="B88" s="3" t="n">
        <v>3</v>
      </c>
      <c r="C88" s="4" t="inlineStr">
        <is>
          <t>Prunella modularis</t>
        </is>
      </c>
      <c r="D88" s="4" t="inlineStr">
        <is>
          <t>a+b</t>
        </is>
      </c>
      <c r="E88" s="4" t="inlineStr">
        <is>
          <t>m</t>
        </is>
      </c>
      <c r="F88" s="4" t="inlineStr">
        <is>
          <t>10mn</t>
        </is>
      </c>
      <c r="G88" s="3" t="n">
        <v>47</v>
      </c>
      <c r="H88" s="3" t="n">
        <v>271.22109039805</v>
      </c>
      <c r="I88" s="3" t="n">
        <v>92</v>
      </c>
      <c r="J88" s="4" t="inlineStr">
        <is>
          <t>HNORMAL</t>
        </is>
      </c>
      <c r="K88" s="4" t="inlineStr">
        <is>
          <t>POLY</t>
        </is>
      </c>
      <c r="L88" s="3" t="n">
        <v>25</v>
      </c>
      <c r="M88" s="3" t="n">
        <v>181</v>
      </c>
      <c r="N88" s="5" t="inlineStr"/>
      <c r="O88" s="7" t="n">
        <v>1</v>
      </c>
      <c r="P88" s="3" t="n">
        <v>190</v>
      </c>
      <c r="Q88" s="3" t="n">
        <v>45</v>
      </c>
      <c r="R88" s="3" t="n">
        <v>95.7</v>
      </c>
      <c r="S88" s="3" t="n">
        <v>0</v>
      </c>
      <c r="T88" s="3" t="n">
        <v>0</v>
      </c>
      <c r="U88" s="6" t="n">
        <v>0.63</v>
      </c>
      <c r="V88" s="7" t="n">
        <v>0.73</v>
      </c>
      <c r="W88" s="3" t="n">
        <v>0.7</v>
      </c>
      <c r="X88" s="3" t="n">
        <v>0.7</v>
      </c>
      <c r="Y88" s="6" t="n">
        <v>27.2</v>
      </c>
      <c r="Z88" s="3" t="n">
        <v>0.67</v>
      </c>
      <c r="AA88" s="3" t="n">
        <v>0.6899999999999999</v>
      </c>
      <c r="AB88" s="3" t="n">
        <v>0.71</v>
      </c>
      <c r="AC88" s="3" t="n">
        <v>0.67</v>
      </c>
      <c r="AD88" s="3" t="n">
        <v>0.68</v>
      </c>
      <c r="AE88" s="3" t="n">
        <v>0.59</v>
      </c>
      <c r="AF88" s="3" t="n">
        <v>6.3</v>
      </c>
      <c r="AG88" s="3" t="n">
        <v>3.71</v>
      </c>
      <c r="AH88" s="3" t="n">
        <v>10.69</v>
      </c>
      <c r="AI88" s="3" t="n">
        <v>151</v>
      </c>
      <c r="AJ88" s="3" t="n">
        <v>89</v>
      </c>
      <c r="AK88" s="3" t="n">
        <v>257</v>
      </c>
      <c r="AL88" s="3" t="n">
        <v>109.4</v>
      </c>
      <c r="AM88" s="3" t="n">
        <v>89.09999999999999</v>
      </c>
      <c r="AN88" s="3" t="n">
        <v>134.2</v>
      </c>
      <c r="AO88" s="3" t="n">
        <v>0.366</v>
      </c>
      <c r="AP88" s="3" t="n">
        <v>0.244</v>
      </c>
      <c r="AQ88" s="3" t="n">
        <v>0.55</v>
      </c>
      <c r="AR88" s="4">
        <f>HYPERLINK("file:///PrunModu-ab-10mn-m-hno-pol-la-ra-uh22gzo1", "PrunModu-ab-10mn-m-hno-pol-la-ra-uh22gzo1")</f>
        <v/>
      </c>
    </row>
    <row r="89">
      <c r="A89" s="1" t="n">
        <v>88</v>
      </c>
      <c r="B89" s="3" t="n">
        <v>3</v>
      </c>
      <c r="C89" s="4" t="inlineStr">
        <is>
          <t>Prunella modularis</t>
        </is>
      </c>
      <c r="D89" s="4" t="inlineStr">
        <is>
          <t>a+b</t>
        </is>
      </c>
      <c r="E89" s="4" t="inlineStr">
        <is>
          <t>m</t>
        </is>
      </c>
      <c r="F89" s="4" t="inlineStr">
        <is>
          <t>10mn</t>
        </is>
      </c>
      <c r="G89" s="3" t="n">
        <v>47</v>
      </c>
      <c r="H89" s="3" t="n">
        <v>271.22109039805</v>
      </c>
      <c r="I89" s="3" t="n">
        <v>106</v>
      </c>
      <c r="J89" s="4" t="inlineStr">
        <is>
          <t>HAZARD</t>
        </is>
      </c>
      <c r="K89" s="4" t="inlineStr">
        <is>
          <t>POLY</t>
        </is>
      </c>
      <c r="L89" s="3" t="n">
        <v>15</v>
      </c>
      <c r="M89" s="5" t="inlineStr"/>
      <c r="N89" s="3" t="n">
        <v>8</v>
      </c>
      <c r="O89" s="6" t="n">
        <v>2</v>
      </c>
      <c r="P89" s="3" t="n">
        <v>190</v>
      </c>
      <c r="Q89" s="3" t="n">
        <v>46</v>
      </c>
      <c r="R89" s="3" t="n">
        <v>97.90000000000001</v>
      </c>
      <c r="S89" s="3" t="n">
        <v>0</v>
      </c>
      <c r="T89" s="3" t="n">
        <v>0</v>
      </c>
      <c r="U89" s="6" t="n">
        <v>0.59</v>
      </c>
      <c r="V89" s="6" t="n">
        <v>0.53</v>
      </c>
      <c r="W89" s="3" t="n">
        <v>0.7</v>
      </c>
      <c r="X89" s="3" t="n">
        <v>0.6</v>
      </c>
      <c r="Y89" s="6" t="n">
        <v>21.6</v>
      </c>
      <c r="Z89" s="3" t="n">
        <v>0.65</v>
      </c>
      <c r="AA89" s="3" t="n">
        <v>0.65</v>
      </c>
      <c r="AB89" s="3" t="n">
        <v>0.6899999999999999</v>
      </c>
      <c r="AC89" s="3" t="n">
        <v>0.65</v>
      </c>
      <c r="AD89" s="3" t="n">
        <v>0.64</v>
      </c>
      <c r="AE89" s="3" t="n">
        <v>0.62</v>
      </c>
      <c r="AF89" s="3" t="n">
        <v>3.77</v>
      </c>
      <c r="AG89" s="3" t="n">
        <v>2.47</v>
      </c>
      <c r="AH89" s="3" t="n">
        <v>5.74</v>
      </c>
      <c r="AI89" s="3" t="n">
        <v>90</v>
      </c>
      <c r="AJ89" s="3" t="n">
        <v>59</v>
      </c>
      <c r="AK89" s="3" t="n">
        <v>138</v>
      </c>
      <c r="AL89" s="3" t="n">
        <v>143</v>
      </c>
      <c r="AM89" s="3" t="n">
        <v>126.1</v>
      </c>
      <c r="AN89" s="3" t="n">
        <v>162.2</v>
      </c>
      <c r="AO89" s="3" t="n">
        <v>0.278</v>
      </c>
      <c r="AP89" s="3" t="n">
        <v>0.216</v>
      </c>
      <c r="AQ89" s="3" t="n">
        <v>0.357</v>
      </c>
      <c r="AR89" s="4">
        <f>HYPERLINK("file:///PrunModu-ab-10mn-m-haz-pol-la-ma-yav60e03", "PrunModu-ab-10mn-m-haz-pol-la-ma-yav60e03")</f>
        <v/>
      </c>
    </row>
    <row r="90">
      <c r="A90" s="1" t="n">
        <v>89</v>
      </c>
      <c r="B90" s="3" t="n">
        <v>3</v>
      </c>
      <c r="C90" s="4" t="inlineStr">
        <is>
          <t>Prunella modularis</t>
        </is>
      </c>
      <c r="D90" s="4" t="inlineStr">
        <is>
          <t>a+b</t>
        </is>
      </c>
      <c r="E90" s="4" t="inlineStr">
        <is>
          <t>m</t>
        </is>
      </c>
      <c r="F90" s="4" t="inlineStr">
        <is>
          <t>10mn</t>
        </is>
      </c>
      <c r="G90" s="3" t="n">
        <v>47</v>
      </c>
      <c r="H90" s="3" t="n">
        <v>271.22109039805</v>
      </c>
      <c r="I90" s="3" t="n">
        <v>115</v>
      </c>
      <c r="J90" s="4" t="inlineStr">
        <is>
          <t>HAZARD</t>
        </is>
      </c>
      <c r="K90" s="4" t="inlineStr">
        <is>
          <t>POLY</t>
        </is>
      </c>
      <c r="L90" s="3" t="n">
        <v>50</v>
      </c>
      <c r="M90" s="5" t="inlineStr"/>
      <c r="N90" s="5" t="inlineStr"/>
      <c r="O90" s="6" t="n">
        <v>2</v>
      </c>
      <c r="P90" s="3" t="n">
        <v>190</v>
      </c>
      <c r="Q90" s="3" t="n">
        <v>39</v>
      </c>
      <c r="R90" s="3" t="n">
        <v>83</v>
      </c>
      <c r="S90" s="3" t="n">
        <v>0</v>
      </c>
      <c r="T90" s="3" t="n">
        <v>0</v>
      </c>
      <c r="U90" s="6" t="n">
        <v>0.4</v>
      </c>
      <c r="V90" s="7" t="n">
        <v>0.82</v>
      </c>
      <c r="W90" s="3" t="n">
        <v>0.9</v>
      </c>
      <c r="X90" s="3" t="n">
        <v>0.7</v>
      </c>
      <c r="Y90" s="6" t="n">
        <v>23.9</v>
      </c>
      <c r="Z90" s="3" t="n">
        <v>0.65</v>
      </c>
      <c r="AA90" s="3" t="n">
        <v>0.65</v>
      </c>
      <c r="AB90" s="3" t="n">
        <v>0.7</v>
      </c>
      <c r="AC90" s="3" t="n">
        <v>0.62</v>
      </c>
      <c r="AD90" s="3" t="n">
        <v>0.67</v>
      </c>
      <c r="AE90" s="3" t="n">
        <v>0.6</v>
      </c>
      <c r="AF90" s="3" t="n">
        <v>3.47</v>
      </c>
      <c r="AG90" s="3" t="n">
        <v>2.18</v>
      </c>
      <c r="AH90" s="3" t="n">
        <v>5.54</v>
      </c>
      <c r="AI90" s="3" t="n">
        <v>83</v>
      </c>
      <c r="AJ90" s="3" t="n">
        <v>52</v>
      </c>
      <c r="AK90" s="3" t="n">
        <v>133</v>
      </c>
      <c r="AL90" s="3" t="n">
        <v>137.2</v>
      </c>
      <c r="AM90" s="3" t="n">
        <v>117.8</v>
      </c>
      <c r="AN90" s="3" t="n">
        <v>159.7</v>
      </c>
      <c r="AO90" s="3" t="n">
        <v>0.256</v>
      </c>
      <c r="AP90" s="3" t="n">
        <v>0.189</v>
      </c>
      <c r="AQ90" s="3" t="n">
        <v>0.346</v>
      </c>
      <c r="AR90" s="4">
        <f>HYPERLINK("file:///PrunModu-ab-10mn-m-haz-pol-l50-as_os8u3", "PrunModu-ab-10mn-m-haz-pol-l50-as_os8u3")</f>
        <v/>
      </c>
    </row>
    <row r="91">
      <c r="A91" s="1" t="n">
        <v>90</v>
      </c>
      <c r="B91" s="3" t="n">
        <v>3</v>
      </c>
      <c r="C91" s="4" t="inlineStr">
        <is>
          <t>Prunella modularis</t>
        </is>
      </c>
      <c r="D91" s="4" t="inlineStr">
        <is>
          <t>a+b</t>
        </is>
      </c>
      <c r="E91" s="4" t="inlineStr">
        <is>
          <t>m</t>
        </is>
      </c>
      <c r="F91" s="4" t="inlineStr">
        <is>
          <t>10mn</t>
        </is>
      </c>
      <c r="G91" s="3" t="n">
        <v>47</v>
      </c>
      <c r="H91" s="3" t="n">
        <v>271.22109039805</v>
      </c>
      <c r="I91" s="3" t="n">
        <v>108</v>
      </c>
      <c r="J91" s="4" t="inlineStr">
        <is>
          <t>HAZARD</t>
        </is>
      </c>
      <c r="K91" s="4" t="inlineStr">
        <is>
          <t>POLY</t>
        </is>
      </c>
      <c r="L91" s="3" t="n">
        <v>12</v>
      </c>
      <c r="M91" s="3" t="n">
        <v>222</v>
      </c>
      <c r="N91" s="3" t="n">
        <v>6</v>
      </c>
      <c r="O91" s="6" t="n">
        <v>2</v>
      </c>
      <c r="P91" s="3" t="n">
        <v>190</v>
      </c>
      <c r="Q91" s="3" t="n">
        <v>45</v>
      </c>
      <c r="R91" s="3" t="n">
        <v>95.7</v>
      </c>
      <c r="S91" s="3" t="n">
        <v>0</v>
      </c>
      <c r="T91" s="3" t="n">
        <v>0</v>
      </c>
      <c r="U91" s="6" t="n">
        <v>0.68</v>
      </c>
      <c r="V91" s="6" t="n">
        <v>0.49</v>
      </c>
      <c r="W91" s="3" t="n">
        <v>0.7</v>
      </c>
      <c r="X91" s="3" t="n">
        <v>0.5</v>
      </c>
      <c r="Y91" s="6" t="n">
        <v>21</v>
      </c>
      <c r="Z91" s="3" t="n">
        <v>0.65</v>
      </c>
      <c r="AA91" s="3" t="n">
        <v>0.64</v>
      </c>
      <c r="AB91" s="3" t="n">
        <v>0.68</v>
      </c>
      <c r="AC91" s="3" t="n">
        <v>0.65</v>
      </c>
      <c r="AD91" s="3" t="n">
        <v>0.63</v>
      </c>
      <c r="AE91" s="3" t="n">
        <v>0.62</v>
      </c>
      <c r="AF91" s="3" t="n">
        <v>3.66</v>
      </c>
      <c r="AG91" s="3" t="n">
        <v>2.43</v>
      </c>
      <c r="AH91" s="3" t="n">
        <v>5.52</v>
      </c>
      <c r="AI91" s="3" t="n">
        <v>88</v>
      </c>
      <c r="AJ91" s="3" t="n">
        <v>58</v>
      </c>
      <c r="AK91" s="3" t="n">
        <v>132</v>
      </c>
      <c r="AL91" s="3" t="n">
        <v>143.6</v>
      </c>
      <c r="AM91" s="3" t="n">
        <v>128.7</v>
      </c>
      <c r="AN91" s="3" t="n">
        <v>160.2</v>
      </c>
      <c r="AO91" s="3" t="n">
        <v>0.419</v>
      </c>
      <c r="AP91" s="3" t="n">
        <v>0.336</v>
      </c>
      <c r="AQ91" s="3" t="n">
        <v>0.521</v>
      </c>
      <c r="AR91" s="4">
        <f>HYPERLINK("file:///PrunModu-ab-10mn-m-haz-pol-la-ra-ma-tl25re5a", "PrunModu-ab-10mn-m-haz-pol-la-ra-ma-tl25re5a")</f>
        <v/>
      </c>
    </row>
    <row r="92">
      <c r="A92" s="1" t="n">
        <v>91</v>
      </c>
      <c r="B92" s="3" t="n">
        <v>3</v>
      </c>
      <c r="C92" s="4" t="inlineStr">
        <is>
          <t>Prunella modularis</t>
        </is>
      </c>
      <c r="D92" s="4" t="inlineStr">
        <is>
          <t>a+b</t>
        </is>
      </c>
      <c r="E92" s="4" t="inlineStr">
        <is>
          <t>m</t>
        </is>
      </c>
      <c r="F92" s="4" t="inlineStr">
        <is>
          <t>10mn</t>
        </is>
      </c>
      <c r="G92" s="3" t="n">
        <v>47</v>
      </c>
      <c r="H92" s="3" t="n">
        <v>271.22109039805</v>
      </c>
      <c r="I92" s="3" t="n">
        <v>96</v>
      </c>
      <c r="J92" s="4" t="inlineStr">
        <is>
          <t>HNORMAL</t>
        </is>
      </c>
      <c r="K92" s="4" t="inlineStr">
        <is>
          <t>POLY</t>
        </is>
      </c>
      <c r="L92" s="5" t="inlineStr"/>
      <c r="M92" s="3" t="n">
        <v>200</v>
      </c>
      <c r="N92" s="5" t="inlineStr"/>
      <c r="O92" s="6" t="n">
        <v>2</v>
      </c>
      <c r="P92" s="3" t="n">
        <v>190</v>
      </c>
      <c r="Q92" s="3" t="n">
        <v>46</v>
      </c>
      <c r="R92" s="3" t="n">
        <v>97.90000000000001</v>
      </c>
      <c r="S92" s="3" t="n">
        <v>1</v>
      </c>
      <c r="T92" s="3" t="n">
        <v>0</v>
      </c>
      <c r="U92" s="6" t="n">
        <v>0.44</v>
      </c>
      <c r="V92" s="7" t="n">
        <v>0.92</v>
      </c>
      <c r="W92" s="3" t="n">
        <v>0.8</v>
      </c>
      <c r="X92" s="3" t="n">
        <v>0.8</v>
      </c>
      <c r="Y92" s="6" t="n">
        <v>29.5</v>
      </c>
      <c r="Z92" s="3" t="n">
        <v>0.64</v>
      </c>
      <c r="AA92" s="3" t="n">
        <v>0.66</v>
      </c>
      <c r="AB92" s="3" t="n">
        <v>0.71</v>
      </c>
      <c r="AC92" s="3" t="n">
        <v>0.61</v>
      </c>
      <c r="AD92" s="3" t="n">
        <v>0.66</v>
      </c>
      <c r="AE92" s="3" t="n">
        <v>0.53</v>
      </c>
      <c r="AF92" s="3" t="n">
        <v>5.08</v>
      </c>
      <c r="AG92" s="3" t="n">
        <v>2.87</v>
      </c>
      <c r="AH92" s="3" t="n">
        <v>9.02</v>
      </c>
      <c r="AI92" s="3" t="n">
        <v>122</v>
      </c>
      <c r="AJ92" s="3" t="n">
        <v>69</v>
      </c>
      <c r="AK92" s="3" t="n">
        <v>216</v>
      </c>
      <c r="AL92" s="3" t="n">
        <v>123.1</v>
      </c>
      <c r="AM92" s="3" t="n">
        <v>97.40000000000001</v>
      </c>
      <c r="AN92" s="3" t="n">
        <v>155.5</v>
      </c>
      <c r="AO92" s="3" t="n">
        <v>0.379</v>
      </c>
      <c r="AP92" s="3" t="n">
        <v>0.239</v>
      </c>
      <c r="AQ92" s="3" t="n">
        <v>0.602</v>
      </c>
      <c r="AR92" s="4">
        <f>HYPERLINK("file:///PrunModu-ab-10mn-m-hno-pol-r200-y11duisp", "PrunModu-ab-10mn-m-hno-pol-r200-y11duisp")</f>
        <v/>
      </c>
    </row>
    <row r="93">
      <c r="A93" s="1" t="n">
        <v>92</v>
      </c>
      <c r="B93" s="3" t="n">
        <v>3</v>
      </c>
      <c r="C93" s="4" t="inlineStr">
        <is>
          <t>Prunella modularis</t>
        </is>
      </c>
      <c r="D93" s="4" t="inlineStr">
        <is>
          <t>a+b</t>
        </is>
      </c>
      <c r="E93" s="4" t="inlineStr">
        <is>
          <t>m</t>
        </is>
      </c>
      <c r="F93" s="4" t="inlineStr">
        <is>
          <t>10mn</t>
        </is>
      </c>
      <c r="G93" s="3" t="n">
        <v>47</v>
      </c>
      <c r="H93" s="3" t="n">
        <v>271.22109039805</v>
      </c>
      <c r="I93" s="3" t="n">
        <v>107</v>
      </c>
      <c r="J93" s="4" t="inlineStr">
        <is>
          <t>HAZARD</t>
        </is>
      </c>
      <c r="K93" s="4" t="inlineStr">
        <is>
          <t>POLY</t>
        </is>
      </c>
      <c r="L93" s="3" t="n">
        <v>11</v>
      </c>
      <c r="M93" s="3" t="n">
        <v>197</v>
      </c>
      <c r="N93" s="5" t="inlineStr"/>
      <c r="O93" s="7" t="n">
        <v>1</v>
      </c>
      <c r="P93" s="3" t="n">
        <v>190</v>
      </c>
      <c r="Q93" s="3" t="n">
        <v>45</v>
      </c>
      <c r="R93" s="3" t="n">
        <v>95.7</v>
      </c>
      <c r="S93" s="3" t="n">
        <v>0</v>
      </c>
      <c r="T93" s="3" t="n">
        <v>0</v>
      </c>
      <c r="U93" s="6" t="n">
        <v>0.46</v>
      </c>
      <c r="V93" s="6" t="n">
        <v>0.52</v>
      </c>
      <c r="W93" s="3" t="n">
        <v>0.7</v>
      </c>
      <c r="X93" s="3" t="n">
        <v>0.6</v>
      </c>
      <c r="Y93" s="6" t="n">
        <v>21.4</v>
      </c>
      <c r="Z93" s="3" t="n">
        <v>0.63</v>
      </c>
      <c r="AA93" s="3" t="n">
        <v>0.62</v>
      </c>
      <c r="AB93" s="3" t="n">
        <v>0.66</v>
      </c>
      <c r="AC93" s="3" t="n">
        <v>0.61</v>
      </c>
      <c r="AD93" s="3" t="n">
        <v>0.62</v>
      </c>
      <c r="AE93" s="3" t="n">
        <v>0.6</v>
      </c>
      <c r="AF93" s="3" t="n">
        <v>3.68</v>
      </c>
      <c r="AG93" s="3" t="n">
        <v>2.42</v>
      </c>
      <c r="AH93" s="3" t="n">
        <v>5.59</v>
      </c>
      <c r="AI93" s="3" t="n">
        <v>88</v>
      </c>
      <c r="AJ93" s="3" t="n">
        <v>58</v>
      </c>
      <c r="AK93" s="3" t="n">
        <v>134</v>
      </c>
      <c r="AL93" s="3" t="n">
        <v>143.2</v>
      </c>
      <c r="AM93" s="3" t="n">
        <v>127.3</v>
      </c>
      <c r="AN93" s="3" t="n">
        <v>161.1</v>
      </c>
      <c r="AO93" s="3" t="n">
        <v>0.529</v>
      </c>
      <c r="AP93" s="3" t="n">
        <v>0.418</v>
      </c>
      <c r="AQ93" s="3" t="n">
        <v>0.669</v>
      </c>
      <c r="AR93" s="4">
        <f>HYPERLINK("file:///PrunModu-ab-10mn-m-haz-pol-la-ra-7d8x2k9h", "PrunModu-ab-10mn-m-haz-pol-la-ra-7d8x2k9h")</f>
        <v/>
      </c>
    </row>
    <row r="94">
      <c r="A94" s="1" t="n">
        <v>93</v>
      </c>
      <c r="B94" t="n">
        <v>3</v>
      </c>
      <c r="C94" s="8" t="inlineStr">
        <is>
          <t>Prunella modularis</t>
        </is>
      </c>
      <c r="D94" s="8" t="inlineStr">
        <is>
          <t>a+b</t>
        </is>
      </c>
      <c r="E94" s="8" t="inlineStr">
        <is>
          <t>m</t>
        </is>
      </c>
      <c r="F94" s="8" t="inlineStr">
        <is>
          <t>10mn</t>
        </is>
      </c>
      <c r="G94" t="n">
        <v>47</v>
      </c>
      <c r="H94" t="n">
        <v>271.22109039805</v>
      </c>
      <c r="I94" t="n">
        <v>86</v>
      </c>
      <c r="J94" s="8" t="inlineStr">
        <is>
          <t>HNORMAL</t>
        </is>
      </c>
      <c r="K94" s="8" t="inlineStr">
        <is>
          <t>POLY</t>
        </is>
      </c>
      <c r="L94" s="9" t="inlineStr"/>
      <c r="M94" s="9" t="inlineStr"/>
      <c r="N94" s="9" t="inlineStr"/>
      <c r="O94" s="7" t="n">
        <v>1</v>
      </c>
      <c r="P94" t="n">
        <v>190</v>
      </c>
      <c r="Q94" t="n">
        <v>47</v>
      </c>
      <c r="R94" t="n">
        <v>100</v>
      </c>
      <c r="S94" t="n">
        <v>0</v>
      </c>
      <c r="T94" t="n">
        <v>0.84</v>
      </c>
      <c r="U94" s="6" t="n">
        <v>0.3</v>
      </c>
      <c r="V94" s="6" t="n">
        <v>0.54</v>
      </c>
      <c r="W94" t="n">
        <v>0.6</v>
      </c>
      <c r="X94" t="n">
        <v>0.7</v>
      </c>
      <c r="Y94" s="6" t="n">
        <v>22.9</v>
      </c>
      <c r="Z94" t="n">
        <v>0.63</v>
      </c>
      <c r="AA94" t="n">
        <v>0.62</v>
      </c>
      <c r="AB94" t="n">
        <v>0.62</v>
      </c>
      <c r="AC94" t="n">
        <v>0.58</v>
      </c>
      <c r="AD94" t="n">
        <v>0.62</v>
      </c>
      <c r="AE94" t="n">
        <v>0.59</v>
      </c>
      <c r="AF94" t="n">
        <v>6.44</v>
      </c>
      <c r="AG94" t="n">
        <v>4.12</v>
      </c>
      <c r="AH94" t="n">
        <v>10.07</v>
      </c>
      <c r="AI94" t="n">
        <v>155</v>
      </c>
      <c r="AJ94" t="n">
        <v>99</v>
      </c>
      <c r="AK94" t="n">
        <v>242</v>
      </c>
      <c r="AL94" t="n">
        <v>110.6</v>
      </c>
      <c r="AM94" t="n">
        <v>95.5</v>
      </c>
      <c r="AN94" t="n">
        <v>128</v>
      </c>
      <c r="AO94" t="n">
        <v>0.166</v>
      </c>
      <c r="AP94" t="n">
        <v>0.124</v>
      </c>
      <c r="AQ94" t="n">
        <v>0.222</v>
      </c>
      <c r="AR94" s="8">
        <f>HYPERLINK("file:///PrunModu-ab-10mn-m-hno-pol-zl53dkfo", "PrunModu-ab-10mn-m-hno-pol-zl53dkfo")</f>
        <v/>
      </c>
    </row>
    <row r="95">
      <c r="A95" s="1" t="n">
        <v>94</v>
      </c>
      <c r="B95" t="n">
        <v>3</v>
      </c>
      <c r="C95" s="8" t="inlineStr">
        <is>
          <t>Prunella modularis</t>
        </is>
      </c>
      <c r="D95" s="8" t="inlineStr">
        <is>
          <t>a+b</t>
        </is>
      </c>
      <c r="E95" s="8" t="inlineStr">
        <is>
          <t>m</t>
        </is>
      </c>
      <c r="F95" s="8" t="inlineStr">
        <is>
          <t>10mn</t>
        </is>
      </c>
      <c r="G95" t="n">
        <v>47</v>
      </c>
      <c r="H95" t="n">
        <v>271.22109039805</v>
      </c>
      <c r="I95" t="n">
        <v>97</v>
      </c>
      <c r="J95" s="8" t="inlineStr">
        <is>
          <t>HNORMAL</t>
        </is>
      </c>
      <c r="K95" s="8" t="inlineStr">
        <is>
          <t>POLY</t>
        </is>
      </c>
      <c r="L95" t="n">
        <v>20</v>
      </c>
      <c r="M95" s="9" t="inlineStr"/>
      <c r="N95" s="9" t="inlineStr"/>
      <c r="O95" s="7" t="n">
        <v>1</v>
      </c>
      <c r="P95" t="n">
        <v>190</v>
      </c>
      <c r="Q95" t="n">
        <v>46</v>
      </c>
      <c r="R95" t="n">
        <v>97.90000000000001</v>
      </c>
      <c r="S95" t="n">
        <v>0</v>
      </c>
      <c r="T95" t="n">
        <v>0.65</v>
      </c>
      <c r="U95" s="6" t="n">
        <v>0.27</v>
      </c>
      <c r="V95" s="6" t="n">
        <v>0.54</v>
      </c>
      <c r="W95" t="n">
        <v>0.6</v>
      </c>
      <c r="X95" t="n">
        <v>0.7</v>
      </c>
      <c r="Y95" s="6" t="n">
        <v>23.1</v>
      </c>
      <c r="Z95" t="n">
        <v>0.62</v>
      </c>
      <c r="AA95" t="n">
        <v>0.62</v>
      </c>
      <c r="AB95" t="n">
        <v>0.61</v>
      </c>
      <c r="AC95" t="n">
        <v>0.5600000000000001</v>
      </c>
      <c r="AD95" t="n">
        <v>0.61</v>
      </c>
      <c r="AE95" t="n">
        <v>0.58</v>
      </c>
      <c r="AF95" t="n">
        <v>6.59</v>
      </c>
      <c r="AG95" t="n">
        <v>4.2</v>
      </c>
      <c r="AH95" t="n">
        <v>10.35</v>
      </c>
      <c r="AI95" t="n">
        <v>158</v>
      </c>
      <c r="AJ95" t="n">
        <v>101</v>
      </c>
      <c r="AK95" t="n">
        <v>248</v>
      </c>
      <c r="AL95" t="n">
        <v>108.1</v>
      </c>
      <c r="AM95" t="n">
        <v>92.90000000000001</v>
      </c>
      <c r="AN95" t="n">
        <v>125.8</v>
      </c>
      <c r="AO95" t="n">
        <v>0.159</v>
      </c>
      <c r="AP95" t="n">
        <v>0.118</v>
      </c>
      <c r="AQ95" t="n">
        <v>0.215</v>
      </c>
      <c r="AR95" s="8">
        <f>HYPERLINK("file:///PrunModu-ab-10mn-m-hno-pol-l20-sttnd2jo", "PrunModu-ab-10mn-m-hno-pol-l20-sttnd2jo")</f>
        <v/>
      </c>
    </row>
    <row r="96">
      <c r="A96" s="1" t="n">
        <v>95</v>
      </c>
      <c r="B96" s="3" t="n">
        <v>3</v>
      </c>
      <c r="C96" s="4" t="inlineStr">
        <is>
          <t>Prunella modularis</t>
        </is>
      </c>
      <c r="D96" s="4" t="inlineStr">
        <is>
          <t>a+b</t>
        </is>
      </c>
      <c r="E96" s="4" t="inlineStr">
        <is>
          <t>m</t>
        </is>
      </c>
      <c r="F96" s="4" t="inlineStr">
        <is>
          <t>10mn</t>
        </is>
      </c>
      <c r="G96" s="3" t="n">
        <v>47</v>
      </c>
      <c r="H96" s="3" t="n">
        <v>271.22109039805</v>
      </c>
      <c r="I96" s="3" t="n">
        <v>105</v>
      </c>
      <c r="J96" s="4" t="inlineStr">
        <is>
          <t>HAZARD</t>
        </is>
      </c>
      <c r="K96" s="4" t="inlineStr">
        <is>
          <t>POLY</t>
        </is>
      </c>
      <c r="L96" s="3" t="n">
        <v>25</v>
      </c>
      <c r="M96" s="5" t="inlineStr"/>
      <c r="N96" s="5" t="inlineStr"/>
      <c r="O96" s="6" t="n">
        <v>2</v>
      </c>
      <c r="P96" s="3" t="n">
        <v>190</v>
      </c>
      <c r="Q96" s="3" t="n">
        <v>45</v>
      </c>
      <c r="R96" s="3" t="n">
        <v>95.7</v>
      </c>
      <c r="S96" s="3" t="n">
        <v>0</v>
      </c>
      <c r="T96" s="3" t="n">
        <v>0</v>
      </c>
      <c r="U96" s="6" t="n">
        <v>0.43</v>
      </c>
      <c r="V96" s="6" t="n">
        <v>0.53</v>
      </c>
      <c r="W96" s="3" t="n">
        <v>0.7</v>
      </c>
      <c r="X96" s="3" t="n">
        <v>0.5</v>
      </c>
      <c r="Y96" s="6" t="n">
        <v>22.1</v>
      </c>
      <c r="Z96" s="3" t="n">
        <v>0.61</v>
      </c>
      <c r="AA96" s="3" t="n">
        <v>0.6</v>
      </c>
      <c r="AB96" s="3" t="n">
        <v>0.64</v>
      </c>
      <c r="AC96" s="3" t="n">
        <v>0.58</v>
      </c>
      <c r="AD96" s="3" t="n">
        <v>0.6</v>
      </c>
      <c r="AE96" s="3" t="n">
        <v>0.58</v>
      </c>
      <c r="AF96" s="3" t="n">
        <v>3.76</v>
      </c>
      <c r="AG96" s="3" t="n">
        <v>2.44</v>
      </c>
      <c r="AH96" s="3" t="n">
        <v>5.79</v>
      </c>
      <c r="AI96" s="3" t="n">
        <v>90</v>
      </c>
      <c r="AJ96" s="3" t="n">
        <v>59</v>
      </c>
      <c r="AK96" s="3" t="n">
        <v>139</v>
      </c>
      <c r="AL96" s="3" t="n">
        <v>141.6</v>
      </c>
      <c r="AM96" s="3" t="n">
        <v>124.4</v>
      </c>
      <c r="AN96" s="3" t="n">
        <v>161.2</v>
      </c>
      <c r="AO96" s="3" t="n">
        <v>0.273</v>
      </c>
      <c r="AP96" s="3" t="n">
        <v>0.211</v>
      </c>
      <c r="AQ96" s="3" t="n">
        <v>0.353</v>
      </c>
      <c r="AR96" s="4">
        <f>HYPERLINK("file:///PrunModu-ab-10mn-m-haz-pol-la-hs1y1lfs", "PrunModu-ab-10mn-m-haz-pol-la-hs1y1lfs")</f>
        <v/>
      </c>
    </row>
    <row r="97">
      <c r="A97" s="1" t="n">
        <v>96</v>
      </c>
      <c r="B97" s="3" t="n">
        <v>3</v>
      </c>
      <c r="C97" s="4" t="inlineStr">
        <is>
          <t>Prunella modularis</t>
        </is>
      </c>
      <c r="D97" s="4" t="inlineStr">
        <is>
          <t>a+b</t>
        </is>
      </c>
      <c r="E97" s="4" t="inlineStr">
        <is>
          <t>m</t>
        </is>
      </c>
      <c r="F97" s="4" t="inlineStr">
        <is>
          <t>10mn</t>
        </is>
      </c>
      <c r="G97" s="3" t="n">
        <v>47</v>
      </c>
      <c r="H97" s="3" t="n">
        <v>271.22109039805</v>
      </c>
      <c r="I97" s="3" t="n">
        <v>104</v>
      </c>
      <c r="J97" s="4" t="inlineStr">
        <is>
          <t>HAZARD</t>
        </is>
      </c>
      <c r="K97" s="4" t="inlineStr">
        <is>
          <t>POLY</t>
        </is>
      </c>
      <c r="L97" s="5" t="inlineStr"/>
      <c r="M97" s="3" t="n">
        <v>203</v>
      </c>
      <c r="N97" s="3" t="n">
        <v>8</v>
      </c>
      <c r="O97" s="7" t="n">
        <v>1</v>
      </c>
      <c r="P97" s="3" t="n">
        <v>190</v>
      </c>
      <c r="Q97" s="3" t="n">
        <v>46</v>
      </c>
      <c r="R97" s="3" t="n">
        <v>97.90000000000001</v>
      </c>
      <c r="S97" s="3" t="n">
        <v>0</v>
      </c>
      <c r="T97" s="3" t="n">
        <v>0</v>
      </c>
      <c r="U97" s="6" t="n">
        <v>0.54</v>
      </c>
      <c r="V97" s="6" t="n">
        <v>0.41</v>
      </c>
      <c r="W97" s="3" t="n">
        <v>0.6</v>
      </c>
      <c r="X97" s="3" t="n">
        <v>0.4</v>
      </c>
      <c r="Y97" s="6" t="n">
        <v>21.3</v>
      </c>
      <c r="Z97" s="3" t="n">
        <v>0.58</v>
      </c>
      <c r="AA97" s="3" t="n">
        <v>0.58</v>
      </c>
      <c r="AB97" s="3" t="n">
        <v>0.61</v>
      </c>
      <c r="AC97" s="3" t="n">
        <v>0.58</v>
      </c>
      <c r="AD97" s="3" t="n">
        <v>0.5600000000000001</v>
      </c>
      <c r="AE97" s="3" t="n">
        <v>0.57</v>
      </c>
      <c r="AF97" s="3" t="n">
        <v>3.76</v>
      </c>
      <c r="AG97" s="3" t="n">
        <v>2.48</v>
      </c>
      <c r="AH97" s="3" t="n">
        <v>5.7</v>
      </c>
      <c r="AI97" s="3" t="n">
        <v>90</v>
      </c>
      <c r="AJ97" s="3" t="n">
        <v>59</v>
      </c>
      <c r="AK97" s="3" t="n">
        <v>137</v>
      </c>
      <c r="AL97" s="3" t="n">
        <v>143.2</v>
      </c>
      <c r="AM97" s="3" t="n">
        <v>128</v>
      </c>
      <c r="AN97" s="3" t="n">
        <v>160.3</v>
      </c>
      <c r="AO97" s="3" t="n">
        <v>0.496</v>
      </c>
      <c r="AP97" s="3" t="n">
        <v>0.396</v>
      </c>
      <c r="AQ97" s="3" t="n">
        <v>0.621</v>
      </c>
      <c r="AR97" s="4">
        <f>HYPERLINK("file:///PrunModu-ab-10mn-m-haz-pol-ra-ma-0ukbm4hm", "PrunModu-ab-10mn-m-haz-pol-ra-ma-0ukbm4hm")</f>
        <v/>
      </c>
    </row>
    <row r="98">
      <c r="A98" s="1" t="n">
        <v>97</v>
      </c>
      <c r="B98" s="3" t="n">
        <v>3</v>
      </c>
      <c r="C98" s="4" t="inlineStr">
        <is>
          <t>Prunella modularis</t>
        </is>
      </c>
      <c r="D98" s="4" t="inlineStr">
        <is>
          <t>a+b</t>
        </is>
      </c>
      <c r="E98" s="4" t="inlineStr">
        <is>
          <t>m</t>
        </is>
      </c>
      <c r="F98" s="4" t="inlineStr">
        <is>
          <t>10mn</t>
        </is>
      </c>
      <c r="G98" s="3" t="n">
        <v>47</v>
      </c>
      <c r="H98" s="3" t="n">
        <v>271.22109039805</v>
      </c>
      <c r="I98" s="3" t="n">
        <v>103</v>
      </c>
      <c r="J98" s="4" t="inlineStr">
        <is>
          <t>HAZARD</t>
        </is>
      </c>
      <c r="K98" s="4" t="inlineStr">
        <is>
          <t>POLY</t>
        </is>
      </c>
      <c r="L98" s="5" t="inlineStr"/>
      <c r="M98" s="3" t="n">
        <v>202</v>
      </c>
      <c r="N98" s="5" t="inlineStr"/>
      <c r="O98" s="7" t="n">
        <v>1</v>
      </c>
      <c r="P98" s="3" t="n">
        <v>190</v>
      </c>
      <c r="Q98" s="3" t="n">
        <v>46</v>
      </c>
      <c r="R98" s="3" t="n">
        <v>97.90000000000001</v>
      </c>
      <c r="S98" s="3" t="n">
        <v>0</v>
      </c>
      <c r="T98" s="3" t="n">
        <v>0</v>
      </c>
      <c r="U98" s="6" t="n">
        <v>0.54</v>
      </c>
      <c r="V98" s="6" t="n">
        <v>0.41</v>
      </c>
      <c r="W98" s="3" t="n">
        <v>0.6</v>
      </c>
      <c r="X98" s="3" t="n">
        <v>0.4</v>
      </c>
      <c r="Y98" s="6" t="n">
        <v>21.3</v>
      </c>
      <c r="Z98" s="3" t="n">
        <v>0.58</v>
      </c>
      <c r="AA98" s="3" t="n">
        <v>0.58</v>
      </c>
      <c r="AB98" s="3" t="n">
        <v>0.61</v>
      </c>
      <c r="AC98" s="3" t="n">
        <v>0.58</v>
      </c>
      <c r="AD98" s="3" t="n">
        <v>0.5600000000000001</v>
      </c>
      <c r="AE98" s="3" t="n">
        <v>0.57</v>
      </c>
      <c r="AF98" s="3" t="n">
        <v>3.76</v>
      </c>
      <c r="AG98" s="3" t="n">
        <v>2.48</v>
      </c>
      <c r="AH98" s="3" t="n">
        <v>5.7</v>
      </c>
      <c r="AI98" s="3" t="n">
        <v>90</v>
      </c>
      <c r="AJ98" s="3" t="n">
        <v>59</v>
      </c>
      <c r="AK98" s="3" t="n">
        <v>137</v>
      </c>
      <c r="AL98" s="3" t="n">
        <v>143.2</v>
      </c>
      <c r="AM98" s="3" t="n">
        <v>127.9</v>
      </c>
      <c r="AN98" s="3" t="n">
        <v>160.4</v>
      </c>
      <c r="AO98" s="3" t="n">
        <v>0.502</v>
      </c>
      <c r="AP98" s="3" t="n">
        <v>0.4</v>
      </c>
      <c r="AQ98" s="3" t="n">
        <v>0.629</v>
      </c>
      <c r="AR98" s="4">
        <f>HYPERLINK("file:///PrunModu-ab-10mn-m-haz-pol-ra-uf_q2t13", "PrunModu-ab-10mn-m-haz-pol-ra-uf_q2t13")</f>
        <v/>
      </c>
    </row>
    <row r="99">
      <c r="A99" s="1" t="n">
        <v>98</v>
      </c>
      <c r="B99" s="3" t="n">
        <v>3</v>
      </c>
      <c r="C99" s="4" t="inlineStr">
        <is>
          <t>Prunella modularis</t>
        </is>
      </c>
      <c r="D99" s="4" t="inlineStr">
        <is>
          <t>a+b</t>
        </is>
      </c>
      <c r="E99" s="4" t="inlineStr">
        <is>
          <t>m</t>
        </is>
      </c>
      <c r="F99" s="4" t="inlineStr">
        <is>
          <t>10mn</t>
        </is>
      </c>
      <c r="G99" s="3" t="n">
        <v>47</v>
      </c>
      <c r="H99" s="3" t="n">
        <v>271.22109039805</v>
      </c>
      <c r="I99" s="3" t="n">
        <v>99</v>
      </c>
      <c r="J99" s="4" t="inlineStr">
        <is>
          <t>HNORMAL</t>
        </is>
      </c>
      <c r="K99" s="4" t="inlineStr">
        <is>
          <t>POLY</t>
        </is>
      </c>
      <c r="L99" s="3" t="n">
        <v>20</v>
      </c>
      <c r="M99" s="3" t="n">
        <v>200</v>
      </c>
      <c r="N99" s="5" t="inlineStr"/>
      <c r="O99" s="6" t="n">
        <v>2</v>
      </c>
      <c r="P99" s="3" t="n">
        <v>190</v>
      </c>
      <c r="Q99" s="3" t="n">
        <v>45</v>
      </c>
      <c r="R99" s="3" t="n">
        <v>95.7</v>
      </c>
      <c r="S99" s="3" t="n">
        <v>1</v>
      </c>
      <c r="T99" s="3" t="n">
        <v>0</v>
      </c>
      <c r="U99" s="6" t="n">
        <v>0.3</v>
      </c>
      <c r="V99" s="7" t="n">
        <v>0.9</v>
      </c>
      <c r="W99" s="3" t="n">
        <v>0.8</v>
      </c>
      <c r="X99" s="3" t="n">
        <v>0.7</v>
      </c>
      <c r="Y99" s="10" t="n">
        <v>30.2</v>
      </c>
      <c r="Z99" s="3" t="n">
        <v>0.58</v>
      </c>
      <c r="AA99" s="3" t="n">
        <v>0.61</v>
      </c>
      <c r="AB99" s="3" t="n">
        <v>0.65</v>
      </c>
      <c r="AC99" s="3" t="n">
        <v>0.54</v>
      </c>
      <c r="AD99" s="3" t="n">
        <v>0.61</v>
      </c>
      <c r="AE99" s="3" t="n">
        <v>0.48</v>
      </c>
      <c r="AF99" s="3" t="n">
        <v>5.13</v>
      </c>
      <c r="AG99" s="3" t="n">
        <v>2.85</v>
      </c>
      <c r="AH99" s="3" t="n">
        <v>9.24</v>
      </c>
      <c r="AI99" s="3" t="n">
        <v>123</v>
      </c>
      <c r="AJ99" s="3" t="n">
        <v>68</v>
      </c>
      <c r="AK99" s="3" t="n">
        <v>222</v>
      </c>
      <c r="AL99" s="3" t="n">
        <v>121.2</v>
      </c>
      <c r="AM99" s="3" t="n">
        <v>94.90000000000001</v>
      </c>
      <c r="AN99" s="3" t="n">
        <v>154.8</v>
      </c>
      <c r="AO99" s="3" t="n">
        <v>0.367</v>
      </c>
      <c r="AP99" s="3" t="n">
        <v>0.226</v>
      </c>
      <c r="AQ99" s="3" t="n">
        <v>0.596</v>
      </c>
      <c r="AR99" s="4">
        <f>HYPERLINK("file:///PrunModu-ab-10mn-m-hno-pol-l20-r200-4g5eods9", "PrunModu-ab-10mn-m-hno-pol-l20-r200-4g5eods9")</f>
        <v/>
      </c>
    </row>
    <row r="100">
      <c r="A100" s="1" t="n">
        <v>99</v>
      </c>
      <c r="B100" t="n">
        <v>3</v>
      </c>
      <c r="C100" s="8" t="inlineStr">
        <is>
          <t>Prunella modularis</t>
        </is>
      </c>
      <c r="D100" s="8" t="inlineStr">
        <is>
          <t>a+b</t>
        </is>
      </c>
      <c r="E100" s="8" t="inlineStr">
        <is>
          <t>m</t>
        </is>
      </c>
      <c r="F100" s="8" t="inlineStr">
        <is>
          <t>10mn</t>
        </is>
      </c>
      <c r="G100" t="n">
        <v>47</v>
      </c>
      <c r="H100" t="n">
        <v>271.22109039805</v>
      </c>
      <c r="I100" t="n">
        <v>111</v>
      </c>
      <c r="J100" s="8" t="inlineStr">
        <is>
          <t>HAZARD</t>
        </is>
      </c>
      <c r="K100" s="8" t="inlineStr">
        <is>
          <t>POLY</t>
        </is>
      </c>
      <c r="L100" s="9" t="inlineStr"/>
      <c r="M100" t="n">
        <v>200</v>
      </c>
      <c r="N100" s="9" t="inlineStr"/>
      <c r="O100" s="6" t="n">
        <v>2</v>
      </c>
      <c r="P100" t="n">
        <v>190</v>
      </c>
      <c r="Q100" t="n">
        <v>46</v>
      </c>
      <c r="R100" t="n">
        <v>97.90000000000001</v>
      </c>
      <c r="S100" t="n">
        <v>0</v>
      </c>
      <c r="T100" t="n">
        <v>1.27</v>
      </c>
      <c r="U100" s="6" t="n">
        <v>0.37</v>
      </c>
      <c r="V100" s="6" t="n">
        <v>0.41</v>
      </c>
      <c r="W100" t="n">
        <v>0.6</v>
      </c>
      <c r="X100" t="n">
        <v>0.4</v>
      </c>
      <c r="Y100" s="6" t="n">
        <v>21.4</v>
      </c>
      <c r="Z100" t="n">
        <v>0.5600000000000001</v>
      </c>
      <c r="AA100" t="n">
        <v>0.55</v>
      </c>
      <c r="AB100" t="n">
        <v>0.58</v>
      </c>
      <c r="AC100" t="n">
        <v>0.53</v>
      </c>
      <c r="AD100" t="n">
        <v>0.54</v>
      </c>
      <c r="AE100" t="n">
        <v>0.54</v>
      </c>
      <c r="AF100" t="n">
        <v>3.76</v>
      </c>
      <c r="AG100" t="n">
        <v>2.48</v>
      </c>
      <c r="AH100" t="n">
        <v>5.71</v>
      </c>
      <c r="AI100" t="n">
        <v>90</v>
      </c>
      <c r="AJ100" t="n">
        <v>59</v>
      </c>
      <c r="AK100" t="n">
        <v>137</v>
      </c>
      <c r="AL100" t="n">
        <v>143.1</v>
      </c>
      <c r="AM100" t="n">
        <v>127.7</v>
      </c>
      <c r="AN100" t="n">
        <v>160.4</v>
      </c>
      <c r="AO100" t="n">
        <v>0.512</v>
      </c>
      <c r="AP100" t="n">
        <v>0.408</v>
      </c>
      <c r="AQ100" t="n">
        <v>0.643</v>
      </c>
      <c r="AR100" s="8">
        <f>HYPERLINK("file:///PrunModu-ab-10mn-m-haz-pol-r200-gd_fp2_2", "PrunModu-ab-10mn-m-haz-pol-r200-gd_fp2_2")</f>
        <v/>
      </c>
    </row>
    <row r="101">
      <c r="A101" s="1" t="n">
        <v>100</v>
      </c>
      <c r="B101" s="3" t="n">
        <v>3</v>
      </c>
      <c r="C101" s="4" t="inlineStr">
        <is>
          <t>Prunella modularis</t>
        </is>
      </c>
      <c r="D101" s="4" t="inlineStr">
        <is>
          <t>a+b</t>
        </is>
      </c>
      <c r="E101" s="4" t="inlineStr">
        <is>
          <t>m</t>
        </is>
      </c>
      <c r="F101" s="4" t="inlineStr">
        <is>
          <t>10mn</t>
        </is>
      </c>
      <c r="G101" s="3" t="n">
        <v>47</v>
      </c>
      <c r="H101" s="3" t="n">
        <v>271.22109039805</v>
      </c>
      <c r="I101" s="3" t="n">
        <v>102</v>
      </c>
      <c r="J101" s="4" t="inlineStr">
        <is>
          <t>HAZARD</t>
        </is>
      </c>
      <c r="K101" s="4" t="inlineStr">
        <is>
          <t>POLY</t>
        </is>
      </c>
      <c r="L101" s="5" t="inlineStr"/>
      <c r="M101" s="5" t="inlineStr"/>
      <c r="N101" s="3" t="n">
        <v>6</v>
      </c>
      <c r="O101" s="6" t="n">
        <v>2</v>
      </c>
      <c r="P101" s="3" t="n">
        <v>190</v>
      </c>
      <c r="Q101" s="3" t="n">
        <v>47</v>
      </c>
      <c r="R101" s="3" t="n">
        <v>100</v>
      </c>
      <c r="S101" s="3" t="n">
        <v>0</v>
      </c>
      <c r="T101" s="3" t="n">
        <v>0</v>
      </c>
      <c r="U101" s="6" t="n">
        <v>0.24</v>
      </c>
      <c r="V101" s="6" t="n">
        <v>0.47</v>
      </c>
      <c r="W101" s="3" t="n">
        <v>0.6</v>
      </c>
      <c r="X101" s="3" t="n">
        <v>0.5</v>
      </c>
      <c r="Y101" s="6" t="n">
        <v>21.5</v>
      </c>
      <c r="Z101" s="3" t="n">
        <v>0.55</v>
      </c>
      <c r="AA101" s="3" t="n">
        <v>0.55</v>
      </c>
      <c r="AB101" s="3" t="n">
        <v>0.57</v>
      </c>
      <c r="AC101" s="3" t="n">
        <v>0.5</v>
      </c>
      <c r="AD101" s="3" t="n">
        <v>0.54</v>
      </c>
      <c r="AE101" s="3" t="n">
        <v>0.54</v>
      </c>
      <c r="AF101" s="3" t="n">
        <v>3.83</v>
      </c>
      <c r="AG101" s="3" t="n">
        <v>2.52</v>
      </c>
      <c r="AH101" s="3" t="n">
        <v>5.84</v>
      </c>
      <c r="AI101" s="3" t="n">
        <v>92</v>
      </c>
      <c r="AJ101" s="3" t="n">
        <v>60</v>
      </c>
      <c r="AK101" s="3" t="n">
        <v>140</v>
      </c>
      <c r="AL101" s="3" t="n">
        <v>143.3</v>
      </c>
      <c r="AM101" s="3" t="n">
        <v>126.7</v>
      </c>
      <c r="AN101" s="3" t="n">
        <v>162.1</v>
      </c>
      <c r="AO101" s="3" t="n">
        <v>0.279</v>
      </c>
      <c r="AP101" s="3" t="n">
        <v>0.218</v>
      </c>
      <c r="AQ101" s="3" t="n">
        <v>0.357</v>
      </c>
      <c r="AR101" s="4">
        <f>HYPERLINK("file:///PrunModu-ab-10mn-m-haz-pol-ma-76d8cb3e", "PrunModu-ab-10mn-m-haz-pol-ma-76d8cb3e")</f>
        <v/>
      </c>
    </row>
    <row r="102">
      <c r="A102" s="1" t="n">
        <v>101</v>
      </c>
      <c r="B102" s="3" t="n">
        <v>3</v>
      </c>
      <c r="C102" s="4" t="inlineStr">
        <is>
          <t>Prunella modularis</t>
        </is>
      </c>
      <c r="D102" s="4" t="inlineStr">
        <is>
          <t>a+b</t>
        </is>
      </c>
      <c r="E102" s="4" t="inlineStr">
        <is>
          <t>m</t>
        </is>
      </c>
      <c r="F102" s="4" t="inlineStr">
        <is>
          <t>10mn</t>
        </is>
      </c>
      <c r="G102" s="3" t="n">
        <v>47</v>
      </c>
      <c r="H102" s="3" t="n">
        <v>271.22109039805</v>
      </c>
      <c r="I102" s="3" t="n">
        <v>101</v>
      </c>
      <c r="J102" s="4" t="inlineStr">
        <is>
          <t>HAZARD</t>
        </is>
      </c>
      <c r="K102" s="4" t="inlineStr">
        <is>
          <t>POLY</t>
        </is>
      </c>
      <c r="L102" s="5" t="inlineStr"/>
      <c r="M102" s="5" t="inlineStr"/>
      <c r="N102" s="5" t="inlineStr"/>
      <c r="O102" s="6" t="n">
        <v>2</v>
      </c>
      <c r="P102" s="3" t="n">
        <v>190</v>
      </c>
      <c r="Q102" s="3" t="n">
        <v>47</v>
      </c>
      <c r="R102" s="3" t="n">
        <v>100</v>
      </c>
      <c r="S102" s="3" t="n">
        <v>0</v>
      </c>
      <c r="T102" s="3" t="n">
        <v>0</v>
      </c>
      <c r="U102" s="6" t="n">
        <v>0.22</v>
      </c>
      <c r="V102" s="6" t="n">
        <v>0.47</v>
      </c>
      <c r="W102" s="3" t="n">
        <v>0.6</v>
      </c>
      <c r="X102" s="3" t="n">
        <v>0.5</v>
      </c>
      <c r="Y102" s="6" t="n">
        <v>21.5</v>
      </c>
      <c r="Z102" s="3" t="n">
        <v>0.55</v>
      </c>
      <c r="AA102" s="3" t="n">
        <v>0.54</v>
      </c>
      <c r="AB102" s="3" t="n">
        <v>0.5600000000000001</v>
      </c>
      <c r="AC102" s="3" t="n">
        <v>0.49</v>
      </c>
      <c r="AD102" s="3" t="n">
        <v>0.54</v>
      </c>
      <c r="AE102" s="3" t="n">
        <v>0.53</v>
      </c>
      <c r="AF102" s="3" t="n">
        <v>3.83</v>
      </c>
      <c r="AG102" s="3" t="n">
        <v>2.52</v>
      </c>
      <c r="AH102" s="3" t="n">
        <v>5.84</v>
      </c>
      <c r="AI102" s="3" t="n">
        <v>92</v>
      </c>
      <c r="AJ102" s="3" t="n">
        <v>60</v>
      </c>
      <c r="AK102" s="3" t="n">
        <v>140</v>
      </c>
      <c r="AL102" s="3" t="n">
        <v>143.3</v>
      </c>
      <c r="AM102" s="3" t="n">
        <v>126.7</v>
      </c>
      <c r="AN102" s="3" t="n">
        <v>162.1</v>
      </c>
      <c r="AO102" s="3" t="n">
        <v>0.279</v>
      </c>
      <c r="AP102" s="3" t="n">
        <v>0.218</v>
      </c>
      <c r="AQ102" s="3" t="n">
        <v>0.357</v>
      </c>
      <c r="AR102" s="4">
        <f>HYPERLINK("file:///PrunModu-ab-10mn-m-haz-pol-arde82wl", "PrunModu-ab-10mn-m-haz-pol-arde82wl")</f>
        <v/>
      </c>
    </row>
    <row r="103">
      <c r="A103" s="1" t="n">
        <v>102</v>
      </c>
      <c r="B103" s="3" t="n">
        <v>3</v>
      </c>
      <c r="C103" s="4" t="inlineStr">
        <is>
          <t>Prunella modularis</t>
        </is>
      </c>
      <c r="D103" s="4" t="inlineStr">
        <is>
          <t>a+b</t>
        </is>
      </c>
      <c r="E103" s="4" t="inlineStr">
        <is>
          <t>m</t>
        </is>
      </c>
      <c r="F103" s="4" t="inlineStr">
        <is>
          <t>10mn</t>
        </is>
      </c>
      <c r="G103" s="3" t="n">
        <v>47</v>
      </c>
      <c r="H103" s="3" t="n">
        <v>271.22109039805</v>
      </c>
      <c r="I103" s="3" t="n">
        <v>112</v>
      </c>
      <c r="J103" s="4" t="inlineStr">
        <is>
          <t>HAZARD</t>
        </is>
      </c>
      <c r="K103" s="4" t="inlineStr">
        <is>
          <t>POLY</t>
        </is>
      </c>
      <c r="L103" s="3" t="n">
        <v>20</v>
      </c>
      <c r="M103" s="5" t="inlineStr"/>
      <c r="N103" s="5" t="inlineStr"/>
      <c r="O103" s="6" t="n">
        <v>2</v>
      </c>
      <c r="P103" s="3" t="n">
        <v>190</v>
      </c>
      <c r="Q103" s="3" t="n">
        <v>46</v>
      </c>
      <c r="R103" s="3" t="n">
        <v>97.90000000000001</v>
      </c>
      <c r="S103" s="3" t="n">
        <v>0</v>
      </c>
      <c r="T103" s="3" t="n">
        <v>0</v>
      </c>
      <c r="U103" s="6" t="n">
        <v>0.22</v>
      </c>
      <c r="V103" s="6" t="n">
        <v>0.47</v>
      </c>
      <c r="W103" s="3" t="n">
        <v>0.6</v>
      </c>
      <c r="X103" s="3" t="n">
        <v>0.5</v>
      </c>
      <c r="Y103" s="6" t="n">
        <v>21.6</v>
      </c>
      <c r="Z103" s="3" t="n">
        <v>0.54</v>
      </c>
      <c r="AA103" s="3" t="n">
        <v>0.54</v>
      </c>
      <c r="AB103" s="3" t="n">
        <v>0.5600000000000001</v>
      </c>
      <c r="AC103" s="3" t="n">
        <v>0.49</v>
      </c>
      <c r="AD103" s="3" t="n">
        <v>0.53</v>
      </c>
      <c r="AE103" s="3" t="n">
        <v>0.53</v>
      </c>
      <c r="AF103" s="3" t="n">
        <v>3.82</v>
      </c>
      <c r="AG103" s="3" t="n">
        <v>2.51</v>
      </c>
      <c r="AH103" s="3" t="n">
        <v>5.83</v>
      </c>
      <c r="AI103" s="3" t="n">
        <v>92</v>
      </c>
      <c r="AJ103" s="3" t="n">
        <v>60</v>
      </c>
      <c r="AK103" s="3" t="n">
        <v>140</v>
      </c>
      <c r="AL103" s="3" t="n">
        <v>142</v>
      </c>
      <c r="AM103" s="3" t="n">
        <v>125.1</v>
      </c>
      <c r="AN103" s="3" t="n">
        <v>161.2</v>
      </c>
      <c r="AO103" s="3" t="n">
        <v>0.274</v>
      </c>
      <c r="AP103" s="3" t="n">
        <v>0.213</v>
      </c>
      <c r="AQ103" s="3" t="n">
        <v>0.353</v>
      </c>
      <c r="AR103" s="4">
        <f>HYPERLINK("file:///PrunModu-ab-10mn-m-haz-pol-l20-tzcg2ier", "PrunModu-ab-10mn-m-haz-pol-l20-tzcg2ier")</f>
        <v/>
      </c>
    </row>
    <row r="104">
      <c r="A104" s="1" t="n">
        <v>103</v>
      </c>
      <c r="B104" t="n">
        <v>3</v>
      </c>
      <c r="C104" s="8" t="inlineStr">
        <is>
          <t>Prunella modularis</t>
        </is>
      </c>
      <c r="D104" s="8" t="inlineStr">
        <is>
          <t>a+b</t>
        </is>
      </c>
      <c r="E104" s="8" t="inlineStr">
        <is>
          <t>m</t>
        </is>
      </c>
      <c r="F104" s="8" t="inlineStr">
        <is>
          <t>10mn</t>
        </is>
      </c>
      <c r="G104" t="n">
        <v>47</v>
      </c>
      <c r="H104" t="n">
        <v>271.22109039805</v>
      </c>
      <c r="I104" t="n">
        <v>100</v>
      </c>
      <c r="J104" s="8" t="inlineStr">
        <is>
          <t>HNORMAL</t>
        </is>
      </c>
      <c r="K104" s="8" t="inlineStr">
        <is>
          <t>POLY</t>
        </is>
      </c>
      <c r="L104" t="n">
        <v>50</v>
      </c>
      <c r="M104" s="9" t="inlineStr"/>
      <c r="N104" s="9" t="inlineStr"/>
      <c r="O104" s="7" t="n">
        <v>1</v>
      </c>
      <c r="P104" t="n">
        <v>190</v>
      </c>
      <c r="Q104" t="n">
        <v>39</v>
      </c>
      <c r="R104" t="n">
        <v>83</v>
      </c>
      <c r="S104" t="n">
        <v>0</v>
      </c>
      <c r="T104" t="n">
        <v>1.73</v>
      </c>
      <c r="U104" s="6" t="n">
        <v>0.36</v>
      </c>
      <c r="V104" s="6" t="n">
        <v>0.45</v>
      </c>
      <c r="W104" t="n">
        <v>0.5</v>
      </c>
      <c r="X104" t="n">
        <v>0.5</v>
      </c>
      <c r="Y104" s="6" t="n">
        <v>26.5</v>
      </c>
      <c r="Z104" t="n">
        <v>0.54</v>
      </c>
      <c r="AA104" t="n">
        <v>0.55</v>
      </c>
      <c r="AB104" t="n">
        <v>0.54</v>
      </c>
      <c r="AC104" t="n">
        <v>0.51</v>
      </c>
      <c r="AD104" t="n">
        <v>0.53</v>
      </c>
      <c r="AE104" t="n">
        <v>0.49</v>
      </c>
      <c r="AF104" t="n">
        <v>6.74</v>
      </c>
      <c r="AG104" t="n">
        <v>4.02</v>
      </c>
      <c r="AH104" t="n">
        <v>11.29</v>
      </c>
      <c r="AI104" t="n">
        <v>162</v>
      </c>
      <c r="AJ104" t="n">
        <v>96</v>
      </c>
      <c r="AK104" t="n">
        <v>271</v>
      </c>
      <c r="AL104" t="n">
        <v>98.5</v>
      </c>
      <c r="AM104" t="n">
        <v>81.40000000000001</v>
      </c>
      <c r="AN104" t="n">
        <v>119.1</v>
      </c>
      <c r="AO104" t="n">
        <v>0.132</v>
      </c>
      <c r="AP104" t="n">
        <v>0.09</v>
      </c>
      <c r="AQ104" t="n">
        <v>0.192</v>
      </c>
      <c r="AR104" s="8">
        <f>HYPERLINK("file:///PrunModu-ab-10mn-m-hno-pol-l50-h5uo6g5u", "PrunModu-ab-10mn-m-hno-pol-l50-h5uo6g5u")</f>
        <v/>
      </c>
    </row>
    <row r="105">
      <c r="A105" s="1" t="n">
        <v>104</v>
      </c>
      <c r="B105" t="n">
        <v>3</v>
      </c>
      <c r="C105" s="8" t="inlineStr">
        <is>
          <t>Prunella modularis</t>
        </is>
      </c>
      <c r="D105" s="8" t="inlineStr">
        <is>
          <t>a+b</t>
        </is>
      </c>
      <c r="E105" s="8" t="inlineStr">
        <is>
          <t>m</t>
        </is>
      </c>
      <c r="F105" s="8" t="inlineStr">
        <is>
          <t>10mn</t>
        </is>
      </c>
      <c r="G105" t="n">
        <v>47</v>
      </c>
      <c r="H105" t="n">
        <v>271.22109039805</v>
      </c>
      <c r="I105" t="n">
        <v>114</v>
      </c>
      <c r="J105" s="8" t="inlineStr">
        <is>
          <t>HAZARD</t>
        </is>
      </c>
      <c r="K105" s="8" t="inlineStr">
        <is>
          <t>POLY</t>
        </is>
      </c>
      <c r="L105" t="n">
        <v>20</v>
      </c>
      <c r="M105" t="n">
        <v>200</v>
      </c>
      <c r="N105" s="9" t="inlineStr"/>
      <c r="O105" s="7" t="n">
        <v>1</v>
      </c>
      <c r="P105" t="n">
        <v>190</v>
      </c>
      <c r="Q105" t="n">
        <v>45</v>
      </c>
      <c r="R105" t="n">
        <v>95.7</v>
      </c>
      <c r="S105" t="n">
        <v>0</v>
      </c>
      <c r="T105" t="n">
        <v>1.3</v>
      </c>
      <c r="U105" s="10" t="n">
        <v>0.18</v>
      </c>
      <c r="V105" s="6" t="n">
        <v>0.41</v>
      </c>
      <c r="W105" t="n">
        <v>0.6</v>
      </c>
      <c r="X105" t="n">
        <v>0.4</v>
      </c>
      <c r="Y105" s="6" t="n">
        <v>21.4</v>
      </c>
      <c r="Z105" t="n">
        <v>0.51</v>
      </c>
      <c r="AA105" t="n">
        <v>0.5</v>
      </c>
      <c r="AB105" t="n">
        <v>0.52</v>
      </c>
      <c r="AC105" t="n">
        <v>0.45</v>
      </c>
      <c r="AD105" t="n">
        <v>0.5</v>
      </c>
      <c r="AE105" t="n">
        <v>0.5</v>
      </c>
      <c r="AF105" t="n">
        <v>3.75</v>
      </c>
      <c r="AG105" t="n">
        <v>2.47</v>
      </c>
      <c r="AH105" t="n">
        <v>5.7</v>
      </c>
      <c r="AI105" t="n">
        <v>90</v>
      </c>
      <c r="AJ105" t="n">
        <v>59</v>
      </c>
      <c r="AK105" t="n">
        <v>137</v>
      </c>
      <c r="AL105" t="n">
        <v>141.8</v>
      </c>
      <c r="AM105" t="n">
        <v>126.1</v>
      </c>
      <c r="AN105" t="n">
        <v>159.4</v>
      </c>
      <c r="AO105" t="n">
        <v>0.502</v>
      </c>
      <c r="AP105" t="n">
        <v>0.397</v>
      </c>
      <c r="AQ105" t="n">
        <v>0.635</v>
      </c>
      <c r="AR105" s="8">
        <f>HYPERLINK("file:///PrunModu-ab-10mn-m-haz-pol-l20-r200-pwv4xztz", "PrunModu-ab-10mn-m-haz-pol-l20-r200-pwv4xztz")</f>
        <v/>
      </c>
    </row>
    <row r="106">
      <c r="A106" s="1" t="n">
        <v>105</v>
      </c>
      <c r="B106" s="3" t="n">
        <v>3</v>
      </c>
      <c r="C106" s="4" t="inlineStr">
        <is>
          <t>Prunella modularis</t>
        </is>
      </c>
      <c r="D106" s="4" t="inlineStr">
        <is>
          <t>a+b</t>
        </is>
      </c>
      <c r="E106" s="4" t="inlineStr">
        <is>
          <t>m</t>
        </is>
      </c>
      <c r="F106" s="4" t="inlineStr">
        <is>
          <t>10mn</t>
        </is>
      </c>
      <c r="G106" s="3" t="n">
        <v>47</v>
      </c>
      <c r="H106" s="3" t="n">
        <v>271.22109039805</v>
      </c>
      <c r="I106" s="3" t="n">
        <v>95</v>
      </c>
      <c r="J106" s="4" t="inlineStr">
        <is>
          <t>HNORMAL</t>
        </is>
      </c>
      <c r="K106" s="4" t="inlineStr">
        <is>
          <t>POLY</t>
        </is>
      </c>
      <c r="L106" s="5" t="inlineStr"/>
      <c r="M106" s="3" t="n">
        <v>100</v>
      </c>
      <c r="N106" s="5" t="inlineStr"/>
      <c r="O106" s="7" t="n">
        <v>1</v>
      </c>
      <c r="P106" s="3" t="n">
        <v>190</v>
      </c>
      <c r="Q106" s="3" t="n">
        <v>22</v>
      </c>
      <c r="R106" s="3" t="n">
        <v>46.8</v>
      </c>
      <c r="S106" s="3" t="n">
        <v>0</v>
      </c>
      <c r="T106" s="3" t="n">
        <v>0</v>
      </c>
      <c r="U106" s="6" t="n">
        <v>0.66</v>
      </c>
      <c r="V106" s="7" t="n">
        <v>0.93</v>
      </c>
      <c r="W106" s="3" t="n">
        <v>0.9</v>
      </c>
      <c r="X106" s="3" t="n">
        <v>0.9</v>
      </c>
      <c r="Y106" s="10" t="n">
        <v>38.1</v>
      </c>
      <c r="Z106" s="3" t="n">
        <v>0.49</v>
      </c>
      <c r="AA106" s="3" t="n">
        <v>0.58</v>
      </c>
      <c r="AB106" s="3" t="n">
        <v>0.63</v>
      </c>
      <c r="AC106" s="3" t="n">
        <v>0.51</v>
      </c>
      <c r="AD106" s="3" t="n">
        <v>0.53</v>
      </c>
      <c r="AE106" s="3" t="n">
        <v>0.33</v>
      </c>
      <c r="AF106" s="3" t="n">
        <v>6.75</v>
      </c>
      <c r="AG106" s="3" t="n">
        <v>3.23</v>
      </c>
      <c r="AH106" s="3" t="n">
        <v>14.11</v>
      </c>
      <c r="AI106" s="3" t="n">
        <v>162</v>
      </c>
      <c r="AJ106" s="3" t="n">
        <v>78</v>
      </c>
      <c r="AK106" s="3" t="n">
        <v>339</v>
      </c>
      <c r="AL106" s="3" t="n">
        <v>73.90000000000001</v>
      </c>
      <c r="AM106" s="3" t="n">
        <v>54.8</v>
      </c>
      <c r="AN106" s="3" t="n">
        <v>99.59999999999999</v>
      </c>
      <c r="AO106" s="3" t="n">
        <v>0.546</v>
      </c>
      <c r="AP106" s="3" t="n">
        <v>0.303</v>
      </c>
      <c r="AQ106" s="3" t="n">
        <v>0.984</v>
      </c>
      <c r="AR106" s="4">
        <f>HYPERLINK("file:///PrunModu-ab-10mn-m-hno-pol-r100-9f5hfj9w", "PrunModu-ab-10mn-m-hno-pol-r100-9f5hfj9w")</f>
        <v/>
      </c>
    </row>
    <row r="107">
      <c r="A107" s="1" t="n">
        <v>106</v>
      </c>
      <c r="B107" s="3" t="n">
        <v>3</v>
      </c>
      <c r="C107" s="4" t="inlineStr">
        <is>
          <t>Prunella modularis</t>
        </is>
      </c>
      <c r="D107" s="4" t="inlineStr">
        <is>
          <t>a+b</t>
        </is>
      </c>
      <c r="E107" s="4" t="inlineStr">
        <is>
          <t>m</t>
        </is>
      </c>
      <c r="F107" s="4" t="inlineStr">
        <is>
          <t>10mn</t>
        </is>
      </c>
      <c r="G107" s="3" t="n">
        <v>47</v>
      </c>
      <c r="H107" s="3" t="n">
        <v>271.22109039805</v>
      </c>
      <c r="I107" s="3" t="n">
        <v>98</v>
      </c>
      <c r="J107" s="4" t="inlineStr">
        <is>
          <t>HNORMAL</t>
        </is>
      </c>
      <c r="K107" s="4" t="inlineStr">
        <is>
          <t>POLY</t>
        </is>
      </c>
      <c r="L107" s="3" t="n">
        <v>20</v>
      </c>
      <c r="M107" s="3" t="n">
        <v>100</v>
      </c>
      <c r="N107" s="5" t="inlineStr"/>
      <c r="O107" s="7" t="n">
        <v>1</v>
      </c>
      <c r="P107" s="3" t="n">
        <v>190</v>
      </c>
      <c r="Q107" s="3" t="n">
        <v>21</v>
      </c>
      <c r="R107" s="3" t="n">
        <v>44.7</v>
      </c>
      <c r="S107" s="3" t="n">
        <v>0</v>
      </c>
      <c r="T107" s="3" t="n">
        <v>0</v>
      </c>
      <c r="U107" s="6" t="n">
        <v>0.49</v>
      </c>
      <c r="V107" s="7" t="n">
        <v>0.9399999999999999</v>
      </c>
      <c r="W107" s="3" t="n">
        <v>0.9</v>
      </c>
      <c r="X107" s="3" t="n">
        <v>0.9</v>
      </c>
      <c r="Y107" s="10" t="n">
        <v>40.8</v>
      </c>
      <c r="Z107" s="3" t="n">
        <v>0.42</v>
      </c>
      <c r="AA107" s="3" t="n">
        <v>0.53</v>
      </c>
      <c r="AB107" s="3" t="n">
        <v>0.58</v>
      </c>
      <c r="AC107" s="3" t="n">
        <v>0.43</v>
      </c>
      <c r="AD107" s="3" t="n">
        <v>0.46</v>
      </c>
      <c r="AE107" s="3" t="n">
        <v>0.26</v>
      </c>
      <c r="AF107" s="3" t="n">
        <v>7.38</v>
      </c>
      <c r="AG107" s="3" t="n">
        <v>3.36</v>
      </c>
      <c r="AH107" s="3" t="n">
        <v>16.21</v>
      </c>
      <c r="AI107" s="3" t="n">
        <v>177</v>
      </c>
      <c r="AJ107" s="3" t="n">
        <v>81</v>
      </c>
      <c r="AK107" s="3" t="n">
        <v>389</v>
      </c>
      <c r="AL107" s="3" t="n">
        <v>69</v>
      </c>
      <c r="AM107" s="3" t="n">
        <v>49.8</v>
      </c>
      <c r="AN107" s="3" t="n">
        <v>95.8</v>
      </c>
      <c r="AO107" s="3" t="n">
        <v>0.477</v>
      </c>
      <c r="AP107" s="3" t="n">
        <v>0.25</v>
      </c>
      <c r="AQ107" s="3" t="n">
        <v>0.907</v>
      </c>
      <c r="AR107" s="4">
        <f>HYPERLINK("file:///PrunModu-ab-10mn-m-hno-pol-l20-r100-i5_fbbcc", "PrunModu-ab-10mn-m-hno-pol-l20-r100-i5_fbbcc")</f>
        <v/>
      </c>
    </row>
    <row r="108">
      <c r="A108" s="1" t="n">
        <v>107</v>
      </c>
      <c r="B108" t="n">
        <v>3</v>
      </c>
      <c r="C108" s="8" t="inlineStr">
        <is>
          <t>Prunella modularis</t>
        </is>
      </c>
      <c r="D108" s="8" t="inlineStr">
        <is>
          <t>a+b</t>
        </is>
      </c>
      <c r="E108" s="8" t="inlineStr">
        <is>
          <t>m</t>
        </is>
      </c>
      <c r="F108" s="8" t="inlineStr">
        <is>
          <t>10mn</t>
        </is>
      </c>
      <c r="G108" t="n">
        <v>47</v>
      </c>
      <c r="H108" t="n">
        <v>271.22109039805</v>
      </c>
      <c r="I108" t="n">
        <v>110</v>
      </c>
      <c r="J108" s="8" t="inlineStr">
        <is>
          <t>HAZARD</t>
        </is>
      </c>
      <c r="K108" s="8" t="inlineStr">
        <is>
          <t>POLY</t>
        </is>
      </c>
      <c r="L108" s="9" t="inlineStr"/>
      <c r="M108" t="n">
        <v>100</v>
      </c>
      <c r="N108" s="9" t="inlineStr"/>
      <c r="O108" s="6" t="n">
        <v>2</v>
      </c>
      <c r="P108" t="n">
        <v>190</v>
      </c>
      <c r="Q108" t="n">
        <v>22</v>
      </c>
      <c r="R108" t="n">
        <v>46.8</v>
      </c>
      <c r="S108" t="n">
        <v>0</v>
      </c>
      <c r="T108" t="n">
        <v>1.39</v>
      </c>
      <c r="U108" s="6" t="n">
        <v>0.58</v>
      </c>
      <c r="V108" s="7" t="n">
        <v>0.98</v>
      </c>
      <c r="W108" t="n">
        <v>1</v>
      </c>
      <c r="X108" t="n">
        <v>1</v>
      </c>
      <c r="Y108" s="10" t="n">
        <v>44.3</v>
      </c>
      <c r="Z108" t="n">
        <v>0.36</v>
      </c>
      <c r="AA108" t="n">
        <v>0.49</v>
      </c>
      <c r="AB108" t="n">
        <v>0.59</v>
      </c>
      <c r="AC108" t="n">
        <v>0.38</v>
      </c>
      <c r="AD108" t="n">
        <v>0.4</v>
      </c>
      <c r="AE108" t="n">
        <v>0.2</v>
      </c>
      <c r="AF108" t="n">
        <v>6.1</v>
      </c>
      <c r="AG108" t="n">
        <v>2.6</v>
      </c>
      <c r="AH108" t="n">
        <v>14.35</v>
      </c>
      <c r="AI108" t="n">
        <v>146</v>
      </c>
      <c r="AJ108" t="n">
        <v>62</v>
      </c>
      <c r="AK108" t="n">
        <v>344</v>
      </c>
      <c r="AL108" t="n">
        <v>77.7</v>
      </c>
      <c r="AM108" t="n">
        <v>53.2</v>
      </c>
      <c r="AN108" t="n">
        <v>113.6</v>
      </c>
      <c r="AO108" t="n">
        <v>0.604</v>
      </c>
      <c r="AP108" t="n">
        <v>0.288</v>
      </c>
      <c r="AQ108" t="n">
        <v>1</v>
      </c>
      <c r="AR108" s="8">
        <f>HYPERLINK("file:///PrunModu-ab-10mn-m-haz-pol-r100-st8uwo93", "PrunModu-ab-10mn-m-haz-pol-r100-st8uwo93")</f>
        <v/>
      </c>
    </row>
    <row r="109">
      <c r="A109" s="1" t="n">
        <v>108</v>
      </c>
      <c r="B109" t="n">
        <v>3</v>
      </c>
      <c r="C109" s="8" t="inlineStr">
        <is>
          <t>Prunella modularis</t>
        </is>
      </c>
      <c r="D109" s="8" t="inlineStr">
        <is>
          <t>a+b</t>
        </is>
      </c>
      <c r="E109" s="8" t="inlineStr">
        <is>
          <t>m</t>
        </is>
      </c>
      <c r="F109" s="8" t="inlineStr">
        <is>
          <t>10mn</t>
        </is>
      </c>
      <c r="G109" t="n">
        <v>47</v>
      </c>
      <c r="H109" t="n">
        <v>271.22109039805</v>
      </c>
      <c r="I109" t="n">
        <v>113</v>
      </c>
      <c r="J109" s="8" t="inlineStr">
        <is>
          <t>HAZARD</t>
        </is>
      </c>
      <c r="K109" s="8" t="inlineStr">
        <is>
          <t>POLY</t>
        </is>
      </c>
      <c r="L109" t="n">
        <v>20</v>
      </c>
      <c r="M109" t="n">
        <v>100</v>
      </c>
      <c r="N109" s="9" t="inlineStr"/>
      <c r="O109" s="6" t="n">
        <v>2</v>
      </c>
      <c r="P109" t="n">
        <v>190</v>
      </c>
      <c r="Q109" t="n">
        <v>21</v>
      </c>
      <c r="R109" t="n">
        <v>44.7</v>
      </c>
      <c r="S109" t="n">
        <v>0</v>
      </c>
      <c r="T109" t="n">
        <v>1.45</v>
      </c>
      <c r="U109" s="6" t="n">
        <v>0.38</v>
      </c>
      <c r="V109" s="7" t="n">
        <v>0.97</v>
      </c>
      <c r="W109" t="n">
        <v>1</v>
      </c>
      <c r="X109" t="n">
        <v>1</v>
      </c>
      <c r="Y109" s="10" t="n">
        <v>52.1</v>
      </c>
      <c r="Z109" t="n">
        <v>0.21</v>
      </c>
      <c r="AA109" t="n">
        <v>0.38</v>
      </c>
      <c r="AB109" t="n">
        <v>0.49</v>
      </c>
      <c r="AC109" t="n">
        <v>0.23</v>
      </c>
      <c r="AD109" t="n">
        <v>0.25</v>
      </c>
      <c r="AE109" t="n">
        <v>0.08</v>
      </c>
      <c r="AF109" t="n">
        <v>6.54</v>
      </c>
      <c r="AG109" t="n">
        <v>2.41</v>
      </c>
      <c r="AH109" t="n">
        <v>17.73</v>
      </c>
      <c r="AI109" t="n">
        <v>157</v>
      </c>
      <c r="AJ109" t="n">
        <v>58</v>
      </c>
      <c r="AK109" t="n">
        <v>426</v>
      </c>
      <c r="AL109" t="n">
        <v>73.3</v>
      </c>
      <c r="AM109" t="n">
        <v>45.9</v>
      </c>
      <c r="AN109" t="n">
        <v>117.1</v>
      </c>
      <c r="AO109" t="n">
        <v>0.538</v>
      </c>
      <c r="AP109" t="n">
        <v>0.218</v>
      </c>
      <c r="AQ109" t="n">
        <v>1</v>
      </c>
      <c r="AR109" s="8">
        <f>HYPERLINK("file:///PrunModu-ab-10mn-m-haz-pol-l20-r100-rnvqzyyi", "PrunModu-ab-10mn-m-haz-pol-l20-r100-rnvqzyyi")</f>
        <v/>
      </c>
    </row>
    <row r="110">
      <c r="A110" s="1" t="n">
        <v>109</v>
      </c>
      <c r="B110" s="3" t="n">
        <v>4</v>
      </c>
      <c r="C110" s="4" t="inlineStr">
        <is>
          <t>Phylloscopus bonelli</t>
        </is>
      </c>
      <c r="D110" s="4" t="inlineStr">
        <is>
          <t>a+b</t>
        </is>
      </c>
      <c r="E110" s="4" t="inlineStr">
        <is>
          <t>m</t>
        </is>
      </c>
      <c r="F110" s="4" t="inlineStr">
        <is>
          <t>5mn</t>
        </is>
      </c>
      <c r="G110" s="3" t="n">
        <v>29</v>
      </c>
      <c r="H110" s="3" t="n">
        <v>287.586762257787</v>
      </c>
      <c r="I110" s="3" t="n">
        <v>117</v>
      </c>
      <c r="J110" s="4" t="inlineStr">
        <is>
          <t>HNORMAL</t>
        </is>
      </c>
      <c r="K110" s="4" t="inlineStr">
        <is>
          <t>POLY</t>
        </is>
      </c>
      <c r="L110" s="5" t="inlineStr"/>
      <c r="M110" s="5" t="inlineStr"/>
      <c r="N110" s="3" t="n">
        <v>5</v>
      </c>
      <c r="O110" s="7" t="n">
        <v>1</v>
      </c>
      <c r="P110" s="3" t="n">
        <v>190</v>
      </c>
      <c r="Q110" s="3" t="n">
        <v>29</v>
      </c>
      <c r="R110" s="3" t="n">
        <v>100</v>
      </c>
      <c r="S110" s="3" t="n">
        <v>0</v>
      </c>
      <c r="T110" s="3" t="n">
        <v>0</v>
      </c>
      <c r="U110" s="7" t="n">
        <v>1</v>
      </c>
      <c r="V110" s="7" t="n">
        <v>1</v>
      </c>
      <c r="W110" s="3" t="n">
        <v>1</v>
      </c>
      <c r="X110" s="3" t="n">
        <v>1</v>
      </c>
      <c r="Y110" s="10" t="n">
        <v>33.7</v>
      </c>
      <c r="Z110" s="3" t="n">
        <v>0.6899999999999999</v>
      </c>
      <c r="AA110" s="3" t="n">
        <v>0.75</v>
      </c>
      <c r="AB110" s="3" t="n">
        <v>0.82</v>
      </c>
      <c r="AC110" s="3" t="n">
        <v>0.72</v>
      </c>
      <c r="AD110" s="3" t="n">
        <v>0.72</v>
      </c>
      <c r="AE110" s="3" t="n">
        <v>0.51</v>
      </c>
      <c r="AF110" s="3" t="n">
        <v>1.47</v>
      </c>
      <c r="AG110" s="3" t="n">
        <v>0.76</v>
      </c>
      <c r="AH110" s="3" t="n">
        <v>2.81</v>
      </c>
      <c r="AI110" s="3" t="n">
        <v>35</v>
      </c>
      <c r="AJ110" s="3" t="n">
        <v>18</v>
      </c>
      <c r="AK110" s="3" t="n">
        <v>68</v>
      </c>
      <c r="AL110" s="3" t="n">
        <v>182</v>
      </c>
      <c r="AM110" s="3" t="n">
        <v>144.1</v>
      </c>
      <c r="AN110" s="3" t="n">
        <v>229.8</v>
      </c>
      <c r="AO110" s="3" t="n">
        <v>0.4</v>
      </c>
      <c r="AP110" s="3" t="n">
        <v>0.252</v>
      </c>
      <c r="AQ110" s="3" t="n">
        <v>0.636</v>
      </c>
      <c r="AR110" s="4">
        <f>HYPERLINK("file:///PhylBone-ab-5mn-m-hno-pol-ma-v3m9dyt7", "PhylBone-ab-5mn-m-hno-pol-ma-v3m9dyt7")</f>
        <v/>
      </c>
    </row>
    <row r="111">
      <c r="A111" s="1" t="n">
        <v>110</v>
      </c>
      <c r="B111" s="3" t="n">
        <v>4</v>
      </c>
      <c r="C111" s="4" t="inlineStr">
        <is>
          <t>Phylloscopus bonelli</t>
        </is>
      </c>
      <c r="D111" s="4" t="inlineStr">
        <is>
          <t>a+b</t>
        </is>
      </c>
      <c r="E111" s="4" t="inlineStr">
        <is>
          <t>m</t>
        </is>
      </c>
      <c r="F111" s="4" t="inlineStr">
        <is>
          <t>5mn</t>
        </is>
      </c>
      <c r="G111" s="3" t="n">
        <v>29</v>
      </c>
      <c r="H111" s="3" t="n">
        <v>287.586762257787</v>
      </c>
      <c r="I111" s="3" t="n">
        <v>127</v>
      </c>
      <c r="J111" s="4" t="inlineStr">
        <is>
          <t>HNORMAL</t>
        </is>
      </c>
      <c r="K111" s="4" t="inlineStr">
        <is>
          <t>POLY</t>
        </is>
      </c>
      <c r="L111" s="3" t="n">
        <v>20</v>
      </c>
      <c r="M111" s="5" t="inlineStr"/>
      <c r="N111" s="5" t="inlineStr"/>
      <c r="O111" s="7" t="n">
        <v>1</v>
      </c>
      <c r="P111" s="3" t="n">
        <v>190</v>
      </c>
      <c r="Q111" s="3" t="n">
        <v>29</v>
      </c>
      <c r="R111" s="3" t="n">
        <v>100</v>
      </c>
      <c r="S111" s="3" t="n">
        <v>0</v>
      </c>
      <c r="T111" s="3" t="n">
        <v>0</v>
      </c>
      <c r="U111" s="7" t="n">
        <v>0.97</v>
      </c>
      <c r="V111" s="7" t="n">
        <v>1</v>
      </c>
      <c r="W111" s="3" t="n">
        <v>1</v>
      </c>
      <c r="X111" s="3" t="n">
        <v>1</v>
      </c>
      <c r="Y111" s="10" t="n">
        <v>33.7</v>
      </c>
      <c r="Z111" s="3" t="n">
        <v>0.68</v>
      </c>
      <c r="AA111" s="3" t="n">
        <v>0.75</v>
      </c>
      <c r="AB111" s="3" t="n">
        <v>0.82</v>
      </c>
      <c r="AC111" s="3" t="n">
        <v>0.71</v>
      </c>
      <c r="AD111" s="3" t="n">
        <v>0.71</v>
      </c>
      <c r="AE111" s="3" t="n">
        <v>0.51</v>
      </c>
      <c r="AF111" s="3" t="n">
        <v>1.51</v>
      </c>
      <c r="AG111" s="3" t="n">
        <v>0.79</v>
      </c>
      <c r="AH111" s="3" t="n">
        <v>2.91</v>
      </c>
      <c r="AI111" s="3" t="n">
        <v>36</v>
      </c>
      <c r="AJ111" s="3" t="n">
        <v>19</v>
      </c>
      <c r="AK111" s="3" t="n">
        <v>70</v>
      </c>
      <c r="AL111" s="3" t="n">
        <v>179.1</v>
      </c>
      <c r="AM111" s="3" t="n">
        <v>141.8</v>
      </c>
      <c r="AN111" s="3" t="n">
        <v>226.2</v>
      </c>
      <c r="AO111" s="3" t="n">
        <v>0.388</v>
      </c>
      <c r="AP111" s="3" t="n">
        <v>0.244</v>
      </c>
      <c r="AQ111" s="3" t="n">
        <v>0.616</v>
      </c>
      <c r="AR111" s="4">
        <f>HYPERLINK("file:///PhylBone-ab-5mn-m-hno-pol-l20-6is6_1kc", "PhylBone-ab-5mn-m-hno-pol-l20-6is6_1kc")</f>
        <v/>
      </c>
    </row>
    <row r="112">
      <c r="A112" s="1" t="n">
        <v>111</v>
      </c>
      <c r="B112" s="3" t="n">
        <v>4</v>
      </c>
      <c r="C112" s="4" t="inlineStr">
        <is>
          <t>Phylloscopus bonelli</t>
        </is>
      </c>
      <c r="D112" s="4" t="inlineStr">
        <is>
          <t>a+b</t>
        </is>
      </c>
      <c r="E112" s="4" t="inlineStr">
        <is>
          <t>m</t>
        </is>
      </c>
      <c r="F112" s="4" t="inlineStr">
        <is>
          <t>5mn</t>
        </is>
      </c>
      <c r="G112" s="3" t="n">
        <v>29</v>
      </c>
      <c r="H112" s="3" t="n">
        <v>287.586762257787</v>
      </c>
      <c r="I112" s="3" t="n">
        <v>116</v>
      </c>
      <c r="J112" s="4" t="inlineStr">
        <is>
          <t>HNORMAL</t>
        </is>
      </c>
      <c r="K112" s="4" t="inlineStr">
        <is>
          <t>POLY</t>
        </is>
      </c>
      <c r="L112" s="5" t="inlineStr"/>
      <c r="M112" s="5" t="inlineStr"/>
      <c r="N112" s="5" t="inlineStr"/>
      <c r="O112" s="7" t="n">
        <v>1</v>
      </c>
      <c r="P112" s="3" t="n">
        <v>190</v>
      </c>
      <c r="Q112" s="3" t="n">
        <v>29</v>
      </c>
      <c r="R112" s="3" t="n">
        <v>100</v>
      </c>
      <c r="S112" s="3" t="n">
        <v>0</v>
      </c>
      <c r="T112" s="3" t="n">
        <v>0</v>
      </c>
      <c r="U112" s="7" t="n">
        <v>0.71</v>
      </c>
      <c r="V112" s="7" t="n">
        <v>1</v>
      </c>
      <c r="W112" s="3" t="n">
        <v>1</v>
      </c>
      <c r="X112" s="3" t="n">
        <v>1</v>
      </c>
      <c r="Y112" s="10" t="n">
        <v>33.7</v>
      </c>
      <c r="Z112" s="3" t="n">
        <v>0.66</v>
      </c>
      <c r="AA112" s="3" t="n">
        <v>0.72</v>
      </c>
      <c r="AB112" s="3" t="n">
        <v>0.78</v>
      </c>
      <c r="AC112" s="3" t="n">
        <v>0.66</v>
      </c>
      <c r="AD112" s="3" t="n">
        <v>0.6899999999999999</v>
      </c>
      <c r="AE112" s="3" t="n">
        <v>0.49</v>
      </c>
      <c r="AF112" s="3" t="n">
        <v>1.47</v>
      </c>
      <c r="AG112" s="3" t="n">
        <v>0.76</v>
      </c>
      <c r="AH112" s="3" t="n">
        <v>2.81</v>
      </c>
      <c r="AI112" s="3" t="n">
        <v>35</v>
      </c>
      <c r="AJ112" s="3" t="n">
        <v>18</v>
      </c>
      <c r="AK112" s="3" t="n">
        <v>68</v>
      </c>
      <c r="AL112" s="3" t="n">
        <v>182</v>
      </c>
      <c r="AM112" s="3" t="n">
        <v>144.1</v>
      </c>
      <c r="AN112" s="3" t="n">
        <v>229.8</v>
      </c>
      <c r="AO112" s="3" t="n">
        <v>0.4</v>
      </c>
      <c r="AP112" s="3" t="n">
        <v>0.252</v>
      </c>
      <c r="AQ112" s="3" t="n">
        <v>0.636</v>
      </c>
      <c r="AR112" s="4">
        <f>HYPERLINK("file:///PhylBone-ab-5mn-m-hno-pol-jz_rxuqk", "PhylBone-ab-5mn-m-hno-pol-jz_rxuqk")</f>
        <v/>
      </c>
    </row>
    <row r="113">
      <c r="A113" s="1" t="n">
        <v>112</v>
      </c>
      <c r="B113" s="3" t="n">
        <v>4</v>
      </c>
      <c r="C113" s="4" t="inlineStr">
        <is>
          <t>Phylloscopus bonelli</t>
        </is>
      </c>
      <c r="D113" s="4" t="inlineStr">
        <is>
          <t>a+b</t>
        </is>
      </c>
      <c r="E113" s="4" t="inlineStr">
        <is>
          <t>m</t>
        </is>
      </c>
      <c r="F113" s="4" t="inlineStr">
        <is>
          <t>5mn</t>
        </is>
      </c>
      <c r="G113" s="3" t="n">
        <v>29</v>
      </c>
      <c r="H113" s="3" t="n">
        <v>287.586762257787</v>
      </c>
      <c r="I113" s="3" t="n">
        <v>133</v>
      </c>
      <c r="J113" s="4" t="inlineStr">
        <is>
          <t>HAZARD</t>
        </is>
      </c>
      <c r="K113" s="4" t="inlineStr">
        <is>
          <t>POLY</t>
        </is>
      </c>
      <c r="L113" s="5" t="inlineStr"/>
      <c r="M113" s="3" t="n">
        <v>272</v>
      </c>
      <c r="N113" s="3" t="n">
        <v>6</v>
      </c>
      <c r="O113" s="7" t="n">
        <v>1</v>
      </c>
      <c r="P113" s="3" t="n">
        <v>190</v>
      </c>
      <c r="Q113" s="3" t="n">
        <v>27</v>
      </c>
      <c r="R113" s="3" t="n">
        <v>93.09999999999999</v>
      </c>
      <c r="S113" s="3" t="n">
        <v>0</v>
      </c>
      <c r="T113" s="3" t="n">
        <v>0</v>
      </c>
      <c r="U113" s="7" t="n">
        <v>0.88</v>
      </c>
      <c r="V113" s="7" t="n">
        <v>0.98</v>
      </c>
      <c r="W113" s="3" t="n">
        <v>1</v>
      </c>
      <c r="X113" s="3" t="n">
        <v>1</v>
      </c>
      <c r="Y113" s="10" t="n">
        <v>32.3</v>
      </c>
      <c r="Z113" s="3" t="n">
        <v>0.65</v>
      </c>
      <c r="AA113" s="3" t="n">
        <v>0.7</v>
      </c>
      <c r="AB113" s="3" t="n">
        <v>0.8100000000000001</v>
      </c>
      <c r="AC113" s="3" t="n">
        <v>0.68</v>
      </c>
      <c r="AD113" s="3" t="n">
        <v>0.68</v>
      </c>
      <c r="AE113" s="3" t="n">
        <v>0.51</v>
      </c>
      <c r="AF113" s="3" t="n">
        <v>1.11</v>
      </c>
      <c r="AG113" s="3" t="n">
        <v>0.59</v>
      </c>
      <c r="AH113" s="3" t="n">
        <v>2.08</v>
      </c>
      <c r="AI113" s="3" t="n">
        <v>27</v>
      </c>
      <c r="AJ113" s="3" t="n">
        <v>14</v>
      </c>
      <c r="AK113" s="3" t="n">
        <v>50</v>
      </c>
      <c r="AL113" s="3" t="n">
        <v>201.8</v>
      </c>
      <c r="AM113" s="3" t="n">
        <v>164.3</v>
      </c>
      <c r="AN113" s="3" t="n">
        <v>247.8</v>
      </c>
      <c r="AO113" s="3" t="n">
        <v>0.548</v>
      </c>
      <c r="AP113" s="3" t="n">
        <v>0.365</v>
      </c>
      <c r="AQ113" s="3" t="n">
        <v>0.825</v>
      </c>
      <c r="AR113" s="4">
        <f>HYPERLINK("file:///PhylBone-ab-5mn-m-haz-pol-ra-ma-h_7bf19e", "PhylBone-ab-5mn-m-haz-pol-ra-ma-h_7bf19e")</f>
        <v/>
      </c>
    </row>
    <row r="114">
      <c r="A114" s="1" t="n">
        <v>113</v>
      </c>
      <c r="B114" s="3" t="n">
        <v>4</v>
      </c>
      <c r="C114" s="4" t="inlineStr">
        <is>
          <t>Phylloscopus bonelli</t>
        </is>
      </c>
      <c r="D114" s="4" t="inlineStr">
        <is>
          <t>a+b</t>
        </is>
      </c>
      <c r="E114" s="4" t="inlineStr">
        <is>
          <t>m</t>
        </is>
      </c>
      <c r="F114" s="4" t="inlineStr">
        <is>
          <t>5mn</t>
        </is>
      </c>
      <c r="G114" s="3" t="n">
        <v>29</v>
      </c>
      <c r="H114" s="3" t="n">
        <v>287.586762257787</v>
      </c>
      <c r="I114" s="3" t="n">
        <v>119</v>
      </c>
      <c r="J114" s="4" t="inlineStr">
        <is>
          <t>HNORMAL</t>
        </is>
      </c>
      <c r="K114" s="4" t="inlineStr">
        <is>
          <t>POLY</t>
        </is>
      </c>
      <c r="L114" s="5" t="inlineStr"/>
      <c r="M114" s="3" t="n">
        <v>281</v>
      </c>
      <c r="N114" s="3" t="n">
        <v>5</v>
      </c>
      <c r="O114" s="7" t="n">
        <v>1</v>
      </c>
      <c r="P114" s="3" t="n">
        <v>190</v>
      </c>
      <c r="Q114" s="3" t="n">
        <v>28</v>
      </c>
      <c r="R114" s="3" t="n">
        <v>96.59999999999999</v>
      </c>
      <c r="S114" s="3" t="n">
        <v>0</v>
      </c>
      <c r="T114" s="3" t="n">
        <v>0</v>
      </c>
      <c r="U114" s="7" t="n">
        <v>1</v>
      </c>
      <c r="V114" s="7" t="n">
        <v>1</v>
      </c>
      <c r="W114" s="3" t="n">
        <v>1</v>
      </c>
      <c r="X114" s="3" t="n">
        <v>1</v>
      </c>
      <c r="Y114" s="10" t="n">
        <v>35.1</v>
      </c>
      <c r="Z114" s="3" t="n">
        <v>0.65</v>
      </c>
      <c r="AA114" s="3" t="n">
        <v>0.73</v>
      </c>
      <c r="AB114" s="3" t="n">
        <v>0.8</v>
      </c>
      <c r="AC114" s="3" t="n">
        <v>0.68</v>
      </c>
      <c r="AD114" s="3" t="n">
        <v>0.68</v>
      </c>
      <c r="AE114" s="3" t="n">
        <v>0.47</v>
      </c>
      <c r="AF114" s="3" t="n">
        <v>1.55</v>
      </c>
      <c r="AG114" s="3" t="n">
        <v>0.79</v>
      </c>
      <c r="AH114" s="3" t="n">
        <v>3.06</v>
      </c>
      <c r="AI114" s="3" t="n">
        <v>37</v>
      </c>
      <c r="AJ114" s="3" t="n">
        <v>19</v>
      </c>
      <c r="AK114" s="3" t="n">
        <v>73</v>
      </c>
      <c r="AL114" s="3" t="n">
        <v>173.8</v>
      </c>
      <c r="AM114" s="3" t="n">
        <v>135.8</v>
      </c>
      <c r="AN114" s="3" t="n">
        <v>222.3</v>
      </c>
      <c r="AO114" s="3" t="n">
        <v>0.383</v>
      </c>
      <c r="AP114" s="3" t="n">
        <v>0.235</v>
      </c>
      <c r="AQ114" s="3" t="n">
        <v>0.624</v>
      </c>
      <c r="AR114" s="4">
        <f>HYPERLINK("file:///PhylBone-ab-5mn-m-hno-pol-ra-ma-74i45_3y", "PhylBone-ab-5mn-m-hno-pol-ra-ma-74i45_3y")</f>
        <v/>
      </c>
    </row>
    <row r="115">
      <c r="A115" s="1" t="n">
        <v>114</v>
      </c>
      <c r="B115" s="3" t="n">
        <v>4</v>
      </c>
      <c r="C115" s="4" t="inlineStr">
        <is>
          <t>Phylloscopus bonelli</t>
        </is>
      </c>
      <c r="D115" s="4" t="inlineStr">
        <is>
          <t>a+b</t>
        </is>
      </c>
      <c r="E115" s="4" t="inlineStr">
        <is>
          <t>m</t>
        </is>
      </c>
      <c r="F115" s="4" t="inlineStr">
        <is>
          <t>5mn</t>
        </is>
      </c>
      <c r="G115" s="3" t="n">
        <v>29</v>
      </c>
      <c r="H115" s="3" t="n">
        <v>287.586762257787</v>
      </c>
      <c r="I115" s="3" t="n">
        <v>118</v>
      </c>
      <c r="J115" s="4" t="inlineStr">
        <is>
          <t>HNORMAL</t>
        </is>
      </c>
      <c r="K115" s="4" t="inlineStr">
        <is>
          <t>POLY</t>
        </is>
      </c>
      <c r="L115" s="5" t="inlineStr"/>
      <c r="M115" s="3" t="n">
        <v>282</v>
      </c>
      <c r="N115" s="5" t="inlineStr"/>
      <c r="O115" s="7" t="n">
        <v>1</v>
      </c>
      <c r="P115" s="3" t="n">
        <v>190</v>
      </c>
      <c r="Q115" s="3" t="n">
        <v>28</v>
      </c>
      <c r="R115" s="3" t="n">
        <v>96.59999999999999</v>
      </c>
      <c r="S115" s="3" t="n">
        <v>0</v>
      </c>
      <c r="T115" s="3" t="n">
        <v>0</v>
      </c>
      <c r="U115" s="7" t="n">
        <v>1</v>
      </c>
      <c r="V115" s="7" t="n">
        <v>1</v>
      </c>
      <c r="W115" s="3" t="n">
        <v>1</v>
      </c>
      <c r="X115" s="3" t="n">
        <v>1</v>
      </c>
      <c r="Y115" s="10" t="n">
        <v>35.1</v>
      </c>
      <c r="Z115" s="3" t="n">
        <v>0.65</v>
      </c>
      <c r="AA115" s="3" t="n">
        <v>0.73</v>
      </c>
      <c r="AB115" s="3" t="n">
        <v>0.8</v>
      </c>
      <c r="AC115" s="3" t="n">
        <v>0.68</v>
      </c>
      <c r="AD115" s="3" t="n">
        <v>0.68</v>
      </c>
      <c r="AE115" s="3" t="n">
        <v>0.47</v>
      </c>
      <c r="AF115" s="3" t="n">
        <v>1.56</v>
      </c>
      <c r="AG115" s="3" t="n">
        <v>0.79</v>
      </c>
      <c r="AH115" s="3" t="n">
        <v>3.08</v>
      </c>
      <c r="AI115" s="3" t="n">
        <v>38</v>
      </c>
      <c r="AJ115" s="3" t="n">
        <v>19</v>
      </c>
      <c r="AK115" s="3" t="n">
        <v>74</v>
      </c>
      <c r="AL115" s="3" t="n">
        <v>173.2</v>
      </c>
      <c r="AM115" s="3" t="n">
        <v>135.4</v>
      </c>
      <c r="AN115" s="3" t="n">
        <v>221.6</v>
      </c>
      <c r="AO115" s="3" t="n">
        <v>0.377</v>
      </c>
      <c r="AP115" s="3" t="n">
        <v>0.231</v>
      </c>
      <c r="AQ115" s="3" t="n">
        <v>0.613</v>
      </c>
      <c r="AR115" s="4">
        <f>HYPERLINK("file:///PhylBone-ab-5mn-m-hno-pol-ra-_ljk4ws7", "PhylBone-ab-5mn-m-hno-pol-ra-_ljk4ws7")</f>
        <v/>
      </c>
    </row>
    <row r="116">
      <c r="A116" s="1" t="n">
        <v>115</v>
      </c>
      <c r="B116" s="3" t="n">
        <v>4</v>
      </c>
      <c r="C116" s="4" t="inlineStr">
        <is>
          <t>Phylloscopus bonelli</t>
        </is>
      </c>
      <c r="D116" s="4" t="inlineStr">
        <is>
          <t>a+b</t>
        </is>
      </c>
      <c r="E116" s="4" t="inlineStr">
        <is>
          <t>m</t>
        </is>
      </c>
      <c r="F116" s="4" t="inlineStr">
        <is>
          <t>5mn</t>
        </is>
      </c>
      <c r="G116" s="3" t="n">
        <v>29</v>
      </c>
      <c r="H116" s="3" t="n">
        <v>287.586762257787</v>
      </c>
      <c r="I116" s="3" t="n">
        <v>121</v>
      </c>
      <c r="J116" s="4" t="inlineStr">
        <is>
          <t>HNORMAL</t>
        </is>
      </c>
      <c r="K116" s="4" t="inlineStr">
        <is>
          <t>POLY</t>
        </is>
      </c>
      <c r="L116" s="3" t="n">
        <v>23</v>
      </c>
      <c r="M116" s="5" t="inlineStr"/>
      <c r="N116" s="3" t="n">
        <v>8</v>
      </c>
      <c r="O116" s="7" t="n">
        <v>1</v>
      </c>
      <c r="P116" s="3" t="n">
        <v>190</v>
      </c>
      <c r="Q116" s="3" t="n">
        <v>28</v>
      </c>
      <c r="R116" s="3" t="n">
        <v>96.59999999999999</v>
      </c>
      <c r="S116" s="3" t="n">
        <v>0</v>
      </c>
      <c r="T116" s="3" t="n">
        <v>0</v>
      </c>
      <c r="U116" s="7" t="n">
        <v>0.99</v>
      </c>
      <c r="V116" s="7" t="n">
        <v>1</v>
      </c>
      <c r="W116" s="3" t="n">
        <v>1</v>
      </c>
      <c r="X116" s="3" t="n">
        <v>1</v>
      </c>
      <c r="Y116" s="10" t="n">
        <v>35.3</v>
      </c>
      <c r="Z116" s="3" t="n">
        <v>0.65</v>
      </c>
      <c r="AA116" s="3" t="n">
        <v>0.73</v>
      </c>
      <c r="AB116" s="3" t="n">
        <v>0.8</v>
      </c>
      <c r="AC116" s="3" t="n">
        <v>0.68</v>
      </c>
      <c r="AD116" s="3" t="n">
        <v>0.68</v>
      </c>
      <c r="AE116" s="3" t="n">
        <v>0.47</v>
      </c>
      <c r="AF116" s="3" t="n">
        <v>1.39</v>
      </c>
      <c r="AG116" s="3" t="n">
        <v>0.71</v>
      </c>
      <c r="AH116" s="3" t="n">
        <v>2.75</v>
      </c>
      <c r="AI116" s="3" t="n">
        <v>33</v>
      </c>
      <c r="AJ116" s="3" t="n">
        <v>17</v>
      </c>
      <c r="AK116" s="3" t="n">
        <v>66</v>
      </c>
      <c r="AL116" s="3" t="n">
        <v>183.5</v>
      </c>
      <c r="AM116" s="3" t="n">
        <v>143.2</v>
      </c>
      <c r="AN116" s="3" t="n">
        <v>235.3</v>
      </c>
      <c r="AO116" s="3" t="n">
        <v>0.407</v>
      </c>
      <c r="AP116" s="3" t="n">
        <v>0.249</v>
      </c>
      <c r="AQ116" s="3" t="n">
        <v>0.666</v>
      </c>
      <c r="AR116" s="4">
        <f>HYPERLINK("file:///PhylBone-ab-5mn-m-hno-pol-la-ma-142nd9l3", "PhylBone-ab-5mn-m-hno-pol-la-ma-142nd9l3")</f>
        <v/>
      </c>
    </row>
    <row r="117">
      <c r="A117" s="1" t="n">
        <v>116</v>
      </c>
      <c r="B117" s="3" t="n">
        <v>4</v>
      </c>
      <c r="C117" s="4" t="inlineStr">
        <is>
          <t>Phylloscopus bonelli</t>
        </is>
      </c>
      <c r="D117" s="4" t="inlineStr">
        <is>
          <t>a+b</t>
        </is>
      </c>
      <c r="E117" s="4" t="inlineStr">
        <is>
          <t>m</t>
        </is>
      </c>
      <c r="F117" s="4" t="inlineStr">
        <is>
          <t>5mn</t>
        </is>
      </c>
      <c r="G117" s="3" t="n">
        <v>29</v>
      </c>
      <c r="H117" s="3" t="n">
        <v>287.586762257787</v>
      </c>
      <c r="I117" s="3" t="n">
        <v>120</v>
      </c>
      <c r="J117" s="4" t="inlineStr">
        <is>
          <t>HNORMAL</t>
        </is>
      </c>
      <c r="K117" s="4" t="inlineStr">
        <is>
          <t>POLY</t>
        </is>
      </c>
      <c r="L117" s="3" t="n">
        <v>23</v>
      </c>
      <c r="M117" s="5" t="inlineStr"/>
      <c r="N117" s="5" t="inlineStr"/>
      <c r="O117" s="7" t="n">
        <v>1</v>
      </c>
      <c r="P117" s="3" t="n">
        <v>190</v>
      </c>
      <c r="Q117" s="3" t="n">
        <v>28</v>
      </c>
      <c r="R117" s="3" t="n">
        <v>96.59999999999999</v>
      </c>
      <c r="S117" s="3" t="n">
        <v>0</v>
      </c>
      <c r="T117" s="3" t="n">
        <v>0</v>
      </c>
      <c r="U117" s="7" t="n">
        <v>0.92</v>
      </c>
      <c r="V117" s="7" t="n">
        <v>1</v>
      </c>
      <c r="W117" s="3" t="n">
        <v>1</v>
      </c>
      <c r="X117" s="3" t="n">
        <v>1</v>
      </c>
      <c r="Y117" s="10" t="n">
        <v>35.3</v>
      </c>
      <c r="Z117" s="3" t="n">
        <v>0.64</v>
      </c>
      <c r="AA117" s="3" t="n">
        <v>0.72</v>
      </c>
      <c r="AB117" s="3" t="n">
        <v>0.79</v>
      </c>
      <c r="AC117" s="3" t="n">
        <v>0.67</v>
      </c>
      <c r="AD117" s="3" t="n">
        <v>0.68</v>
      </c>
      <c r="AE117" s="3" t="n">
        <v>0.46</v>
      </c>
      <c r="AF117" s="3" t="n">
        <v>1.39</v>
      </c>
      <c r="AG117" s="3" t="n">
        <v>0.71</v>
      </c>
      <c r="AH117" s="3" t="n">
        <v>2.75</v>
      </c>
      <c r="AI117" s="3" t="n">
        <v>33</v>
      </c>
      <c r="AJ117" s="3" t="n">
        <v>17</v>
      </c>
      <c r="AK117" s="3" t="n">
        <v>66</v>
      </c>
      <c r="AL117" s="3" t="n">
        <v>183.5</v>
      </c>
      <c r="AM117" s="3" t="n">
        <v>143.2</v>
      </c>
      <c r="AN117" s="3" t="n">
        <v>235.3</v>
      </c>
      <c r="AO117" s="3" t="n">
        <v>0.407</v>
      </c>
      <c r="AP117" s="3" t="n">
        <v>0.249</v>
      </c>
      <c r="AQ117" s="3" t="n">
        <v>0.666</v>
      </c>
      <c r="AR117" s="4">
        <f>HYPERLINK("file:///PhylBone-ab-5mn-m-hno-pol-la-iiw89d4i", "PhylBone-ab-5mn-m-hno-pol-la-iiw89d4i")</f>
        <v/>
      </c>
    </row>
    <row r="118">
      <c r="A118" s="1" t="n">
        <v>117</v>
      </c>
      <c r="B118" s="3" t="n">
        <v>4</v>
      </c>
      <c r="C118" s="4" t="inlineStr">
        <is>
          <t>Phylloscopus bonelli</t>
        </is>
      </c>
      <c r="D118" s="4" t="inlineStr">
        <is>
          <t>a+b</t>
        </is>
      </c>
      <c r="E118" s="4" t="inlineStr">
        <is>
          <t>m</t>
        </is>
      </c>
      <c r="F118" s="4" t="inlineStr">
        <is>
          <t>5mn</t>
        </is>
      </c>
      <c r="G118" s="3" t="n">
        <v>29</v>
      </c>
      <c r="H118" s="3" t="n">
        <v>287.586762257787</v>
      </c>
      <c r="I118" s="3" t="n">
        <v>132</v>
      </c>
      <c r="J118" s="4" t="inlineStr">
        <is>
          <t>HAZARD</t>
        </is>
      </c>
      <c r="K118" s="4" t="inlineStr">
        <is>
          <t>POLY</t>
        </is>
      </c>
      <c r="L118" s="5" t="inlineStr"/>
      <c r="M118" s="3" t="n">
        <v>288</v>
      </c>
      <c r="N118" s="5" t="inlineStr"/>
      <c r="O118" s="7" t="n">
        <v>1</v>
      </c>
      <c r="P118" s="3" t="n">
        <v>190</v>
      </c>
      <c r="Q118" s="3" t="n">
        <v>28</v>
      </c>
      <c r="R118" s="3" t="n">
        <v>96.59999999999999</v>
      </c>
      <c r="S118" s="3" t="n">
        <v>0</v>
      </c>
      <c r="T118" s="3" t="n">
        <v>0</v>
      </c>
      <c r="U118" s="7" t="n">
        <v>0.99</v>
      </c>
      <c r="V118" s="7" t="n">
        <v>0.99</v>
      </c>
      <c r="W118" s="3" t="n">
        <v>1</v>
      </c>
      <c r="X118" s="3" t="n">
        <v>1</v>
      </c>
      <c r="Y118" s="10" t="n">
        <v>33.9</v>
      </c>
      <c r="Z118" s="3" t="n">
        <v>0.64</v>
      </c>
      <c r="AA118" s="3" t="n">
        <v>0.7</v>
      </c>
      <c r="AB118" s="3" t="n">
        <v>0.82</v>
      </c>
      <c r="AC118" s="3" t="n">
        <v>0.67</v>
      </c>
      <c r="AD118" s="3" t="n">
        <v>0.67</v>
      </c>
      <c r="AE118" s="3" t="n">
        <v>0.48</v>
      </c>
      <c r="AF118" s="3" t="n">
        <v>1.15</v>
      </c>
      <c r="AG118" s="3" t="n">
        <v>0.6</v>
      </c>
      <c r="AH118" s="3" t="n">
        <v>2.21</v>
      </c>
      <c r="AI118" s="3" t="n">
        <v>28</v>
      </c>
      <c r="AJ118" s="3" t="n">
        <v>14</v>
      </c>
      <c r="AK118" s="3" t="n">
        <v>53</v>
      </c>
      <c r="AL118" s="3" t="n">
        <v>202.2</v>
      </c>
      <c r="AM118" s="3" t="n">
        <v>160.9</v>
      </c>
      <c r="AN118" s="3" t="n">
        <v>254</v>
      </c>
      <c r="AO118" s="3" t="n">
        <v>0.494</v>
      </c>
      <c r="AP118" s="3" t="n">
        <v>0.314</v>
      </c>
      <c r="AQ118" s="3" t="n">
        <v>0.777</v>
      </c>
      <c r="AR118" s="4">
        <f>HYPERLINK("file:///PhylBone-ab-5mn-m-haz-pol-ra-iavnp0p7", "PhylBone-ab-5mn-m-haz-pol-ra-iavnp0p7")</f>
        <v/>
      </c>
    </row>
    <row r="119">
      <c r="A119" s="1" t="n">
        <v>118</v>
      </c>
      <c r="B119" s="3" t="n">
        <v>4</v>
      </c>
      <c r="C119" s="4" t="inlineStr">
        <is>
          <t>Phylloscopus bonelli</t>
        </is>
      </c>
      <c r="D119" s="4" t="inlineStr">
        <is>
          <t>a+b</t>
        </is>
      </c>
      <c r="E119" s="4" t="inlineStr">
        <is>
          <t>m</t>
        </is>
      </c>
      <c r="F119" s="4" t="inlineStr">
        <is>
          <t>5mn</t>
        </is>
      </c>
      <c r="G119" s="3" t="n">
        <v>29</v>
      </c>
      <c r="H119" s="3" t="n">
        <v>287.586762257787</v>
      </c>
      <c r="I119" s="3" t="n">
        <v>137</v>
      </c>
      <c r="J119" s="4" t="inlineStr">
        <is>
          <t>HAZARD</t>
        </is>
      </c>
      <c r="K119" s="4" t="inlineStr">
        <is>
          <t>POLY</t>
        </is>
      </c>
      <c r="L119" s="3" t="n">
        <v>23</v>
      </c>
      <c r="M119" s="3" t="n">
        <v>288</v>
      </c>
      <c r="N119" s="3" t="n">
        <v>8</v>
      </c>
      <c r="O119" s="7" t="n">
        <v>1</v>
      </c>
      <c r="P119" s="3" t="n">
        <v>190</v>
      </c>
      <c r="Q119" s="3" t="n">
        <v>27</v>
      </c>
      <c r="R119" s="3" t="n">
        <v>93.09999999999999</v>
      </c>
      <c r="S119" s="3" t="n">
        <v>0</v>
      </c>
      <c r="T119" s="3" t="n">
        <v>0</v>
      </c>
      <c r="U119" s="7" t="n">
        <v>0.9399999999999999</v>
      </c>
      <c r="V119" s="7" t="n">
        <v>1</v>
      </c>
      <c r="W119" s="3" t="n">
        <v>1</v>
      </c>
      <c r="X119" s="3" t="n">
        <v>1</v>
      </c>
      <c r="Y119" s="10" t="n">
        <v>34.3</v>
      </c>
      <c r="Z119" s="3" t="n">
        <v>0.62</v>
      </c>
      <c r="AA119" s="3" t="n">
        <v>0.6899999999999999</v>
      </c>
      <c r="AB119" s="3" t="n">
        <v>0.8</v>
      </c>
      <c r="AC119" s="3" t="n">
        <v>0.65</v>
      </c>
      <c r="AD119" s="3" t="n">
        <v>0.66</v>
      </c>
      <c r="AE119" s="3" t="n">
        <v>0.46</v>
      </c>
      <c r="AF119" s="3" t="n">
        <v>1.07</v>
      </c>
      <c r="AG119" s="3" t="n">
        <v>0.55</v>
      </c>
      <c r="AH119" s="3" t="n">
        <v>2.07</v>
      </c>
      <c r="AI119" s="3" t="n">
        <v>26</v>
      </c>
      <c r="AJ119" s="3" t="n">
        <v>13</v>
      </c>
      <c r="AK119" s="3" t="n">
        <v>50</v>
      </c>
      <c r="AL119" s="3" t="n">
        <v>205.9</v>
      </c>
      <c r="AM119" s="3" t="n">
        <v>164.4</v>
      </c>
      <c r="AN119" s="3" t="n">
        <v>257.8</v>
      </c>
      <c r="AO119" s="3" t="n">
        <v>0.512</v>
      </c>
      <c r="AP119" s="3" t="n">
        <v>0.328</v>
      </c>
      <c r="AQ119" s="3" t="n">
        <v>0.8</v>
      </c>
      <c r="AR119" s="4">
        <f>HYPERLINK("file:///PhylBone-ab-5mn-m-haz-pol-la-ra-ma-c__8_lfy", "PhylBone-ab-5mn-m-haz-pol-la-ra-ma-c__8_lfy")</f>
        <v/>
      </c>
    </row>
    <row r="120">
      <c r="A120" s="1" t="n">
        <v>119</v>
      </c>
      <c r="B120" s="3" t="n">
        <v>4</v>
      </c>
      <c r="C120" s="4" t="inlineStr">
        <is>
          <t>Phylloscopus bonelli</t>
        </is>
      </c>
      <c r="D120" s="4" t="inlineStr">
        <is>
          <t>a+b</t>
        </is>
      </c>
      <c r="E120" s="4" t="inlineStr">
        <is>
          <t>m</t>
        </is>
      </c>
      <c r="F120" s="4" t="inlineStr">
        <is>
          <t>5mn</t>
        </is>
      </c>
      <c r="G120" s="3" t="n">
        <v>29</v>
      </c>
      <c r="H120" s="3" t="n">
        <v>287.586762257787</v>
      </c>
      <c r="I120" s="3" t="n">
        <v>136</v>
      </c>
      <c r="J120" s="4" t="inlineStr">
        <is>
          <t>HAZARD</t>
        </is>
      </c>
      <c r="K120" s="4" t="inlineStr">
        <is>
          <t>POLY</t>
        </is>
      </c>
      <c r="L120" s="3" t="n">
        <v>23</v>
      </c>
      <c r="M120" s="3" t="n">
        <v>288</v>
      </c>
      <c r="N120" s="5" t="inlineStr"/>
      <c r="O120" s="7" t="n">
        <v>1</v>
      </c>
      <c r="P120" s="3" t="n">
        <v>190</v>
      </c>
      <c r="Q120" s="3" t="n">
        <v>27</v>
      </c>
      <c r="R120" s="3" t="n">
        <v>93.09999999999999</v>
      </c>
      <c r="S120" s="3" t="n">
        <v>0</v>
      </c>
      <c r="T120" s="3" t="n">
        <v>0</v>
      </c>
      <c r="U120" s="7" t="n">
        <v>0.9</v>
      </c>
      <c r="V120" s="7" t="n">
        <v>1</v>
      </c>
      <c r="W120" s="3" t="n">
        <v>1</v>
      </c>
      <c r="X120" s="3" t="n">
        <v>1</v>
      </c>
      <c r="Y120" s="10" t="n">
        <v>34.3</v>
      </c>
      <c r="Z120" s="3" t="n">
        <v>0.62</v>
      </c>
      <c r="AA120" s="3" t="n">
        <v>0.68</v>
      </c>
      <c r="AB120" s="3" t="n">
        <v>0.8</v>
      </c>
      <c r="AC120" s="3" t="n">
        <v>0.64</v>
      </c>
      <c r="AD120" s="3" t="n">
        <v>0.65</v>
      </c>
      <c r="AE120" s="3" t="n">
        <v>0.46</v>
      </c>
      <c r="AF120" s="3" t="n">
        <v>1.07</v>
      </c>
      <c r="AG120" s="3" t="n">
        <v>0.55</v>
      </c>
      <c r="AH120" s="3" t="n">
        <v>2.07</v>
      </c>
      <c r="AI120" s="3" t="n">
        <v>26</v>
      </c>
      <c r="AJ120" s="3" t="n">
        <v>13</v>
      </c>
      <c r="AK120" s="3" t="n">
        <v>50</v>
      </c>
      <c r="AL120" s="3" t="n">
        <v>205.9</v>
      </c>
      <c r="AM120" s="3" t="n">
        <v>164.4</v>
      </c>
      <c r="AN120" s="3" t="n">
        <v>257.8</v>
      </c>
      <c r="AO120" s="3" t="n">
        <v>0.513</v>
      </c>
      <c r="AP120" s="3" t="n">
        <v>0.328</v>
      </c>
      <c r="AQ120" s="3" t="n">
        <v>0.801</v>
      </c>
      <c r="AR120" s="4">
        <f>HYPERLINK("file:///PhylBone-ab-5mn-m-haz-pol-la-ra-pv9bgs3m", "PhylBone-ab-5mn-m-haz-pol-la-ra-pv9bgs3m")</f>
        <v/>
      </c>
    </row>
    <row r="121">
      <c r="A121" s="1" t="n">
        <v>120</v>
      </c>
      <c r="B121" s="3" t="n">
        <v>4</v>
      </c>
      <c r="C121" s="4" t="inlineStr">
        <is>
          <t>Phylloscopus bonelli</t>
        </is>
      </c>
      <c r="D121" s="4" t="inlineStr">
        <is>
          <t>a+b</t>
        </is>
      </c>
      <c r="E121" s="4" t="inlineStr">
        <is>
          <t>m</t>
        </is>
      </c>
      <c r="F121" s="4" t="inlineStr">
        <is>
          <t>5mn</t>
        </is>
      </c>
      <c r="G121" s="3" t="n">
        <v>29</v>
      </c>
      <c r="H121" s="3" t="n">
        <v>287.586762257787</v>
      </c>
      <c r="I121" s="3" t="n">
        <v>123</v>
      </c>
      <c r="J121" s="4" t="inlineStr">
        <is>
          <t>HNORMAL</t>
        </is>
      </c>
      <c r="K121" s="4" t="inlineStr">
        <is>
          <t>POLY</t>
        </is>
      </c>
      <c r="L121" s="3" t="n">
        <v>23</v>
      </c>
      <c r="M121" s="3" t="n">
        <v>280</v>
      </c>
      <c r="N121" s="3" t="n">
        <v>8</v>
      </c>
      <c r="O121" s="7" t="n">
        <v>1</v>
      </c>
      <c r="P121" s="3" t="n">
        <v>190</v>
      </c>
      <c r="Q121" s="3" t="n">
        <v>27</v>
      </c>
      <c r="R121" s="3" t="n">
        <v>93.09999999999999</v>
      </c>
      <c r="S121" s="3" t="n">
        <v>0</v>
      </c>
      <c r="T121" s="3" t="n">
        <v>0</v>
      </c>
      <c r="U121" s="7" t="n">
        <v>1</v>
      </c>
      <c r="V121" s="7" t="n">
        <v>1</v>
      </c>
      <c r="W121" s="3" t="n">
        <v>1</v>
      </c>
      <c r="X121" s="3" t="n">
        <v>1</v>
      </c>
      <c r="Y121" s="10" t="n">
        <v>36.9</v>
      </c>
      <c r="Z121" s="3" t="n">
        <v>0.61</v>
      </c>
      <c r="AA121" s="3" t="n">
        <v>0.71</v>
      </c>
      <c r="AB121" s="3" t="n">
        <v>0.78</v>
      </c>
      <c r="AC121" s="3" t="n">
        <v>0.65</v>
      </c>
      <c r="AD121" s="3" t="n">
        <v>0.65</v>
      </c>
      <c r="AE121" s="3" t="n">
        <v>0.42</v>
      </c>
      <c r="AF121" s="3" t="n">
        <v>1.47</v>
      </c>
      <c r="AG121" s="3" t="n">
        <v>0.72</v>
      </c>
      <c r="AH121" s="3" t="n">
        <v>3</v>
      </c>
      <c r="AI121" s="3" t="n">
        <v>35</v>
      </c>
      <c r="AJ121" s="3" t="n">
        <v>17</v>
      </c>
      <c r="AK121" s="3" t="n">
        <v>72</v>
      </c>
      <c r="AL121" s="3" t="n">
        <v>175.2</v>
      </c>
      <c r="AM121" s="3" t="n">
        <v>134.7</v>
      </c>
      <c r="AN121" s="3" t="n">
        <v>228</v>
      </c>
      <c r="AO121" s="3" t="n">
        <v>0.391</v>
      </c>
      <c r="AP121" s="3" t="n">
        <v>0.233</v>
      </c>
      <c r="AQ121" s="3" t="n">
        <v>0.659</v>
      </c>
      <c r="AR121" s="4">
        <f>HYPERLINK("file:///PhylBone-ab-5mn-m-hno-pol-la-ra-ma-tx76gn6y", "PhylBone-ab-5mn-m-hno-pol-la-ra-ma-tx76gn6y")</f>
        <v/>
      </c>
    </row>
    <row r="122">
      <c r="A122" s="1" t="n">
        <v>121</v>
      </c>
      <c r="B122" s="3" t="n">
        <v>4</v>
      </c>
      <c r="C122" s="4" t="inlineStr">
        <is>
          <t>Phylloscopus bonelli</t>
        </is>
      </c>
      <c r="D122" s="4" t="inlineStr">
        <is>
          <t>a+b</t>
        </is>
      </c>
      <c r="E122" s="4" t="inlineStr">
        <is>
          <t>m</t>
        </is>
      </c>
      <c r="F122" s="4" t="inlineStr">
        <is>
          <t>5mn</t>
        </is>
      </c>
      <c r="G122" s="3" t="n">
        <v>29</v>
      </c>
      <c r="H122" s="3" t="n">
        <v>287.586762257787</v>
      </c>
      <c r="I122" s="3" t="n">
        <v>122</v>
      </c>
      <c r="J122" s="4" t="inlineStr">
        <is>
          <t>HNORMAL</t>
        </is>
      </c>
      <c r="K122" s="4" t="inlineStr">
        <is>
          <t>POLY</t>
        </is>
      </c>
      <c r="L122" s="3" t="n">
        <v>23</v>
      </c>
      <c r="M122" s="3" t="n">
        <v>277</v>
      </c>
      <c r="N122" s="5" t="inlineStr"/>
      <c r="O122" s="7" t="n">
        <v>1</v>
      </c>
      <c r="P122" s="3" t="n">
        <v>190</v>
      </c>
      <c r="Q122" s="3" t="n">
        <v>27</v>
      </c>
      <c r="R122" s="3" t="n">
        <v>93.09999999999999</v>
      </c>
      <c r="S122" s="3" t="n">
        <v>0</v>
      </c>
      <c r="T122" s="3" t="n">
        <v>0</v>
      </c>
      <c r="U122" s="7" t="n">
        <v>0.96</v>
      </c>
      <c r="V122" s="7" t="n">
        <v>1</v>
      </c>
      <c r="W122" s="3" t="n">
        <v>1</v>
      </c>
      <c r="X122" s="3" t="n">
        <v>1</v>
      </c>
      <c r="Y122" s="10" t="n">
        <v>36.9</v>
      </c>
      <c r="Z122" s="3" t="n">
        <v>0.61</v>
      </c>
      <c r="AA122" s="3" t="n">
        <v>0.7</v>
      </c>
      <c r="AB122" s="3" t="n">
        <v>0.78</v>
      </c>
      <c r="AC122" s="3" t="n">
        <v>0.64</v>
      </c>
      <c r="AD122" s="3" t="n">
        <v>0.64</v>
      </c>
      <c r="AE122" s="3" t="n">
        <v>0.42</v>
      </c>
      <c r="AF122" s="3" t="n">
        <v>1.45</v>
      </c>
      <c r="AG122" s="3" t="n">
        <v>0.71</v>
      </c>
      <c r="AH122" s="3" t="n">
        <v>2.95</v>
      </c>
      <c r="AI122" s="3" t="n">
        <v>35</v>
      </c>
      <c r="AJ122" s="3" t="n">
        <v>17</v>
      </c>
      <c r="AK122" s="3" t="n">
        <v>71</v>
      </c>
      <c r="AL122" s="3" t="n">
        <v>176.6</v>
      </c>
      <c r="AM122" s="3" t="n">
        <v>135.7</v>
      </c>
      <c r="AN122" s="3" t="n">
        <v>229.8</v>
      </c>
      <c r="AO122" s="3" t="n">
        <v>0.407</v>
      </c>
      <c r="AP122" s="3" t="n">
        <v>0.242</v>
      </c>
      <c r="AQ122" s="3" t="n">
        <v>0.6850000000000001</v>
      </c>
      <c r="AR122" s="4">
        <f>HYPERLINK("file:///PhylBone-ab-5mn-m-hno-pol-la-ra-7tkfk39h", "PhylBone-ab-5mn-m-hno-pol-la-ra-7tkfk39h")</f>
        <v/>
      </c>
    </row>
    <row r="123">
      <c r="A123" s="1" t="n">
        <v>122</v>
      </c>
      <c r="B123" t="n">
        <v>4</v>
      </c>
      <c r="C123" s="8" t="inlineStr">
        <is>
          <t>Phylloscopus bonelli</t>
        </is>
      </c>
      <c r="D123" s="8" t="inlineStr">
        <is>
          <t>a+b</t>
        </is>
      </c>
      <c r="E123" s="8" t="inlineStr">
        <is>
          <t>m</t>
        </is>
      </c>
      <c r="F123" s="8" t="inlineStr">
        <is>
          <t>5mn</t>
        </is>
      </c>
      <c r="G123" t="n">
        <v>29</v>
      </c>
      <c r="H123" t="n">
        <v>287.586762257787</v>
      </c>
      <c r="I123" t="n">
        <v>140</v>
      </c>
      <c r="J123" s="8" t="inlineStr">
        <is>
          <t>HAZARD</t>
        </is>
      </c>
      <c r="K123" s="8" t="inlineStr">
        <is>
          <t>POLY</t>
        </is>
      </c>
      <c r="L123" s="9" t="inlineStr"/>
      <c r="M123" t="n">
        <v>200</v>
      </c>
      <c r="N123" s="9" t="inlineStr"/>
      <c r="O123" s="6" t="n">
        <v>2</v>
      </c>
      <c r="P123" t="n">
        <v>190</v>
      </c>
      <c r="Q123" t="n">
        <v>21</v>
      </c>
      <c r="R123" t="n">
        <v>72.40000000000001</v>
      </c>
      <c r="S123" t="n">
        <v>0</v>
      </c>
      <c r="T123" t="n">
        <v>1.8</v>
      </c>
      <c r="U123" s="6" t="n">
        <v>0.6899999999999999</v>
      </c>
      <c r="V123" s="7" t="n">
        <v>0.9399999999999999</v>
      </c>
      <c r="W123" t="n">
        <v>1</v>
      </c>
      <c r="X123" t="n">
        <v>1</v>
      </c>
      <c r="Y123" s="10" t="n">
        <v>34.3</v>
      </c>
      <c r="Z123" t="n">
        <v>0.58</v>
      </c>
      <c r="AA123" t="n">
        <v>0.64</v>
      </c>
      <c r="AB123" t="n">
        <v>0.73</v>
      </c>
      <c r="AC123" t="n">
        <v>0.59</v>
      </c>
      <c r="AD123" t="n">
        <v>0.61</v>
      </c>
      <c r="AE123" t="n">
        <v>0.43</v>
      </c>
      <c r="AF123" t="n">
        <v>1.12</v>
      </c>
      <c r="AG123" t="n">
        <v>0.58</v>
      </c>
      <c r="AH123" t="n">
        <v>2.17</v>
      </c>
      <c r="AI123" t="n">
        <v>27</v>
      </c>
      <c r="AJ123" t="n">
        <v>14</v>
      </c>
      <c r="AK123" t="n">
        <v>52</v>
      </c>
      <c r="AL123" t="n">
        <v>177.3</v>
      </c>
      <c r="AM123" t="n">
        <v>149.2</v>
      </c>
      <c r="AN123" t="n">
        <v>210.6</v>
      </c>
      <c r="AO123" t="n">
        <v>0.786</v>
      </c>
      <c r="AP123" t="n">
        <v>0.5570000000000001</v>
      </c>
      <c r="AQ123" t="n">
        <v>1</v>
      </c>
      <c r="AR123" s="8">
        <f>HYPERLINK("file:///PhylBone-ab-5mn-m-haz-pol-r200-q7g2i1v5", "PhylBone-ab-5mn-m-haz-pol-r200-q7g2i1v5")</f>
        <v/>
      </c>
    </row>
    <row r="124">
      <c r="A124" s="1" t="n">
        <v>123</v>
      </c>
      <c r="B124" t="n">
        <v>4</v>
      </c>
      <c r="C124" s="8" t="inlineStr">
        <is>
          <t>Phylloscopus bonelli</t>
        </is>
      </c>
      <c r="D124" s="8" t="inlineStr">
        <is>
          <t>a+b</t>
        </is>
      </c>
      <c r="E124" s="8" t="inlineStr">
        <is>
          <t>m</t>
        </is>
      </c>
      <c r="F124" s="8" t="inlineStr">
        <is>
          <t>5mn</t>
        </is>
      </c>
      <c r="G124" t="n">
        <v>29</v>
      </c>
      <c r="H124" t="n">
        <v>287.586762257787</v>
      </c>
      <c r="I124" t="n">
        <v>143</v>
      </c>
      <c r="J124" s="8" t="inlineStr">
        <is>
          <t>HAZARD</t>
        </is>
      </c>
      <c r="K124" s="8" t="inlineStr">
        <is>
          <t>POLY</t>
        </is>
      </c>
      <c r="L124" t="n">
        <v>20</v>
      </c>
      <c r="M124" t="n">
        <v>200</v>
      </c>
      <c r="N124" s="9" t="inlineStr"/>
      <c r="O124" s="6" t="n">
        <v>2</v>
      </c>
      <c r="P124" t="n">
        <v>190</v>
      </c>
      <c r="Q124" t="n">
        <v>21</v>
      </c>
      <c r="R124" t="n">
        <v>72.40000000000001</v>
      </c>
      <c r="S124" t="n">
        <v>0</v>
      </c>
      <c r="T124" t="n">
        <v>2.02</v>
      </c>
      <c r="U124" s="6" t="n">
        <v>0.28</v>
      </c>
      <c r="V124" s="7" t="n">
        <v>0.91</v>
      </c>
      <c r="W124" t="n">
        <v>1</v>
      </c>
      <c r="X124" t="n">
        <v>0.9</v>
      </c>
      <c r="Y124" s="10" t="n">
        <v>34.4</v>
      </c>
      <c r="Z124" t="n">
        <v>0.5</v>
      </c>
      <c r="AA124" t="n">
        <v>0.5600000000000001</v>
      </c>
      <c r="AB124" t="n">
        <v>0.63</v>
      </c>
      <c r="AC124" t="n">
        <v>0.47</v>
      </c>
      <c r="AD124" t="n">
        <v>0.54</v>
      </c>
      <c r="AE124" t="n">
        <v>0.38</v>
      </c>
      <c r="AF124" t="n">
        <v>1.14</v>
      </c>
      <c r="AG124" t="n">
        <v>0.59</v>
      </c>
      <c r="AH124" t="n">
        <v>2.21</v>
      </c>
      <c r="AI124" t="n">
        <v>27</v>
      </c>
      <c r="AJ124" t="n">
        <v>14</v>
      </c>
      <c r="AK124" t="n">
        <v>53</v>
      </c>
      <c r="AL124" t="n">
        <v>175.8</v>
      </c>
      <c r="AM124" t="n">
        <v>147.9</v>
      </c>
      <c r="AN124" t="n">
        <v>209.1</v>
      </c>
      <c r="AO124" t="n">
        <v>0.773</v>
      </c>
      <c r="AP124" t="n">
        <v>0.548</v>
      </c>
      <c r="AQ124" t="n">
        <v>1</v>
      </c>
      <c r="AR124" s="8">
        <f>HYPERLINK("file:///PhylBone-ab-5mn-m-haz-pol-l20-r200-1680ekap", "PhylBone-ab-5mn-m-haz-pol-l20-r200-1680ekap")</f>
        <v/>
      </c>
    </row>
    <row r="125">
      <c r="A125" s="1" t="n">
        <v>124</v>
      </c>
      <c r="B125" t="n">
        <v>4</v>
      </c>
      <c r="C125" s="8" t="inlineStr">
        <is>
          <t>Phylloscopus bonelli</t>
        </is>
      </c>
      <c r="D125" s="8" t="inlineStr">
        <is>
          <t>a+b</t>
        </is>
      </c>
      <c r="E125" s="8" t="inlineStr">
        <is>
          <t>m</t>
        </is>
      </c>
      <c r="F125" s="8" t="inlineStr">
        <is>
          <t>5mn</t>
        </is>
      </c>
      <c r="G125" t="n">
        <v>29</v>
      </c>
      <c r="H125" t="n">
        <v>287.586762257787</v>
      </c>
      <c r="I125" t="n">
        <v>141</v>
      </c>
      <c r="J125" s="8" t="inlineStr">
        <is>
          <t>HAZARD</t>
        </is>
      </c>
      <c r="K125" s="8" t="inlineStr">
        <is>
          <t>POLY</t>
        </is>
      </c>
      <c r="L125" t="n">
        <v>20</v>
      </c>
      <c r="M125" s="9" t="inlineStr"/>
      <c r="N125" s="9" t="inlineStr"/>
      <c r="O125" s="6" t="n">
        <v>2</v>
      </c>
      <c r="P125" t="n">
        <v>190</v>
      </c>
      <c r="Q125" t="n">
        <v>29</v>
      </c>
      <c r="R125" t="n">
        <v>100</v>
      </c>
      <c r="S125" t="n">
        <v>0</v>
      </c>
      <c r="T125" t="n">
        <v>1.97</v>
      </c>
      <c r="U125" s="7" t="n">
        <v>0.97</v>
      </c>
      <c r="V125" s="7" t="n">
        <v>1</v>
      </c>
      <c r="W125" t="n">
        <v>1</v>
      </c>
      <c r="X125" t="n">
        <v>1</v>
      </c>
      <c r="Y125" s="10" t="n">
        <v>40.6</v>
      </c>
      <c r="Z125" t="n">
        <v>0.5</v>
      </c>
      <c r="AA125" t="n">
        <v>0.62</v>
      </c>
      <c r="AB125" t="n">
        <v>0.75</v>
      </c>
      <c r="AC125" t="n">
        <v>0.54</v>
      </c>
      <c r="AD125" t="n">
        <v>0.54</v>
      </c>
      <c r="AE125" t="n">
        <v>0.31</v>
      </c>
      <c r="AF125" t="n">
        <v>1.32</v>
      </c>
      <c r="AG125" t="n">
        <v>0.6</v>
      </c>
      <c r="AH125" t="n">
        <v>2.87</v>
      </c>
      <c r="AI125" t="n">
        <v>32</v>
      </c>
      <c r="AJ125" t="n">
        <v>14</v>
      </c>
      <c r="AK125" t="n">
        <v>69</v>
      </c>
      <c r="AL125" t="n">
        <v>192.2</v>
      </c>
      <c r="AM125" t="n">
        <v>138.5</v>
      </c>
      <c r="AN125" t="n">
        <v>266.6</v>
      </c>
      <c r="AO125" t="n">
        <v>0.446</v>
      </c>
      <c r="AP125" t="n">
        <v>0.235</v>
      </c>
      <c r="AQ125" t="n">
        <v>0.849</v>
      </c>
      <c r="AR125" s="8">
        <f>HYPERLINK("file:///PhylBone-ab-5mn-m-haz-pol-l20-usxzll3u", "PhylBone-ab-5mn-m-haz-pol-l20-usxzll3u")</f>
        <v/>
      </c>
    </row>
    <row r="126">
      <c r="A126" s="1" t="n">
        <v>125</v>
      </c>
      <c r="B126" t="n">
        <v>4</v>
      </c>
      <c r="C126" s="8" t="inlineStr">
        <is>
          <t>Phylloscopus bonelli</t>
        </is>
      </c>
      <c r="D126" s="8" t="inlineStr">
        <is>
          <t>a+b</t>
        </is>
      </c>
      <c r="E126" s="8" t="inlineStr">
        <is>
          <t>m</t>
        </is>
      </c>
      <c r="F126" s="8" t="inlineStr">
        <is>
          <t>5mn</t>
        </is>
      </c>
      <c r="G126" t="n">
        <v>29</v>
      </c>
      <c r="H126" t="n">
        <v>287.586762257787</v>
      </c>
      <c r="I126" t="n">
        <v>131</v>
      </c>
      <c r="J126" s="8" t="inlineStr">
        <is>
          <t>HAZARD</t>
        </is>
      </c>
      <c r="K126" s="8" t="inlineStr">
        <is>
          <t>POLY</t>
        </is>
      </c>
      <c r="L126" s="9" t="inlineStr"/>
      <c r="M126" s="9" t="inlineStr"/>
      <c r="N126" t="n">
        <v>7</v>
      </c>
      <c r="O126" s="6" t="n">
        <v>2</v>
      </c>
      <c r="P126" t="n">
        <v>190</v>
      </c>
      <c r="Q126" t="n">
        <v>29</v>
      </c>
      <c r="R126" t="n">
        <v>100</v>
      </c>
      <c r="S126" t="n">
        <v>0</v>
      </c>
      <c r="T126" t="n">
        <v>1.88</v>
      </c>
      <c r="U126" s="7" t="n">
        <v>0.9399999999999999</v>
      </c>
      <c r="V126" s="7" t="n">
        <v>1</v>
      </c>
      <c r="W126" t="n">
        <v>1</v>
      </c>
      <c r="X126" t="n">
        <v>1</v>
      </c>
      <c r="Y126" s="10" t="n">
        <v>40.5</v>
      </c>
      <c r="Z126" t="n">
        <v>0.5</v>
      </c>
      <c r="AA126" t="n">
        <v>0.62</v>
      </c>
      <c r="AB126" t="n">
        <v>0.75</v>
      </c>
      <c r="AC126" t="n">
        <v>0.53</v>
      </c>
      <c r="AD126" t="n">
        <v>0.54</v>
      </c>
      <c r="AE126" t="n">
        <v>0.31</v>
      </c>
      <c r="AF126" t="n">
        <v>1.29</v>
      </c>
      <c r="AG126" t="n">
        <v>0.59</v>
      </c>
      <c r="AH126" t="n">
        <v>2.8</v>
      </c>
      <c r="AI126" t="n">
        <v>31</v>
      </c>
      <c r="AJ126" t="n">
        <v>14</v>
      </c>
      <c r="AK126" t="n">
        <v>67</v>
      </c>
      <c r="AL126" t="n">
        <v>194.4</v>
      </c>
      <c r="AM126" t="n">
        <v>140.2</v>
      </c>
      <c r="AN126" t="n">
        <v>269.6</v>
      </c>
      <c r="AO126" t="n">
        <v>0.457</v>
      </c>
      <c r="AP126" t="n">
        <v>0.24</v>
      </c>
      <c r="AQ126" t="n">
        <v>0.868</v>
      </c>
      <c r="AR126" s="8">
        <f>HYPERLINK("file:///PhylBone-ab-5mn-m-haz-pol-ma-b2zymp0h", "PhylBone-ab-5mn-m-haz-pol-ma-b2zymp0h")</f>
        <v/>
      </c>
    </row>
    <row r="127">
      <c r="A127" s="1" t="n">
        <v>126</v>
      </c>
      <c r="B127" t="n">
        <v>4</v>
      </c>
      <c r="C127" s="8" t="inlineStr">
        <is>
          <t>Phylloscopus bonelli</t>
        </is>
      </c>
      <c r="D127" s="8" t="inlineStr">
        <is>
          <t>a+b</t>
        </is>
      </c>
      <c r="E127" s="8" t="inlineStr">
        <is>
          <t>m</t>
        </is>
      </c>
      <c r="F127" s="8" t="inlineStr">
        <is>
          <t>5mn</t>
        </is>
      </c>
      <c r="G127" t="n">
        <v>29</v>
      </c>
      <c r="H127" t="n">
        <v>287.586762257787</v>
      </c>
      <c r="I127" t="n">
        <v>130</v>
      </c>
      <c r="J127" s="8" t="inlineStr">
        <is>
          <t>HAZARD</t>
        </is>
      </c>
      <c r="K127" s="8" t="inlineStr">
        <is>
          <t>POLY</t>
        </is>
      </c>
      <c r="L127" s="9" t="inlineStr"/>
      <c r="M127" s="9" t="inlineStr"/>
      <c r="N127" s="9" t="inlineStr"/>
      <c r="O127" s="6" t="n">
        <v>2</v>
      </c>
      <c r="P127" t="n">
        <v>190</v>
      </c>
      <c r="Q127" t="n">
        <v>29</v>
      </c>
      <c r="R127" t="n">
        <v>100</v>
      </c>
      <c r="S127" t="n">
        <v>0</v>
      </c>
      <c r="T127" t="n">
        <v>1.88</v>
      </c>
      <c r="U127" s="6" t="n">
        <v>0.58</v>
      </c>
      <c r="V127" s="7" t="n">
        <v>1</v>
      </c>
      <c r="W127" t="n">
        <v>1</v>
      </c>
      <c r="X127" t="n">
        <v>1</v>
      </c>
      <c r="Y127" s="10" t="n">
        <v>40.5</v>
      </c>
      <c r="Z127" t="n">
        <v>0.47</v>
      </c>
      <c r="AA127" t="n">
        <v>0.58</v>
      </c>
      <c r="AB127" t="n">
        <v>0.7</v>
      </c>
      <c r="AC127" t="n">
        <v>0.48</v>
      </c>
      <c r="AD127" t="n">
        <v>0.51</v>
      </c>
      <c r="AE127" t="n">
        <v>0.29</v>
      </c>
      <c r="AF127" t="n">
        <v>1.29</v>
      </c>
      <c r="AG127" t="n">
        <v>0.59</v>
      </c>
      <c r="AH127" t="n">
        <v>2.8</v>
      </c>
      <c r="AI127" t="n">
        <v>31</v>
      </c>
      <c r="AJ127" t="n">
        <v>14</v>
      </c>
      <c r="AK127" t="n">
        <v>67</v>
      </c>
      <c r="AL127" t="n">
        <v>194.4</v>
      </c>
      <c r="AM127" t="n">
        <v>140.2</v>
      </c>
      <c r="AN127" t="n">
        <v>269.6</v>
      </c>
      <c r="AO127" t="n">
        <v>0.457</v>
      </c>
      <c r="AP127" t="n">
        <v>0.24</v>
      </c>
      <c r="AQ127" t="n">
        <v>0.868</v>
      </c>
      <c r="AR127" s="8">
        <f>HYPERLINK("file:///PhylBone-ab-5mn-m-haz-pol-xd6u3pm4", "PhylBone-ab-5mn-m-haz-pol-xd6u3pm4")</f>
        <v/>
      </c>
    </row>
    <row r="128">
      <c r="A128" s="1" t="n">
        <v>127</v>
      </c>
      <c r="B128" s="3" t="n">
        <v>4</v>
      </c>
      <c r="C128" s="4" t="inlineStr">
        <is>
          <t>Phylloscopus bonelli</t>
        </is>
      </c>
      <c r="D128" s="4" t="inlineStr">
        <is>
          <t>a+b</t>
        </is>
      </c>
      <c r="E128" s="4" t="inlineStr">
        <is>
          <t>m</t>
        </is>
      </c>
      <c r="F128" s="4" t="inlineStr">
        <is>
          <t>5mn</t>
        </is>
      </c>
      <c r="G128" s="3" t="n">
        <v>29</v>
      </c>
      <c r="H128" s="3" t="n">
        <v>287.586762257787</v>
      </c>
      <c r="I128" s="3" t="n">
        <v>135</v>
      </c>
      <c r="J128" s="4" t="inlineStr">
        <is>
          <t>HAZARD</t>
        </is>
      </c>
      <c r="K128" s="4" t="inlineStr">
        <is>
          <t>POLY</t>
        </is>
      </c>
      <c r="L128" s="3" t="n">
        <v>26</v>
      </c>
      <c r="M128" s="5" t="inlineStr"/>
      <c r="N128" s="3" t="n">
        <v>8</v>
      </c>
      <c r="O128" s="6" t="n">
        <v>2</v>
      </c>
      <c r="P128" s="3" t="n">
        <v>190</v>
      </c>
      <c r="Q128" s="3" t="n">
        <v>28</v>
      </c>
      <c r="R128" s="3" t="n">
        <v>96.59999999999999</v>
      </c>
      <c r="S128" s="3" t="n">
        <v>0</v>
      </c>
      <c r="T128" s="3" t="n">
        <v>0</v>
      </c>
      <c r="U128" s="7" t="n">
        <v>0.99</v>
      </c>
      <c r="V128" s="7" t="n">
        <v>1</v>
      </c>
      <c r="W128" s="3" t="n">
        <v>1</v>
      </c>
      <c r="X128" s="3" t="n">
        <v>1</v>
      </c>
      <c r="Y128" s="10" t="n">
        <v>42.3</v>
      </c>
      <c r="Z128" s="3" t="n">
        <v>0.46</v>
      </c>
      <c r="AA128" s="3" t="n">
        <v>0.6</v>
      </c>
      <c r="AB128" s="3" t="n">
        <v>0.73</v>
      </c>
      <c r="AC128" s="3" t="n">
        <v>0.5</v>
      </c>
      <c r="AD128" s="3" t="n">
        <v>0.5</v>
      </c>
      <c r="AE128" s="3" t="n">
        <v>0.27</v>
      </c>
      <c r="AF128" s="3" t="n">
        <v>1.22</v>
      </c>
      <c r="AG128" s="3" t="n">
        <v>0.54</v>
      </c>
      <c r="AH128" s="3" t="n">
        <v>2.75</v>
      </c>
      <c r="AI128" s="3" t="n">
        <v>29</v>
      </c>
      <c r="AJ128" s="3" t="n">
        <v>13</v>
      </c>
      <c r="AK128" s="3" t="n">
        <v>66</v>
      </c>
      <c r="AL128" s="3" t="n">
        <v>196.1</v>
      </c>
      <c r="AM128" s="3" t="n">
        <v>139</v>
      </c>
      <c r="AN128" s="3" t="n">
        <v>276.6</v>
      </c>
      <c r="AO128" s="3" t="n">
        <v>0.465</v>
      </c>
      <c r="AP128" s="3" t="n">
        <v>0.237</v>
      </c>
      <c r="AQ128" s="3" t="n">
        <v>0.913</v>
      </c>
      <c r="AR128" s="4">
        <f>HYPERLINK("file:///PhylBone-ab-5mn-m-haz-pol-la-ma-enz_gg1x", "PhylBone-ab-5mn-m-haz-pol-la-ma-enz_gg1x")</f>
        <v/>
      </c>
    </row>
    <row r="129">
      <c r="A129" s="1" t="n">
        <v>128</v>
      </c>
      <c r="B129" s="3" t="n">
        <v>4</v>
      </c>
      <c r="C129" s="4" t="inlineStr">
        <is>
          <t>Phylloscopus bonelli</t>
        </is>
      </c>
      <c r="D129" s="4" t="inlineStr">
        <is>
          <t>a+b</t>
        </is>
      </c>
      <c r="E129" s="4" t="inlineStr">
        <is>
          <t>m</t>
        </is>
      </c>
      <c r="F129" s="4" t="inlineStr">
        <is>
          <t>5mn</t>
        </is>
      </c>
      <c r="G129" s="3" t="n">
        <v>29</v>
      </c>
      <c r="H129" s="3" t="n">
        <v>287.586762257787</v>
      </c>
      <c r="I129" s="3" t="n">
        <v>134</v>
      </c>
      <c r="J129" s="4" t="inlineStr">
        <is>
          <t>HAZARD</t>
        </is>
      </c>
      <c r="K129" s="4" t="inlineStr">
        <is>
          <t>POLY</t>
        </is>
      </c>
      <c r="L129" s="3" t="n">
        <v>23</v>
      </c>
      <c r="M129" s="5" t="inlineStr"/>
      <c r="N129" s="5" t="inlineStr"/>
      <c r="O129" s="6" t="n">
        <v>2</v>
      </c>
      <c r="P129" s="3" t="n">
        <v>190</v>
      </c>
      <c r="Q129" s="3" t="n">
        <v>28</v>
      </c>
      <c r="R129" s="3" t="n">
        <v>96.59999999999999</v>
      </c>
      <c r="S129" s="3" t="n">
        <v>0</v>
      </c>
      <c r="T129" s="3" t="n">
        <v>0</v>
      </c>
      <c r="U129" s="7" t="n">
        <v>0.82</v>
      </c>
      <c r="V129" s="7" t="n">
        <v>1</v>
      </c>
      <c r="W129" s="3" t="n">
        <v>1</v>
      </c>
      <c r="X129" s="3" t="n">
        <v>1</v>
      </c>
      <c r="Y129" s="10" t="n">
        <v>42.3</v>
      </c>
      <c r="Z129" s="3" t="n">
        <v>0.45</v>
      </c>
      <c r="AA129" s="3" t="n">
        <v>0.58</v>
      </c>
      <c r="AB129" s="3" t="n">
        <v>0.71</v>
      </c>
      <c r="AC129" s="3" t="n">
        <v>0.48</v>
      </c>
      <c r="AD129" s="3" t="n">
        <v>0.49</v>
      </c>
      <c r="AE129" s="3" t="n">
        <v>0.26</v>
      </c>
      <c r="AF129" s="3" t="n">
        <v>1.21</v>
      </c>
      <c r="AG129" s="3" t="n">
        <v>0.54</v>
      </c>
      <c r="AH129" s="3" t="n">
        <v>2.72</v>
      </c>
      <c r="AI129" s="3" t="n">
        <v>29</v>
      </c>
      <c r="AJ129" s="3" t="n">
        <v>13</v>
      </c>
      <c r="AK129" s="3" t="n">
        <v>65</v>
      </c>
      <c r="AL129" s="3" t="n">
        <v>196.9</v>
      </c>
      <c r="AM129" s="3" t="n">
        <v>139.6</v>
      </c>
      <c r="AN129" s="3" t="n">
        <v>277.7</v>
      </c>
      <c r="AO129" s="3" t="n">
        <v>0.469</v>
      </c>
      <c r="AP129" s="3" t="n">
        <v>0.239</v>
      </c>
      <c r="AQ129" s="3" t="n">
        <v>0.92</v>
      </c>
      <c r="AR129" s="4">
        <f>HYPERLINK("file:///PhylBone-ab-5mn-m-haz-pol-la-lj82qyc4", "PhylBone-ab-5mn-m-haz-pol-la-lj82qyc4")</f>
        <v/>
      </c>
    </row>
    <row r="130">
      <c r="A130" s="1" t="n">
        <v>129</v>
      </c>
      <c r="B130" s="3" t="n">
        <v>4</v>
      </c>
      <c r="C130" s="4" t="inlineStr">
        <is>
          <t>Phylloscopus bonelli</t>
        </is>
      </c>
      <c r="D130" s="4" t="inlineStr">
        <is>
          <t>a+b</t>
        </is>
      </c>
      <c r="E130" s="4" t="inlineStr">
        <is>
          <t>m</t>
        </is>
      </c>
      <c r="F130" s="4" t="inlineStr">
        <is>
          <t>5mn</t>
        </is>
      </c>
      <c r="G130" s="3" t="n">
        <v>29</v>
      </c>
      <c r="H130" s="3" t="n">
        <v>287.586762257787</v>
      </c>
      <c r="I130" s="3" t="n">
        <v>126</v>
      </c>
      <c r="J130" s="4" t="inlineStr">
        <is>
          <t>HNORMAL</t>
        </is>
      </c>
      <c r="K130" s="4" t="inlineStr">
        <is>
          <t>POLY</t>
        </is>
      </c>
      <c r="L130" s="5" t="inlineStr"/>
      <c r="M130" s="3" t="n">
        <v>200</v>
      </c>
      <c r="N130" s="5" t="inlineStr"/>
      <c r="O130" s="7" t="n">
        <v>1</v>
      </c>
      <c r="P130" s="3" t="n">
        <v>190</v>
      </c>
      <c r="Q130" s="3" t="n">
        <v>21</v>
      </c>
      <c r="R130" s="3" t="n">
        <v>72.40000000000001</v>
      </c>
      <c r="S130" s="3" t="n">
        <v>0</v>
      </c>
      <c r="T130" s="3" t="n">
        <v>0</v>
      </c>
      <c r="U130" s="7" t="n">
        <v>0.76</v>
      </c>
      <c r="V130" s="7" t="n">
        <v>1</v>
      </c>
      <c r="W130" s="3" t="n">
        <v>1</v>
      </c>
      <c r="X130" s="3" t="n">
        <v>1</v>
      </c>
      <c r="Y130" s="10" t="n">
        <v>44.4</v>
      </c>
      <c r="Z130" s="3" t="n">
        <v>0.41</v>
      </c>
      <c r="AA130" s="3" t="n">
        <v>0.57</v>
      </c>
      <c r="AB130" s="3" t="n">
        <v>0.65</v>
      </c>
      <c r="AC130" s="3" t="n">
        <v>0.44</v>
      </c>
      <c r="AD130" s="3" t="n">
        <v>0.46</v>
      </c>
      <c r="AE130" s="3" t="n">
        <v>0.22</v>
      </c>
      <c r="AF130" s="3" t="n">
        <v>1.58</v>
      </c>
      <c r="AG130" s="3" t="n">
        <v>0.68</v>
      </c>
      <c r="AH130" s="3" t="n">
        <v>3.68</v>
      </c>
      <c r="AI130" s="3" t="n">
        <v>38</v>
      </c>
      <c r="AJ130" s="3" t="n">
        <v>16</v>
      </c>
      <c r="AK130" s="3" t="n">
        <v>88</v>
      </c>
      <c r="AL130" s="3" t="n">
        <v>149.4</v>
      </c>
      <c r="AM130" s="3" t="n">
        <v>106.6</v>
      </c>
      <c r="AN130" s="3" t="n">
        <v>209.3</v>
      </c>
      <c r="AO130" s="3" t="n">
        <v>0.5580000000000001</v>
      </c>
      <c r="AP130" s="3" t="n">
        <v>0.287</v>
      </c>
      <c r="AQ130" s="3" t="n">
        <v>1</v>
      </c>
      <c r="AR130" s="4">
        <f>HYPERLINK("file:///PhylBone-ab-5mn-m-hno-pol-r200-hevaefxq", "PhylBone-ab-5mn-m-hno-pol-r200-hevaefxq")</f>
        <v/>
      </c>
    </row>
    <row r="131">
      <c r="A131" s="1" t="n">
        <v>130</v>
      </c>
      <c r="B131" s="3" t="n">
        <v>4</v>
      </c>
      <c r="C131" s="4" t="inlineStr">
        <is>
          <t>Phylloscopus bonelli</t>
        </is>
      </c>
      <c r="D131" s="4" t="inlineStr">
        <is>
          <t>a+b</t>
        </is>
      </c>
      <c r="E131" s="4" t="inlineStr">
        <is>
          <t>m</t>
        </is>
      </c>
      <c r="F131" s="4" t="inlineStr">
        <is>
          <t>5mn</t>
        </is>
      </c>
      <c r="G131" s="3" t="n">
        <v>29</v>
      </c>
      <c r="H131" s="3" t="n">
        <v>287.586762257787</v>
      </c>
      <c r="I131" s="3" t="n">
        <v>129</v>
      </c>
      <c r="J131" s="4" t="inlineStr">
        <is>
          <t>HNORMAL</t>
        </is>
      </c>
      <c r="K131" s="4" t="inlineStr">
        <is>
          <t>POLY</t>
        </is>
      </c>
      <c r="L131" s="3" t="n">
        <v>20</v>
      </c>
      <c r="M131" s="3" t="n">
        <v>200</v>
      </c>
      <c r="N131" s="5" t="inlineStr"/>
      <c r="O131" s="7" t="n">
        <v>1</v>
      </c>
      <c r="P131" s="3" t="n">
        <v>190</v>
      </c>
      <c r="Q131" s="3" t="n">
        <v>21</v>
      </c>
      <c r="R131" s="3" t="n">
        <v>72.40000000000001</v>
      </c>
      <c r="S131" s="3" t="n">
        <v>0</v>
      </c>
      <c r="T131" s="3" t="n">
        <v>0</v>
      </c>
      <c r="U131" s="6" t="n">
        <v>0.47</v>
      </c>
      <c r="V131" s="7" t="n">
        <v>0.99</v>
      </c>
      <c r="W131" s="3" t="n">
        <v>1</v>
      </c>
      <c r="X131" s="3" t="n">
        <v>1</v>
      </c>
      <c r="Y131" s="10" t="n">
        <v>44.4</v>
      </c>
      <c r="Z131" s="3" t="n">
        <v>0.39</v>
      </c>
      <c r="AA131" s="3" t="n">
        <v>0.53</v>
      </c>
      <c r="AB131" s="3" t="n">
        <v>0.61</v>
      </c>
      <c r="AC131" s="3" t="n">
        <v>0.4</v>
      </c>
      <c r="AD131" s="3" t="n">
        <v>0.43</v>
      </c>
      <c r="AE131" s="3" t="n">
        <v>0.21</v>
      </c>
      <c r="AF131" s="3" t="n">
        <v>1.67</v>
      </c>
      <c r="AG131" s="3" t="n">
        <v>0.71</v>
      </c>
      <c r="AH131" s="3" t="n">
        <v>3.89</v>
      </c>
      <c r="AI131" s="3" t="n">
        <v>40</v>
      </c>
      <c r="AJ131" s="3" t="n">
        <v>17</v>
      </c>
      <c r="AK131" s="3" t="n">
        <v>93</v>
      </c>
      <c r="AL131" s="3" t="n">
        <v>145.3</v>
      </c>
      <c r="AM131" s="3" t="n">
        <v>103.6</v>
      </c>
      <c r="AN131" s="3" t="n">
        <v>203.6</v>
      </c>
      <c r="AO131" s="3" t="n">
        <v>0.528</v>
      </c>
      <c r="AP131" s="3" t="n">
        <v>0.272</v>
      </c>
      <c r="AQ131" s="3" t="n">
        <v>1</v>
      </c>
      <c r="AR131" s="4">
        <f>HYPERLINK("file:///PhylBone-ab-5mn-m-hno-pol-l20-r200-8l8nup02", "PhylBone-ab-5mn-m-hno-pol-l20-r200-8l8nup02")</f>
        <v/>
      </c>
    </row>
    <row r="132">
      <c r="A132" s="1" t="n">
        <v>131</v>
      </c>
      <c r="B132" s="3" t="n">
        <v>4</v>
      </c>
      <c r="C132" s="4" t="inlineStr">
        <is>
          <t>Phylloscopus bonelli</t>
        </is>
      </c>
      <c r="D132" s="4" t="inlineStr">
        <is>
          <t>a+b</t>
        </is>
      </c>
      <c r="E132" s="4" t="inlineStr">
        <is>
          <t>m</t>
        </is>
      </c>
      <c r="F132" s="4" t="inlineStr">
        <is>
          <t>5mn</t>
        </is>
      </c>
      <c r="G132" s="3" t="n">
        <v>29</v>
      </c>
      <c r="H132" s="3" t="n">
        <v>287.586762257787</v>
      </c>
      <c r="I132" s="3" t="n">
        <v>125</v>
      </c>
      <c r="J132" s="4" t="inlineStr">
        <is>
          <t>HNORMAL</t>
        </is>
      </c>
      <c r="K132" s="4" t="inlineStr">
        <is>
          <t>POLY</t>
        </is>
      </c>
      <c r="L132" s="5" t="inlineStr"/>
      <c r="M132" s="3" t="n">
        <v>100</v>
      </c>
      <c r="N132" s="5" t="inlineStr"/>
      <c r="O132" s="6" t="n">
        <v>2</v>
      </c>
      <c r="P132" s="3" t="n">
        <v>190</v>
      </c>
      <c r="Q132" s="3" t="n">
        <v>8</v>
      </c>
      <c r="R132" s="3" t="n">
        <v>27.6</v>
      </c>
      <c r="S132" s="3" t="n">
        <v>0</v>
      </c>
      <c r="T132" s="3" t="n">
        <v>0</v>
      </c>
      <c r="U132" s="11" t="inlineStr"/>
      <c r="V132" s="7" t="n">
        <v>0.84</v>
      </c>
      <c r="W132" s="3" t="n">
        <v>0.8</v>
      </c>
      <c r="X132" s="3" t="n">
        <v>0.8</v>
      </c>
      <c r="Y132" s="10" t="n">
        <v>60.2</v>
      </c>
      <c r="Z132" s="3" t="n">
        <v>0</v>
      </c>
      <c r="AA132" s="3" t="n">
        <v>0</v>
      </c>
      <c r="AB132" s="5" t="inlineStr"/>
      <c r="AC132" s="3" t="n">
        <v>0</v>
      </c>
      <c r="AD132" s="3" t="n">
        <v>0</v>
      </c>
      <c r="AE132" s="3" t="n">
        <v>0</v>
      </c>
      <c r="AF132" s="3" t="n">
        <v>1.34</v>
      </c>
      <c r="AG132" s="3" t="n">
        <v>0.41</v>
      </c>
      <c r="AH132" s="3" t="n">
        <v>4.4</v>
      </c>
      <c r="AI132" s="3" t="n">
        <v>32</v>
      </c>
      <c r="AJ132" s="3" t="n">
        <v>10</v>
      </c>
      <c r="AK132" s="3" t="n">
        <v>106</v>
      </c>
      <c r="AL132" s="3" t="n">
        <v>100</v>
      </c>
      <c r="AM132" s="3" t="n">
        <v>55.9</v>
      </c>
      <c r="AN132" s="3" t="n">
        <v>178.7</v>
      </c>
      <c r="AO132" s="3" t="n">
        <v>1</v>
      </c>
      <c r="AP132" s="3" t="n">
        <v>0.328</v>
      </c>
      <c r="AQ132" s="3" t="n">
        <v>1</v>
      </c>
      <c r="AR132" s="4">
        <f>HYPERLINK("file:///PhylBone-ab-5mn-m-hno-pol-r100-35ud49ex", "PhylBone-ab-5mn-m-hno-pol-r100-35ud49ex")</f>
        <v/>
      </c>
    </row>
    <row r="133">
      <c r="A133" s="1" t="n">
        <v>132</v>
      </c>
      <c r="B133" s="3" t="n">
        <v>4</v>
      </c>
      <c r="C133" s="4" t="inlineStr">
        <is>
          <t>Phylloscopus bonelli</t>
        </is>
      </c>
      <c r="D133" s="4" t="inlineStr">
        <is>
          <t>a+b</t>
        </is>
      </c>
      <c r="E133" s="4" t="inlineStr">
        <is>
          <t>m</t>
        </is>
      </c>
      <c r="F133" s="4" t="inlineStr">
        <is>
          <t>5mn</t>
        </is>
      </c>
      <c r="G133" s="3" t="n">
        <v>29</v>
      </c>
      <c r="H133" s="3" t="n">
        <v>287.586762257787</v>
      </c>
      <c r="I133" s="3" t="n">
        <v>128</v>
      </c>
      <c r="J133" s="4" t="inlineStr">
        <is>
          <t>HNORMAL</t>
        </is>
      </c>
      <c r="K133" s="4" t="inlineStr">
        <is>
          <t>POLY</t>
        </is>
      </c>
      <c r="L133" s="3" t="n">
        <v>20</v>
      </c>
      <c r="M133" s="3" t="n">
        <v>100</v>
      </c>
      <c r="N133" s="5" t="inlineStr"/>
      <c r="O133" s="6" t="n">
        <v>2</v>
      </c>
      <c r="P133" s="3" t="n">
        <v>190</v>
      </c>
      <c r="Q133" s="3" t="n">
        <v>8</v>
      </c>
      <c r="R133" s="3" t="n">
        <v>27.6</v>
      </c>
      <c r="S133" s="3" t="n">
        <v>0</v>
      </c>
      <c r="T133" s="3" t="n">
        <v>0</v>
      </c>
      <c r="U133" s="11" t="inlineStr"/>
      <c r="V133" s="7" t="n">
        <v>0.8100000000000001</v>
      </c>
      <c r="W133" s="3" t="n">
        <v>0.7</v>
      </c>
      <c r="X133" s="3" t="n">
        <v>0.6</v>
      </c>
      <c r="Y133" s="10" t="n">
        <v>60.8</v>
      </c>
      <c r="Z133" s="3" t="n">
        <v>0</v>
      </c>
      <c r="AA133" s="3" t="n">
        <v>0</v>
      </c>
      <c r="AB133" s="5" t="inlineStr"/>
      <c r="AC133" s="3" t="n">
        <v>0</v>
      </c>
      <c r="AD133" s="3" t="n">
        <v>0</v>
      </c>
      <c r="AE133" s="3" t="n">
        <v>0</v>
      </c>
      <c r="AF133" s="3" t="n">
        <v>1.51</v>
      </c>
      <c r="AG133" s="3" t="n">
        <v>0.46</v>
      </c>
      <c r="AH133" s="3" t="n">
        <v>5.03</v>
      </c>
      <c r="AI133" s="3" t="n">
        <v>36</v>
      </c>
      <c r="AJ133" s="3" t="n">
        <v>11</v>
      </c>
      <c r="AK133" s="3" t="n">
        <v>121</v>
      </c>
      <c r="AL133" s="3" t="n">
        <v>94.09999999999999</v>
      </c>
      <c r="AM133" s="3" t="n">
        <v>52.2</v>
      </c>
      <c r="AN133" s="3" t="n">
        <v>169.7</v>
      </c>
      <c r="AO133" s="3" t="n">
        <v>0.885</v>
      </c>
      <c r="AP133" s="3" t="n">
        <v>0.286</v>
      </c>
      <c r="AQ133" s="3" t="n">
        <v>1</v>
      </c>
      <c r="AR133" s="4">
        <f>HYPERLINK("file:///PhylBone-ab-5mn-m-hno-pol-l20-r100-9z3hca02", "PhylBone-ab-5mn-m-hno-pol-l20-r100-9z3hca02")</f>
        <v/>
      </c>
    </row>
    <row r="134">
      <c r="A134" s="1" t="n">
        <v>133</v>
      </c>
      <c r="B134" t="n">
        <v>4</v>
      </c>
      <c r="C134" s="8" t="inlineStr">
        <is>
          <t>Phylloscopus bonelli</t>
        </is>
      </c>
      <c r="D134" s="8" t="inlineStr">
        <is>
          <t>a+b</t>
        </is>
      </c>
      <c r="E134" s="8" t="inlineStr">
        <is>
          <t>m</t>
        </is>
      </c>
      <c r="F134" s="8" t="inlineStr">
        <is>
          <t>5mn</t>
        </is>
      </c>
      <c r="G134" t="n">
        <v>29</v>
      </c>
      <c r="H134" t="n">
        <v>287.586762257787</v>
      </c>
      <c r="I134" t="n">
        <v>139</v>
      </c>
      <c r="J134" s="8" t="inlineStr">
        <is>
          <t>HAZARD</t>
        </is>
      </c>
      <c r="K134" s="8" t="inlineStr">
        <is>
          <t>POLY</t>
        </is>
      </c>
      <c r="L134" s="9" t="inlineStr"/>
      <c r="M134" t="n">
        <v>100</v>
      </c>
      <c r="N134" s="9" t="inlineStr"/>
      <c r="O134" s="6" t="n">
        <v>2</v>
      </c>
      <c r="P134" t="n">
        <v>190</v>
      </c>
      <c r="Q134" t="n">
        <v>8</v>
      </c>
      <c r="R134" t="n">
        <v>27.6</v>
      </c>
      <c r="S134" t="n">
        <v>0</v>
      </c>
      <c r="T134" t="n">
        <v>2</v>
      </c>
      <c r="U134" s="11" t="inlineStr"/>
      <c r="V134" s="7" t="n">
        <v>0.84</v>
      </c>
      <c r="W134" t="n">
        <v>0.8</v>
      </c>
      <c r="X134" t="n">
        <v>0.8</v>
      </c>
      <c r="Y134" s="10" t="n">
        <v>33.7</v>
      </c>
      <c r="Z134" t="n">
        <v>0</v>
      </c>
      <c r="AA134" t="n">
        <v>0</v>
      </c>
      <c r="AB134" s="9" t="inlineStr"/>
      <c r="AC134" t="n">
        <v>0</v>
      </c>
      <c r="AD134" t="n">
        <v>0</v>
      </c>
      <c r="AE134" t="n">
        <v>0</v>
      </c>
      <c r="AF134" t="n">
        <v>1.34</v>
      </c>
      <c r="AG134" t="n">
        <v>0.7</v>
      </c>
      <c r="AH134" t="n">
        <v>2.57</v>
      </c>
      <c r="AI134" t="n">
        <v>32</v>
      </c>
      <c r="AJ134" t="n">
        <v>17</v>
      </c>
      <c r="AK134" t="n">
        <v>62</v>
      </c>
      <c r="AL134" t="n">
        <v>100</v>
      </c>
      <c r="AM134" t="n">
        <v>100</v>
      </c>
      <c r="AN134" t="n">
        <v>100</v>
      </c>
      <c r="AO134" t="n">
        <v>1</v>
      </c>
      <c r="AP134" t="n">
        <v>1</v>
      </c>
      <c r="AQ134" t="n">
        <v>1</v>
      </c>
      <c r="AR134" s="8">
        <f>HYPERLINK("file:///PhylBone-ab-5mn-m-haz-pol-r100-wttblw87", "PhylBone-ab-5mn-m-haz-pol-r100-wttblw87")</f>
        <v/>
      </c>
    </row>
    <row r="135">
      <c r="A135" s="1" t="n">
        <v>134</v>
      </c>
      <c r="B135" t="n">
        <v>4</v>
      </c>
      <c r="C135" s="8" t="inlineStr">
        <is>
          <t>Phylloscopus bonelli</t>
        </is>
      </c>
      <c r="D135" s="8" t="inlineStr">
        <is>
          <t>a+b</t>
        </is>
      </c>
      <c r="E135" s="8" t="inlineStr">
        <is>
          <t>m</t>
        </is>
      </c>
      <c r="F135" s="8" t="inlineStr">
        <is>
          <t>5mn</t>
        </is>
      </c>
      <c r="G135" t="n">
        <v>29</v>
      </c>
      <c r="H135" t="n">
        <v>287.586762257787</v>
      </c>
      <c r="I135" t="n">
        <v>142</v>
      </c>
      <c r="J135" s="8" t="inlineStr">
        <is>
          <t>HAZARD</t>
        </is>
      </c>
      <c r="K135" s="8" t="inlineStr">
        <is>
          <t>POLY</t>
        </is>
      </c>
      <c r="L135" t="n">
        <v>20</v>
      </c>
      <c r="M135" t="n">
        <v>100</v>
      </c>
      <c r="N135" s="9" t="inlineStr"/>
      <c r="O135" s="6" t="n">
        <v>2</v>
      </c>
      <c r="P135" t="n">
        <v>190</v>
      </c>
      <c r="Q135" t="n">
        <v>8</v>
      </c>
      <c r="R135" t="n">
        <v>27.6</v>
      </c>
      <c r="S135" t="n">
        <v>0</v>
      </c>
      <c r="T135" t="n">
        <v>1.27</v>
      </c>
      <c r="U135" s="11" t="inlineStr"/>
      <c r="V135" s="7" t="n">
        <v>0.71</v>
      </c>
      <c r="W135" t="n">
        <v>0.5</v>
      </c>
      <c r="X135" t="n">
        <v>0.7</v>
      </c>
      <c r="Y135" s="10" t="n">
        <v>10000</v>
      </c>
      <c r="Z135" t="n">
        <v>0</v>
      </c>
      <c r="AA135" t="n">
        <v>0</v>
      </c>
      <c r="AB135" s="9" t="inlineStr"/>
      <c r="AC135" t="n">
        <v>0</v>
      </c>
      <c r="AD135" t="n">
        <v>0</v>
      </c>
      <c r="AE135" t="n">
        <v>0</v>
      </c>
      <c r="AF135" t="n">
        <v>84.61</v>
      </c>
      <c r="AG135" t="n">
        <v>0.05</v>
      </c>
      <c r="AH135" t="n">
        <v>142070</v>
      </c>
      <c r="AI135" t="n">
        <v>2031</v>
      </c>
      <c r="AJ135" t="n">
        <v>1</v>
      </c>
      <c r="AK135" t="n">
        <v>3409680</v>
      </c>
      <c r="AL135" t="n">
        <v>12.6</v>
      </c>
      <c r="AM135" t="n">
        <v>0</v>
      </c>
      <c r="AN135" t="n">
        <v>21133.9</v>
      </c>
      <c r="AO135" t="n">
        <v>0.016</v>
      </c>
      <c r="AP135" t="n">
        <v>0</v>
      </c>
      <c r="AQ135" t="n">
        <v>1</v>
      </c>
      <c r="AR135" s="8">
        <f>HYPERLINK("file:///PhylBone-ab-5mn-m-haz-pol-l20-r100-g_if6t4c", "PhylBone-ab-5mn-m-haz-pol-l20-r100-g_if6t4c")</f>
        <v/>
      </c>
    </row>
    <row r="136">
      <c r="A136" s="1" t="n">
        <v>135</v>
      </c>
      <c r="B136" s="3" t="n">
        <v>5</v>
      </c>
      <c r="C136" s="4" t="inlineStr">
        <is>
          <t>Phylloscopus bonelli</t>
        </is>
      </c>
      <c r="D136" s="4" t="inlineStr">
        <is>
          <t>a+b</t>
        </is>
      </c>
      <c r="E136" s="4" t="inlineStr">
        <is>
          <t>m</t>
        </is>
      </c>
      <c r="F136" s="4" t="inlineStr">
        <is>
          <t>10mn</t>
        </is>
      </c>
      <c r="G136" s="3" t="n">
        <v>37</v>
      </c>
      <c r="H136" s="3" t="n">
        <v>287.586762257787</v>
      </c>
      <c r="I136" s="3" t="n">
        <v>165</v>
      </c>
      <c r="J136" s="4" t="inlineStr">
        <is>
          <t>HAZARD</t>
        </is>
      </c>
      <c r="K136" s="4" t="inlineStr">
        <is>
          <t>POLY</t>
        </is>
      </c>
      <c r="L136" s="3" t="n">
        <v>28</v>
      </c>
      <c r="M136" s="3" t="n">
        <v>287</v>
      </c>
      <c r="N136" s="3" t="n">
        <v>7</v>
      </c>
      <c r="O136" s="7" t="n">
        <v>1</v>
      </c>
      <c r="P136" s="3" t="n">
        <v>190</v>
      </c>
      <c r="Q136" s="3" t="n">
        <v>34</v>
      </c>
      <c r="R136" s="3" t="n">
        <v>91.90000000000001</v>
      </c>
      <c r="S136" s="3" t="n">
        <v>0</v>
      </c>
      <c r="T136" s="3" t="n">
        <v>0</v>
      </c>
      <c r="U136" s="7" t="n">
        <v>0.92</v>
      </c>
      <c r="V136" s="7" t="n">
        <v>0.98</v>
      </c>
      <c r="W136" s="3" t="n">
        <v>1</v>
      </c>
      <c r="X136" s="3" t="n">
        <v>1</v>
      </c>
      <c r="Y136" s="6" t="n">
        <v>30</v>
      </c>
      <c r="Z136" s="3" t="n">
        <v>0.7</v>
      </c>
      <c r="AA136" s="3" t="n">
        <v>0.73</v>
      </c>
      <c r="AB136" s="3" t="n">
        <v>0.83</v>
      </c>
      <c r="AC136" s="3" t="n">
        <v>0.72</v>
      </c>
      <c r="AD136" s="3" t="n">
        <v>0.73</v>
      </c>
      <c r="AE136" s="3" t="n">
        <v>0.57</v>
      </c>
      <c r="AF136" s="3" t="n">
        <v>1.01</v>
      </c>
      <c r="AG136" s="3" t="n">
        <v>0.5600000000000001</v>
      </c>
      <c r="AH136" s="3" t="n">
        <v>1.81</v>
      </c>
      <c r="AI136" s="3" t="n">
        <v>24</v>
      </c>
      <c r="AJ136" s="3" t="n">
        <v>14</v>
      </c>
      <c r="AK136" s="3" t="n">
        <v>43</v>
      </c>
      <c r="AL136" s="3" t="n">
        <v>237.5</v>
      </c>
      <c r="AM136" s="3" t="n">
        <v>211.3</v>
      </c>
      <c r="AN136" s="3" t="n">
        <v>267</v>
      </c>
      <c r="AO136" s="3" t="n">
        <v>0.6830000000000001</v>
      </c>
      <c r="AP136" s="3" t="n">
        <v>0.541</v>
      </c>
      <c r="AQ136" s="3" t="n">
        <v>0.862</v>
      </c>
      <c r="AR136" s="4">
        <f>HYPERLINK("file:///PhylBone-ab-10mn-m-haz-pol-la-ra-ma-zl6ljhhz", "PhylBone-ab-10mn-m-haz-pol-la-ra-ma-zl6ljhhz")</f>
        <v/>
      </c>
    </row>
    <row r="137">
      <c r="A137" s="1" t="n">
        <v>136</v>
      </c>
      <c r="B137" s="3" t="n">
        <v>5</v>
      </c>
      <c r="C137" s="4" t="inlineStr">
        <is>
          <t>Phylloscopus bonelli</t>
        </is>
      </c>
      <c r="D137" s="4" t="inlineStr">
        <is>
          <t>a+b</t>
        </is>
      </c>
      <c r="E137" s="4" t="inlineStr">
        <is>
          <t>m</t>
        </is>
      </c>
      <c r="F137" s="4" t="inlineStr">
        <is>
          <t>10mn</t>
        </is>
      </c>
      <c r="G137" s="3" t="n">
        <v>37</v>
      </c>
      <c r="H137" s="3" t="n">
        <v>287.586762257787</v>
      </c>
      <c r="I137" s="3" t="n">
        <v>164</v>
      </c>
      <c r="J137" s="4" t="inlineStr">
        <is>
          <t>HAZARD</t>
        </is>
      </c>
      <c r="K137" s="4" t="inlineStr">
        <is>
          <t>POLY</t>
        </is>
      </c>
      <c r="L137" s="3" t="n">
        <v>30</v>
      </c>
      <c r="M137" s="3" t="n">
        <v>273</v>
      </c>
      <c r="N137" s="5" t="inlineStr"/>
      <c r="O137" s="7" t="n">
        <v>1</v>
      </c>
      <c r="P137" s="3" t="n">
        <v>190</v>
      </c>
      <c r="Q137" s="3" t="n">
        <v>33</v>
      </c>
      <c r="R137" s="3" t="n">
        <v>89.2</v>
      </c>
      <c r="S137" s="3" t="n">
        <v>0</v>
      </c>
      <c r="T137" s="3" t="n">
        <v>0</v>
      </c>
      <c r="U137" s="7" t="n">
        <v>0.92</v>
      </c>
      <c r="V137" s="7" t="n">
        <v>0.99</v>
      </c>
      <c r="W137" s="3" t="n">
        <v>1</v>
      </c>
      <c r="X137" s="3" t="n">
        <v>1</v>
      </c>
      <c r="Y137" s="10" t="n">
        <v>30.1</v>
      </c>
      <c r="Z137" s="3" t="n">
        <v>0.7</v>
      </c>
      <c r="AA137" s="3" t="n">
        <v>0.73</v>
      </c>
      <c r="AB137" s="3" t="n">
        <v>0.83</v>
      </c>
      <c r="AC137" s="3" t="n">
        <v>0.72</v>
      </c>
      <c r="AD137" s="3" t="n">
        <v>0.72</v>
      </c>
      <c r="AE137" s="3" t="n">
        <v>0.57</v>
      </c>
      <c r="AF137" s="3" t="n">
        <v>1.03</v>
      </c>
      <c r="AG137" s="3" t="n">
        <v>0.57</v>
      </c>
      <c r="AH137" s="3" t="n">
        <v>1.84</v>
      </c>
      <c r="AI137" s="3" t="n">
        <v>25</v>
      </c>
      <c r="AJ137" s="3" t="n">
        <v>14</v>
      </c>
      <c r="AK137" s="3" t="n">
        <v>44</v>
      </c>
      <c r="AL137" s="3" t="n">
        <v>232</v>
      </c>
      <c r="AM137" s="3" t="n">
        <v>206.9</v>
      </c>
      <c r="AN137" s="3" t="n">
        <v>260</v>
      </c>
      <c r="AO137" s="3" t="n">
        <v>0.724</v>
      </c>
      <c r="AP137" s="3" t="n">
        <v>0.577</v>
      </c>
      <c r="AQ137" s="3" t="n">
        <v>0.91</v>
      </c>
      <c r="AR137" s="4">
        <f>HYPERLINK("file:///PhylBone-ab-10mn-m-haz-pol-la-ra-9cl69515", "PhylBone-ab-10mn-m-haz-pol-la-ra-9cl69515")</f>
        <v/>
      </c>
    </row>
    <row r="138">
      <c r="A138" s="1" t="n">
        <v>137</v>
      </c>
      <c r="B138" s="3" t="n">
        <v>5</v>
      </c>
      <c r="C138" s="4" t="inlineStr">
        <is>
          <t>Phylloscopus bonelli</t>
        </is>
      </c>
      <c r="D138" s="4" t="inlineStr">
        <is>
          <t>a+b</t>
        </is>
      </c>
      <c r="E138" s="4" t="inlineStr">
        <is>
          <t>m</t>
        </is>
      </c>
      <c r="F138" s="4" t="inlineStr">
        <is>
          <t>10mn</t>
        </is>
      </c>
      <c r="G138" s="3" t="n">
        <v>37</v>
      </c>
      <c r="H138" s="3" t="n">
        <v>287.586762257787</v>
      </c>
      <c r="I138" s="3" t="n">
        <v>144</v>
      </c>
      <c r="J138" s="4" t="inlineStr">
        <is>
          <t>HNORMAL</t>
        </is>
      </c>
      <c r="K138" s="4" t="inlineStr">
        <is>
          <t>POLY</t>
        </is>
      </c>
      <c r="L138" s="5" t="inlineStr"/>
      <c r="M138" s="5" t="inlineStr"/>
      <c r="N138" s="5" t="inlineStr"/>
      <c r="O138" s="7" t="n">
        <v>1</v>
      </c>
      <c r="P138" s="3" t="n">
        <v>190</v>
      </c>
      <c r="Q138" s="3" t="n">
        <v>37</v>
      </c>
      <c r="R138" s="3" t="n">
        <v>100</v>
      </c>
      <c r="S138" s="3" t="n">
        <v>0</v>
      </c>
      <c r="T138" s="3" t="n">
        <v>0</v>
      </c>
      <c r="U138" s="7" t="n">
        <v>0.98</v>
      </c>
      <c r="V138" s="7" t="n">
        <v>0.99</v>
      </c>
      <c r="W138" s="3" t="n">
        <v>1</v>
      </c>
      <c r="X138" s="3" t="n">
        <v>1</v>
      </c>
      <c r="Y138" s="10" t="n">
        <v>34</v>
      </c>
      <c r="Z138" s="3" t="n">
        <v>0.68</v>
      </c>
      <c r="AA138" s="3" t="n">
        <v>0.75</v>
      </c>
      <c r="AB138" s="3" t="n">
        <v>0.82</v>
      </c>
      <c r="AC138" s="3" t="n">
        <v>0.71</v>
      </c>
      <c r="AD138" s="3" t="n">
        <v>0.71</v>
      </c>
      <c r="AE138" s="3" t="n">
        <v>0.5</v>
      </c>
      <c r="AF138" s="3" t="n">
        <v>1.65</v>
      </c>
      <c r="AG138" s="3" t="n">
        <v>0.86</v>
      </c>
      <c r="AH138" s="3" t="n">
        <v>3.17</v>
      </c>
      <c r="AI138" s="3" t="n">
        <v>40</v>
      </c>
      <c r="AJ138" s="3" t="n">
        <v>21</v>
      </c>
      <c r="AK138" s="3" t="n">
        <v>76</v>
      </c>
      <c r="AL138" s="3" t="n">
        <v>193.8</v>
      </c>
      <c r="AM138" s="3" t="n">
        <v>154.7</v>
      </c>
      <c r="AN138" s="3" t="n">
        <v>242.9</v>
      </c>
      <c r="AO138" s="3" t="n">
        <v>0.454</v>
      </c>
      <c r="AP138" s="3" t="n">
        <v>0.29</v>
      </c>
      <c r="AQ138" s="3" t="n">
        <v>0.711</v>
      </c>
      <c r="AR138" s="4">
        <f>HYPERLINK("file:///PhylBone-ab-10mn-m-hno-pol-vx08gt3k", "PhylBone-ab-10mn-m-hno-pol-vx08gt3k")</f>
        <v/>
      </c>
    </row>
    <row r="139">
      <c r="A139" s="1" t="n">
        <v>138</v>
      </c>
      <c r="B139" s="3" t="n">
        <v>5</v>
      </c>
      <c r="C139" s="4" t="inlineStr">
        <is>
          <t>Phylloscopus bonelli</t>
        </is>
      </c>
      <c r="D139" s="4" t="inlineStr">
        <is>
          <t>a+b</t>
        </is>
      </c>
      <c r="E139" s="4" t="inlineStr">
        <is>
          <t>m</t>
        </is>
      </c>
      <c r="F139" s="4" t="inlineStr">
        <is>
          <t>10mn</t>
        </is>
      </c>
      <c r="G139" s="3" t="n">
        <v>37</v>
      </c>
      <c r="H139" s="3" t="n">
        <v>287.586762257787</v>
      </c>
      <c r="I139" s="3" t="n">
        <v>145</v>
      </c>
      <c r="J139" s="4" t="inlineStr">
        <is>
          <t>HNORMAL</t>
        </is>
      </c>
      <c r="K139" s="4" t="inlineStr">
        <is>
          <t>POLY</t>
        </is>
      </c>
      <c r="L139" s="5" t="inlineStr"/>
      <c r="M139" s="5" t="inlineStr"/>
      <c r="N139" s="3" t="n">
        <v>9</v>
      </c>
      <c r="O139" s="7" t="n">
        <v>1</v>
      </c>
      <c r="P139" s="3" t="n">
        <v>190</v>
      </c>
      <c r="Q139" s="3" t="n">
        <v>37</v>
      </c>
      <c r="R139" s="3" t="n">
        <v>100</v>
      </c>
      <c r="S139" s="3" t="n">
        <v>0</v>
      </c>
      <c r="T139" s="3" t="n">
        <v>0</v>
      </c>
      <c r="U139" s="7" t="n">
        <v>0.98</v>
      </c>
      <c r="V139" s="7" t="n">
        <v>0.99</v>
      </c>
      <c r="W139" s="3" t="n">
        <v>1</v>
      </c>
      <c r="X139" s="3" t="n">
        <v>1</v>
      </c>
      <c r="Y139" s="10" t="n">
        <v>34</v>
      </c>
      <c r="Z139" s="3" t="n">
        <v>0.68</v>
      </c>
      <c r="AA139" s="3" t="n">
        <v>0.75</v>
      </c>
      <c r="AB139" s="3" t="n">
        <v>0.82</v>
      </c>
      <c r="AC139" s="3" t="n">
        <v>0.71</v>
      </c>
      <c r="AD139" s="3" t="n">
        <v>0.71</v>
      </c>
      <c r="AE139" s="3" t="n">
        <v>0.5</v>
      </c>
      <c r="AF139" s="3" t="n">
        <v>1.65</v>
      </c>
      <c r="AG139" s="3" t="n">
        <v>0.86</v>
      </c>
      <c r="AH139" s="3" t="n">
        <v>3.17</v>
      </c>
      <c r="AI139" s="3" t="n">
        <v>40</v>
      </c>
      <c r="AJ139" s="3" t="n">
        <v>21</v>
      </c>
      <c r="AK139" s="3" t="n">
        <v>76</v>
      </c>
      <c r="AL139" s="3" t="n">
        <v>193.8</v>
      </c>
      <c r="AM139" s="3" t="n">
        <v>154.7</v>
      </c>
      <c r="AN139" s="3" t="n">
        <v>242.9</v>
      </c>
      <c r="AO139" s="3" t="n">
        <v>0.454</v>
      </c>
      <c r="AP139" s="3" t="n">
        <v>0.29</v>
      </c>
      <c r="AQ139" s="3" t="n">
        <v>0.711</v>
      </c>
      <c r="AR139" s="4">
        <f>HYPERLINK("file:///PhylBone-ab-10mn-m-hno-pol-ma-np9qd_8p", "PhylBone-ab-10mn-m-hno-pol-ma-np9qd_8p")</f>
        <v/>
      </c>
    </row>
    <row r="140">
      <c r="A140" s="1" t="n">
        <v>139</v>
      </c>
      <c r="B140" s="3" t="n">
        <v>5</v>
      </c>
      <c r="C140" s="4" t="inlineStr">
        <is>
          <t>Phylloscopus bonelli</t>
        </is>
      </c>
      <c r="D140" s="4" t="inlineStr">
        <is>
          <t>a+b</t>
        </is>
      </c>
      <c r="E140" s="4" t="inlineStr">
        <is>
          <t>m</t>
        </is>
      </c>
      <c r="F140" s="4" t="inlineStr">
        <is>
          <t>10mn</t>
        </is>
      </c>
      <c r="G140" s="3" t="n">
        <v>37</v>
      </c>
      <c r="H140" s="3" t="n">
        <v>287.586762257787</v>
      </c>
      <c r="I140" s="3" t="n">
        <v>161</v>
      </c>
      <c r="J140" s="4" t="inlineStr">
        <is>
          <t>HAZARD</t>
        </is>
      </c>
      <c r="K140" s="4" t="inlineStr">
        <is>
          <t>POLY</t>
        </is>
      </c>
      <c r="L140" s="5" t="inlineStr"/>
      <c r="M140" s="3" t="n">
        <v>284</v>
      </c>
      <c r="N140" s="3" t="n">
        <v>9</v>
      </c>
      <c r="O140" s="6" t="n">
        <v>2</v>
      </c>
      <c r="P140" s="3" t="n">
        <v>190</v>
      </c>
      <c r="Q140" s="3" t="n">
        <v>36</v>
      </c>
      <c r="R140" s="3" t="n">
        <v>97.3</v>
      </c>
      <c r="S140" s="3" t="n">
        <v>0</v>
      </c>
      <c r="T140" s="3" t="n">
        <v>0</v>
      </c>
      <c r="U140" s="7" t="n">
        <v>0.92</v>
      </c>
      <c r="V140" s="7" t="n">
        <v>0.89</v>
      </c>
      <c r="W140" s="3" t="n">
        <v>0.9</v>
      </c>
      <c r="X140" s="3" t="n">
        <v>0.8</v>
      </c>
      <c r="Y140" s="6" t="n">
        <v>29.3</v>
      </c>
      <c r="Z140" s="3" t="n">
        <v>0.68</v>
      </c>
      <c r="AA140" s="3" t="n">
        <v>0.71</v>
      </c>
      <c r="AB140" s="3" t="n">
        <v>0.8</v>
      </c>
      <c r="AC140" s="3" t="n">
        <v>0.7</v>
      </c>
      <c r="AD140" s="3" t="n">
        <v>0.7</v>
      </c>
      <c r="AE140" s="3" t="n">
        <v>0.57</v>
      </c>
      <c r="AF140" s="3" t="n">
        <v>1.11</v>
      </c>
      <c r="AG140" s="3" t="n">
        <v>0.63</v>
      </c>
      <c r="AH140" s="3" t="n">
        <v>1.97</v>
      </c>
      <c r="AI140" s="3" t="n">
        <v>27</v>
      </c>
      <c r="AJ140" s="3" t="n">
        <v>15</v>
      </c>
      <c r="AK140" s="3" t="n">
        <v>47</v>
      </c>
      <c r="AL140" s="3" t="n">
        <v>232.7</v>
      </c>
      <c r="AM140" s="3" t="n">
        <v>204</v>
      </c>
      <c r="AN140" s="3" t="n">
        <v>265.5</v>
      </c>
      <c r="AO140" s="3" t="n">
        <v>0.672</v>
      </c>
      <c r="AP140" s="3" t="n">
        <v>0.517</v>
      </c>
      <c r="AQ140" s="3" t="n">
        <v>0.874</v>
      </c>
      <c r="AR140" s="4">
        <f>HYPERLINK("file:///PhylBone-ab-10mn-m-haz-pol-ra-ma-_mi1ejqq", "PhylBone-ab-10mn-m-haz-pol-ra-ma-_mi1ejqq")</f>
        <v/>
      </c>
    </row>
    <row r="141">
      <c r="A141" s="1" t="n">
        <v>140</v>
      </c>
      <c r="B141" s="3" t="n">
        <v>5</v>
      </c>
      <c r="C141" s="4" t="inlineStr">
        <is>
          <t>Phylloscopus bonelli</t>
        </is>
      </c>
      <c r="D141" s="4" t="inlineStr">
        <is>
          <t>a+b</t>
        </is>
      </c>
      <c r="E141" s="4" t="inlineStr">
        <is>
          <t>m</t>
        </is>
      </c>
      <c r="F141" s="4" t="inlineStr">
        <is>
          <t>10mn</t>
        </is>
      </c>
      <c r="G141" s="3" t="n">
        <v>37</v>
      </c>
      <c r="H141" s="3" t="n">
        <v>287.586762257787</v>
      </c>
      <c r="I141" s="3" t="n">
        <v>160</v>
      </c>
      <c r="J141" s="4" t="inlineStr">
        <is>
          <t>HAZARD</t>
        </is>
      </c>
      <c r="K141" s="4" t="inlineStr">
        <is>
          <t>POLY</t>
        </is>
      </c>
      <c r="L141" s="5" t="inlineStr"/>
      <c r="M141" s="3" t="n">
        <v>284</v>
      </c>
      <c r="N141" s="5" t="inlineStr"/>
      <c r="O141" s="6" t="n">
        <v>2</v>
      </c>
      <c r="P141" s="3" t="n">
        <v>190</v>
      </c>
      <c r="Q141" s="3" t="n">
        <v>36</v>
      </c>
      <c r="R141" s="3" t="n">
        <v>97.3</v>
      </c>
      <c r="S141" s="3" t="n">
        <v>0</v>
      </c>
      <c r="T141" s="3" t="n">
        <v>0</v>
      </c>
      <c r="U141" s="7" t="n">
        <v>0.92</v>
      </c>
      <c r="V141" s="7" t="n">
        <v>0.89</v>
      </c>
      <c r="W141" s="3" t="n">
        <v>0.9</v>
      </c>
      <c r="X141" s="3" t="n">
        <v>0.8</v>
      </c>
      <c r="Y141" s="6" t="n">
        <v>29.3</v>
      </c>
      <c r="Z141" s="3" t="n">
        <v>0.68</v>
      </c>
      <c r="AA141" s="3" t="n">
        <v>0.71</v>
      </c>
      <c r="AB141" s="3" t="n">
        <v>0.8</v>
      </c>
      <c r="AC141" s="3" t="n">
        <v>0.7</v>
      </c>
      <c r="AD141" s="3" t="n">
        <v>0.7</v>
      </c>
      <c r="AE141" s="3" t="n">
        <v>0.57</v>
      </c>
      <c r="AF141" s="3" t="n">
        <v>1.11</v>
      </c>
      <c r="AG141" s="3" t="n">
        <v>0.63</v>
      </c>
      <c r="AH141" s="3" t="n">
        <v>1.97</v>
      </c>
      <c r="AI141" s="3" t="n">
        <v>27</v>
      </c>
      <c r="AJ141" s="3" t="n">
        <v>15</v>
      </c>
      <c r="AK141" s="3" t="n">
        <v>47</v>
      </c>
      <c r="AL141" s="3" t="n">
        <v>232.7</v>
      </c>
      <c r="AM141" s="3" t="n">
        <v>204</v>
      </c>
      <c r="AN141" s="3" t="n">
        <v>265.5</v>
      </c>
      <c r="AO141" s="3" t="n">
        <v>0.672</v>
      </c>
      <c r="AP141" s="3" t="n">
        <v>0.517</v>
      </c>
      <c r="AQ141" s="3" t="n">
        <v>0.874</v>
      </c>
      <c r="AR141" s="4">
        <f>HYPERLINK("file:///PhylBone-ab-10mn-m-haz-pol-ra-bj6e6n_3", "PhylBone-ab-10mn-m-haz-pol-ra-bj6e6n_3")</f>
        <v/>
      </c>
    </row>
    <row r="142">
      <c r="A142" s="1" t="n">
        <v>141</v>
      </c>
      <c r="B142" s="3" t="n">
        <v>5</v>
      </c>
      <c r="C142" s="4" t="inlineStr">
        <is>
          <t>Phylloscopus bonelli</t>
        </is>
      </c>
      <c r="D142" s="4" t="inlineStr">
        <is>
          <t>a+b</t>
        </is>
      </c>
      <c r="E142" s="4" t="inlineStr">
        <is>
          <t>m</t>
        </is>
      </c>
      <c r="F142" s="4" t="inlineStr">
        <is>
          <t>10mn</t>
        </is>
      </c>
      <c r="G142" s="3" t="n">
        <v>37</v>
      </c>
      <c r="H142" s="3" t="n">
        <v>287.586762257787</v>
      </c>
      <c r="I142" s="3" t="n">
        <v>162</v>
      </c>
      <c r="J142" s="4" t="inlineStr">
        <is>
          <t>HAZARD</t>
        </is>
      </c>
      <c r="K142" s="4" t="inlineStr">
        <is>
          <t>POLY</t>
        </is>
      </c>
      <c r="L142" s="3" t="n">
        <v>29</v>
      </c>
      <c r="M142" s="5" t="inlineStr"/>
      <c r="N142" s="5" t="inlineStr"/>
      <c r="O142" s="7" t="n">
        <v>1</v>
      </c>
      <c r="P142" s="3" t="n">
        <v>190</v>
      </c>
      <c r="Q142" s="3" t="n">
        <v>35</v>
      </c>
      <c r="R142" s="3" t="n">
        <v>94.59999999999999</v>
      </c>
      <c r="S142" s="3" t="n">
        <v>0</v>
      </c>
      <c r="T142" s="3" t="n">
        <v>0</v>
      </c>
      <c r="U142" s="7" t="n">
        <v>1</v>
      </c>
      <c r="V142" s="7" t="n">
        <v>1</v>
      </c>
      <c r="W142" s="3" t="n">
        <v>1</v>
      </c>
      <c r="X142" s="3" t="n">
        <v>1</v>
      </c>
      <c r="Y142" s="10" t="n">
        <v>32.5</v>
      </c>
      <c r="Z142" s="3" t="n">
        <v>0.66</v>
      </c>
      <c r="AA142" s="3" t="n">
        <v>0.71</v>
      </c>
      <c r="AB142" s="3" t="n">
        <v>0.83</v>
      </c>
      <c r="AC142" s="3" t="n">
        <v>0.6899999999999999</v>
      </c>
      <c r="AD142" s="3" t="n">
        <v>0.6899999999999999</v>
      </c>
      <c r="AE142" s="3" t="n">
        <v>0.51</v>
      </c>
      <c r="AF142" s="3" t="n">
        <v>1.1</v>
      </c>
      <c r="AG142" s="3" t="n">
        <v>0.59</v>
      </c>
      <c r="AH142" s="3" t="n">
        <v>2.06</v>
      </c>
      <c r="AI142" s="3" t="n">
        <v>26</v>
      </c>
      <c r="AJ142" s="3" t="n">
        <v>14</v>
      </c>
      <c r="AK142" s="3" t="n">
        <v>49</v>
      </c>
      <c r="AL142" s="3" t="n">
        <v>231</v>
      </c>
      <c r="AM142" s="3" t="n">
        <v>192.2</v>
      </c>
      <c r="AN142" s="3" t="n">
        <v>277.6</v>
      </c>
      <c r="AO142" s="3" t="n">
        <v>0.645</v>
      </c>
      <c r="AP142" s="3" t="n">
        <v>0.448</v>
      </c>
      <c r="AQ142" s="3" t="n">
        <v>0.93</v>
      </c>
      <c r="AR142" s="4">
        <f>HYPERLINK("file:///PhylBone-ab-10mn-m-haz-pol-la-9vw3tvnt", "PhylBone-ab-10mn-m-haz-pol-la-9vw3tvnt")</f>
        <v/>
      </c>
    </row>
    <row r="143">
      <c r="A143" s="1" t="n">
        <v>142</v>
      </c>
      <c r="B143" s="3" t="n">
        <v>5</v>
      </c>
      <c r="C143" s="4" t="inlineStr">
        <is>
          <t>Phylloscopus bonelli</t>
        </is>
      </c>
      <c r="D143" s="4" t="inlineStr">
        <is>
          <t>a+b</t>
        </is>
      </c>
      <c r="E143" s="4" t="inlineStr">
        <is>
          <t>m</t>
        </is>
      </c>
      <c r="F143" s="4" t="inlineStr">
        <is>
          <t>10mn</t>
        </is>
      </c>
      <c r="G143" s="3" t="n">
        <v>37</v>
      </c>
      <c r="H143" s="3" t="n">
        <v>287.586762257787</v>
      </c>
      <c r="I143" s="3" t="n">
        <v>163</v>
      </c>
      <c r="J143" s="4" t="inlineStr">
        <is>
          <t>HAZARD</t>
        </is>
      </c>
      <c r="K143" s="4" t="inlineStr">
        <is>
          <t>POLY</t>
        </is>
      </c>
      <c r="L143" s="3" t="n">
        <v>29</v>
      </c>
      <c r="M143" s="5" t="inlineStr"/>
      <c r="N143" s="3" t="n">
        <v>8</v>
      </c>
      <c r="O143" s="7" t="n">
        <v>1</v>
      </c>
      <c r="P143" s="3" t="n">
        <v>190</v>
      </c>
      <c r="Q143" s="3" t="n">
        <v>35</v>
      </c>
      <c r="R143" s="3" t="n">
        <v>94.59999999999999</v>
      </c>
      <c r="S143" s="3" t="n">
        <v>0</v>
      </c>
      <c r="T143" s="3" t="n">
        <v>0</v>
      </c>
      <c r="U143" s="7" t="n">
        <v>1</v>
      </c>
      <c r="V143" s="7" t="n">
        <v>1</v>
      </c>
      <c r="W143" s="3" t="n">
        <v>1</v>
      </c>
      <c r="X143" s="3" t="n">
        <v>1</v>
      </c>
      <c r="Y143" s="10" t="n">
        <v>32.5</v>
      </c>
      <c r="Z143" s="3" t="n">
        <v>0.66</v>
      </c>
      <c r="AA143" s="3" t="n">
        <v>0.71</v>
      </c>
      <c r="AB143" s="3" t="n">
        <v>0.83</v>
      </c>
      <c r="AC143" s="3" t="n">
        <v>0.6899999999999999</v>
      </c>
      <c r="AD143" s="3" t="n">
        <v>0.6899999999999999</v>
      </c>
      <c r="AE143" s="3" t="n">
        <v>0.51</v>
      </c>
      <c r="AF143" s="3" t="n">
        <v>1.1</v>
      </c>
      <c r="AG143" s="3" t="n">
        <v>0.59</v>
      </c>
      <c r="AH143" s="3" t="n">
        <v>2.06</v>
      </c>
      <c r="AI143" s="3" t="n">
        <v>26</v>
      </c>
      <c r="AJ143" s="3" t="n">
        <v>14</v>
      </c>
      <c r="AK143" s="3" t="n">
        <v>49</v>
      </c>
      <c r="AL143" s="3" t="n">
        <v>231</v>
      </c>
      <c r="AM143" s="3" t="n">
        <v>192.2</v>
      </c>
      <c r="AN143" s="3" t="n">
        <v>277.6</v>
      </c>
      <c r="AO143" s="3" t="n">
        <v>0.645</v>
      </c>
      <c r="AP143" s="3" t="n">
        <v>0.447</v>
      </c>
      <c r="AQ143" s="3" t="n">
        <v>0.929</v>
      </c>
      <c r="AR143" s="4">
        <f>HYPERLINK("file:///PhylBone-ab-10mn-m-haz-pol-la-ma-hmp1rf8p", "PhylBone-ab-10mn-m-haz-pol-la-ma-hmp1rf8p")</f>
        <v/>
      </c>
    </row>
    <row r="144">
      <c r="A144" s="1" t="n">
        <v>143</v>
      </c>
      <c r="B144" s="3" t="n">
        <v>5</v>
      </c>
      <c r="C144" s="4" t="inlineStr">
        <is>
          <t>Phylloscopus bonelli</t>
        </is>
      </c>
      <c r="D144" s="4" t="inlineStr">
        <is>
          <t>a+b</t>
        </is>
      </c>
      <c r="E144" s="4" t="inlineStr">
        <is>
          <t>m</t>
        </is>
      </c>
      <c r="F144" s="4" t="inlineStr">
        <is>
          <t>10mn</t>
        </is>
      </c>
      <c r="G144" s="3" t="n">
        <v>37</v>
      </c>
      <c r="H144" s="3" t="n">
        <v>287.586762257787</v>
      </c>
      <c r="I144" s="3" t="n">
        <v>146</v>
      </c>
      <c r="J144" s="4" t="inlineStr">
        <is>
          <t>HNORMAL</t>
        </is>
      </c>
      <c r="K144" s="4" t="inlineStr">
        <is>
          <t>POLY</t>
        </is>
      </c>
      <c r="L144" s="5" t="inlineStr"/>
      <c r="M144" s="3" t="n">
        <v>275</v>
      </c>
      <c r="N144" s="5" t="inlineStr"/>
      <c r="O144" s="7" t="n">
        <v>1</v>
      </c>
      <c r="P144" s="3" t="n">
        <v>190</v>
      </c>
      <c r="Q144" s="3" t="n">
        <v>36</v>
      </c>
      <c r="R144" s="3" t="n">
        <v>97.3</v>
      </c>
      <c r="S144" s="3" t="n">
        <v>0</v>
      </c>
      <c r="T144" s="3" t="n">
        <v>0</v>
      </c>
      <c r="U144" s="7" t="n">
        <v>0.97</v>
      </c>
      <c r="V144" s="7" t="n">
        <v>0.99</v>
      </c>
      <c r="W144" s="3" t="n">
        <v>1</v>
      </c>
      <c r="X144" s="3" t="n">
        <v>1</v>
      </c>
      <c r="Y144" s="10" t="n">
        <v>35.1</v>
      </c>
      <c r="Z144" s="3" t="n">
        <v>0.65</v>
      </c>
      <c r="AA144" s="3" t="n">
        <v>0.73</v>
      </c>
      <c r="AB144" s="3" t="n">
        <v>0.8</v>
      </c>
      <c r="AC144" s="3" t="n">
        <v>0.68</v>
      </c>
      <c r="AD144" s="3" t="n">
        <v>0.68</v>
      </c>
      <c r="AE144" s="3" t="n">
        <v>0.47</v>
      </c>
      <c r="AF144" s="3" t="n">
        <v>1.64</v>
      </c>
      <c r="AG144" s="3" t="n">
        <v>0.84</v>
      </c>
      <c r="AH144" s="3" t="n">
        <v>3.23</v>
      </c>
      <c r="AI144" s="3" t="n">
        <v>39</v>
      </c>
      <c r="AJ144" s="3" t="n">
        <v>20</v>
      </c>
      <c r="AK144" s="3" t="n">
        <v>77</v>
      </c>
      <c r="AL144" s="3" t="n">
        <v>191.7</v>
      </c>
      <c r="AM144" s="3" t="n">
        <v>151.5</v>
      </c>
      <c r="AN144" s="3" t="n">
        <v>242.6</v>
      </c>
      <c r="AO144" s="3" t="n">
        <v>0.486</v>
      </c>
      <c r="AP144" s="3" t="n">
        <v>0.305</v>
      </c>
      <c r="AQ144" s="3" t="n">
        <v>0.775</v>
      </c>
      <c r="AR144" s="4">
        <f>HYPERLINK("file:///PhylBone-ab-10mn-m-hno-pol-ra-a_uauv_a", "PhylBone-ab-10mn-m-hno-pol-ra-a_uauv_a")</f>
        <v/>
      </c>
    </row>
    <row r="145">
      <c r="A145" s="1" t="n">
        <v>144</v>
      </c>
      <c r="B145" s="3" t="n">
        <v>5</v>
      </c>
      <c r="C145" s="4" t="inlineStr">
        <is>
          <t>Phylloscopus bonelli</t>
        </is>
      </c>
      <c r="D145" s="4" t="inlineStr">
        <is>
          <t>a+b</t>
        </is>
      </c>
      <c r="E145" s="4" t="inlineStr">
        <is>
          <t>m</t>
        </is>
      </c>
      <c r="F145" s="4" t="inlineStr">
        <is>
          <t>10mn</t>
        </is>
      </c>
      <c r="G145" s="3" t="n">
        <v>37</v>
      </c>
      <c r="H145" s="3" t="n">
        <v>287.586762257787</v>
      </c>
      <c r="I145" s="3" t="n">
        <v>147</v>
      </c>
      <c r="J145" s="4" t="inlineStr">
        <is>
          <t>HNORMAL</t>
        </is>
      </c>
      <c r="K145" s="4" t="inlineStr">
        <is>
          <t>POLY</t>
        </is>
      </c>
      <c r="L145" s="5" t="inlineStr"/>
      <c r="M145" s="3" t="n">
        <v>275</v>
      </c>
      <c r="N145" s="3" t="n">
        <v>9</v>
      </c>
      <c r="O145" s="7" t="n">
        <v>1</v>
      </c>
      <c r="P145" s="3" t="n">
        <v>190</v>
      </c>
      <c r="Q145" s="3" t="n">
        <v>36</v>
      </c>
      <c r="R145" s="3" t="n">
        <v>97.3</v>
      </c>
      <c r="S145" s="3" t="n">
        <v>0</v>
      </c>
      <c r="T145" s="3" t="n">
        <v>0</v>
      </c>
      <c r="U145" s="7" t="n">
        <v>0.97</v>
      </c>
      <c r="V145" s="7" t="n">
        <v>0.99</v>
      </c>
      <c r="W145" s="3" t="n">
        <v>1</v>
      </c>
      <c r="X145" s="3" t="n">
        <v>1</v>
      </c>
      <c r="Y145" s="10" t="n">
        <v>35.1</v>
      </c>
      <c r="Z145" s="3" t="n">
        <v>0.65</v>
      </c>
      <c r="AA145" s="3" t="n">
        <v>0.73</v>
      </c>
      <c r="AB145" s="3" t="n">
        <v>0.8</v>
      </c>
      <c r="AC145" s="3" t="n">
        <v>0.68</v>
      </c>
      <c r="AD145" s="3" t="n">
        <v>0.68</v>
      </c>
      <c r="AE145" s="3" t="n">
        <v>0.47</v>
      </c>
      <c r="AF145" s="3" t="n">
        <v>1.64</v>
      </c>
      <c r="AG145" s="3" t="n">
        <v>0.84</v>
      </c>
      <c r="AH145" s="3" t="n">
        <v>3.23</v>
      </c>
      <c r="AI145" s="3" t="n">
        <v>39</v>
      </c>
      <c r="AJ145" s="3" t="n">
        <v>20</v>
      </c>
      <c r="AK145" s="3" t="n">
        <v>77</v>
      </c>
      <c r="AL145" s="3" t="n">
        <v>191.7</v>
      </c>
      <c r="AM145" s="3" t="n">
        <v>151.5</v>
      </c>
      <c r="AN145" s="3" t="n">
        <v>242.6</v>
      </c>
      <c r="AO145" s="3" t="n">
        <v>0.486</v>
      </c>
      <c r="AP145" s="3" t="n">
        <v>0.305</v>
      </c>
      <c r="AQ145" s="3" t="n">
        <v>0.775</v>
      </c>
      <c r="AR145" s="4">
        <f>HYPERLINK("file:///PhylBone-ab-10mn-m-hno-pol-ra-ma-pvelbgk9", "PhylBone-ab-10mn-m-hno-pol-ra-ma-pvelbgk9")</f>
        <v/>
      </c>
    </row>
    <row r="146">
      <c r="A146" s="1" t="n">
        <v>145</v>
      </c>
      <c r="B146" s="3" t="n">
        <v>5</v>
      </c>
      <c r="C146" s="4" t="inlineStr">
        <is>
          <t>Phylloscopus bonelli</t>
        </is>
      </c>
      <c r="D146" s="4" t="inlineStr">
        <is>
          <t>a+b</t>
        </is>
      </c>
      <c r="E146" s="4" t="inlineStr">
        <is>
          <t>m</t>
        </is>
      </c>
      <c r="F146" s="4" t="inlineStr">
        <is>
          <t>10mn</t>
        </is>
      </c>
      <c r="G146" s="3" t="n">
        <v>37</v>
      </c>
      <c r="H146" s="3" t="n">
        <v>287.586762257787</v>
      </c>
      <c r="I146" s="3" t="n">
        <v>149</v>
      </c>
      <c r="J146" s="4" t="inlineStr">
        <is>
          <t>HNORMAL</t>
        </is>
      </c>
      <c r="K146" s="4" t="inlineStr">
        <is>
          <t>POLY</t>
        </is>
      </c>
      <c r="L146" s="3" t="n">
        <v>27</v>
      </c>
      <c r="M146" s="5" t="inlineStr"/>
      <c r="N146" s="3" t="n">
        <v>8</v>
      </c>
      <c r="O146" s="7" t="n">
        <v>1</v>
      </c>
      <c r="P146" s="3" t="n">
        <v>190</v>
      </c>
      <c r="Q146" s="3" t="n">
        <v>36</v>
      </c>
      <c r="R146" s="3" t="n">
        <v>97.3</v>
      </c>
      <c r="S146" s="3" t="n">
        <v>0</v>
      </c>
      <c r="T146" s="3" t="n">
        <v>0</v>
      </c>
      <c r="U146" s="7" t="n">
        <v>0.97</v>
      </c>
      <c r="V146" s="7" t="n">
        <v>0.99</v>
      </c>
      <c r="W146" s="3" t="n">
        <v>1</v>
      </c>
      <c r="X146" s="3" t="n">
        <v>1</v>
      </c>
      <c r="Y146" s="10" t="n">
        <v>35.3</v>
      </c>
      <c r="Z146" s="3" t="n">
        <v>0.65</v>
      </c>
      <c r="AA146" s="3" t="n">
        <v>0.73</v>
      </c>
      <c r="AB146" s="3" t="n">
        <v>0.8</v>
      </c>
      <c r="AC146" s="3" t="n">
        <v>0.68</v>
      </c>
      <c r="AD146" s="3" t="n">
        <v>0.68</v>
      </c>
      <c r="AE146" s="3" t="n">
        <v>0.47</v>
      </c>
      <c r="AF146" s="3" t="n">
        <v>1.61</v>
      </c>
      <c r="AG146" s="3" t="n">
        <v>0.82</v>
      </c>
      <c r="AH146" s="3" t="n">
        <v>3.18</v>
      </c>
      <c r="AI146" s="3" t="n">
        <v>39</v>
      </c>
      <c r="AJ146" s="3" t="n">
        <v>20</v>
      </c>
      <c r="AK146" s="3" t="n">
        <v>76</v>
      </c>
      <c r="AL146" s="3" t="n">
        <v>193.5</v>
      </c>
      <c r="AM146" s="3" t="n">
        <v>152.5</v>
      </c>
      <c r="AN146" s="3" t="n">
        <v>245.5</v>
      </c>
      <c r="AO146" s="3" t="n">
        <v>0.453</v>
      </c>
      <c r="AP146" s="3" t="n">
        <v>0.283</v>
      </c>
      <c r="AQ146" s="3" t="n">
        <v>0.725</v>
      </c>
      <c r="AR146" s="4">
        <f>HYPERLINK("file:///PhylBone-ab-10mn-m-hno-pol-la-ma-v2mc_4o8", "PhylBone-ab-10mn-m-hno-pol-la-ma-v2mc_4o8")</f>
        <v/>
      </c>
    </row>
    <row r="147">
      <c r="A147" s="1" t="n">
        <v>146</v>
      </c>
      <c r="B147" t="n">
        <v>5</v>
      </c>
      <c r="C147" s="8" t="inlineStr">
        <is>
          <t>Phylloscopus bonelli</t>
        </is>
      </c>
      <c r="D147" s="8" t="inlineStr">
        <is>
          <t>a+b</t>
        </is>
      </c>
      <c r="E147" s="8" t="inlineStr">
        <is>
          <t>m</t>
        </is>
      </c>
      <c r="F147" s="8" t="inlineStr">
        <is>
          <t>10mn</t>
        </is>
      </c>
      <c r="G147" t="n">
        <v>37</v>
      </c>
      <c r="H147" t="n">
        <v>287.586762257787</v>
      </c>
      <c r="I147" t="n">
        <v>158</v>
      </c>
      <c r="J147" s="8" t="inlineStr">
        <is>
          <t>HAZARD</t>
        </is>
      </c>
      <c r="K147" s="8" t="inlineStr">
        <is>
          <t>POLY</t>
        </is>
      </c>
      <c r="L147" s="9" t="inlineStr"/>
      <c r="M147" s="9" t="inlineStr"/>
      <c r="N147" s="9" t="inlineStr"/>
      <c r="O147" s="6" t="n">
        <v>2</v>
      </c>
      <c r="P147" t="n">
        <v>190</v>
      </c>
      <c r="Q147" t="n">
        <v>37</v>
      </c>
      <c r="R147" t="n">
        <v>100</v>
      </c>
      <c r="S147" t="n">
        <v>0</v>
      </c>
      <c r="T147" t="n">
        <v>2.4</v>
      </c>
      <c r="U147" s="7" t="n">
        <v>0.97</v>
      </c>
      <c r="V147" s="7" t="n">
        <v>0.99</v>
      </c>
      <c r="W147" t="n">
        <v>1</v>
      </c>
      <c r="X147" t="n">
        <v>1</v>
      </c>
      <c r="Y147" s="10" t="n">
        <v>34.4</v>
      </c>
      <c r="Z147" t="n">
        <v>0.63</v>
      </c>
      <c r="AA147" t="n">
        <v>0.6899999999999999</v>
      </c>
      <c r="AB147" t="n">
        <v>0.8100000000000001</v>
      </c>
      <c r="AC147" t="n">
        <v>0.66</v>
      </c>
      <c r="AD147" t="n">
        <v>0.66</v>
      </c>
      <c r="AE147" t="n">
        <v>0.46</v>
      </c>
      <c r="AF147" t="n">
        <v>1.3</v>
      </c>
      <c r="AG147" t="n">
        <v>0.67</v>
      </c>
      <c r="AH147" t="n">
        <v>2.52</v>
      </c>
      <c r="AI147" t="n">
        <v>31</v>
      </c>
      <c r="AJ147" t="n">
        <v>16</v>
      </c>
      <c r="AK147" t="n">
        <v>60</v>
      </c>
      <c r="AL147" t="n">
        <v>218.7</v>
      </c>
      <c r="AM147" t="n">
        <v>173.3</v>
      </c>
      <c r="AN147" t="n">
        <v>276.2</v>
      </c>
      <c r="AO147" t="n">
        <v>0.579</v>
      </c>
      <c r="AP147" t="n">
        <v>0.365</v>
      </c>
      <c r="AQ147" t="n">
        <v>0.918</v>
      </c>
      <c r="AR147" s="8">
        <f>HYPERLINK("file:///PhylBone-ab-10mn-m-haz-pol-pstcgcgy", "PhylBone-ab-10mn-m-haz-pol-pstcgcgy")</f>
        <v/>
      </c>
    </row>
    <row r="148">
      <c r="A148" s="1" t="n">
        <v>147</v>
      </c>
      <c r="B148" t="n">
        <v>5</v>
      </c>
      <c r="C148" s="8" t="inlineStr">
        <is>
          <t>Phylloscopus bonelli</t>
        </is>
      </c>
      <c r="D148" s="8" t="inlineStr">
        <is>
          <t>a+b</t>
        </is>
      </c>
      <c r="E148" s="8" t="inlineStr">
        <is>
          <t>m</t>
        </is>
      </c>
      <c r="F148" s="8" t="inlineStr">
        <is>
          <t>10mn</t>
        </is>
      </c>
      <c r="G148" t="n">
        <v>37</v>
      </c>
      <c r="H148" t="n">
        <v>287.586762257787</v>
      </c>
      <c r="I148" t="n">
        <v>159</v>
      </c>
      <c r="J148" s="8" t="inlineStr">
        <is>
          <t>HAZARD</t>
        </is>
      </c>
      <c r="K148" s="8" t="inlineStr">
        <is>
          <t>POLY</t>
        </is>
      </c>
      <c r="L148" s="9" t="inlineStr"/>
      <c r="M148" s="9" t="inlineStr"/>
      <c r="N148" t="n">
        <v>9</v>
      </c>
      <c r="O148" s="6" t="n">
        <v>2</v>
      </c>
      <c r="P148" t="n">
        <v>190</v>
      </c>
      <c r="Q148" t="n">
        <v>37</v>
      </c>
      <c r="R148" t="n">
        <v>100</v>
      </c>
      <c r="S148" t="n">
        <v>0</v>
      </c>
      <c r="T148" t="n">
        <v>2.4</v>
      </c>
      <c r="U148" s="7" t="n">
        <v>0.97</v>
      </c>
      <c r="V148" s="7" t="n">
        <v>0.99</v>
      </c>
      <c r="W148" t="n">
        <v>1</v>
      </c>
      <c r="X148" t="n">
        <v>1</v>
      </c>
      <c r="Y148" s="10" t="n">
        <v>34.4</v>
      </c>
      <c r="Z148" t="n">
        <v>0.63</v>
      </c>
      <c r="AA148" t="n">
        <v>0.6899999999999999</v>
      </c>
      <c r="AB148" t="n">
        <v>0.8100000000000001</v>
      </c>
      <c r="AC148" t="n">
        <v>0.66</v>
      </c>
      <c r="AD148" t="n">
        <v>0.66</v>
      </c>
      <c r="AE148" t="n">
        <v>0.46</v>
      </c>
      <c r="AF148" t="n">
        <v>1.3</v>
      </c>
      <c r="AG148" t="n">
        <v>0.67</v>
      </c>
      <c r="AH148" t="n">
        <v>2.52</v>
      </c>
      <c r="AI148" t="n">
        <v>31</v>
      </c>
      <c r="AJ148" t="n">
        <v>16</v>
      </c>
      <c r="AK148" t="n">
        <v>60</v>
      </c>
      <c r="AL148" t="n">
        <v>218.7</v>
      </c>
      <c r="AM148" t="n">
        <v>173.3</v>
      </c>
      <c r="AN148" t="n">
        <v>276.2</v>
      </c>
      <c r="AO148" t="n">
        <v>0.579</v>
      </c>
      <c r="AP148" t="n">
        <v>0.365</v>
      </c>
      <c r="AQ148" t="n">
        <v>0.918</v>
      </c>
      <c r="AR148" s="8">
        <f>HYPERLINK("file:///PhylBone-ab-10mn-m-haz-pol-ma-sbuu8wzw", "PhylBone-ab-10mn-m-haz-pol-ma-sbuu8wzw")</f>
        <v/>
      </c>
    </row>
    <row r="149">
      <c r="A149" s="1" t="n">
        <v>148</v>
      </c>
      <c r="B149" s="3" t="n">
        <v>5</v>
      </c>
      <c r="C149" s="4" t="inlineStr">
        <is>
          <t>Phylloscopus bonelli</t>
        </is>
      </c>
      <c r="D149" s="4" t="inlineStr">
        <is>
          <t>a+b</t>
        </is>
      </c>
      <c r="E149" s="4" t="inlineStr">
        <is>
          <t>m</t>
        </is>
      </c>
      <c r="F149" s="4" t="inlineStr">
        <is>
          <t>10mn</t>
        </is>
      </c>
      <c r="G149" s="3" t="n">
        <v>37</v>
      </c>
      <c r="H149" s="3" t="n">
        <v>287.586762257787</v>
      </c>
      <c r="I149" s="3" t="n">
        <v>151</v>
      </c>
      <c r="J149" s="4" t="inlineStr">
        <is>
          <t>HNORMAL</t>
        </is>
      </c>
      <c r="K149" s="4" t="inlineStr">
        <is>
          <t>POLY</t>
        </is>
      </c>
      <c r="L149" s="3" t="n">
        <v>25</v>
      </c>
      <c r="M149" s="3" t="n">
        <v>274</v>
      </c>
      <c r="N149" s="3" t="n">
        <v>5</v>
      </c>
      <c r="O149" s="7" t="n">
        <v>1</v>
      </c>
      <c r="P149" s="3" t="n">
        <v>190</v>
      </c>
      <c r="Q149" s="3" t="n">
        <v>35</v>
      </c>
      <c r="R149" s="3" t="n">
        <v>94.59999999999999</v>
      </c>
      <c r="S149" s="3" t="n">
        <v>0</v>
      </c>
      <c r="T149" s="3" t="n">
        <v>0</v>
      </c>
      <c r="U149" s="7" t="n">
        <v>0.98</v>
      </c>
      <c r="V149" s="7" t="n">
        <v>0.99</v>
      </c>
      <c r="W149" s="3" t="n">
        <v>1</v>
      </c>
      <c r="X149" s="3" t="n">
        <v>1</v>
      </c>
      <c r="Y149" s="10" t="n">
        <v>36.5</v>
      </c>
      <c r="Z149" s="3" t="n">
        <v>0.62</v>
      </c>
      <c r="AA149" s="3" t="n">
        <v>0.71</v>
      </c>
      <c r="AB149" s="3" t="n">
        <v>0.79</v>
      </c>
      <c r="AC149" s="3" t="n">
        <v>0.65</v>
      </c>
      <c r="AD149" s="3" t="n">
        <v>0.65</v>
      </c>
      <c r="AE149" s="3" t="n">
        <v>0.43</v>
      </c>
      <c r="AF149" s="3" t="n">
        <v>1.58</v>
      </c>
      <c r="AG149" s="3" t="n">
        <v>0.78</v>
      </c>
      <c r="AH149" s="3" t="n">
        <v>3.19</v>
      </c>
      <c r="AI149" s="3" t="n">
        <v>38</v>
      </c>
      <c r="AJ149" s="3" t="n">
        <v>19</v>
      </c>
      <c r="AK149" s="3" t="n">
        <v>76</v>
      </c>
      <c r="AL149" s="3" t="n">
        <v>192.7</v>
      </c>
      <c r="AM149" s="3" t="n">
        <v>150.2</v>
      </c>
      <c r="AN149" s="3" t="n">
        <v>247.2</v>
      </c>
      <c r="AO149" s="3" t="n">
        <v>0.493</v>
      </c>
      <c r="AP149" s="3" t="n">
        <v>0.301</v>
      </c>
      <c r="AQ149" s="3" t="n">
        <v>0.8070000000000001</v>
      </c>
      <c r="AR149" s="4">
        <f>HYPERLINK("file:///PhylBone-ab-10mn-m-hno-pol-la-ra-ma-dfe0rohm", "PhylBone-ab-10mn-m-hno-pol-la-ra-ma-dfe0rohm")</f>
        <v/>
      </c>
    </row>
    <row r="150">
      <c r="A150" s="1" t="n">
        <v>149</v>
      </c>
      <c r="B150" s="3" t="n">
        <v>5</v>
      </c>
      <c r="C150" s="4" t="inlineStr">
        <is>
          <t>Phylloscopus bonelli</t>
        </is>
      </c>
      <c r="D150" s="4" t="inlineStr">
        <is>
          <t>a+b</t>
        </is>
      </c>
      <c r="E150" s="4" t="inlineStr">
        <is>
          <t>m</t>
        </is>
      </c>
      <c r="F150" s="4" t="inlineStr">
        <is>
          <t>10mn</t>
        </is>
      </c>
      <c r="G150" s="3" t="n">
        <v>37</v>
      </c>
      <c r="H150" s="3" t="n">
        <v>287.586762257787</v>
      </c>
      <c r="I150" s="3" t="n">
        <v>150</v>
      </c>
      <c r="J150" s="4" t="inlineStr">
        <is>
          <t>HNORMAL</t>
        </is>
      </c>
      <c r="K150" s="4" t="inlineStr">
        <is>
          <t>POLY</t>
        </is>
      </c>
      <c r="L150" s="3" t="n">
        <v>27</v>
      </c>
      <c r="M150" s="3" t="n">
        <v>275</v>
      </c>
      <c r="N150" s="5" t="inlineStr"/>
      <c r="O150" s="7" t="n">
        <v>1</v>
      </c>
      <c r="P150" s="3" t="n">
        <v>190</v>
      </c>
      <c r="Q150" s="3" t="n">
        <v>35</v>
      </c>
      <c r="R150" s="3" t="n">
        <v>94.59999999999999</v>
      </c>
      <c r="S150" s="3" t="n">
        <v>0</v>
      </c>
      <c r="T150" s="3" t="n">
        <v>0</v>
      </c>
      <c r="U150" s="7" t="n">
        <v>0.97</v>
      </c>
      <c r="V150" s="7" t="n">
        <v>0.99</v>
      </c>
      <c r="W150" s="3" t="n">
        <v>1</v>
      </c>
      <c r="X150" s="3" t="n">
        <v>1</v>
      </c>
      <c r="Y150" s="10" t="n">
        <v>36.5</v>
      </c>
      <c r="Z150" s="3" t="n">
        <v>0.62</v>
      </c>
      <c r="AA150" s="3" t="n">
        <v>0.71</v>
      </c>
      <c r="AB150" s="3" t="n">
        <v>0.78</v>
      </c>
      <c r="AC150" s="3" t="n">
        <v>0.65</v>
      </c>
      <c r="AD150" s="3" t="n">
        <v>0.65</v>
      </c>
      <c r="AE150" s="3" t="n">
        <v>0.43</v>
      </c>
      <c r="AF150" s="3" t="n">
        <v>1.6</v>
      </c>
      <c r="AG150" s="3" t="n">
        <v>0.79</v>
      </c>
      <c r="AH150" s="3" t="n">
        <v>3.23</v>
      </c>
      <c r="AI150" s="3" t="n">
        <v>38</v>
      </c>
      <c r="AJ150" s="3" t="n">
        <v>19</v>
      </c>
      <c r="AK150" s="3" t="n">
        <v>78</v>
      </c>
      <c r="AL150" s="3" t="n">
        <v>191.3</v>
      </c>
      <c r="AM150" s="3" t="n">
        <v>149.1</v>
      </c>
      <c r="AN150" s="3" t="n">
        <v>245.4</v>
      </c>
      <c r="AO150" s="3" t="n">
        <v>0.483</v>
      </c>
      <c r="AP150" s="3" t="n">
        <v>0.295</v>
      </c>
      <c r="AQ150" s="3" t="n">
        <v>0.791</v>
      </c>
      <c r="AR150" s="4">
        <f>HYPERLINK("file:///PhylBone-ab-10mn-m-hno-pol-la-ra-h3_b3a5f", "PhylBone-ab-10mn-m-hno-pol-la-ra-h3_b3a5f")</f>
        <v/>
      </c>
    </row>
    <row r="151">
      <c r="A151" s="1" t="n">
        <v>150</v>
      </c>
      <c r="B151" s="3" t="n">
        <v>5</v>
      </c>
      <c r="C151" s="4" t="inlineStr">
        <is>
          <t>Phylloscopus bonelli</t>
        </is>
      </c>
      <c r="D151" s="4" t="inlineStr">
        <is>
          <t>a+b</t>
        </is>
      </c>
      <c r="E151" s="4" t="inlineStr">
        <is>
          <t>m</t>
        </is>
      </c>
      <c r="F151" s="4" t="inlineStr">
        <is>
          <t>10mn</t>
        </is>
      </c>
      <c r="G151" s="3" t="n">
        <v>37</v>
      </c>
      <c r="H151" s="3" t="n">
        <v>287.586762257787</v>
      </c>
      <c r="I151" s="3" t="n">
        <v>148</v>
      </c>
      <c r="J151" s="4" t="inlineStr">
        <is>
          <t>HNORMAL</t>
        </is>
      </c>
      <c r="K151" s="4" t="inlineStr">
        <is>
          <t>POLY</t>
        </is>
      </c>
      <c r="L151" s="3" t="n">
        <v>30</v>
      </c>
      <c r="M151" s="5" t="inlineStr"/>
      <c r="N151" s="5" t="inlineStr"/>
      <c r="O151" s="7" t="n">
        <v>1</v>
      </c>
      <c r="P151" s="3" t="n">
        <v>190</v>
      </c>
      <c r="Q151" s="3" t="n">
        <v>35</v>
      </c>
      <c r="R151" s="3" t="n">
        <v>94.59999999999999</v>
      </c>
      <c r="S151" s="3" t="n">
        <v>0</v>
      </c>
      <c r="T151" s="3" t="n">
        <v>0</v>
      </c>
      <c r="U151" s="7" t="n">
        <v>0.99</v>
      </c>
      <c r="V151" s="7" t="n">
        <v>0.98</v>
      </c>
      <c r="W151" s="3" t="n">
        <v>1</v>
      </c>
      <c r="X151" s="3" t="n">
        <v>1</v>
      </c>
      <c r="Y151" s="10" t="n">
        <v>36.7</v>
      </c>
      <c r="Z151" s="3" t="n">
        <v>0.61</v>
      </c>
      <c r="AA151" s="3" t="n">
        <v>0.71</v>
      </c>
      <c r="AB151" s="3" t="n">
        <v>0.78</v>
      </c>
      <c r="AC151" s="3" t="n">
        <v>0.65</v>
      </c>
      <c r="AD151" s="3" t="n">
        <v>0.65</v>
      </c>
      <c r="AE151" s="3" t="n">
        <v>0.42</v>
      </c>
      <c r="AF151" s="3" t="n">
        <v>1.51</v>
      </c>
      <c r="AG151" s="3" t="n">
        <v>0.75</v>
      </c>
      <c r="AH151" s="3" t="n">
        <v>3.06</v>
      </c>
      <c r="AI151" s="3" t="n">
        <v>36</v>
      </c>
      <c r="AJ151" s="3" t="n">
        <v>18</v>
      </c>
      <c r="AK151" s="3" t="n">
        <v>73</v>
      </c>
      <c r="AL151" s="3" t="n">
        <v>197.1</v>
      </c>
      <c r="AM151" s="3" t="n">
        <v>153.2</v>
      </c>
      <c r="AN151" s="3" t="n">
        <v>253.5</v>
      </c>
      <c r="AO151" s="3" t="n">
        <v>0.47</v>
      </c>
      <c r="AP151" s="3" t="n">
        <v>0.285</v>
      </c>
      <c r="AQ151" s="3" t="n">
        <v>0.772</v>
      </c>
      <c r="AR151" s="4">
        <f>HYPERLINK("file:///PhylBone-ab-10mn-m-hno-pol-la-oy28c3c1", "PhylBone-ab-10mn-m-hno-pol-la-oy28c3c1")</f>
        <v/>
      </c>
    </row>
    <row r="152">
      <c r="A152" s="1" t="n">
        <v>151</v>
      </c>
      <c r="B152" s="3" t="n">
        <v>5</v>
      </c>
      <c r="C152" s="4" t="inlineStr">
        <is>
          <t>Phylloscopus bonelli</t>
        </is>
      </c>
      <c r="D152" s="4" t="inlineStr">
        <is>
          <t>a+b</t>
        </is>
      </c>
      <c r="E152" s="4" t="inlineStr">
        <is>
          <t>m</t>
        </is>
      </c>
      <c r="F152" s="4" t="inlineStr">
        <is>
          <t>10mn</t>
        </is>
      </c>
      <c r="G152" s="3" t="n">
        <v>37</v>
      </c>
      <c r="H152" s="3" t="n">
        <v>287.586762257787</v>
      </c>
      <c r="I152" s="3" t="n">
        <v>155</v>
      </c>
      <c r="J152" s="4" t="inlineStr">
        <is>
          <t>HNORMAL</t>
        </is>
      </c>
      <c r="K152" s="4" t="inlineStr">
        <is>
          <t>POLY</t>
        </is>
      </c>
      <c r="L152" s="3" t="n">
        <v>20</v>
      </c>
      <c r="M152" s="5" t="inlineStr"/>
      <c r="N152" s="5" t="inlineStr"/>
      <c r="O152" s="7" t="n">
        <v>1</v>
      </c>
      <c r="P152" s="3" t="n">
        <v>190</v>
      </c>
      <c r="Q152" s="3" t="n">
        <v>37</v>
      </c>
      <c r="R152" s="3" t="n">
        <v>100</v>
      </c>
      <c r="S152" s="3" t="n">
        <v>0</v>
      </c>
      <c r="T152" s="3" t="n">
        <v>0</v>
      </c>
      <c r="U152" s="6" t="n">
        <v>0.39</v>
      </c>
      <c r="V152" s="7" t="n">
        <v>0.99</v>
      </c>
      <c r="W152" s="3" t="n">
        <v>1</v>
      </c>
      <c r="X152" s="3" t="n">
        <v>1</v>
      </c>
      <c r="Y152" s="10" t="n">
        <v>34</v>
      </c>
      <c r="Z152" s="3" t="n">
        <v>0.6</v>
      </c>
      <c r="AA152" s="3" t="n">
        <v>0.67</v>
      </c>
      <c r="AB152" s="3" t="n">
        <v>0.72</v>
      </c>
      <c r="AC152" s="3" t="n">
        <v>0.58</v>
      </c>
      <c r="AD152" s="3" t="n">
        <v>0.64</v>
      </c>
      <c r="AE152" s="3" t="n">
        <v>0.45</v>
      </c>
      <c r="AF152" s="3" t="n">
        <v>1.7</v>
      </c>
      <c r="AG152" s="3" t="n">
        <v>0.88</v>
      </c>
      <c r="AH152" s="3" t="n">
        <v>3.27</v>
      </c>
      <c r="AI152" s="3" t="n">
        <v>41</v>
      </c>
      <c r="AJ152" s="3" t="n">
        <v>21</v>
      </c>
      <c r="AK152" s="3" t="n">
        <v>79</v>
      </c>
      <c r="AL152" s="3" t="n">
        <v>191</v>
      </c>
      <c r="AM152" s="3" t="n">
        <v>152.4</v>
      </c>
      <c r="AN152" s="3" t="n">
        <v>239.3</v>
      </c>
      <c r="AO152" s="3" t="n">
        <v>0.441</v>
      </c>
      <c r="AP152" s="3" t="n">
        <v>0.282</v>
      </c>
      <c r="AQ152" s="3" t="n">
        <v>0.6899999999999999</v>
      </c>
      <c r="AR152" s="4">
        <f>HYPERLINK("file:///PhylBone-ab-10mn-m-hno-pol-l20-bfz9owp2", "PhylBone-ab-10mn-m-hno-pol-l20-bfz9owp2")</f>
        <v/>
      </c>
    </row>
    <row r="153">
      <c r="A153" s="1" t="n">
        <v>152</v>
      </c>
      <c r="B153" t="n">
        <v>5</v>
      </c>
      <c r="C153" s="8" t="inlineStr">
        <is>
          <t>Phylloscopus bonelli</t>
        </is>
      </c>
      <c r="D153" s="8" t="inlineStr">
        <is>
          <t>a+b</t>
        </is>
      </c>
      <c r="E153" s="8" t="inlineStr">
        <is>
          <t>m</t>
        </is>
      </c>
      <c r="F153" s="8" t="inlineStr">
        <is>
          <t>10mn</t>
        </is>
      </c>
      <c r="G153" t="n">
        <v>37</v>
      </c>
      <c r="H153" t="n">
        <v>287.586762257787</v>
      </c>
      <c r="I153" t="n">
        <v>168</v>
      </c>
      <c r="J153" s="8" t="inlineStr">
        <is>
          <t>HAZARD</t>
        </is>
      </c>
      <c r="K153" s="8" t="inlineStr">
        <is>
          <t>POLY</t>
        </is>
      </c>
      <c r="L153" s="9" t="inlineStr"/>
      <c r="M153" t="n">
        <v>200</v>
      </c>
      <c r="N153" s="9" t="inlineStr"/>
      <c r="O153" s="6" t="n">
        <v>2</v>
      </c>
      <c r="P153" t="n">
        <v>190</v>
      </c>
      <c r="Q153" t="n">
        <v>24</v>
      </c>
      <c r="R153" t="n">
        <v>64.90000000000001</v>
      </c>
      <c r="S153" t="n">
        <v>0</v>
      </c>
      <c r="T153" t="n">
        <v>1.82</v>
      </c>
      <c r="U153" s="6" t="n">
        <v>0.64</v>
      </c>
      <c r="V153" s="7" t="n">
        <v>0.93</v>
      </c>
      <c r="W153" t="n">
        <v>1</v>
      </c>
      <c r="X153" t="n">
        <v>0.9</v>
      </c>
      <c r="Y153" s="10" t="n">
        <v>33.6</v>
      </c>
      <c r="Z153" t="n">
        <v>0.57</v>
      </c>
      <c r="AA153" t="n">
        <v>0.62</v>
      </c>
      <c r="AB153" t="n">
        <v>0.71</v>
      </c>
      <c r="AC153" t="n">
        <v>0.57</v>
      </c>
      <c r="AD153" t="n">
        <v>0.6</v>
      </c>
      <c r="AE153" t="n">
        <v>0.43</v>
      </c>
      <c r="AF153" t="n">
        <v>1.26</v>
      </c>
      <c r="AG153" t="n">
        <v>0.66</v>
      </c>
      <c r="AH153" t="n">
        <v>2.42</v>
      </c>
      <c r="AI153" t="n">
        <v>30</v>
      </c>
      <c r="AJ153" t="n">
        <v>16</v>
      </c>
      <c r="AK153" t="n">
        <v>58</v>
      </c>
      <c r="AL153" t="n">
        <v>178.3</v>
      </c>
      <c r="AM153" t="n">
        <v>152.2</v>
      </c>
      <c r="AN153" t="n">
        <v>209</v>
      </c>
      <c r="AO153" t="n">
        <v>0.795</v>
      </c>
      <c r="AP153" t="n">
        <v>0.58</v>
      </c>
      <c r="AQ153" t="n">
        <v>1</v>
      </c>
      <c r="AR153" s="8">
        <f>HYPERLINK("file:///PhylBone-ab-10mn-m-haz-pol-r200-rzqh1zou", "PhylBone-ab-10mn-m-haz-pol-r200-rzqh1zou")</f>
        <v/>
      </c>
    </row>
    <row r="154">
      <c r="A154" s="1" t="n">
        <v>153</v>
      </c>
      <c r="B154" t="n">
        <v>5</v>
      </c>
      <c r="C154" s="8" t="inlineStr">
        <is>
          <t>Phylloscopus bonelli</t>
        </is>
      </c>
      <c r="D154" s="8" t="inlineStr">
        <is>
          <t>a+b</t>
        </is>
      </c>
      <c r="E154" s="8" t="inlineStr">
        <is>
          <t>m</t>
        </is>
      </c>
      <c r="F154" s="8" t="inlineStr">
        <is>
          <t>10mn</t>
        </is>
      </c>
      <c r="G154" t="n">
        <v>37</v>
      </c>
      <c r="H154" t="n">
        <v>287.586762257787</v>
      </c>
      <c r="I154" t="n">
        <v>169</v>
      </c>
      <c r="J154" s="8" t="inlineStr">
        <is>
          <t>HAZARD</t>
        </is>
      </c>
      <c r="K154" s="8" t="inlineStr">
        <is>
          <t>POLY</t>
        </is>
      </c>
      <c r="L154" t="n">
        <v>20</v>
      </c>
      <c r="M154" s="9" t="inlineStr"/>
      <c r="N154" s="9" t="inlineStr"/>
      <c r="O154" s="6" t="n">
        <v>2</v>
      </c>
      <c r="P154" t="n">
        <v>190</v>
      </c>
      <c r="Q154" t="n">
        <v>37</v>
      </c>
      <c r="R154" t="n">
        <v>100</v>
      </c>
      <c r="S154" t="n">
        <v>0</v>
      </c>
      <c r="T154" t="n">
        <v>2.57</v>
      </c>
      <c r="U154" s="6" t="n">
        <v>0.36</v>
      </c>
      <c r="V154" s="7" t="n">
        <v>0.97</v>
      </c>
      <c r="W154" t="n">
        <v>1</v>
      </c>
      <c r="X154" t="n">
        <v>1</v>
      </c>
      <c r="Y154" s="10" t="n">
        <v>34.6</v>
      </c>
      <c r="Z154" t="n">
        <v>0.55</v>
      </c>
      <c r="AA154" t="n">
        <v>0.61</v>
      </c>
      <c r="AB154" t="n">
        <v>0.7</v>
      </c>
      <c r="AC154" t="n">
        <v>0.52</v>
      </c>
      <c r="AD154" t="n">
        <v>0.59</v>
      </c>
      <c r="AE154" t="n">
        <v>0.41</v>
      </c>
      <c r="AF154" t="n">
        <v>1.32</v>
      </c>
      <c r="AG154" t="n">
        <v>0.68</v>
      </c>
      <c r="AH154" t="n">
        <v>2.57</v>
      </c>
      <c r="AI154" t="n">
        <v>32</v>
      </c>
      <c r="AJ154" t="n">
        <v>16</v>
      </c>
      <c r="AK154" t="n">
        <v>62</v>
      </c>
      <c r="AL154" t="n">
        <v>216.8</v>
      </c>
      <c r="AM154" t="n">
        <v>171.4</v>
      </c>
      <c r="AN154" t="n">
        <v>274.2</v>
      </c>
      <c r="AO154" t="n">
        <v>0.5679999999999999</v>
      </c>
      <c r="AP154" t="n">
        <v>0.357</v>
      </c>
      <c r="AQ154" t="n">
        <v>0.905</v>
      </c>
      <c r="AR154" s="8">
        <f>HYPERLINK("file:///PhylBone-ab-10mn-m-haz-pol-l20-377qlqjz", "PhylBone-ab-10mn-m-haz-pol-l20-377qlqjz")</f>
        <v/>
      </c>
    </row>
    <row r="155">
      <c r="A155" s="1" t="n">
        <v>154</v>
      </c>
      <c r="B155" s="3" t="n">
        <v>5</v>
      </c>
      <c r="C155" s="4" t="inlineStr">
        <is>
          <t>Phylloscopus bonelli</t>
        </is>
      </c>
      <c r="D155" s="4" t="inlineStr">
        <is>
          <t>a+b</t>
        </is>
      </c>
      <c r="E155" s="4" t="inlineStr">
        <is>
          <t>m</t>
        </is>
      </c>
      <c r="F155" s="4" t="inlineStr">
        <is>
          <t>10mn</t>
        </is>
      </c>
      <c r="G155" s="3" t="n">
        <v>37</v>
      </c>
      <c r="H155" s="3" t="n">
        <v>287.586762257787</v>
      </c>
      <c r="I155" s="3" t="n">
        <v>154</v>
      </c>
      <c r="J155" s="4" t="inlineStr">
        <is>
          <t>HNORMAL</t>
        </is>
      </c>
      <c r="K155" s="4" t="inlineStr">
        <is>
          <t>POLY</t>
        </is>
      </c>
      <c r="L155" s="5" t="inlineStr"/>
      <c r="M155" s="3" t="n">
        <v>200</v>
      </c>
      <c r="N155" s="5" t="inlineStr"/>
      <c r="O155" s="7" t="n">
        <v>1</v>
      </c>
      <c r="P155" s="3" t="n">
        <v>190</v>
      </c>
      <c r="Q155" s="3" t="n">
        <v>24</v>
      </c>
      <c r="R155" s="3" t="n">
        <v>64.90000000000001</v>
      </c>
      <c r="S155" s="3" t="n">
        <v>0</v>
      </c>
      <c r="T155" s="3" t="n">
        <v>0</v>
      </c>
      <c r="U155" s="7" t="n">
        <v>0.97</v>
      </c>
      <c r="V155" s="7" t="n">
        <v>0.99</v>
      </c>
      <c r="W155" s="3" t="n">
        <v>1</v>
      </c>
      <c r="X155" s="3" t="n">
        <v>1</v>
      </c>
      <c r="Y155" s="10" t="n">
        <v>42.5</v>
      </c>
      <c r="Z155" s="3" t="n">
        <v>0.46</v>
      </c>
      <c r="AA155" s="3" t="n">
        <v>0.6</v>
      </c>
      <c r="AB155" s="3" t="n">
        <v>0.6899999999999999</v>
      </c>
      <c r="AC155" s="3" t="n">
        <v>0.5</v>
      </c>
      <c r="AD155" s="3" t="n">
        <v>0.5</v>
      </c>
      <c r="AE155" s="3" t="n">
        <v>0.27</v>
      </c>
      <c r="AF155" s="3" t="n">
        <v>1.77</v>
      </c>
      <c r="AG155" s="3" t="n">
        <v>0.79</v>
      </c>
      <c r="AH155" s="3" t="n">
        <v>3.99</v>
      </c>
      <c r="AI155" s="3" t="n">
        <v>42</v>
      </c>
      <c r="AJ155" s="3" t="n">
        <v>19</v>
      </c>
      <c r="AK155" s="3" t="n">
        <v>96</v>
      </c>
      <c r="AL155" s="3" t="n">
        <v>150.7</v>
      </c>
      <c r="AM155" s="3" t="n">
        <v>110.5</v>
      </c>
      <c r="AN155" s="3" t="n">
        <v>205.6</v>
      </c>
      <c r="AO155" s="3" t="n">
        <v>0.5679999999999999</v>
      </c>
      <c r="AP155" s="3" t="n">
        <v>0.308</v>
      </c>
      <c r="AQ155" s="3" t="n">
        <v>1</v>
      </c>
      <c r="AR155" s="4">
        <f>HYPERLINK("file:///PhylBone-ab-10mn-m-hno-pol-r200-m53yvat2", "PhylBone-ab-10mn-m-hno-pol-r200-m53yvat2")</f>
        <v/>
      </c>
    </row>
    <row r="156">
      <c r="A156" s="1" t="n">
        <v>155</v>
      </c>
      <c r="B156" s="3" t="n">
        <v>5</v>
      </c>
      <c r="C156" s="4" t="inlineStr">
        <is>
          <t>Phylloscopus bonelli</t>
        </is>
      </c>
      <c r="D156" s="4" t="inlineStr">
        <is>
          <t>a+b</t>
        </is>
      </c>
      <c r="E156" s="4" t="inlineStr">
        <is>
          <t>m</t>
        </is>
      </c>
      <c r="F156" s="4" t="inlineStr">
        <is>
          <t>10mn</t>
        </is>
      </c>
      <c r="G156" s="3" t="n">
        <v>37</v>
      </c>
      <c r="H156" s="3" t="n">
        <v>287.586762257787</v>
      </c>
      <c r="I156" s="3" t="n">
        <v>157</v>
      </c>
      <c r="J156" s="4" t="inlineStr">
        <is>
          <t>HNORMAL</t>
        </is>
      </c>
      <c r="K156" s="4" t="inlineStr">
        <is>
          <t>POLY</t>
        </is>
      </c>
      <c r="L156" s="3" t="n">
        <v>20</v>
      </c>
      <c r="M156" s="3" t="n">
        <v>200</v>
      </c>
      <c r="N156" s="5" t="inlineStr"/>
      <c r="O156" s="7" t="n">
        <v>1</v>
      </c>
      <c r="P156" s="3" t="n">
        <v>190</v>
      </c>
      <c r="Q156" s="3" t="n">
        <v>24</v>
      </c>
      <c r="R156" s="3" t="n">
        <v>64.90000000000001</v>
      </c>
      <c r="S156" s="3" t="n">
        <v>0</v>
      </c>
      <c r="T156" s="3" t="n">
        <v>0</v>
      </c>
      <c r="U156" s="7" t="n">
        <v>0.88</v>
      </c>
      <c r="V156" s="7" t="n">
        <v>0.95</v>
      </c>
      <c r="W156" s="3" t="n">
        <v>1</v>
      </c>
      <c r="X156" s="3" t="n">
        <v>0.9</v>
      </c>
      <c r="Y156" s="10" t="n">
        <v>42.5</v>
      </c>
      <c r="Z156" s="3" t="n">
        <v>0.45</v>
      </c>
      <c r="AA156" s="3" t="n">
        <v>0.58</v>
      </c>
      <c r="AB156" s="3" t="n">
        <v>0.66</v>
      </c>
      <c r="AC156" s="3" t="n">
        <v>0.48</v>
      </c>
      <c r="AD156" s="3" t="n">
        <v>0.49</v>
      </c>
      <c r="AE156" s="3" t="n">
        <v>0.26</v>
      </c>
      <c r="AF156" s="3" t="n">
        <v>1.87</v>
      </c>
      <c r="AG156" s="3" t="n">
        <v>0.83</v>
      </c>
      <c r="AH156" s="3" t="n">
        <v>4.21</v>
      </c>
      <c r="AI156" s="3" t="n">
        <v>45</v>
      </c>
      <c r="AJ156" s="3" t="n">
        <v>20</v>
      </c>
      <c r="AK156" s="3" t="n">
        <v>101</v>
      </c>
      <c r="AL156" s="3" t="n">
        <v>146.6</v>
      </c>
      <c r="AM156" s="3" t="n">
        <v>107.5</v>
      </c>
      <c r="AN156" s="3" t="n">
        <v>200.1</v>
      </c>
      <c r="AO156" s="3" t="n">
        <v>0.538</v>
      </c>
      <c r="AP156" s="3" t="n">
        <v>0.292</v>
      </c>
      <c r="AQ156" s="3" t="n">
        <v>0.991</v>
      </c>
      <c r="AR156" s="4">
        <f>HYPERLINK("file:///PhylBone-ab-10mn-m-hno-pol-l20-r200-dd3pqy25", "PhylBone-ab-10mn-m-hno-pol-l20-r200-dd3pqy25")</f>
        <v/>
      </c>
    </row>
    <row r="157">
      <c r="A157" s="1" t="n">
        <v>156</v>
      </c>
      <c r="B157" s="3" t="n">
        <v>5</v>
      </c>
      <c r="C157" s="4" t="inlineStr">
        <is>
          <t>Phylloscopus bonelli</t>
        </is>
      </c>
      <c r="D157" s="4" t="inlineStr">
        <is>
          <t>a+b</t>
        </is>
      </c>
      <c r="E157" s="4" t="inlineStr">
        <is>
          <t>m</t>
        </is>
      </c>
      <c r="F157" s="4" t="inlineStr">
        <is>
          <t>10mn</t>
        </is>
      </c>
      <c r="G157" s="3" t="n">
        <v>37</v>
      </c>
      <c r="H157" s="3" t="n">
        <v>287.586762257787</v>
      </c>
      <c r="I157" s="3" t="n">
        <v>153</v>
      </c>
      <c r="J157" s="4" t="inlineStr">
        <is>
          <t>HNORMAL</t>
        </is>
      </c>
      <c r="K157" s="4" t="inlineStr">
        <is>
          <t>POLY</t>
        </is>
      </c>
      <c r="L157" s="5" t="inlineStr"/>
      <c r="M157" s="3" t="n">
        <v>100</v>
      </c>
      <c r="N157" s="5" t="inlineStr"/>
      <c r="O157" s="6" t="n">
        <v>2</v>
      </c>
      <c r="P157" s="3" t="n">
        <v>190</v>
      </c>
      <c r="Q157" s="3" t="n">
        <v>9</v>
      </c>
      <c r="R157" s="3" t="n">
        <v>24.3</v>
      </c>
      <c r="S157" s="3" t="n">
        <v>0</v>
      </c>
      <c r="T157" s="3" t="n">
        <v>0</v>
      </c>
      <c r="U157" s="11" t="inlineStr"/>
      <c r="V157" s="6" t="n">
        <v>0.6899999999999999</v>
      </c>
      <c r="W157" s="3" t="n">
        <v>0.7</v>
      </c>
      <c r="X157" s="3" t="n">
        <v>0.6</v>
      </c>
      <c r="Y157" s="10" t="n">
        <v>56</v>
      </c>
      <c r="Z157" s="3" t="n">
        <v>0</v>
      </c>
      <c r="AA157" s="3" t="n">
        <v>0</v>
      </c>
      <c r="AB157" s="5" t="inlineStr"/>
      <c r="AC157" s="3" t="n">
        <v>0</v>
      </c>
      <c r="AD157" s="3" t="n">
        <v>0</v>
      </c>
      <c r="AE157" s="3" t="n">
        <v>0</v>
      </c>
      <c r="AF157" s="3" t="n">
        <v>1.85</v>
      </c>
      <c r="AG157" s="3" t="n">
        <v>0.62</v>
      </c>
      <c r="AH157" s="3" t="n">
        <v>5.48</v>
      </c>
      <c r="AI157" s="3" t="n">
        <v>44</v>
      </c>
      <c r="AJ157" s="3" t="n">
        <v>15</v>
      </c>
      <c r="AK157" s="3" t="n">
        <v>132</v>
      </c>
      <c r="AL157" s="3" t="n">
        <v>90.3</v>
      </c>
      <c r="AM157" s="3" t="n">
        <v>55</v>
      </c>
      <c r="AN157" s="3" t="n">
        <v>148.3</v>
      </c>
      <c r="AO157" s="3" t="n">
        <v>0.8149999999999999</v>
      </c>
      <c r="AP157" s="3" t="n">
        <v>0.312</v>
      </c>
      <c r="AQ157" s="3" t="n">
        <v>1</v>
      </c>
      <c r="AR157" s="4">
        <f>HYPERLINK("file:///PhylBone-ab-10mn-m-hno-pol-r100-zfchj8xr", "PhylBone-ab-10mn-m-hno-pol-r100-zfchj8xr")</f>
        <v/>
      </c>
    </row>
    <row r="158">
      <c r="A158" s="1" t="n">
        <v>157</v>
      </c>
      <c r="B158" s="3" t="n">
        <v>5</v>
      </c>
      <c r="C158" s="4" t="inlineStr">
        <is>
          <t>Phylloscopus bonelli</t>
        </is>
      </c>
      <c r="D158" s="4" t="inlineStr">
        <is>
          <t>a+b</t>
        </is>
      </c>
      <c r="E158" s="4" t="inlineStr">
        <is>
          <t>m</t>
        </is>
      </c>
      <c r="F158" s="4" t="inlineStr">
        <is>
          <t>10mn</t>
        </is>
      </c>
      <c r="G158" s="3" t="n">
        <v>37</v>
      </c>
      <c r="H158" s="3" t="n">
        <v>287.586762257787</v>
      </c>
      <c r="I158" s="3" t="n">
        <v>156</v>
      </c>
      <c r="J158" s="4" t="inlineStr">
        <is>
          <t>HNORMAL</t>
        </is>
      </c>
      <c r="K158" s="4" t="inlineStr">
        <is>
          <t>POLY</t>
        </is>
      </c>
      <c r="L158" s="3" t="n">
        <v>20</v>
      </c>
      <c r="M158" s="3" t="n">
        <v>100</v>
      </c>
      <c r="N158" s="5" t="inlineStr"/>
      <c r="O158" s="6" t="n">
        <v>2</v>
      </c>
      <c r="P158" s="3" t="n">
        <v>190</v>
      </c>
      <c r="Q158" s="3" t="n">
        <v>9</v>
      </c>
      <c r="R158" s="3" t="n">
        <v>24.3</v>
      </c>
      <c r="S158" s="3" t="n">
        <v>0</v>
      </c>
      <c r="T158" s="3" t="n">
        <v>0</v>
      </c>
      <c r="U158" s="11" t="inlineStr"/>
      <c r="V158" s="6" t="n">
        <v>0.58</v>
      </c>
      <c r="W158" s="3" t="n">
        <v>0.5</v>
      </c>
      <c r="X158" s="3" t="n">
        <v>0.5</v>
      </c>
      <c r="Y158" s="10" t="n">
        <v>56</v>
      </c>
      <c r="Z158" s="3" t="n">
        <v>0</v>
      </c>
      <c r="AA158" s="3" t="n">
        <v>0</v>
      </c>
      <c r="AB158" s="5" t="inlineStr"/>
      <c r="AC158" s="3" t="n">
        <v>0</v>
      </c>
      <c r="AD158" s="3" t="n">
        <v>0</v>
      </c>
      <c r="AE158" s="3" t="n">
        <v>0</v>
      </c>
      <c r="AF158" s="3" t="n">
        <v>2.24</v>
      </c>
      <c r="AG158" s="3" t="n">
        <v>0.76</v>
      </c>
      <c r="AH158" s="3" t="n">
        <v>6.65</v>
      </c>
      <c r="AI158" s="3" t="n">
        <v>54</v>
      </c>
      <c r="AJ158" s="3" t="n">
        <v>18</v>
      </c>
      <c r="AK158" s="3" t="n">
        <v>160</v>
      </c>
      <c r="AL158" s="3" t="n">
        <v>82</v>
      </c>
      <c r="AM158" s="3" t="n">
        <v>49.9</v>
      </c>
      <c r="AN158" s="3" t="n">
        <v>134.7</v>
      </c>
      <c r="AO158" s="3" t="n">
        <v>0.672</v>
      </c>
      <c r="AP158" s="3" t="n">
        <v>0.257</v>
      </c>
      <c r="AQ158" s="3" t="n">
        <v>1</v>
      </c>
      <c r="AR158" s="4">
        <f>HYPERLINK("file:///PhylBone-ab-10mn-m-hno-pol-l20-r100-h1j0nh15", "PhylBone-ab-10mn-m-hno-pol-l20-r100-h1j0nh15")</f>
        <v/>
      </c>
    </row>
    <row r="159">
      <c r="A159" s="1" t="n">
        <v>158</v>
      </c>
      <c r="B159" t="n">
        <v>5</v>
      </c>
      <c r="C159" s="8" t="inlineStr">
        <is>
          <t>Phylloscopus bonelli</t>
        </is>
      </c>
      <c r="D159" s="8" t="inlineStr">
        <is>
          <t>a+b</t>
        </is>
      </c>
      <c r="E159" s="8" t="inlineStr">
        <is>
          <t>m</t>
        </is>
      </c>
      <c r="F159" s="8" t="inlineStr">
        <is>
          <t>10mn</t>
        </is>
      </c>
      <c r="G159" t="n">
        <v>37</v>
      </c>
      <c r="H159" t="n">
        <v>287.586762257787</v>
      </c>
      <c r="I159" t="n">
        <v>167</v>
      </c>
      <c r="J159" s="8" t="inlineStr">
        <is>
          <t>HAZARD</t>
        </is>
      </c>
      <c r="K159" s="8" t="inlineStr">
        <is>
          <t>POLY</t>
        </is>
      </c>
      <c r="L159" s="9" t="inlineStr"/>
      <c r="M159" t="n">
        <v>100</v>
      </c>
      <c r="N159" s="9" t="inlineStr"/>
      <c r="O159" s="6" t="n">
        <v>2</v>
      </c>
      <c r="P159" t="n">
        <v>190</v>
      </c>
      <c r="Q159" t="n">
        <v>9</v>
      </c>
      <c r="R159" t="n">
        <v>24.3</v>
      </c>
      <c r="S159" t="n">
        <v>0</v>
      </c>
      <c r="T159" t="n">
        <v>1.57</v>
      </c>
      <c r="U159" s="11" t="inlineStr"/>
      <c r="V159" s="7" t="n">
        <v>0.86</v>
      </c>
      <c r="W159" t="n">
        <v>0.7</v>
      </c>
      <c r="X159" t="n">
        <v>0.8</v>
      </c>
      <c r="Y159" s="10" t="n">
        <v>358.4</v>
      </c>
      <c r="Z159" t="n">
        <v>0</v>
      </c>
      <c r="AA159" t="n">
        <v>0</v>
      </c>
      <c r="AB159" s="9" t="inlineStr"/>
      <c r="AC159" t="n">
        <v>0</v>
      </c>
      <c r="AD159" t="n">
        <v>0</v>
      </c>
      <c r="AE159" t="n">
        <v>0</v>
      </c>
      <c r="AF159" t="n">
        <v>2.81</v>
      </c>
      <c r="AG159" t="n">
        <v>0.06</v>
      </c>
      <c r="AH159" t="n">
        <v>128.15</v>
      </c>
      <c r="AI159" t="n">
        <v>68</v>
      </c>
      <c r="AJ159" t="n">
        <v>1</v>
      </c>
      <c r="AK159" t="n">
        <v>3076</v>
      </c>
      <c r="AL159" t="n">
        <v>73.2</v>
      </c>
      <c r="AM159" t="n">
        <v>4.3</v>
      </c>
      <c r="AN159" t="n">
        <v>1237.7</v>
      </c>
      <c r="AO159" t="n">
        <v>0.536</v>
      </c>
      <c r="AP159" t="n">
        <v>0.012</v>
      </c>
      <c r="AQ159" t="n">
        <v>1</v>
      </c>
      <c r="AR159" s="8">
        <f>HYPERLINK("file:///PhylBone-ab-10mn-m-haz-pol-r100-08w08o2n", "PhylBone-ab-10mn-m-haz-pol-r100-08w08o2n")</f>
        <v/>
      </c>
    </row>
    <row r="160">
      <c r="A160" s="1" t="n">
        <v>159</v>
      </c>
      <c r="B160" t="n">
        <v>5</v>
      </c>
      <c r="C160" s="8" t="inlineStr">
        <is>
          <t>Phylloscopus bonelli</t>
        </is>
      </c>
      <c r="D160" s="8" t="inlineStr">
        <is>
          <t>a+b</t>
        </is>
      </c>
      <c r="E160" s="8" t="inlineStr">
        <is>
          <t>m</t>
        </is>
      </c>
      <c r="F160" s="8" t="inlineStr">
        <is>
          <t>10mn</t>
        </is>
      </c>
      <c r="G160" t="n">
        <v>37</v>
      </c>
      <c r="H160" t="n">
        <v>287.586762257787</v>
      </c>
      <c r="I160" t="n">
        <v>170</v>
      </c>
      <c r="J160" s="8" t="inlineStr">
        <is>
          <t>HAZARD</t>
        </is>
      </c>
      <c r="K160" s="8" t="inlineStr">
        <is>
          <t>POLY</t>
        </is>
      </c>
      <c r="L160" t="n">
        <v>20</v>
      </c>
      <c r="M160" t="n">
        <v>100</v>
      </c>
      <c r="N160" s="9" t="inlineStr"/>
      <c r="O160" s="6" t="n">
        <v>2</v>
      </c>
      <c r="P160" t="n">
        <v>190</v>
      </c>
      <c r="Q160" t="n">
        <v>9</v>
      </c>
      <c r="R160" t="n">
        <v>24.3</v>
      </c>
      <c r="S160" t="n">
        <v>0</v>
      </c>
      <c r="T160" t="n">
        <v>0.51</v>
      </c>
      <c r="U160" s="11" t="inlineStr"/>
      <c r="V160" s="7" t="n">
        <v>0.85</v>
      </c>
      <c r="W160" t="n">
        <v>0.6</v>
      </c>
      <c r="X160" t="n">
        <v>0.7</v>
      </c>
      <c r="Y160" s="10" t="n">
        <v>10000</v>
      </c>
      <c r="Z160" t="n">
        <v>0</v>
      </c>
      <c r="AA160" t="n">
        <v>0</v>
      </c>
      <c r="AB160" s="9" t="inlineStr"/>
      <c r="AC160" t="n">
        <v>0</v>
      </c>
      <c r="AD160" t="n">
        <v>0</v>
      </c>
      <c r="AE160" t="n">
        <v>0</v>
      </c>
      <c r="AF160" t="n">
        <v>138.56</v>
      </c>
      <c r="AG160" t="n">
        <v>0.11</v>
      </c>
      <c r="AH160" t="n">
        <v>181242.5</v>
      </c>
      <c r="AI160" t="n">
        <v>3325</v>
      </c>
      <c r="AJ160" t="n">
        <v>3</v>
      </c>
      <c r="AK160" t="n">
        <v>4349819</v>
      </c>
      <c r="AL160" t="n">
        <v>10.4</v>
      </c>
      <c r="AM160" t="n">
        <v>0</v>
      </c>
      <c r="AN160" t="n">
        <v>13645.6</v>
      </c>
      <c r="AO160" t="n">
        <v>0.011</v>
      </c>
      <c r="AP160" t="n">
        <v>0</v>
      </c>
      <c r="AQ160" t="n">
        <v>1</v>
      </c>
      <c r="AR160" s="8">
        <f>HYPERLINK("file:///PhylBone-ab-10mn-m-haz-pol-l20-r100-wspzqj39", "PhylBone-ab-10mn-m-haz-pol-l20-r100-wspzqj39")</f>
        <v/>
      </c>
    </row>
    <row r="161">
      <c r="A161" s="1" t="n">
        <v>160</v>
      </c>
      <c r="B161" t="n">
        <v>5</v>
      </c>
      <c r="C161" s="8" t="inlineStr">
        <is>
          <t>Phylloscopus bonelli</t>
        </is>
      </c>
      <c r="D161" s="8" t="inlineStr">
        <is>
          <t>a+b</t>
        </is>
      </c>
      <c r="E161" s="8" t="inlineStr">
        <is>
          <t>m</t>
        </is>
      </c>
      <c r="F161" s="8" t="inlineStr">
        <is>
          <t>10mn</t>
        </is>
      </c>
      <c r="G161" t="n">
        <v>37</v>
      </c>
      <c r="H161" t="n">
        <v>287.586762257787</v>
      </c>
      <c r="I161" t="n">
        <v>171</v>
      </c>
      <c r="J161" s="8" t="inlineStr">
        <is>
          <t>HAZARD</t>
        </is>
      </c>
      <c r="K161" s="8" t="inlineStr">
        <is>
          <t>POLY</t>
        </is>
      </c>
      <c r="L161" t="n">
        <v>20</v>
      </c>
      <c r="M161" t="n">
        <v>200</v>
      </c>
      <c r="N161" s="9" t="inlineStr"/>
      <c r="O161" s="6" t="n">
        <v>2</v>
      </c>
      <c r="P161" t="n">
        <v>190</v>
      </c>
      <c r="Q161" t="n">
        <v>24</v>
      </c>
      <c r="R161" t="n">
        <v>64.90000000000001</v>
      </c>
      <c r="S161" t="n">
        <v>0</v>
      </c>
      <c r="T161" t="n">
        <v>1.14</v>
      </c>
      <c r="U161" s="6" t="n">
        <v>0.42</v>
      </c>
      <c r="V161" s="7" t="n">
        <v>0.84</v>
      </c>
      <c r="W161" t="n">
        <v>0.8</v>
      </c>
      <c r="X161" t="n">
        <v>0.8</v>
      </c>
      <c r="Y161" s="10" t="n">
        <v>1124.9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10.49</v>
      </c>
      <c r="AG161" t="n">
        <v>0.11</v>
      </c>
      <c r="AH161" t="n">
        <v>1009.21</v>
      </c>
      <c r="AI161" t="n">
        <v>252</v>
      </c>
      <c r="AJ161" t="n">
        <v>3</v>
      </c>
      <c r="AK161" t="n">
        <v>24221</v>
      </c>
      <c r="AL161" t="n">
        <v>61.9</v>
      </c>
      <c r="AM161" t="n">
        <v>1.3</v>
      </c>
      <c r="AN161" t="n">
        <v>2971.8</v>
      </c>
      <c r="AO161" t="n">
        <v>0.096</v>
      </c>
      <c r="AP161" t="n">
        <v>0.001</v>
      </c>
      <c r="AQ161" t="n">
        <v>1</v>
      </c>
      <c r="AR161" s="8">
        <f>HYPERLINK("file:///PhylBone-ab-10mn-m-haz-pol-l20-r200-6bg9lhyk", "PhylBone-ab-10mn-m-haz-pol-l20-r200-6bg9lhyk")</f>
        <v/>
      </c>
    </row>
    <row r="162">
      <c r="A162" s="1" t="n">
        <v>161</v>
      </c>
      <c r="B162" s="3" t="n">
        <v>6</v>
      </c>
      <c r="C162" s="4" t="inlineStr">
        <is>
          <t>Oriolus oriolus</t>
        </is>
      </c>
      <c r="D162" s="4" t="inlineStr">
        <is>
          <t>b</t>
        </is>
      </c>
      <c r="E162" s="4" t="inlineStr">
        <is>
          <t>m</t>
        </is>
      </c>
      <c r="F162" s="4" t="inlineStr">
        <is>
          <t>5mn</t>
        </is>
      </c>
      <c r="G162" s="3" t="n">
        <v>4</v>
      </c>
      <c r="H162" s="3" t="n">
        <v>203.380021651143</v>
      </c>
      <c r="I162" s="3" t="n">
        <v>172</v>
      </c>
      <c r="J162" s="4" t="inlineStr">
        <is>
          <t>HNORMAL</t>
        </is>
      </c>
      <c r="K162" s="4" t="inlineStr">
        <is>
          <t>POLY</t>
        </is>
      </c>
      <c r="L162" s="5" t="inlineStr"/>
      <c r="M162" s="5" t="inlineStr"/>
      <c r="N162" s="5" t="inlineStr"/>
      <c r="O162" s="6" t="n">
        <v>2</v>
      </c>
      <c r="P162" s="3" t="n">
        <v>94</v>
      </c>
      <c r="Q162" s="3" t="n">
        <v>4</v>
      </c>
      <c r="R162" s="3" t="n">
        <v>100</v>
      </c>
      <c r="S162" s="3" t="n">
        <v>0</v>
      </c>
      <c r="T162" s="3" t="n">
        <v>0</v>
      </c>
      <c r="U162" s="11" t="inlineStr"/>
      <c r="V162" s="7" t="n">
        <v>0.83</v>
      </c>
      <c r="W162" s="3" t="n">
        <v>0</v>
      </c>
      <c r="X162" s="3" t="n">
        <v>0</v>
      </c>
      <c r="Y162" s="10" t="n">
        <v>85.2</v>
      </c>
      <c r="Z162" s="3" t="n">
        <v>0</v>
      </c>
      <c r="AA162" s="3" t="n">
        <v>0</v>
      </c>
      <c r="AB162" s="5" t="inlineStr"/>
      <c r="AC162" s="3" t="n">
        <v>0</v>
      </c>
      <c r="AD162" s="3" t="n">
        <v>0</v>
      </c>
      <c r="AE162" s="3" t="n">
        <v>0</v>
      </c>
      <c r="AF162" s="3" t="n">
        <v>0.33</v>
      </c>
      <c r="AG162" s="3" t="n">
        <v>0.06</v>
      </c>
      <c r="AH162" s="3" t="n">
        <v>1.91</v>
      </c>
      <c r="AI162" s="3" t="n">
        <v>8</v>
      </c>
      <c r="AJ162" s="3" t="n">
        <v>1</v>
      </c>
      <c r="AK162" s="3" t="n">
        <v>46</v>
      </c>
      <c r="AL162" s="3" t="n">
        <v>203.4</v>
      </c>
      <c r="AM162" s="3" t="n">
        <v>69.3</v>
      </c>
      <c r="AN162" s="3" t="n">
        <v>596.4</v>
      </c>
      <c r="AO162" s="3" t="n">
        <v>1</v>
      </c>
      <c r="AP162" s="3" t="n">
        <v>0.135</v>
      </c>
      <c r="AQ162" s="3" t="n">
        <v>1</v>
      </c>
      <c r="AR162" s="4">
        <f>HYPERLINK("file:///OrioOrio-b-5mn-m-hno-pol-s2nah_e4", "OrioOrio-b-5mn-m-hno-pol-s2nah_e4")</f>
        <v/>
      </c>
    </row>
    <row r="163">
      <c r="A163" s="1" t="n">
        <v>162</v>
      </c>
      <c r="B163" s="3" t="n">
        <v>6</v>
      </c>
      <c r="C163" s="4" t="inlineStr">
        <is>
          <t>Oriolus oriolus</t>
        </is>
      </c>
      <c r="D163" s="4" t="inlineStr">
        <is>
          <t>b</t>
        </is>
      </c>
      <c r="E163" s="4" t="inlineStr">
        <is>
          <t>m</t>
        </is>
      </c>
      <c r="F163" s="4" t="inlineStr">
        <is>
          <t>5mn</t>
        </is>
      </c>
      <c r="G163" s="3" t="n">
        <v>4</v>
      </c>
      <c r="H163" s="3" t="n">
        <v>203.380021651143</v>
      </c>
      <c r="I163" s="3" t="n">
        <v>173</v>
      </c>
      <c r="J163" s="4" t="inlineStr">
        <is>
          <t>HNORMAL</t>
        </is>
      </c>
      <c r="K163" s="4" t="inlineStr">
        <is>
          <t>POLY</t>
        </is>
      </c>
      <c r="L163" s="5" t="inlineStr"/>
      <c r="M163" s="5" t="inlineStr"/>
      <c r="N163" s="3" t="n">
        <v>3</v>
      </c>
      <c r="O163" s="6" t="n">
        <v>2</v>
      </c>
      <c r="P163" s="3" t="n">
        <v>94</v>
      </c>
      <c r="Q163" s="3" t="n">
        <v>4</v>
      </c>
      <c r="R163" s="3" t="n">
        <v>100</v>
      </c>
      <c r="S163" s="3" t="n">
        <v>0</v>
      </c>
      <c r="T163" s="3" t="n">
        <v>0</v>
      </c>
      <c r="U163" s="6" t="n">
        <v>0.37</v>
      </c>
      <c r="V163" s="7" t="n">
        <v>0.83</v>
      </c>
      <c r="W163" s="3" t="n">
        <v>0</v>
      </c>
      <c r="X163" s="3" t="n">
        <v>0</v>
      </c>
      <c r="Y163" s="10" t="n">
        <v>85.2</v>
      </c>
      <c r="Z163" s="3" t="n">
        <v>0</v>
      </c>
      <c r="AA163" s="3" t="n">
        <v>0</v>
      </c>
      <c r="AB163" s="3" t="n">
        <v>0</v>
      </c>
      <c r="AC163" s="3" t="n">
        <v>0</v>
      </c>
      <c r="AD163" s="3" t="n">
        <v>0</v>
      </c>
      <c r="AE163" s="3" t="n">
        <v>0</v>
      </c>
      <c r="AF163" s="3" t="n">
        <v>0.33</v>
      </c>
      <c r="AG163" s="3" t="n">
        <v>0.06</v>
      </c>
      <c r="AH163" s="3" t="n">
        <v>1.91</v>
      </c>
      <c r="AI163" s="3" t="n">
        <v>8</v>
      </c>
      <c r="AJ163" s="3" t="n">
        <v>1</v>
      </c>
      <c r="AK163" s="3" t="n">
        <v>46</v>
      </c>
      <c r="AL163" s="3" t="n">
        <v>203.4</v>
      </c>
      <c r="AM163" s="3" t="n">
        <v>69.3</v>
      </c>
      <c r="AN163" s="3" t="n">
        <v>596.4</v>
      </c>
      <c r="AO163" s="3" t="n">
        <v>1</v>
      </c>
      <c r="AP163" s="3" t="n">
        <v>0.135</v>
      </c>
      <c r="AQ163" s="3" t="n">
        <v>1</v>
      </c>
      <c r="AR163" s="4">
        <f>HYPERLINK("file:///OrioOrio-b-5mn-m-hno-pol-ma-i7rlgrv_", "OrioOrio-b-5mn-m-hno-pol-ma-i7rlgrv_")</f>
        <v/>
      </c>
    </row>
    <row r="164">
      <c r="A164" s="1" t="n">
        <v>163</v>
      </c>
      <c r="B164" s="3" t="n">
        <v>6</v>
      </c>
      <c r="C164" s="4" t="inlineStr">
        <is>
          <t>Oriolus oriolus</t>
        </is>
      </c>
      <c r="D164" s="4" t="inlineStr">
        <is>
          <t>b</t>
        </is>
      </c>
      <c r="E164" s="4" t="inlineStr">
        <is>
          <t>m</t>
        </is>
      </c>
      <c r="F164" s="4" t="inlineStr">
        <is>
          <t>5mn</t>
        </is>
      </c>
      <c r="G164" s="3" t="n">
        <v>4</v>
      </c>
      <c r="H164" s="3" t="n">
        <v>203.380021651143</v>
      </c>
      <c r="I164" s="3" t="n">
        <v>174</v>
      </c>
      <c r="J164" s="4" t="inlineStr">
        <is>
          <t>HNORMAL</t>
        </is>
      </c>
      <c r="K164" s="4" t="inlineStr">
        <is>
          <t>POLY</t>
        </is>
      </c>
      <c r="L164" s="5" t="inlineStr"/>
      <c r="M164" s="3" t="n">
        <v>201</v>
      </c>
      <c r="N164" s="5" t="inlineStr"/>
      <c r="O164" s="6" t="n">
        <v>2</v>
      </c>
      <c r="P164" s="3" t="n">
        <v>94</v>
      </c>
      <c r="Q164" s="3" t="n">
        <v>3</v>
      </c>
      <c r="R164" s="3" t="n">
        <v>75</v>
      </c>
      <c r="S164" s="3" t="n">
        <v>0</v>
      </c>
      <c r="T164" s="3" t="n">
        <v>0</v>
      </c>
      <c r="U164" s="11" t="inlineStr"/>
      <c r="V164" s="7" t="n">
        <v>0.86</v>
      </c>
      <c r="W164" s="3" t="n">
        <v>0</v>
      </c>
      <c r="X164" s="3" t="n">
        <v>0</v>
      </c>
      <c r="Y164" s="10" t="n">
        <v>98.2</v>
      </c>
      <c r="Z164" s="3" t="n">
        <v>0</v>
      </c>
      <c r="AA164" s="3" t="n">
        <v>0</v>
      </c>
      <c r="AB164" s="5" t="inlineStr"/>
      <c r="AC164" s="3" t="n">
        <v>0</v>
      </c>
      <c r="AD164" s="3" t="n">
        <v>0</v>
      </c>
      <c r="AE164" s="3" t="n">
        <v>0</v>
      </c>
      <c r="AF164" s="3" t="n">
        <v>0.48</v>
      </c>
      <c r="AG164" s="3" t="n">
        <v>0.05</v>
      </c>
      <c r="AH164" s="3" t="n">
        <v>4.25</v>
      </c>
      <c r="AI164" s="3" t="n">
        <v>12</v>
      </c>
      <c r="AJ164" s="3" t="n">
        <v>1</v>
      </c>
      <c r="AK164" s="3" t="n">
        <v>102</v>
      </c>
      <c r="AL164" s="3" t="n">
        <v>145.3</v>
      </c>
      <c r="AM164" s="3" t="n">
        <v>27.7</v>
      </c>
      <c r="AN164" s="3" t="n">
        <v>761.1</v>
      </c>
      <c r="AO164" s="3" t="n">
        <v>0.522</v>
      </c>
      <c r="AP164" s="3" t="n">
        <v>0.025</v>
      </c>
      <c r="AQ164" s="3" t="n">
        <v>1</v>
      </c>
      <c r="AR164" s="4">
        <f>HYPERLINK("file:///OrioOrio-b-5mn-m-hno-pol-ra-jtytuprz", "OrioOrio-b-5mn-m-hno-pol-ra-jtytuprz")</f>
        <v/>
      </c>
    </row>
    <row r="165">
      <c r="A165" s="1" t="n">
        <v>164</v>
      </c>
      <c r="B165" s="3" t="n">
        <v>6</v>
      </c>
      <c r="C165" s="4" t="inlineStr">
        <is>
          <t>Oriolus oriolus</t>
        </is>
      </c>
      <c r="D165" s="4" t="inlineStr">
        <is>
          <t>b</t>
        </is>
      </c>
      <c r="E165" s="4" t="inlineStr">
        <is>
          <t>m</t>
        </is>
      </c>
      <c r="F165" s="4" t="inlineStr">
        <is>
          <t>5mn</t>
        </is>
      </c>
      <c r="G165" s="3" t="n">
        <v>4</v>
      </c>
      <c r="H165" s="3" t="n">
        <v>203.380021651143</v>
      </c>
      <c r="I165" s="3" t="n">
        <v>175</v>
      </c>
      <c r="J165" s="4" t="inlineStr">
        <is>
          <t>HNORMAL</t>
        </is>
      </c>
      <c r="K165" s="4" t="inlineStr">
        <is>
          <t>POLY</t>
        </is>
      </c>
      <c r="L165" s="5" t="inlineStr"/>
      <c r="M165" s="3" t="n">
        <v>200</v>
      </c>
      <c r="N165" s="3" t="n">
        <v>3</v>
      </c>
      <c r="O165" s="6" t="n">
        <v>2</v>
      </c>
      <c r="P165" s="3" t="n">
        <v>94</v>
      </c>
      <c r="Q165" s="3" t="n">
        <v>3</v>
      </c>
      <c r="R165" s="3" t="n">
        <v>75</v>
      </c>
      <c r="S165" s="3" t="n">
        <v>0</v>
      </c>
      <c r="T165" s="3" t="n">
        <v>0</v>
      </c>
      <c r="U165" s="6" t="n">
        <v>0.32</v>
      </c>
      <c r="V165" s="7" t="n">
        <v>0.86</v>
      </c>
      <c r="W165" s="3" t="n">
        <v>0</v>
      </c>
      <c r="X165" s="3" t="n">
        <v>0</v>
      </c>
      <c r="Y165" s="10" t="n">
        <v>98.2</v>
      </c>
      <c r="Z165" s="3" t="n">
        <v>0</v>
      </c>
      <c r="AA165" s="3" t="n">
        <v>0</v>
      </c>
      <c r="AB165" s="3" t="n">
        <v>0</v>
      </c>
      <c r="AC165" s="3" t="n">
        <v>0</v>
      </c>
      <c r="AD165" s="3" t="n">
        <v>0</v>
      </c>
      <c r="AE165" s="3" t="n">
        <v>0</v>
      </c>
      <c r="AF165" s="3" t="n">
        <v>0.48</v>
      </c>
      <c r="AG165" s="3" t="n">
        <v>0.05</v>
      </c>
      <c r="AH165" s="3" t="n">
        <v>4.22</v>
      </c>
      <c r="AI165" s="3" t="n">
        <v>11</v>
      </c>
      <c r="AJ165" s="3" t="n">
        <v>1</v>
      </c>
      <c r="AK165" s="3" t="n">
        <v>101</v>
      </c>
      <c r="AL165" s="3" t="n">
        <v>145.9</v>
      </c>
      <c r="AM165" s="3" t="n">
        <v>27.8</v>
      </c>
      <c r="AN165" s="3" t="n">
        <v>764.2</v>
      </c>
      <c r="AO165" s="3" t="n">
        <v>0.531</v>
      </c>
      <c r="AP165" s="3" t="n">
        <v>0.026</v>
      </c>
      <c r="AQ165" s="3" t="n">
        <v>1</v>
      </c>
      <c r="AR165" s="4">
        <f>HYPERLINK("file:///OrioOrio-b-5mn-m-hno-pol-ra-ma-exwshbmi", "OrioOrio-b-5mn-m-hno-pol-ra-ma-exwshbmi")</f>
        <v/>
      </c>
    </row>
    <row r="166">
      <c r="A166" s="1" t="n">
        <v>165</v>
      </c>
      <c r="B166" s="3" t="n">
        <v>6</v>
      </c>
      <c r="C166" s="4" t="inlineStr">
        <is>
          <t>Oriolus oriolus</t>
        </is>
      </c>
      <c r="D166" s="4" t="inlineStr">
        <is>
          <t>b</t>
        </is>
      </c>
      <c r="E166" s="4" t="inlineStr">
        <is>
          <t>m</t>
        </is>
      </c>
      <c r="F166" s="4" t="inlineStr">
        <is>
          <t>5mn</t>
        </is>
      </c>
      <c r="G166" s="3" t="n">
        <v>4</v>
      </c>
      <c r="H166" s="3" t="n">
        <v>203.380021651143</v>
      </c>
      <c r="I166" s="3" t="n">
        <v>176</v>
      </c>
      <c r="J166" s="4" t="inlineStr">
        <is>
          <t>HNORMAL</t>
        </is>
      </c>
      <c r="K166" s="4" t="inlineStr">
        <is>
          <t>POLY</t>
        </is>
      </c>
      <c r="L166" s="3" t="n">
        <v>86</v>
      </c>
      <c r="M166" s="5" t="inlineStr"/>
      <c r="N166" s="5" t="inlineStr"/>
      <c r="O166" s="6" t="n">
        <v>2</v>
      </c>
      <c r="P166" s="3" t="n">
        <v>94</v>
      </c>
      <c r="Q166" s="3" t="n">
        <v>3</v>
      </c>
      <c r="R166" s="3" t="n">
        <v>75</v>
      </c>
      <c r="S166" s="3" t="n">
        <v>0</v>
      </c>
      <c r="T166" s="3" t="n">
        <v>0</v>
      </c>
      <c r="U166" s="11" t="inlineStr"/>
      <c r="V166" s="7" t="n">
        <v>0.82</v>
      </c>
      <c r="W166" s="3" t="n">
        <v>0</v>
      </c>
      <c r="X166" s="3" t="n">
        <v>0</v>
      </c>
      <c r="Y166" s="10" t="n">
        <v>113.8</v>
      </c>
      <c r="Z166" s="3" t="n">
        <v>0</v>
      </c>
      <c r="AA166" s="3" t="n">
        <v>0</v>
      </c>
      <c r="AB166" s="5" t="inlineStr"/>
      <c r="AC166" s="3" t="n">
        <v>0</v>
      </c>
      <c r="AD166" s="3" t="n">
        <v>0</v>
      </c>
      <c r="AE166" s="3" t="n">
        <v>0</v>
      </c>
      <c r="AF166" s="3" t="n">
        <v>0.3</v>
      </c>
      <c r="AG166" s="3" t="n">
        <v>0.02</v>
      </c>
      <c r="AH166" s="3" t="n">
        <v>4.27</v>
      </c>
      <c r="AI166" s="3" t="n">
        <v>7</v>
      </c>
      <c r="AJ166" s="3" t="n">
        <v>1</v>
      </c>
      <c r="AK166" s="3" t="n">
        <v>102</v>
      </c>
      <c r="AL166" s="3" t="n">
        <v>184.4</v>
      </c>
      <c r="AM166" s="3" t="n">
        <v>24.8</v>
      </c>
      <c r="AN166" s="3" t="n">
        <v>1368.9</v>
      </c>
      <c r="AO166" s="3" t="n">
        <v>0.822</v>
      </c>
      <c r="AP166" s="3" t="n">
        <v>0.024</v>
      </c>
      <c r="AQ166" s="3" t="n">
        <v>1</v>
      </c>
      <c r="AR166" s="4">
        <f>HYPERLINK("file:///OrioOrio-b-5mn-m-hno-pol-la-57cdudgf", "OrioOrio-b-5mn-m-hno-pol-la-57cdudgf")</f>
        <v/>
      </c>
    </row>
    <row r="167">
      <c r="A167" s="1" t="n">
        <v>166</v>
      </c>
      <c r="B167" s="3" t="n">
        <v>6</v>
      </c>
      <c r="C167" s="4" t="inlineStr">
        <is>
          <t>Oriolus oriolus</t>
        </is>
      </c>
      <c r="D167" s="4" t="inlineStr">
        <is>
          <t>b</t>
        </is>
      </c>
      <c r="E167" s="4" t="inlineStr">
        <is>
          <t>m</t>
        </is>
      </c>
      <c r="F167" s="4" t="inlineStr">
        <is>
          <t>5mn</t>
        </is>
      </c>
      <c r="G167" s="3" t="n">
        <v>4</v>
      </c>
      <c r="H167" s="3" t="n">
        <v>203.380021651143</v>
      </c>
      <c r="I167" s="3" t="n">
        <v>177</v>
      </c>
      <c r="J167" s="4" t="inlineStr">
        <is>
          <t>HNORMAL</t>
        </is>
      </c>
      <c r="K167" s="4" t="inlineStr">
        <is>
          <t>POLY</t>
        </is>
      </c>
      <c r="L167" s="3" t="n">
        <v>86</v>
      </c>
      <c r="M167" s="5" t="inlineStr"/>
      <c r="N167" s="3" t="n">
        <v>3</v>
      </c>
      <c r="O167" s="6" t="n">
        <v>2</v>
      </c>
      <c r="P167" s="3" t="n">
        <v>94</v>
      </c>
      <c r="Q167" s="3" t="n">
        <v>3</v>
      </c>
      <c r="R167" s="3" t="n">
        <v>75</v>
      </c>
      <c r="S167" s="3" t="n">
        <v>0</v>
      </c>
      <c r="T167" s="3" t="n">
        <v>0</v>
      </c>
      <c r="U167" s="6" t="n">
        <v>0.22</v>
      </c>
      <c r="V167" s="7" t="n">
        <v>0.82</v>
      </c>
      <c r="W167" s="3" t="n">
        <v>0</v>
      </c>
      <c r="X167" s="3" t="n">
        <v>0</v>
      </c>
      <c r="Y167" s="10" t="n">
        <v>113.9</v>
      </c>
      <c r="Z167" s="3" t="n">
        <v>0</v>
      </c>
      <c r="AA167" s="3" t="n">
        <v>0</v>
      </c>
      <c r="AB167" s="3" t="n">
        <v>0</v>
      </c>
      <c r="AC167" s="3" t="n">
        <v>0</v>
      </c>
      <c r="AD167" s="3" t="n">
        <v>0</v>
      </c>
      <c r="AE167" s="3" t="n">
        <v>0</v>
      </c>
      <c r="AF167" s="3" t="n">
        <v>0.3</v>
      </c>
      <c r="AG167" s="3" t="n">
        <v>0.02</v>
      </c>
      <c r="AH167" s="3" t="n">
        <v>4.28</v>
      </c>
      <c r="AI167" s="3" t="n">
        <v>7</v>
      </c>
      <c r="AJ167" s="3" t="n">
        <v>1</v>
      </c>
      <c r="AK167" s="3" t="n">
        <v>103</v>
      </c>
      <c r="AL167" s="3" t="n">
        <v>184.3</v>
      </c>
      <c r="AM167" s="3" t="n">
        <v>24.8</v>
      </c>
      <c r="AN167" s="3" t="n">
        <v>1370.1</v>
      </c>
      <c r="AO167" s="3" t="n">
        <v>0.821</v>
      </c>
      <c r="AP167" s="3" t="n">
        <v>0.024</v>
      </c>
      <c r="AQ167" s="3" t="n">
        <v>1</v>
      </c>
      <c r="AR167" s="4">
        <f>HYPERLINK("file:///OrioOrio-b-5mn-m-hno-pol-la-ma-_fso09tm", "OrioOrio-b-5mn-m-hno-pol-la-ma-_fso09tm")</f>
        <v/>
      </c>
    </row>
    <row r="168">
      <c r="A168" s="1" t="n">
        <v>167</v>
      </c>
      <c r="B168" s="3" t="n">
        <v>6</v>
      </c>
      <c r="C168" s="4" t="inlineStr">
        <is>
          <t>Oriolus oriolus</t>
        </is>
      </c>
      <c r="D168" s="4" t="inlineStr">
        <is>
          <t>b</t>
        </is>
      </c>
      <c r="E168" s="4" t="inlineStr">
        <is>
          <t>m</t>
        </is>
      </c>
      <c r="F168" s="4" t="inlineStr">
        <is>
          <t>5mn</t>
        </is>
      </c>
      <c r="G168" s="3" t="n">
        <v>4</v>
      </c>
      <c r="H168" s="3" t="n">
        <v>203.380021651143</v>
      </c>
      <c r="I168" s="3" t="n">
        <v>178</v>
      </c>
      <c r="J168" s="4" t="inlineStr">
        <is>
          <t>HNORMAL</t>
        </is>
      </c>
      <c r="K168" s="4" t="inlineStr">
        <is>
          <t>POLY</t>
        </is>
      </c>
      <c r="L168" s="3" t="n">
        <v>86</v>
      </c>
      <c r="M168" s="3" t="n">
        <v>199</v>
      </c>
      <c r="N168" s="5" t="inlineStr"/>
      <c r="O168" s="6" t="n">
        <v>2</v>
      </c>
      <c r="P168" s="3" t="n">
        <v>94</v>
      </c>
      <c r="Q168" s="3" t="n">
        <v>2</v>
      </c>
      <c r="R168" s="3" t="n">
        <v>50</v>
      </c>
      <c r="S168" s="3" t="n">
        <v>0</v>
      </c>
      <c r="T168" s="3" t="n">
        <v>0</v>
      </c>
      <c r="U168" s="11" t="inlineStr"/>
      <c r="V168" s="7" t="n">
        <v>0.75</v>
      </c>
      <c r="W168" s="3" t="n">
        <v>0</v>
      </c>
      <c r="X168" s="3" t="n">
        <v>0</v>
      </c>
      <c r="Y168" s="10" t="n">
        <v>136.8</v>
      </c>
      <c r="Z168" s="3" t="n">
        <v>0</v>
      </c>
      <c r="AA168" s="3" t="n">
        <v>0</v>
      </c>
      <c r="AB168" s="5" t="inlineStr"/>
      <c r="AC168" s="3" t="n">
        <v>0</v>
      </c>
      <c r="AD168" s="3" t="n">
        <v>0</v>
      </c>
      <c r="AE168" s="3" t="n">
        <v>0</v>
      </c>
      <c r="AF168" s="3" t="n">
        <v>0.6</v>
      </c>
      <c r="AG168" s="3" t="n">
        <v>0.01</v>
      </c>
      <c r="AH168" s="3" t="n">
        <v>73.02</v>
      </c>
      <c r="AI168" s="3" t="n">
        <v>15</v>
      </c>
      <c r="AJ168" s="3" t="n">
        <v>0</v>
      </c>
      <c r="AK168" s="3" t="n">
        <v>1752</v>
      </c>
      <c r="AL168" s="3" t="n">
        <v>105.8</v>
      </c>
      <c r="AM168" s="3" t="n">
        <v>0.1</v>
      </c>
      <c r="AN168" s="3" t="n">
        <v>106089.1</v>
      </c>
      <c r="AO168" s="3" t="n">
        <v>0.282</v>
      </c>
      <c r="AP168" s="3" t="n">
        <v>0</v>
      </c>
      <c r="AQ168" s="3" t="n">
        <v>1</v>
      </c>
      <c r="AR168" s="4">
        <f>HYPERLINK("file:///OrioOrio-b-5mn-m-hno-pol-la-ra-mc1yon_2", "OrioOrio-b-5mn-m-hno-pol-la-ra-mc1yon_2")</f>
        <v/>
      </c>
    </row>
    <row r="169">
      <c r="A169" s="1" t="n">
        <v>168</v>
      </c>
      <c r="B169" s="3" t="n">
        <v>6</v>
      </c>
      <c r="C169" s="4" t="inlineStr">
        <is>
          <t>Oriolus oriolus</t>
        </is>
      </c>
      <c r="D169" s="4" t="inlineStr">
        <is>
          <t>b</t>
        </is>
      </c>
      <c r="E169" s="4" t="inlineStr">
        <is>
          <t>m</t>
        </is>
      </c>
      <c r="F169" s="4" t="inlineStr">
        <is>
          <t>5mn</t>
        </is>
      </c>
      <c r="G169" s="3" t="n">
        <v>4</v>
      </c>
      <c r="H169" s="3" t="n">
        <v>203.380021651143</v>
      </c>
      <c r="I169" s="3" t="n">
        <v>179</v>
      </c>
      <c r="J169" s="4" t="inlineStr">
        <is>
          <t>HNORMAL</t>
        </is>
      </c>
      <c r="K169" s="4" t="inlineStr">
        <is>
          <t>POLY</t>
        </is>
      </c>
      <c r="L169" s="3" t="n">
        <v>86</v>
      </c>
      <c r="M169" s="3" t="n">
        <v>201</v>
      </c>
      <c r="N169" s="3" t="n">
        <v>3</v>
      </c>
      <c r="O169" s="6" t="n">
        <v>2</v>
      </c>
      <c r="P169" s="3" t="n">
        <v>94</v>
      </c>
      <c r="Q169" s="3" t="n">
        <v>2</v>
      </c>
      <c r="R169" s="3" t="n">
        <v>50</v>
      </c>
      <c r="S169" s="3" t="n">
        <v>0</v>
      </c>
      <c r="T169" s="3" t="n">
        <v>0</v>
      </c>
      <c r="U169" s="6" t="n">
        <v>0.25</v>
      </c>
      <c r="V169" s="7" t="n">
        <v>0.75</v>
      </c>
      <c r="W169" s="3" t="n">
        <v>0</v>
      </c>
      <c r="X169" s="3" t="n">
        <v>0</v>
      </c>
      <c r="Y169" s="10" t="n">
        <v>136.8</v>
      </c>
      <c r="Z169" s="3" t="n">
        <v>0</v>
      </c>
      <c r="AA169" s="3" t="n">
        <v>0</v>
      </c>
      <c r="AB169" s="3" t="n">
        <v>0</v>
      </c>
      <c r="AC169" s="3" t="n">
        <v>0</v>
      </c>
      <c r="AD169" s="3" t="n">
        <v>0</v>
      </c>
      <c r="AE169" s="3" t="n">
        <v>0</v>
      </c>
      <c r="AF169" s="3" t="n">
        <v>0.63</v>
      </c>
      <c r="AG169" s="3" t="n">
        <v>0.01</v>
      </c>
      <c r="AH169" s="3" t="n">
        <v>75.56999999999999</v>
      </c>
      <c r="AI169" s="3" t="n">
        <v>15</v>
      </c>
      <c r="AJ169" s="3" t="n">
        <v>0</v>
      </c>
      <c r="AK169" s="3" t="n">
        <v>1814</v>
      </c>
      <c r="AL169" s="3" t="n">
        <v>104</v>
      </c>
      <c r="AM169" s="3" t="n">
        <v>0.1</v>
      </c>
      <c r="AN169" s="3" t="n">
        <v>104291</v>
      </c>
      <c r="AO169" s="3" t="n">
        <v>0.268</v>
      </c>
      <c r="AP169" s="3" t="n">
        <v>0</v>
      </c>
      <c r="AQ169" s="3" t="n">
        <v>1</v>
      </c>
      <c r="AR169" s="4">
        <f>HYPERLINK("file:///OrioOrio-b-5mn-m-hno-pol-la-ra-ma-vyqt8mu3", "OrioOrio-b-5mn-m-hno-pol-la-ra-ma-vyqt8mu3")</f>
        <v/>
      </c>
    </row>
    <row r="170">
      <c r="A170" s="1" t="n">
        <v>169</v>
      </c>
      <c r="B170" s="3" t="n">
        <v>6</v>
      </c>
      <c r="C170" s="4" t="inlineStr">
        <is>
          <t>Oriolus oriolus</t>
        </is>
      </c>
      <c r="D170" s="4" t="inlineStr">
        <is>
          <t>b</t>
        </is>
      </c>
      <c r="E170" s="4" t="inlineStr">
        <is>
          <t>m</t>
        </is>
      </c>
      <c r="F170" s="4" t="inlineStr">
        <is>
          <t>5mn</t>
        </is>
      </c>
      <c r="G170" s="3" t="n">
        <v>4</v>
      </c>
      <c r="H170" s="3" t="n">
        <v>203.380021651143</v>
      </c>
      <c r="I170" s="3" t="n">
        <v>181</v>
      </c>
      <c r="J170" s="4" t="inlineStr">
        <is>
          <t>HNORMAL</t>
        </is>
      </c>
      <c r="K170" s="4" t="inlineStr">
        <is>
          <t>POLY</t>
        </is>
      </c>
      <c r="L170" s="5" t="inlineStr"/>
      <c r="M170" s="3" t="n">
        <v>100</v>
      </c>
      <c r="N170" s="5" t="inlineStr"/>
      <c r="O170" s="6" t="n">
        <v>2</v>
      </c>
      <c r="P170" s="3" t="n">
        <v>94</v>
      </c>
      <c r="Q170" s="3" t="n">
        <v>2</v>
      </c>
      <c r="R170" s="3" t="n">
        <v>50</v>
      </c>
      <c r="S170" s="3" t="n">
        <v>0</v>
      </c>
      <c r="T170" s="3" t="n">
        <v>0</v>
      </c>
      <c r="U170" s="11" t="inlineStr"/>
      <c r="V170" s="6" t="n">
        <v>0.23</v>
      </c>
      <c r="W170" s="3" t="n">
        <v>0</v>
      </c>
      <c r="X170" s="3" t="n">
        <v>0</v>
      </c>
      <c r="Y170" s="10" t="n">
        <v>155.8</v>
      </c>
      <c r="Z170" s="3" t="n">
        <v>0</v>
      </c>
      <c r="AA170" s="3" t="n">
        <v>0</v>
      </c>
      <c r="AB170" s="5" t="inlineStr"/>
      <c r="AC170" s="3" t="n">
        <v>0</v>
      </c>
      <c r="AD170" s="3" t="n">
        <v>0</v>
      </c>
      <c r="AE170" s="3" t="n">
        <v>0</v>
      </c>
      <c r="AF170" s="3" t="n">
        <v>0.68</v>
      </c>
      <c r="AG170" s="3" t="n">
        <v>0</v>
      </c>
      <c r="AH170" s="3" t="n">
        <v>348.96</v>
      </c>
      <c r="AI170" s="3" t="n">
        <v>16</v>
      </c>
      <c r="AJ170" s="3" t="n">
        <v>0</v>
      </c>
      <c r="AK170" s="3" t="n">
        <v>8375</v>
      </c>
      <c r="AL170" s="3" t="n">
        <v>100</v>
      </c>
      <c r="AM170" s="3" t="n">
        <v>0</v>
      </c>
      <c r="AN170" s="3" t="n">
        <v>291618.8</v>
      </c>
      <c r="AO170" s="3" t="n">
        <v>1</v>
      </c>
      <c r="AP170" s="3" t="n">
        <v>0</v>
      </c>
      <c r="AQ170" s="3" t="n">
        <v>1</v>
      </c>
      <c r="AR170" s="4">
        <f>HYPERLINK("file:///OrioOrio-b-5mn-m-hno-pol-r100-604a7z9r", "OrioOrio-b-5mn-m-hno-pol-r100-604a7z9r")</f>
        <v/>
      </c>
    </row>
    <row r="171">
      <c r="A171" s="1" t="n">
        <v>170</v>
      </c>
      <c r="B171" s="3" t="n">
        <v>6</v>
      </c>
      <c r="C171" s="4" t="inlineStr">
        <is>
          <t>Oriolus oriolus</t>
        </is>
      </c>
      <c r="D171" s="4" t="inlineStr">
        <is>
          <t>b</t>
        </is>
      </c>
      <c r="E171" s="4" t="inlineStr">
        <is>
          <t>m</t>
        </is>
      </c>
      <c r="F171" s="4" t="inlineStr">
        <is>
          <t>5mn</t>
        </is>
      </c>
      <c r="G171" s="3" t="n">
        <v>4</v>
      </c>
      <c r="H171" s="3" t="n">
        <v>203.380021651143</v>
      </c>
      <c r="I171" s="3" t="n">
        <v>182</v>
      </c>
      <c r="J171" s="4" t="inlineStr">
        <is>
          <t>HNORMAL</t>
        </is>
      </c>
      <c r="K171" s="4" t="inlineStr">
        <is>
          <t>POLY</t>
        </is>
      </c>
      <c r="L171" s="5" t="inlineStr"/>
      <c r="M171" s="3" t="n">
        <v>200</v>
      </c>
      <c r="N171" s="5" t="inlineStr"/>
      <c r="O171" s="6" t="n">
        <v>2</v>
      </c>
      <c r="P171" s="3" t="n">
        <v>94</v>
      </c>
      <c r="Q171" s="3" t="n">
        <v>3</v>
      </c>
      <c r="R171" s="3" t="n">
        <v>75</v>
      </c>
      <c r="S171" s="3" t="n">
        <v>0</v>
      </c>
      <c r="T171" s="3" t="n">
        <v>0</v>
      </c>
      <c r="U171" s="11" t="inlineStr"/>
      <c r="V171" s="7" t="n">
        <v>0.86</v>
      </c>
      <c r="W171" s="3" t="n">
        <v>0</v>
      </c>
      <c r="X171" s="3" t="n">
        <v>0</v>
      </c>
      <c r="Y171" s="10" t="n">
        <v>98.2</v>
      </c>
      <c r="Z171" s="3" t="n">
        <v>0</v>
      </c>
      <c r="AA171" s="3" t="n">
        <v>0</v>
      </c>
      <c r="AB171" s="5" t="inlineStr"/>
      <c r="AC171" s="3" t="n">
        <v>0</v>
      </c>
      <c r="AD171" s="3" t="n">
        <v>0</v>
      </c>
      <c r="AE171" s="3" t="n">
        <v>0</v>
      </c>
      <c r="AF171" s="3" t="n">
        <v>0.48</v>
      </c>
      <c r="AG171" s="3" t="n">
        <v>0.05</v>
      </c>
      <c r="AH171" s="3" t="n">
        <v>4.21</v>
      </c>
      <c r="AI171" s="3" t="n">
        <v>11</v>
      </c>
      <c r="AJ171" s="3" t="n">
        <v>1</v>
      </c>
      <c r="AK171" s="3" t="n">
        <v>101</v>
      </c>
      <c r="AL171" s="3" t="n">
        <v>146</v>
      </c>
      <c r="AM171" s="3" t="n">
        <v>27.9</v>
      </c>
      <c r="AN171" s="3" t="n">
        <v>764.9</v>
      </c>
      <c r="AO171" s="3" t="n">
        <v>0.533</v>
      </c>
      <c r="AP171" s="3" t="n">
        <v>0.026</v>
      </c>
      <c r="AQ171" s="3" t="n">
        <v>1</v>
      </c>
      <c r="AR171" s="4">
        <f>HYPERLINK("file:///OrioOrio-b-5mn-m-hno-pol-r200-pt9y6zqk", "OrioOrio-b-5mn-m-hno-pol-r200-pt9y6zqk")</f>
        <v/>
      </c>
    </row>
    <row r="172">
      <c r="A172" s="1" t="n">
        <v>171</v>
      </c>
      <c r="B172" s="3" t="n">
        <v>6</v>
      </c>
      <c r="C172" s="4" t="inlineStr">
        <is>
          <t>Oriolus oriolus</t>
        </is>
      </c>
      <c r="D172" s="4" t="inlineStr">
        <is>
          <t>b</t>
        </is>
      </c>
      <c r="E172" s="4" t="inlineStr">
        <is>
          <t>m</t>
        </is>
      </c>
      <c r="F172" s="4" t="inlineStr">
        <is>
          <t>5mn</t>
        </is>
      </c>
      <c r="G172" s="3" t="n">
        <v>4</v>
      </c>
      <c r="H172" s="3" t="n">
        <v>203.380021651143</v>
      </c>
      <c r="I172" s="3" t="n">
        <v>183</v>
      </c>
      <c r="J172" s="4" t="inlineStr">
        <is>
          <t>HNORMAL</t>
        </is>
      </c>
      <c r="K172" s="4" t="inlineStr">
        <is>
          <t>POLY</t>
        </is>
      </c>
      <c r="L172" s="3" t="n">
        <v>20</v>
      </c>
      <c r="M172" s="5" t="inlineStr"/>
      <c r="N172" s="5" t="inlineStr"/>
      <c r="O172" s="6" t="n">
        <v>2</v>
      </c>
      <c r="P172" s="3" t="n">
        <v>94</v>
      </c>
      <c r="Q172" s="3" t="n">
        <v>4</v>
      </c>
      <c r="R172" s="3" t="n">
        <v>100</v>
      </c>
      <c r="S172" s="3" t="n">
        <v>0</v>
      </c>
      <c r="T172" s="3" t="n">
        <v>0</v>
      </c>
      <c r="U172" s="11" t="inlineStr"/>
      <c r="V172" s="7" t="n">
        <v>0.8</v>
      </c>
      <c r="W172" s="3" t="n">
        <v>0</v>
      </c>
      <c r="X172" s="3" t="n">
        <v>0</v>
      </c>
      <c r="Y172" s="10" t="n">
        <v>85.8</v>
      </c>
      <c r="Z172" s="3" t="n">
        <v>0</v>
      </c>
      <c r="AA172" s="3" t="n">
        <v>0</v>
      </c>
      <c r="AB172" s="5" t="inlineStr"/>
      <c r="AC172" s="3" t="n">
        <v>0</v>
      </c>
      <c r="AD172" s="3" t="n">
        <v>0</v>
      </c>
      <c r="AE172" s="3" t="n">
        <v>0</v>
      </c>
      <c r="AF172" s="3" t="n">
        <v>0.33</v>
      </c>
      <c r="AG172" s="3" t="n">
        <v>0.06</v>
      </c>
      <c r="AH172" s="3" t="n">
        <v>1.96</v>
      </c>
      <c r="AI172" s="3" t="n">
        <v>8</v>
      </c>
      <c r="AJ172" s="3" t="n">
        <v>1</v>
      </c>
      <c r="AK172" s="3" t="n">
        <v>47</v>
      </c>
      <c r="AL172" s="3" t="n">
        <v>202.4</v>
      </c>
      <c r="AM172" s="3" t="n">
        <v>68.3</v>
      </c>
      <c r="AN172" s="3" t="n">
        <v>600</v>
      </c>
      <c r="AO172" s="3" t="n">
        <v>0.99</v>
      </c>
      <c r="AP172" s="3" t="n">
        <v>0.132</v>
      </c>
      <c r="AQ172" s="3" t="n">
        <v>1</v>
      </c>
      <c r="AR172" s="4">
        <f>HYPERLINK("file:///OrioOrio-b-5mn-m-hno-pol-l20-izojax89", "OrioOrio-b-5mn-m-hno-pol-l20-izojax89")</f>
        <v/>
      </c>
    </row>
    <row r="173">
      <c r="A173" s="1" t="n">
        <v>172</v>
      </c>
      <c r="B173" s="3" t="n">
        <v>6</v>
      </c>
      <c r="C173" s="4" t="inlineStr">
        <is>
          <t>Oriolus oriolus</t>
        </is>
      </c>
      <c r="D173" s="4" t="inlineStr">
        <is>
          <t>b</t>
        </is>
      </c>
      <c r="E173" s="4" t="inlineStr">
        <is>
          <t>m</t>
        </is>
      </c>
      <c r="F173" s="4" t="inlineStr">
        <is>
          <t>5mn</t>
        </is>
      </c>
      <c r="G173" s="3" t="n">
        <v>4</v>
      </c>
      <c r="H173" s="3" t="n">
        <v>203.380021651143</v>
      </c>
      <c r="I173" s="3" t="n">
        <v>184</v>
      </c>
      <c r="J173" s="4" t="inlineStr">
        <is>
          <t>HNORMAL</t>
        </is>
      </c>
      <c r="K173" s="4" t="inlineStr">
        <is>
          <t>POLY</t>
        </is>
      </c>
      <c r="L173" s="3" t="n">
        <v>20</v>
      </c>
      <c r="M173" s="3" t="n">
        <v>100</v>
      </c>
      <c r="N173" s="5" t="inlineStr"/>
      <c r="O173" s="6" t="n">
        <v>2</v>
      </c>
      <c r="P173" s="3" t="n">
        <v>94</v>
      </c>
      <c r="Q173" s="3" t="n">
        <v>2</v>
      </c>
      <c r="R173" s="3" t="n">
        <v>50</v>
      </c>
      <c r="S173" s="3" t="n">
        <v>0</v>
      </c>
      <c r="T173" s="3" t="n">
        <v>0</v>
      </c>
      <c r="U173" s="11" t="inlineStr"/>
      <c r="V173" s="6" t="n">
        <v>0.25</v>
      </c>
      <c r="W173" s="3" t="n">
        <v>0</v>
      </c>
      <c r="X173" s="3" t="n">
        <v>0</v>
      </c>
      <c r="Y173" s="10" t="n">
        <v>172</v>
      </c>
      <c r="Z173" s="3" t="n">
        <v>0</v>
      </c>
      <c r="AA173" s="3" t="n">
        <v>0</v>
      </c>
      <c r="AB173" s="5" t="inlineStr"/>
      <c r="AC173" s="3" t="n">
        <v>0</v>
      </c>
      <c r="AD173" s="3" t="n">
        <v>0</v>
      </c>
      <c r="AE173" s="3" t="n">
        <v>0</v>
      </c>
      <c r="AF173" s="3" t="n">
        <v>0.71</v>
      </c>
      <c r="AG173" s="3" t="n">
        <v>0</v>
      </c>
      <c r="AH173" s="3" t="n">
        <v>1240.14</v>
      </c>
      <c r="AI173" s="3" t="n">
        <v>17</v>
      </c>
      <c r="AJ173" s="3" t="n">
        <v>0</v>
      </c>
      <c r="AK173" s="3" t="n">
        <v>29763</v>
      </c>
      <c r="AL173" s="3" t="n">
        <v>98</v>
      </c>
      <c r="AM173" s="3" t="n">
        <v>0</v>
      </c>
      <c r="AN173" s="3" t="n">
        <v>650072.4</v>
      </c>
      <c r="AO173" s="3" t="n">
        <v>0.96</v>
      </c>
      <c r="AP173" s="3" t="n">
        <v>0</v>
      </c>
      <c r="AQ173" s="3" t="n">
        <v>1</v>
      </c>
      <c r="AR173" s="4">
        <f>HYPERLINK("file:///OrioOrio-b-5mn-m-hno-pol-l20-r100-fp79rddr", "OrioOrio-b-5mn-m-hno-pol-l20-r100-fp79rddr")</f>
        <v/>
      </c>
    </row>
    <row r="174">
      <c r="A174" s="1" t="n">
        <v>173</v>
      </c>
      <c r="B174" s="3" t="n">
        <v>6</v>
      </c>
      <c r="C174" s="4" t="inlineStr">
        <is>
          <t>Oriolus oriolus</t>
        </is>
      </c>
      <c r="D174" s="4" t="inlineStr">
        <is>
          <t>b</t>
        </is>
      </c>
      <c r="E174" s="4" t="inlineStr">
        <is>
          <t>m</t>
        </is>
      </c>
      <c r="F174" s="4" t="inlineStr">
        <is>
          <t>5mn</t>
        </is>
      </c>
      <c r="G174" s="3" t="n">
        <v>4</v>
      </c>
      <c r="H174" s="3" t="n">
        <v>203.380021651143</v>
      </c>
      <c r="I174" s="3" t="n">
        <v>185</v>
      </c>
      <c r="J174" s="4" t="inlineStr">
        <is>
          <t>HNORMAL</t>
        </is>
      </c>
      <c r="K174" s="4" t="inlineStr">
        <is>
          <t>POLY</t>
        </is>
      </c>
      <c r="L174" s="3" t="n">
        <v>20</v>
      </c>
      <c r="M174" s="3" t="n">
        <v>200</v>
      </c>
      <c r="N174" s="5" t="inlineStr"/>
      <c r="O174" s="6" t="n">
        <v>2</v>
      </c>
      <c r="P174" s="3" t="n">
        <v>94</v>
      </c>
      <c r="Q174" s="3" t="n">
        <v>3</v>
      </c>
      <c r="R174" s="3" t="n">
        <v>75</v>
      </c>
      <c r="S174" s="3" t="n">
        <v>0</v>
      </c>
      <c r="T174" s="3" t="n">
        <v>0</v>
      </c>
      <c r="U174" s="11" t="inlineStr"/>
      <c r="V174" s="7" t="n">
        <v>0.85</v>
      </c>
      <c r="W174" s="3" t="n">
        <v>0</v>
      </c>
      <c r="X174" s="3" t="n">
        <v>0</v>
      </c>
      <c r="Y174" s="10" t="n">
        <v>98.2</v>
      </c>
      <c r="Z174" s="3" t="n">
        <v>0</v>
      </c>
      <c r="AA174" s="3" t="n">
        <v>0</v>
      </c>
      <c r="AB174" s="5" t="inlineStr"/>
      <c r="AC174" s="3" t="n">
        <v>0</v>
      </c>
      <c r="AD174" s="3" t="n">
        <v>0</v>
      </c>
      <c r="AE174" s="3" t="n">
        <v>0</v>
      </c>
      <c r="AF174" s="3" t="n">
        <v>0.5</v>
      </c>
      <c r="AG174" s="3" t="n">
        <v>0.06</v>
      </c>
      <c r="AH174" s="3" t="n">
        <v>4.46</v>
      </c>
      <c r="AI174" s="3" t="n">
        <v>12</v>
      </c>
      <c r="AJ174" s="3" t="n">
        <v>1</v>
      </c>
      <c r="AK174" s="3" t="n">
        <v>107</v>
      </c>
      <c r="AL174" s="3" t="n">
        <v>141.9</v>
      </c>
      <c r="AM174" s="3" t="n">
        <v>27.1</v>
      </c>
      <c r="AN174" s="3" t="n">
        <v>743.4</v>
      </c>
      <c r="AO174" s="3" t="n">
        <v>0.503</v>
      </c>
      <c r="AP174" s="3" t="n">
        <v>0.024</v>
      </c>
      <c r="AQ174" s="3" t="n">
        <v>1</v>
      </c>
      <c r="AR174" s="4">
        <f>HYPERLINK("file:///OrioOrio-b-5mn-m-hno-pol-l20-r200-0w3t8ghr", "OrioOrio-b-5mn-m-hno-pol-l20-r200-0w3t8ghr")</f>
        <v/>
      </c>
    </row>
    <row r="175">
      <c r="A175" s="1" t="n">
        <v>174</v>
      </c>
      <c r="B175" s="3" t="n">
        <v>6</v>
      </c>
      <c r="C175" s="4" t="inlineStr">
        <is>
          <t>Oriolus oriolus</t>
        </is>
      </c>
      <c r="D175" s="4" t="inlineStr">
        <is>
          <t>b</t>
        </is>
      </c>
      <c r="E175" s="4" t="inlineStr">
        <is>
          <t>m</t>
        </is>
      </c>
      <c r="F175" s="4" t="inlineStr">
        <is>
          <t>5mn</t>
        </is>
      </c>
      <c r="G175" s="3" t="n">
        <v>4</v>
      </c>
      <c r="H175" s="3" t="n">
        <v>203.380021651143</v>
      </c>
      <c r="I175" s="3" t="n">
        <v>186</v>
      </c>
      <c r="J175" s="4" t="inlineStr">
        <is>
          <t>HNORMAL</t>
        </is>
      </c>
      <c r="K175" s="4" t="inlineStr">
        <is>
          <t>POLY</t>
        </is>
      </c>
      <c r="L175" s="5" t="inlineStr"/>
      <c r="M175" s="3" t="n">
        <v>400</v>
      </c>
      <c r="N175" s="5" t="inlineStr"/>
      <c r="O175" s="6" t="n">
        <v>2</v>
      </c>
      <c r="P175" s="3" t="n">
        <v>94</v>
      </c>
      <c r="Q175" s="3" t="n">
        <v>4</v>
      </c>
      <c r="R175" s="3" t="n">
        <v>100</v>
      </c>
      <c r="S175" s="3" t="n">
        <v>0</v>
      </c>
      <c r="T175" s="3" t="n">
        <v>0</v>
      </c>
      <c r="U175" s="11" t="inlineStr"/>
      <c r="V175" s="7" t="n">
        <v>0.9</v>
      </c>
      <c r="W175" s="3" t="n">
        <v>0</v>
      </c>
      <c r="X175" s="3" t="n">
        <v>0</v>
      </c>
      <c r="Y175" s="10" t="n">
        <v>88.8</v>
      </c>
      <c r="Z175" s="3" t="n">
        <v>0</v>
      </c>
      <c r="AA175" s="3" t="n">
        <v>0</v>
      </c>
      <c r="AB175" s="5" t="inlineStr"/>
      <c r="AC175" s="3" t="n">
        <v>0</v>
      </c>
      <c r="AD175" s="3" t="n">
        <v>0</v>
      </c>
      <c r="AE175" s="3" t="n">
        <v>0</v>
      </c>
      <c r="AF175" s="3" t="n">
        <v>0.62</v>
      </c>
      <c r="AG175" s="3" t="n">
        <v>0.1</v>
      </c>
      <c r="AH175" s="3" t="n">
        <v>3.92</v>
      </c>
      <c r="AI175" s="3" t="n">
        <v>15</v>
      </c>
      <c r="AJ175" s="3" t="n">
        <v>2</v>
      </c>
      <c r="AK175" s="3" t="n">
        <v>94</v>
      </c>
      <c r="AL175" s="3" t="n">
        <v>148.3</v>
      </c>
      <c r="AM175" s="3" t="n">
        <v>47.5</v>
      </c>
      <c r="AN175" s="3" t="n">
        <v>463.2</v>
      </c>
      <c r="AO175" s="3" t="n">
        <v>0.137</v>
      </c>
      <c r="AP175" s="3" t="n">
        <v>0.017</v>
      </c>
      <c r="AQ175" s="3" t="n">
        <v>1</v>
      </c>
      <c r="AR175" s="4">
        <f>HYPERLINK("file:///OrioOrio-b-5mn-m-hno-pol-r400-70hz38sl", "OrioOrio-b-5mn-m-hno-pol-r400-70hz38sl")</f>
        <v/>
      </c>
    </row>
    <row r="176">
      <c r="A176" s="1" t="n">
        <v>175</v>
      </c>
      <c r="B176" t="n">
        <v>6</v>
      </c>
      <c r="C176" s="8" t="inlineStr">
        <is>
          <t>Oriolus oriolus</t>
        </is>
      </c>
      <c r="D176" s="8" t="inlineStr">
        <is>
          <t>b</t>
        </is>
      </c>
      <c r="E176" s="8" t="inlineStr">
        <is>
          <t>m</t>
        </is>
      </c>
      <c r="F176" s="8" t="inlineStr">
        <is>
          <t>5mn</t>
        </is>
      </c>
      <c r="G176" t="n">
        <v>4</v>
      </c>
      <c r="H176" t="n">
        <v>203.380021651143</v>
      </c>
      <c r="I176" t="n">
        <v>187</v>
      </c>
      <c r="J176" s="8" t="inlineStr">
        <is>
          <t>HAZARD</t>
        </is>
      </c>
      <c r="K176" s="8" t="inlineStr">
        <is>
          <t>POLY</t>
        </is>
      </c>
      <c r="L176" s="9" t="inlineStr"/>
      <c r="M176" s="9" t="inlineStr"/>
      <c r="N176" s="9" t="inlineStr"/>
      <c r="O176" s="6" t="n">
        <v>2</v>
      </c>
      <c r="P176" t="n">
        <v>94</v>
      </c>
      <c r="Q176" t="n">
        <v>4</v>
      </c>
      <c r="R176" t="n">
        <v>100</v>
      </c>
      <c r="S176" t="n">
        <v>0</v>
      </c>
      <c r="T176" t="n">
        <v>2</v>
      </c>
      <c r="U176" s="11" t="inlineStr"/>
      <c r="V176" s="7" t="n">
        <v>0.83</v>
      </c>
      <c r="W176" t="n">
        <v>0</v>
      </c>
      <c r="X176" t="n">
        <v>0</v>
      </c>
      <c r="Y176" s="10" t="n">
        <v>49.2</v>
      </c>
      <c r="Z176" t="n">
        <v>0</v>
      </c>
      <c r="AA176" t="n">
        <v>0</v>
      </c>
      <c r="AB176" s="9" t="inlineStr"/>
      <c r="AC176" t="n">
        <v>0</v>
      </c>
      <c r="AD176" t="n">
        <v>0</v>
      </c>
      <c r="AE176" t="n">
        <v>0</v>
      </c>
      <c r="AF176" t="n">
        <v>0.33</v>
      </c>
      <c r="AG176" t="n">
        <v>0.13</v>
      </c>
      <c r="AH176" t="n">
        <v>0.83</v>
      </c>
      <c r="AI176" t="n">
        <v>8</v>
      </c>
      <c r="AJ176" t="n">
        <v>3</v>
      </c>
      <c r="AK176" t="n">
        <v>20</v>
      </c>
      <c r="AL176" t="n">
        <v>203.4</v>
      </c>
      <c r="AM176" t="n">
        <v>203.4</v>
      </c>
      <c r="AN176" t="n">
        <v>203.4</v>
      </c>
      <c r="AO176" t="n">
        <v>1</v>
      </c>
      <c r="AP176" t="n">
        <v>1</v>
      </c>
      <c r="AQ176" t="n">
        <v>1</v>
      </c>
      <c r="AR176" s="8">
        <f>HYPERLINK("file:///OrioOrio-b-5mn-m-haz-pol-hc923rg_", "OrioOrio-b-5mn-m-haz-pol-hc923rg_")</f>
        <v/>
      </c>
    </row>
    <row r="177">
      <c r="A177" s="1" t="n">
        <v>176</v>
      </c>
      <c r="B177" t="n">
        <v>6</v>
      </c>
      <c r="C177" s="8" t="inlineStr">
        <is>
          <t>Oriolus oriolus</t>
        </is>
      </c>
      <c r="D177" s="8" t="inlineStr">
        <is>
          <t>b</t>
        </is>
      </c>
      <c r="E177" s="8" t="inlineStr">
        <is>
          <t>m</t>
        </is>
      </c>
      <c r="F177" s="8" t="inlineStr">
        <is>
          <t>5mn</t>
        </is>
      </c>
      <c r="G177" t="n">
        <v>4</v>
      </c>
      <c r="H177" t="n">
        <v>203.380021651143</v>
      </c>
      <c r="I177" t="n">
        <v>188</v>
      </c>
      <c r="J177" s="8" t="inlineStr">
        <is>
          <t>HAZARD</t>
        </is>
      </c>
      <c r="K177" s="8" t="inlineStr">
        <is>
          <t>POLY</t>
        </is>
      </c>
      <c r="L177" s="9" t="inlineStr"/>
      <c r="M177" s="9" t="inlineStr"/>
      <c r="N177" t="n">
        <v>3</v>
      </c>
      <c r="O177" s="6" t="n">
        <v>2</v>
      </c>
      <c r="P177" t="n">
        <v>94</v>
      </c>
      <c r="Q177" t="n">
        <v>4</v>
      </c>
      <c r="R177" t="n">
        <v>100</v>
      </c>
      <c r="S177" t="n">
        <v>0</v>
      </c>
      <c r="T177" t="n">
        <v>2</v>
      </c>
      <c r="U177" s="11" t="inlineStr"/>
      <c r="V177" s="7" t="n">
        <v>0.83</v>
      </c>
      <c r="W177" t="n">
        <v>0</v>
      </c>
      <c r="X177" t="n">
        <v>0</v>
      </c>
      <c r="Y177" s="10" t="n">
        <v>49.2</v>
      </c>
      <c r="Z177" t="n">
        <v>0</v>
      </c>
      <c r="AA177" t="n">
        <v>0</v>
      </c>
      <c r="AB177" s="9" t="inlineStr"/>
      <c r="AC177" t="n">
        <v>0</v>
      </c>
      <c r="AD177" t="n">
        <v>0</v>
      </c>
      <c r="AE177" t="n">
        <v>0</v>
      </c>
      <c r="AF177" t="n">
        <v>0.33</v>
      </c>
      <c r="AG177" t="n">
        <v>0.13</v>
      </c>
      <c r="AH177" t="n">
        <v>0.83</v>
      </c>
      <c r="AI177" t="n">
        <v>8</v>
      </c>
      <c r="AJ177" t="n">
        <v>3</v>
      </c>
      <c r="AK177" t="n">
        <v>20</v>
      </c>
      <c r="AL177" t="n">
        <v>203.4</v>
      </c>
      <c r="AM177" t="n">
        <v>203.4</v>
      </c>
      <c r="AN177" t="n">
        <v>203.4</v>
      </c>
      <c r="AO177" t="n">
        <v>1</v>
      </c>
      <c r="AP177" t="n">
        <v>1</v>
      </c>
      <c r="AQ177" t="n">
        <v>1</v>
      </c>
      <c r="AR177" s="8">
        <f>HYPERLINK("file:///OrioOrio-b-5mn-m-haz-pol-ma-cqs382o7", "OrioOrio-b-5mn-m-haz-pol-ma-cqs382o7")</f>
        <v/>
      </c>
    </row>
    <row r="178">
      <c r="A178" s="1" t="n">
        <v>177</v>
      </c>
      <c r="B178" s="3" t="n">
        <v>6</v>
      </c>
      <c r="C178" s="4" t="inlineStr">
        <is>
          <t>Oriolus oriolus</t>
        </is>
      </c>
      <c r="D178" s="4" t="inlineStr">
        <is>
          <t>b</t>
        </is>
      </c>
      <c r="E178" s="4" t="inlineStr">
        <is>
          <t>m</t>
        </is>
      </c>
      <c r="F178" s="4" t="inlineStr">
        <is>
          <t>5mn</t>
        </is>
      </c>
      <c r="G178" s="3" t="n">
        <v>4</v>
      </c>
      <c r="H178" s="3" t="n">
        <v>203.380021651143</v>
      </c>
      <c r="I178" s="3" t="n">
        <v>189</v>
      </c>
      <c r="J178" s="4" t="inlineStr">
        <is>
          <t>HAZARD</t>
        </is>
      </c>
      <c r="K178" s="4" t="inlineStr">
        <is>
          <t>POLY</t>
        </is>
      </c>
      <c r="L178" s="5" t="inlineStr"/>
      <c r="M178" s="3" t="n">
        <v>203</v>
      </c>
      <c r="N178" s="5" t="inlineStr"/>
      <c r="O178" s="6" t="n">
        <v>2</v>
      </c>
      <c r="P178" s="3" t="n">
        <v>94</v>
      </c>
      <c r="Q178" s="3" t="n">
        <v>3</v>
      </c>
      <c r="R178" s="3" t="n">
        <v>75</v>
      </c>
      <c r="S178" s="3" t="n">
        <v>0</v>
      </c>
      <c r="T178" s="3" t="n">
        <v>0</v>
      </c>
      <c r="U178" s="11" t="inlineStr"/>
      <c r="V178" s="7" t="n">
        <v>0.87</v>
      </c>
      <c r="W178" s="3" t="n">
        <v>0</v>
      </c>
      <c r="X178" s="3" t="n">
        <v>0</v>
      </c>
      <c r="Y178" s="10" t="n">
        <v>1327.2</v>
      </c>
      <c r="Z178" s="3" t="n">
        <v>0</v>
      </c>
      <c r="AA178" s="3" t="n">
        <v>0</v>
      </c>
      <c r="AB178" s="5" t="inlineStr"/>
      <c r="AC178" s="3" t="n">
        <v>0</v>
      </c>
      <c r="AD178" s="3" t="n">
        <v>0</v>
      </c>
      <c r="AE178" s="3" t="n">
        <v>0</v>
      </c>
      <c r="AF178" s="3" t="n">
        <v>0.48</v>
      </c>
      <c r="AG178" s="3" t="n">
        <v>0</v>
      </c>
      <c r="AH178" s="3" t="n">
        <v>1349420000000</v>
      </c>
      <c r="AI178" s="3" t="n">
        <v>12</v>
      </c>
      <c r="AJ178" s="3" t="n">
        <v>0</v>
      </c>
      <c r="AK178" s="3" t="n">
        <v>32386080000000</v>
      </c>
      <c r="AL178" s="3" t="n">
        <v>145.1</v>
      </c>
      <c r="AM178" s="3" t="n">
        <v>0</v>
      </c>
      <c r="AN178" s="3" t="n">
        <v>8447503000000</v>
      </c>
      <c r="AO178" s="3" t="n">
        <v>0.512</v>
      </c>
      <c r="AP178" s="3" t="n">
        <v>0</v>
      </c>
      <c r="AQ178" s="3" t="n">
        <v>1</v>
      </c>
      <c r="AR178" s="4">
        <f>HYPERLINK("file:///OrioOrio-b-5mn-m-haz-pol-ra-5phr_5lo", "OrioOrio-b-5mn-m-haz-pol-ra-5phr_5lo")</f>
        <v/>
      </c>
    </row>
    <row r="179">
      <c r="A179" s="1" t="n">
        <v>178</v>
      </c>
      <c r="B179" s="3" t="n">
        <v>6</v>
      </c>
      <c r="C179" s="4" t="inlineStr">
        <is>
          <t>Oriolus oriolus</t>
        </is>
      </c>
      <c r="D179" s="4" t="inlineStr">
        <is>
          <t>b</t>
        </is>
      </c>
      <c r="E179" s="4" t="inlineStr">
        <is>
          <t>m</t>
        </is>
      </c>
      <c r="F179" s="4" t="inlineStr">
        <is>
          <t>5mn</t>
        </is>
      </c>
      <c r="G179" s="3" t="n">
        <v>4</v>
      </c>
      <c r="H179" s="3" t="n">
        <v>203.380021651143</v>
      </c>
      <c r="I179" s="3" t="n">
        <v>190</v>
      </c>
      <c r="J179" s="4" t="inlineStr">
        <is>
          <t>HAZARD</t>
        </is>
      </c>
      <c r="K179" s="4" t="inlineStr">
        <is>
          <t>POLY</t>
        </is>
      </c>
      <c r="L179" s="5" t="inlineStr"/>
      <c r="M179" s="3" t="n">
        <v>203</v>
      </c>
      <c r="N179" s="3" t="n">
        <v>2</v>
      </c>
      <c r="O179" s="6" t="n">
        <v>2</v>
      </c>
      <c r="P179" s="3" t="n">
        <v>94</v>
      </c>
      <c r="Q179" s="3" t="n">
        <v>3</v>
      </c>
      <c r="R179" s="3" t="n">
        <v>75</v>
      </c>
      <c r="S179" s="3" t="n">
        <v>0</v>
      </c>
      <c r="T179" s="3" t="n">
        <v>0</v>
      </c>
      <c r="U179" s="11" t="inlineStr"/>
      <c r="V179" s="7" t="n">
        <v>0.87</v>
      </c>
      <c r="W179" s="3" t="n">
        <v>0</v>
      </c>
      <c r="X179" s="3" t="n">
        <v>0</v>
      </c>
      <c r="Y179" s="10" t="n">
        <v>1323.5</v>
      </c>
      <c r="Z179" s="3" t="n">
        <v>0</v>
      </c>
      <c r="AA179" s="3" t="n">
        <v>0</v>
      </c>
      <c r="AB179" s="5" t="inlineStr"/>
      <c r="AC179" s="3" t="n">
        <v>0</v>
      </c>
      <c r="AD179" s="3" t="n">
        <v>0</v>
      </c>
      <c r="AE179" s="3" t="n">
        <v>0</v>
      </c>
      <c r="AF179" s="3" t="n">
        <v>0.48</v>
      </c>
      <c r="AG179" s="3" t="n">
        <v>0</v>
      </c>
      <c r="AH179" s="3" t="n">
        <v>1327529000000</v>
      </c>
      <c r="AI179" s="3" t="n">
        <v>12</v>
      </c>
      <c r="AJ179" s="3" t="n">
        <v>0</v>
      </c>
      <c r="AK179" s="3" t="n">
        <v>31860690000000</v>
      </c>
      <c r="AL179" s="3" t="n">
        <v>145</v>
      </c>
      <c r="AM179" s="3" t="n">
        <v>0</v>
      </c>
      <c r="AN179" s="3" t="n">
        <v>8294213000000</v>
      </c>
      <c r="AO179" s="3" t="n">
        <v>0.51</v>
      </c>
      <c r="AP179" s="3" t="n">
        <v>0</v>
      </c>
      <c r="AQ179" s="3" t="n">
        <v>1</v>
      </c>
      <c r="AR179" s="4">
        <f>HYPERLINK("file:///OrioOrio-b-5mn-m-haz-pol-ra-ma-3lclzpxh", "OrioOrio-b-5mn-m-haz-pol-ra-ma-3lclzpxh")</f>
        <v/>
      </c>
    </row>
    <row r="180">
      <c r="A180" s="1" t="n">
        <v>179</v>
      </c>
      <c r="B180" s="3" t="n">
        <v>6</v>
      </c>
      <c r="C180" s="4" t="inlineStr">
        <is>
          <t>Oriolus oriolus</t>
        </is>
      </c>
      <c r="D180" s="4" t="inlineStr">
        <is>
          <t>b</t>
        </is>
      </c>
      <c r="E180" s="4" t="inlineStr">
        <is>
          <t>m</t>
        </is>
      </c>
      <c r="F180" s="4" t="inlineStr">
        <is>
          <t>5mn</t>
        </is>
      </c>
      <c r="G180" s="3" t="n">
        <v>4</v>
      </c>
      <c r="H180" s="3" t="n">
        <v>203.380021651143</v>
      </c>
      <c r="I180" s="3" t="n">
        <v>191</v>
      </c>
      <c r="J180" s="4" t="inlineStr">
        <is>
          <t>HAZARD</t>
        </is>
      </c>
      <c r="K180" s="4" t="inlineStr">
        <is>
          <t>POLY</t>
        </is>
      </c>
      <c r="L180" s="3" t="n">
        <v>86</v>
      </c>
      <c r="M180" s="5" t="inlineStr"/>
      <c r="N180" s="5" t="inlineStr"/>
      <c r="O180" s="6" t="n">
        <v>2</v>
      </c>
      <c r="P180" s="3" t="n">
        <v>94</v>
      </c>
      <c r="Q180" s="3" t="n">
        <v>3</v>
      </c>
      <c r="R180" s="3" t="n">
        <v>75</v>
      </c>
      <c r="S180" s="3" t="n">
        <v>0</v>
      </c>
      <c r="T180" s="3" t="n">
        <v>0</v>
      </c>
      <c r="U180" s="11" t="inlineStr"/>
      <c r="V180" s="7" t="n">
        <v>0.82</v>
      </c>
      <c r="W180" s="3" t="n">
        <v>0</v>
      </c>
      <c r="X180" s="3" t="n">
        <v>0</v>
      </c>
      <c r="Y180" s="10" t="n">
        <v>57.1</v>
      </c>
      <c r="Z180" s="3" t="n">
        <v>0</v>
      </c>
      <c r="AA180" s="3" t="n">
        <v>0</v>
      </c>
      <c r="AB180" s="5" t="inlineStr"/>
      <c r="AC180" s="3" t="n">
        <v>0</v>
      </c>
      <c r="AD180" s="3" t="n">
        <v>0</v>
      </c>
      <c r="AE180" s="3" t="n">
        <v>0</v>
      </c>
      <c r="AF180" s="3" t="n">
        <v>0.3</v>
      </c>
      <c r="AG180" s="3" t="n">
        <v>0.1</v>
      </c>
      <c r="AH180" s="3" t="n">
        <v>0.86</v>
      </c>
      <c r="AI180" s="3" t="n">
        <v>7</v>
      </c>
      <c r="AJ180" s="3" t="n">
        <v>2</v>
      </c>
      <c r="AK180" s="3" t="n">
        <v>21</v>
      </c>
      <c r="AL180" s="3" t="n">
        <v>184.3</v>
      </c>
      <c r="AM180" s="3" t="n">
        <v>184.3</v>
      </c>
      <c r="AN180" s="3" t="n">
        <v>184.3</v>
      </c>
      <c r="AO180" s="3" t="n">
        <v>0.821</v>
      </c>
      <c r="AP180" s="3" t="n">
        <v>0.821</v>
      </c>
      <c r="AQ180" s="3" t="n">
        <v>0.821</v>
      </c>
      <c r="AR180" s="4">
        <f>HYPERLINK("file:///OrioOrio-b-5mn-m-haz-pol-la-s0lr000h", "OrioOrio-b-5mn-m-haz-pol-la-s0lr000h")</f>
        <v/>
      </c>
    </row>
    <row r="181">
      <c r="A181" s="1" t="n">
        <v>180</v>
      </c>
      <c r="B181" s="3" t="n">
        <v>6</v>
      </c>
      <c r="C181" s="4" t="inlineStr">
        <is>
          <t>Oriolus oriolus</t>
        </is>
      </c>
      <c r="D181" s="4" t="inlineStr">
        <is>
          <t>b</t>
        </is>
      </c>
      <c r="E181" s="4" t="inlineStr">
        <is>
          <t>m</t>
        </is>
      </c>
      <c r="F181" s="4" t="inlineStr">
        <is>
          <t>5mn</t>
        </is>
      </c>
      <c r="G181" s="3" t="n">
        <v>4</v>
      </c>
      <c r="H181" s="3" t="n">
        <v>203.380021651143</v>
      </c>
      <c r="I181" s="3" t="n">
        <v>192</v>
      </c>
      <c r="J181" s="4" t="inlineStr">
        <is>
          <t>HAZARD</t>
        </is>
      </c>
      <c r="K181" s="4" t="inlineStr">
        <is>
          <t>POLY</t>
        </is>
      </c>
      <c r="L181" s="3" t="n">
        <v>86</v>
      </c>
      <c r="M181" s="5" t="inlineStr"/>
      <c r="N181" s="3" t="n">
        <v>2</v>
      </c>
      <c r="O181" s="6" t="n">
        <v>2</v>
      </c>
      <c r="P181" s="3" t="n">
        <v>94</v>
      </c>
      <c r="Q181" s="3" t="n">
        <v>3</v>
      </c>
      <c r="R181" s="3" t="n">
        <v>75</v>
      </c>
      <c r="S181" s="3" t="n">
        <v>0</v>
      </c>
      <c r="T181" s="3" t="n">
        <v>0</v>
      </c>
      <c r="U181" s="11" t="inlineStr"/>
      <c r="V181" s="7" t="n">
        <v>0.82</v>
      </c>
      <c r="W181" s="3" t="n">
        <v>0</v>
      </c>
      <c r="X181" s="3" t="n">
        <v>0</v>
      </c>
      <c r="Y181" s="10" t="n">
        <v>57.1</v>
      </c>
      <c r="Z181" s="3" t="n">
        <v>0</v>
      </c>
      <c r="AA181" s="3" t="n">
        <v>0</v>
      </c>
      <c r="AB181" s="5" t="inlineStr"/>
      <c r="AC181" s="3" t="n">
        <v>0</v>
      </c>
      <c r="AD181" s="3" t="n">
        <v>0</v>
      </c>
      <c r="AE181" s="3" t="n">
        <v>0</v>
      </c>
      <c r="AF181" s="3" t="n">
        <v>0.3</v>
      </c>
      <c r="AG181" s="3" t="n">
        <v>0.1</v>
      </c>
      <c r="AH181" s="3" t="n">
        <v>0.86</v>
      </c>
      <c r="AI181" s="3" t="n">
        <v>7</v>
      </c>
      <c r="AJ181" s="3" t="n">
        <v>2</v>
      </c>
      <c r="AK181" s="3" t="n">
        <v>21</v>
      </c>
      <c r="AL181" s="3" t="n">
        <v>184.3</v>
      </c>
      <c r="AM181" s="3" t="n">
        <v>184.3</v>
      </c>
      <c r="AN181" s="3" t="n">
        <v>184.3</v>
      </c>
      <c r="AO181" s="3" t="n">
        <v>0.821</v>
      </c>
      <c r="AP181" s="3" t="n">
        <v>0.821</v>
      </c>
      <c r="AQ181" s="3" t="n">
        <v>0.821</v>
      </c>
      <c r="AR181" s="4">
        <f>HYPERLINK("file:///OrioOrio-b-5mn-m-haz-pol-la-ma-z0pkr42v", "OrioOrio-b-5mn-m-haz-pol-la-ma-z0pkr42v")</f>
        <v/>
      </c>
    </row>
    <row r="182">
      <c r="A182" s="1" t="n">
        <v>181</v>
      </c>
      <c r="B182" t="n">
        <v>6</v>
      </c>
      <c r="C182" s="8" t="inlineStr">
        <is>
          <t>Oriolus oriolus</t>
        </is>
      </c>
      <c r="D182" s="8" t="inlineStr">
        <is>
          <t>b</t>
        </is>
      </c>
      <c r="E182" s="8" t="inlineStr">
        <is>
          <t>m</t>
        </is>
      </c>
      <c r="F182" s="8" t="inlineStr">
        <is>
          <t>5mn</t>
        </is>
      </c>
      <c r="G182" t="n">
        <v>4</v>
      </c>
      <c r="H182" t="n">
        <v>203.380021651143</v>
      </c>
      <c r="I182" t="n">
        <v>193</v>
      </c>
      <c r="J182" s="8" t="inlineStr">
        <is>
          <t>HAZARD</t>
        </is>
      </c>
      <c r="K182" s="8" t="inlineStr">
        <is>
          <t>POLY</t>
        </is>
      </c>
      <c r="L182" t="n">
        <v>86</v>
      </c>
      <c r="M182" t="n">
        <v>202</v>
      </c>
      <c r="N182" s="9" t="inlineStr"/>
      <c r="O182" s="6" t="n">
        <v>2</v>
      </c>
      <c r="P182" t="n">
        <v>94</v>
      </c>
      <c r="Q182" t="n">
        <v>2</v>
      </c>
      <c r="R182" t="n">
        <v>50</v>
      </c>
      <c r="S182" s="9" t="inlineStr"/>
      <c r="T182" s="9" t="inlineStr"/>
      <c r="U182" s="11" t="inlineStr"/>
      <c r="V182" s="11" t="inlineStr"/>
      <c r="W182" s="9" t="inlineStr"/>
      <c r="X182" s="9" t="inlineStr"/>
      <c r="Y182" s="10" t="n">
        <v>70.3</v>
      </c>
      <c r="Z182" t="n">
        <v>0</v>
      </c>
      <c r="AA182" t="n">
        <v>0</v>
      </c>
      <c r="AB182" s="9" t="inlineStr"/>
      <c r="AC182" t="n">
        <v>0</v>
      </c>
      <c r="AD182" t="n">
        <v>0</v>
      </c>
      <c r="AE182" t="n">
        <v>0</v>
      </c>
      <c r="AF182" t="n">
        <v>29.26</v>
      </c>
      <c r="AG182" t="n">
        <v>8.31</v>
      </c>
      <c r="AH182" t="n">
        <v>103.02</v>
      </c>
      <c r="AI182" t="n">
        <v>702</v>
      </c>
      <c r="AJ182" t="n">
        <v>199</v>
      </c>
      <c r="AK182" t="n">
        <v>2473</v>
      </c>
      <c r="AL182" s="9" t="inlineStr"/>
      <c r="AM182" s="9" t="inlineStr"/>
      <c r="AN182" s="9" t="inlineStr"/>
      <c r="AO182" s="9" t="inlineStr"/>
      <c r="AP182" s="9" t="inlineStr"/>
      <c r="AQ182" s="9" t="inlineStr"/>
      <c r="AR182" s="8">
        <f>HYPERLINK("file:///OrioOrio-b-5mn-m-haz-pol-la-ra-_r5_2rrm", "OrioOrio-b-5mn-m-haz-pol-la-ra-_r5_2rrm")</f>
        <v/>
      </c>
    </row>
    <row r="183">
      <c r="A183" s="1" t="n">
        <v>182</v>
      </c>
      <c r="B183" t="n">
        <v>6</v>
      </c>
      <c r="C183" s="8" t="inlineStr">
        <is>
          <t>Oriolus oriolus</t>
        </is>
      </c>
      <c r="D183" s="8" t="inlineStr">
        <is>
          <t>b</t>
        </is>
      </c>
      <c r="E183" s="8" t="inlineStr">
        <is>
          <t>m</t>
        </is>
      </c>
      <c r="F183" s="8" t="inlineStr">
        <is>
          <t>5mn</t>
        </is>
      </c>
      <c r="G183" t="n">
        <v>4</v>
      </c>
      <c r="H183" t="n">
        <v>203.380021651143</v>
      </c>
      <c r="I183" t="n">
        <v>194</v>
      </c>
      <c r="J183" s="8" t="inlineStr">
        <is>
          <t>HAZARD</t>
        </is>
      </c>
      <c r="K183" s="8" t="inlineStr">
        <is>
          <t>POLY</t>
        </is>
      </c>
      <c r="L183" t="n">
        <v>86</v>
      </c>
      <c r="M183" t="n">
        <v>202</v>
      </c>
      <c r="N183" t="n">
        <v>3</v>
      </c>
      <c r="O183" s="6" t="n">
        <v>2</v>
      </c>
      <c r="P183" t="n">
        <v>94</v>
      </c>
      <c r="Q183" t="n">
        <v>2</v>
      </c>
      <c r="R183" t="n">
        <v>50</v>
      </c>
      <c r="S183" s="9" t="inlineStr"/>
      <c r="T183" s="9" t="inlineStr"/>
      <c r="U183" s="11" t="inlineStr"/>
      <c r="V183" s="11" t="inlineStr"/>
      <c r="W183" s="9" t="inlineStr"/>
      <c r="X183" s="9" t="inlineStr"/>
      <c r="Y183" s="10" t="n">
        <v>70.3</v>
      </c>
      <c r="Z183" t="n">
        <v>0</v>
      </c>
      <c r="AA183" t="n">
        <v>0</v>
      </c>
      <c r="AB183" s="9" t="inlineStr"/>
      <c r="AC183" t="n">
        <v>0</v>
      </c>
      <c r="AD183" t="n">
        <v>0</v>
      </c>
      <c r="AE183" t="n">
        <v>0</v>
      </c>
      <c r="AF183" t="n">
        <v>29.1</v>
      </c>
      <c r="AG183" t="n">
        <v>8.26</v>
      </c>
      <c r="AH183" t="n">
        <v>102.46</v>
      </c>
      <c r="AI183" t="n">
        <v>698</v>
      </c>
      <c r="AJ183" t="n">
        <v>198</v>
      </c>
      <c r="AK183" t="n">
        <v>2459</v>
      </c>
      <c r="AL183" s="9" t="inlineStr"/>
      <c r="AM183" s="9" t="inlineStr"/>
      <c r="AN183" s="9" t="inlineStr"/>
      <c r="AO183" s="9" t="inlineStr"/>
      <c r="AP183" s="9" t="inlineStr"/>
      <c r="AQ183" s="9" t="inlineStr"/>
      <c r="AR183" s="8">
        <f>HYPERLINK("file:///OrioOrio-b-5mn-m-haz-pol-la-ra-ma-c_9jbwv5", "OrioOrio-b-5mn-m-haz-pol-la-ra-ma-c_9jbwv5")</f>
        <v/>
      </c>
    </row>
    <row r="184">
      <c r="A184" s="1" t="n">
        <v>183</v>
      </c>
      <c r="B184" t="n">
        <v>6</v>
      </c>
      <c r="C184" s="8" t="inlineStr">
        <is>
          <t>Oriolus oriolus</t>
        </is>
      </c>
      <c r="D184" s="8" t="inlineStr">
        <is>
          <t>b</t>
        </is>
      </c>
      <c r="E184" s="8" t="inlineStr">
        <is>
          <t>m</t>
        </is>
      </c>
      <c r="F184" s="8" t="inlineStr">
        <is>
          <t>5mn</t>
        </is>
      </c>
      <c r="G184" t="n">
        <v>4</v>
      </c>
      <c r="H184" t="n">
        <v>203.380021651143</v>
      </c>
      <c r="I184" t="n">
        <v>196</v>
      </c>
      <c r="J184" s="8" t="inlineStr">
        <is>
          <t>HAZARD</t>
        </is>
      </c>
      <c r="K184" s="8" t="inlineStr">
        <is>
          <t>POLY</t>
        </is>
      </c>
      <c r="L184" s="9" t="inlineStr"/>
      <c r="M184" t="n">
        <v>100</v>
      </c>
      <c r="N184" s="9" t="inlineStr"/>
      <c r="O184" s="6" t="n">
        <v>2</v>
      </c>
      <c r="P184" t="n">
        <v>94</v>
      </c>
      <c r="Q184" t="n">
        <v>2</v>
      </c>
      <c r="R184" t="n">
        <v>50</v>
      </c>
      <c r="S184" s="9" t="inlineStr"/>
      <c r="T184" s="9" t="inlineStr"/>
      <c r="U184" s="11" t="inlineStr"/>
      <c r="V184" s="11" t="inlineStr"/>
      <c r="W184" s="9" t="inlineStr"/>
      <c r="X184" s="9" t="inlineStr"/>
      <c r="Y184" s="10" t="n">
        <v>70.3</v>
      </c>
      <c r="Z184" t="n">
        <v>0</v>
      </c>
      <c r="AA184" t="n">
        <v>0</v>
      </c>
      <c r="AB184" s="9" t="inlineStr"/>
      <c r="AC184" t="n">
        <v>0</v>
      </c>
      <c r="AD184" t="n">
        <v>0</v>
      </c>
      <c r="AE184" t="n">
        <v>0</v>
      </c>
      <c r="AF184" t="n">
        <v>33.86</v>
      </c>
      <c r="AG184" t="n">
        <v>9.619999999999999</v>
      </c>
      <c r="AH184" t="n">
        <v>119.25</v>
      </c>
      <c r="AI184" t="n">
        <v>813</v>
      </c>
      <c r="AJ184" t="n">
        <v>231</v>
      </c>
      <c r="AK184" t="n">
        <v>2862</v>
      </c>
      <c r="AL184" s="9" t="inlineStr"/>
      <c r="AM184" s="9" t="inlineStr"/>
      <c r="AN184" s="9" t="inlineStr"/>
      <c r="AO184" s="9" t="inlineStr"/>
      <c r="AP184" s="9" t="inlineStr"/>
      <c r="AQ184" s="9" t="inlineStr"/>
      <c r="AR184" s="8">
        <f>HYPERLINK("file:///OrioOrio-b-5mn-m-haz-pol-r100-b28le02i", "OrioOrio-b-5mn-m-haz-pol-r100-b28le02i")</f>
        <v/>
      </c>
    </row>
    <row r="185">
      <c r="A185" s="1" t="n">
        <v>184</v>
      </c>
      <c r="B185" t="n">
        <v>6</v>
      </c>
      <c r="C185" s="8" t="inlineStr">
        <is>
          <t>Oriolus oriolus</t>
        </is>
      </c>
      <c r="D185" s="8" t="inlineStr">
        <is>
          <t>b</t>
        </is>
      </c>
      <c r="E185" s="8" t="inlineStr">
        <is>
          <t>m</t>
        </is>
      </c>
      <c r="F185" s="8" t="inlineStr">
        <is>
          <t>5mn</t>
        </is>
      </c>
      <c r="G185" t="n">
        <v>4</v>
      </c>
      <c r="H185" t="n">
        <v>203.380021651143</v>
      </c>
      <c r="I185" t="n">
        <v>197</v>
      </c>
      <c r="J185" s="8" t="inlineStr">
        <is>
          <t>HAZARD</t>
        </is>
      </c>
      <c r="K185" s="8" t="inlineStr">
        <is>
          <t>POLY</t>
        </is>
      </c>
      <c r="L185" s="9" t="inlineStr"/>
      <c r="M185" t="n">
        <v>200</v>
      </c>
      <c r="N185" s="9" t="inlineStr"/>
      <c r="O185" s="6" t="n">
        <v>2</v>
      </c>
      <c r="P185" t="n">
        <v>94</v>
      </c>
      <c r="Q185" t="n">
        <v>3</v>
      </c>
      <c r="R185" t="n">
        <v>75</v>
      </c>
      <c r="S185" t="n">
        <v>0</v>
      </c>
      <c r="T185" t="n">
        <v>1.75</v>
      </c>
      <c r="U185" s="11" t="inlineStr"/>
      <c r="V185" s="7" t="n">
        <v>0.88</v>
      </c>
      <c r="W185" t="n">
        <v>0</v>
      </c>
      <c r="X185" t="n">
        <v>0</v>
      </c>
      <c r="Y185" s="10" t="n">
        <v>876.8</v>
      </c>
      <c r="Z185" t="n">
        <v>0</v>
      </c>
      <c r="AA185" t="n">
        <v>0</v>
      </c>
      <c r="AB185" s="9" t="inlineStr"/>
      <c r="AC185" t="n">
        <v>0</v>
      </c>
      <c r="AD185" t="n">
        <v>0</v>
      </c>
      <c r="AE185" t="n">
        <v>0</v>
      </c>
      <c r="AF185" t="n">
        <v>0.48</v>
      </c>
      <c r="AG185" t="n">
        <v>0</v>
      </c>
      <c r="AH185" t="n">
        <v>92266730000</v>
      </c>
      <c r="AI185" t="n">
        <v>11</v>
      </c>
      <c r="AJ185" t="n">
        <v>0</v>
      </c>
      <c r="AK185" t="n">
        <v>2214402000000</v>
      </c>
      <c r="AL185" t="n">
        <v>146.2</v>
      </c>
      <c r="AM185" t="n">
        <v>0</v>
      </c>
      <c r="AN185" t="n">
        <v>533045300000</v>
      </c>
      <c r="AO185" t="n">
        <v>0.534</v>
      </c>
      <c r="AP185" t="n">
        <v>0</v>
      </c>
      <c r="AQ185" t="n">
        <v>1</v>
      </c>
      <c r="AR185" s="8">
        <f>HYPERLINK("file:///OrioOrio-b-5mn-m-haz-pol-r200-kgubhqpq", "OrioOrio-b-5mn-m-haz-pol-r200-kgubhqpq")</f>
        <v/>
      </c>
    </row>
    <row r="186">
      <c r="A186" s="1" t="n">
        <v>185</v>
      </c>
      <c r="B186" t="n">
        <v>6</v>
      </c>
      <c r="C186" s="8" t="inlineStr">
        <is>
          <t>Oriolus oriolus</t>
        </is>
      </c>
      <c r="D186" s="8" t="inlineStr">
        <is>
          <t>b</t>
        </is>
      </c>
      <c r="E186" s="8" t="inlineStr">
        <is>
          <t>m</t>
        </is>
      </c>
      <c r="F186" s="8" t="inlineStr">
        <is>
          <t>5mn</t>
        </is>
      </c>
      <c r="G186" t="n">
        <v>4</v>
      </c>
      <c r="H186" t="n">
        <v>203.380021651143</v>
      </c>
      <c r="I186" t="n">
        <v>198</v>
      </c>
      <c r="J186" s="8" t="inlineStr">
        <is>
          <t>HAZARD</t>
        </is>
      </c>
      <c r="K186" s="8" t="inlineStr">
        <is>
          <t>POLY</t>
        </is>
      </c>
      <c r="L186" t="n">
        <v>20</v>
      </c>
      <c r="M186" s="9" t="inlineStr"/>
      <c r="N186" s="9" t="inlineStr"/>
      <c r="O186" s="6" t="n">
        <v>2</v>
      </c>
      <c r="P186" t="n">
        <v>94</v>
      </c>
      <c r="Q186" t="n">
        <v>4</v>
      </c>
      <c r="R186" t="n">
        <v>100</v>
      </c>
      <c r="S186" t="n">
        <v>0</v>
      </c>
      <c r="T186" t="n">
        <v>2</v>
      </c>
      <c r="U186" s="11" t="inlineStr"/>
      <c r="V186" s="7" t="n">
        <v>0.8</v>
      </c>
      <c r="W186" t="n">
        <v>0</v>
      </c>
      <c r="X186" t="n">
        <v>0</v>
      </c>
      <c r="Y186" s="10" t="n">
        <v>49.2</v>
      </c>
      <c r="Z186" t="n">
        <v>0</v>
      </c>
      <c r="AA186" t="n">
        <v>0</v>
      </c>
      <c r="AB186" s="9" t="inlineStr"/>
      <c r="AC186" t="n">
        <v>0</v>
      </c>
      <c r="AD186" t="n">
        <v>0</v>
      </c>
      <c r="AE186" t="n">
        <v>0</v>
      </c>
      <c r="AF186" t="n">
        <v>0.33</v>
      </c>
      <c r="AG186" t="n">
        <v>0.13</v>
      </c>
      <c r="AH186" t="n">
        <v>0.83</v>
      </c>
      <c r="AI186" t="n">
        <v>8</v>
      </c>
      <c r="AJ186" t="n">
        <v>3</v>
      </c>
      <c r="AK186" t="n">
        <v>20</v>
      </c>
      <c r="AL186" t="n">
        <v>202.4</v>
      </c>
      <c r="AM186" t="n">
        <v>202.4</v>
      </c>
      <c r="AN186" t="n">
        <v>202.4</v>
      </c>
      <c r="AO186" t="n">
        <v>0.99</v>
      </c>
      <c r="AP186" t="n">
        <v>0.99</v>
      </c>
      <c r="AQ186" t="n">
        <v>0.99</v>
      </c>
      <c r="AR186" s="8">
        <f>HYPERLINK("file:///OrioOrio-b-5mn-m-haz-pol-l20-332xzckz", "OrioOrio-b-5mn-m-haz-pol-l20-332xzckz")</f>
        <v/>
      </c>
    </row>
    <row r="187">
      <c r="A187" s="1" t="n">
        <v>186</v>
      </c>
      <c r="B187" t="n">
        <v>6</v>
      </c>
      <c r="C187" s="8" t="inlineStr">
        <is>
          <t>Oriolus oriolus</t>
        </is>
      </c>
      <c r="D187" s="8" t="inlineStr">
        <is>
          <t>b</t>
        </is>
      </c>
      <c r="E187" s="8" t="inlineStr">
        <is>
          <t>m</t>
        </is>
      </c>
      <c r="F187" s="8" t="inlineStr">
        <is>
          <t>5mn</t>
        </is>
      </c>
      <c r="G187" t="n">
        <v>4</v>
      </c>
      <c r="H187" t="n">
        <v>203.380021651143</v>
      </c>
      <c r="I187" t="n">
        <v>199</v>
      </c>
      <c r="J187" s="8" t="inlineStr">
        <is>
          <t>HAZARD</t>
        </is>
      </c>
      <c r="K187" s="8" t="inlineStr">
        <is>
          <t>POLY</t>
        </is>
      </c>
      <c r="L187" t="n">
        <v>20</v>
      </c>
      <c r="M187" t="n">
        <v>100</v>
      </c>
      <c r="N187" s="9" t="inlineStr"/>
      <c r="O187" s="6" t="n">
        <v>2</v>
      </c>
      <c r="P187" t="n">
        <v>94</v>
      </c>
      <c r="Q187" t="n">
        <v>2</v>
      </c>
      <c r="R187" t="n">
        <v>50</v>
      </c>
      <c r="S187" s="9" t="inlineStr"/>
      <c r="T187" s="9" t="inlineStr"/>
      <c r="U187" s="11" t="inlineStr"/>
      <c r="V187" s="11" t="inlineStr"/>
      <c r="W187" s="9" t="inlineStr"/>
      <c r="X187" s="9" t="inlineStr"/>
      <c r="Y187" s="10" t="n">
        <v>70.3</v>
      </c>
      <c r="Z187" t="n">
        <v>0</v>
      </c>
      <c r="AA187" t="n">
        <v>0</v>
      </c>
      <c r="AB187" s="9" t="inlineStr"/>
      <c r="AC187" t="n">
        <v>0</v>
      </c>
      <c r="AD187" t="n">
        <v>0</v>
      </c>
      <c r="AE187" t="n">
        <v>0</v>
      </c>
      <c r="AF187" t="n">
        <v>42.33</v>
      </c>
      <c r="AG187" t="n">
        <v>12.02</v>
      </c>
      <c r="AH187" t="n">
        <v>149.06</v>
      </c>
      <c r="AI187" t="n">
        <v>1016</v>
      </c>
      <c r="AJ187" t="n">
        <v>288</v>
      </c>
      <c r="AK187" t="n">
        <v>3577</v>
      </c>
      <c r="AL187" s="9" t="inlineStr"/>
      <c r="AM187" s="9" t="inlineStr"/>
      <c r="AN187" s="9" t="inlineStr"/>
      <c r="AO187" s="9" t="inlineStr"/>
      <c r="AP187" s="9" t="inlineStr"/>
      <c r="AQ187" s="9" t="inlineStr"/>
      <c r="AR187" s="8">
        <f>HYPERLINK("file:///OrioOrio-b-5mn-m-haz-pol-l20-r100-te8ph3de", "OrioOrio-b-5mn-m-haz-pol-l20-r100-te8ph3de")</f>
        <v/>
      </c>
    </row>
    <row r="188">
      <c r="A188" s="1" t="n">
        <v>187</v>
      </c>
      <c r="B188" t="n">
        <v>6</v>
      </c>
      <c r="C188" s="8" t="inlineStr">
        <is>
          <t>Oriolus oriolus</t>
        </is>
      </c>
      <c r="D188" s="8" t="inlineStr">
        <is>
          <t>b</t>
        </is>
      </c>
      <c r="E188" s="8" t="inlineStr">
        <is>
          <t>m</t>
        </is>
      </c>
      <c r="F188" s="8" t="inlineStr">
        <is>
          <t>5mn</t>
        </is>
      </c>
      <c r="G188" t="n">
        <v>4</v>
      </c>
      <c r="H188" t="n">
        <v>203.380021651143</v>
      </c>
      <c r="I188" t="n">
        <v>200</v>
      </c>
      <c r="J188" s="8" t="inlineStr">
        <is>
          <t>HAZARD</t>
        </is>
      </c>
      <c r="K188" s="8" t="inlineStr">
        <is>
          <t>POLY</t>
        </is>
      </c>
      <c r="L188" t="n">
        <v>20</v>
      </c>
      <c r="M188" t="n">
        <v>200</v>
      </c>
      <c r="N188" s="9" t="inlineStr"/>
      <c r="O188" s="6" t="n">
        <v>2</v>
      </c>
      <c r="P188" t="n">
        <v>94</v>
      </c>
      <c r="Q188" t="n">
        <v>3</v>
      </c>
      <c r="R188" t="n">
        <v>75</v>
      </c>
      <c r="S188" t="n">
        <v>0</v>
      </c>
      <c r="T188" t="n">
        <v>1.74</v>
      </c>
      <c r="U188" s="11" t="inlineStr"/>
      <c r="V188" s="7" t="n">
        <v>0.89</v>
      </c>
      <c r="W188" t="n">
        <v>0</v>
      </c>
      <c r="X188" t="n">
        <v>0</v>
      </c>
      <c r="Y188" s="10" t="n">
        <v>1430.1</v>
      </c>
      <c r="Z188" t="n">
        <v>0</v>
      </c>
      <c r="AA188" t="n">
        <v>0</v>
      </c>
      <c r="AB188" s="9" t="inlineStr"/>
      <c r="AC188" t="n">
        <v>0</v>
      </c>
      <c r="AD188" t="n">
        <v>0</v>
      </c>
      <c r="AE188" t="n">
        <v>0</v>
      </c>
      <c r="AF188" t="n">
        <v>0.5</v>
      </c>
      <c r="AG188" t="n">
        <v>0</v>
      </c>
      <c r="AH188" t="n">
        <v>2171395000000</v>
      </c>
      <c r="AI188" t="n">
        <v>12</v>
      </c>
      <c r="AJ188" t="n">
        <v>0</v>
      </c>
      <c r="AK188" t="n">
        <v>52113470000000</v>
      </c>
      <c r="AL188" t="n">
        <v>142.7</v>
      </c>
      <c r="AM188" t="n">
        <v>0</v>
      </c>
      <c r="AN188" t="n">
        <v>13329460000000</v>
      </c>
      <c r="AO188" t="n">
        <v>0.509</v>
      </c>
      <c r="AP188" t="n">
        <v>0</v>
      </c>
      <c r="AQ188" t="n">
        <v>1</v>
      </c>
      <c r="AR188" s="8">
        <f>HYPERLINK("file:///OrioOrio-b-5mn-m-haz-pol-l20-r200-kbpntod8", "OrioOrio-b-5mn-m-haz-pol-l20-r200-kbpntod8")</f>
        <v/>
      </c>
    </row>
    <row r="189">
      <c r="A189" s="1" t="n">
        <v>188</v>
      </c>
      <c r="B189" t="n">
        <v>6</v>
      </c>
      <c r="C189" s="8" t="inlineStr">
        <is>
          <t>Oriolus oriolus</t>
        </is>
      </c>
      <c r="D189" s="8" t="inlineStr">
        <is>
          <t>b</t>
        </is>
      </c>
      <c r="E189" s="8" t="inlineStr">
        <is>
          <t>m</t>
        </is>
      </c>
      <c r="F189" s="8" t="inlineStr">
        <is>
          <t>5mn</t>
        </is>
      </c>
      <c r="G189" t="n">
        <v>4</v>
      </c>
      <c r="H189" t="n">
        <v>203.380021651143</v>
      </c>
      <c r="I189" t="n">
        <v>201</v>
      </c>
      <c r="J189" s="8" t="inlineStr">
        <is>
          <t>HAZARD</t>
        </is>
      </c>
      <c r="K189" s="8" t="inlineStr">
        <is>
          <t>POLY</t>
        </is>
      </c>
      <c r="L189" s="9" t="inlineStr"/>
      <c r="M189" t="n">
        <v>400</v>
      </c>
      <c r="N189" s="9" t="inlineStr"/>
      <c r="O189" s="6" t="n">
        <v>2</v>
      </c>
      <c r="P189" t="n">
        <v>94</v>
      </c>
      <c r="Q189" t="n">
        <v>4</v>
      </c>
      <c r="R189" t="n">
        <v>100</v>
      </c>
      <c r="S189" t="n">
        <v>0</v>
      </c>
      <c r="T189" t="n">
        <v>0.45</v>
      </c>
      <c r="U189" s="11" t="inlineStr"/>
      <c r="V189" s="7" t="n">
        <v>0.76</v>
      </c>
      <c r="W189" t="n">
        <v>0</v>
      </c>
      <c r="X189" t="n">
        <v>0</v>
      </c>
      <c r="Y189" s="10" t="n">
        <v>75.8</v>
      </c>
      <c r="Z189" t="n">
        <v>0</v>
      </c>
      <c r="AA189" t="n">
        <v>0</v>
      </c>
      <c r="AB189" s="9" t="inlineStr"/>
      <c r="AC189" t="n">
        <v>0</v>
      </c>
      <c r="AD189" t="n">
        <v>0</v>
      </c>
      <c r="AE189" t="n">
        <v>0</v>
      </c>
      <c r="AF189" t="n">
        <v>0.29</v>
      </c>
      <c r="AG189" t="n">
        <v>0.06</v>
      </c>
      <c r="AH189" t="n">
        <v>1.53</v>
      </c>
      <c r="AI189" t="n">
        <v>7</v>
      </c>
      <c r="AJ189" t="n">
        <v>1</v>
      </c>
      <c r="AK189" t="n">
        <v>37</v>
      </c>
      <c r="AL189" t="n">
        <v>215.4</v>
      </c>
      <c r="AM189" t="n">
        <v>63.8</v>
      </c>
      <c r="AN189" t="n">
        <v>727.5</v>
      </c>
      <c r="AO189" t="n">
        <v>0.29</v>
      </c>
      <c r="AP189" t="n">
        <v>0.029</v>
      </c>
      <c r="AQ189" t="n">
        <v>1</v>
      </c>
      <c r="AR189" s="8">
        <f>HYPERLINK("file:///OrioOrio-b-5mn-m-haz-pol-r400-6l3iw1nr", "OrioOrio-b-5mn-m-haz-pol-r400-6l3iw1nr")</f>
        <v/>
      </c>
    </row>
    <row r="190">
      <c r="A190" s="1" t="n">
        <v>189</v>
      </c>
      <c r="B190" s="3" t="n">
        <v>7</v>
      </c>
      <c r="C190" s="4" t="inlineStr">
        <is>
          <t>Oriolus oriolus</t>
        </is>
      </c>
      <c r="D190" s="4" t="inlineStr">
        <is>
          <t>b</t>
        </is>
      </c>
      <c r="E190" s="4" t="inlineStr">
        <is>
          <t>m</t>
        </is>
      </c>
      <c r="F190" s="4" t="inlineStr">
        <is>
          <t>10mn</t>
        </is>
      </c>
      <c r="G190" s="3" t="n">
        <v>11</v>
      </c>
      <c r="H190" s="3" t="n">
        <v>902.361121603972</v>
      </c>
      <c r="I190" s="3" t="n">
        <v>205</v>
      </c>
      <c r="J190" s="4" t="inlineStr">
        <is>
          <t>HNORMAL</t>
        </is>
      </c>
      <c r="K190" s="4" t="inlineStr">
        <is>
          <t>POLY</t>
        </is>
      </c>
      <c r="L190" s="5" t="inlineStr"/>
      <c r="M190" s="3" t="n">
        <v>779</v>
      </c>
      <c r="N190" s="3" t="n">
        <v>5</v>
      </c>
      <c r="O190" s="6" t="n">
        <v>2</v>
      </c>
      <c r="P190" s="3" t="n">
        <v>94</v>
      </c>
      <c r="Q190" s="3" t="n">
        <v>10</v>
      </c>
      <c r="R190" s="3" t="n">
        <v>90.90000000000001</v>
      </c>
      <c r="S190" s="3" t="n">
        <v>0</v>
      </c>
      <c r="T190" s="3" t="n">
        <v>0</v>
      </c>
      <c r="U190" s="7" t="n">
        <v>0.99</v>
      </c>
      <c r="V190" s="7" t="n">
        <v>0.99</v>
      </c>
      <c r="W190" s="3" t="n">
        <v>1</v>
      </c>
      <c r="X190" s="3" t="n">
        <v>1</v>
      </c>
      <c r="Y190" s="10" t="n">
        <v>44.8</v>
      </c>
      <c r="Z190" s="3" t="n">
        <v>0.43</v>
      </c>
      <c r="AA190" s="3" t="n">
        <v>0.6</v>
      </c>
      <c r="AB190" s="3" t="n">
        <v>0.7</v>
      </c>
      <c r="AC190" s="3" t="n">
        <v>0.47</v>
      </c>
      <c r="AD190" s="3" t="n">
        <v>0.47</v>
      </c>
      <c r="AE190" s="3" t="n">
        <v>0.22</v>
      </c>
      <c r="AF190" s="3" t="n">
        <v>0.76</v>
      </c>
      <c r="AG190" s="3" t="n">
        <v>0.32</v>
      </c>
      <c r="AH190" s="3" t="n">
        <v>1.84</v>
      </c>
      <c r="AI190" s="3" t="n">
        <v>18</v>
      </c>
      <c r="AJ190" s="3" t="n">
        <v>8</v>
      </c>
      <c r="AK190" s="3" t="n">
        <v>44</v>
      </c>
      <c r="AL190" s="3" t="n">
        <v>210.4</v>
      </c>
      <c r="AM190" s="3" t="n">
        <v>144.9</v>
      </c>
      <c r="AN190" s="3" t="n">
        <v>305.7</v>
      </c>
      <c r="AO190" s="3" t="n">
        <v>0.073</v>
      </c>
      <c r="AP190" s="3" t="n">
        <v>0.035</v>
      </c>
      <c r="AQ190" s="3" t="n">
        <v>0.152</v>
      </c>
      <c r="AR190" s="4">
        <f>HYPERLINK("file:///OrioOrio-b-10mn-m-hno-pol-ra-ma-pmwfazul", "OrioOrio-b-10mn-m-hno-pol-ra-ma-pmwfazul")</f>
        <v/>
      </c>
    </row>
    <row r="191">
      <c r="A191" s="1" t="n">
        <v>190</v>
      </c>
      <c r="B191" s="3" t="n">
        <v>7</v>
      </c>
      <c r="C191" s="4" t="inlineStr">
        <is>
          <t>Oriolus oriolus</t>
        </is>
      </c>
      <c r="D191" s="4" t="inlineStr">
        <is>
          <t>b</t>
        </is>
      </c>
      <c r="E191" s="4" t="inlineStr">
        <is>
          <t>m</t>
        </is>
      </c>
      <c r="F191" s="4" t="inlineStr">
        <is>
          <t>10mn</t>
        </is>
      </c>
      <c r="G191" s="3" t="n">
        <v>11</v>
      </c>
      <c r="H191" s="3" t="n">
        <v>902.361121603972</v>
      </c>
      <c r="I191" s="3" t="n">
        <v>220</v>
      </c>
      <c r="J191" s="4" t="inlineStr">
        <is>
          <t>HAZARD</t>
        </is>
      </c>
      <c r="K191" s="4" t="inlineStr">
        <is>
          <t>POLY</t>
        </is>
      </c>
      <c r="L191" s="5" t="inlineStr"/>
      <c r="M191" s="3" t="n">
        <v>814</v>
      </c>
      <c r="N191" s="3" t="n">
        <v>5</v>
      </c>
      <c r="O191" s="6" t="n">
        <v>2</v>
      </c>
      <c r="P191" s="3" t="n">
        <v>94</v>
      </c>
      <c r="Q191" s="3" t="n">
        <v>10</v>
      </c>
      <c r="R191" s="3" t="n">
        <v>90.90000000000001</v>
      </c>
      <c r="S191" s="3" t="n">
        <v>0</v>
      </c>
      <c r="T191" s="3" t="n">
        <v>0</v>
      </c>
      <c r="U191" s="7" t="n">
        <v>0.84</v>
      </c>
      <c r="V191" s="7" t="n">
        <v>0.86</v>
      </c>
      <c r="W191" s="3" t="n">
        <v>0.9</v>
      </c>
      <c r="X191" s="3" t="n">
        <v>0.8</v>
      </c>
      <c r="Y191" s="10" t="n">
        <v>42.6</v>
      </c>
      <c r="Z191" s="3" t="n">
        <v>0.42</v>
      </c>
      <c r="AA191" s="3" t="n">
        <v>0.54</v>
      </c>
      <c r="AB191" s="3" t="n">
        <v>0.66</v>
      </c>
      <c r="AC191" s="3" t="n">
        <v>0.45</v>
      </c>
      <c r="AD191" s="3" t="n">
        <v>0.45</v>
      </c>
      <c r="AE191" s="3" t="n">
        <v>0.24</v>
      </c>
      <c r="AF191" s="3" t="n">
        <v>0.48</v>
      </c>
      <c r="AG191" s="3" t="n">
        <v>0.21</v>
      </c>
      <c r="AH191" s="3" t="n">
        <v>1.11</v>
      </c>
      <c r="AI191" s="3" t="n">
        <v>12</v>
      </c>
      <c r="AJ191" s="3" t="n">
        <v>5</v>
      </c>
      <c r="AK191" s="3" t="n">
        <v>27</v>
      </c>
      <c r="AL191" s="3" t="n">
        <v>264.7</v>
      </c>
      <c r="AM191" s="3" t="n">
        <v>187.3</v>
      </c>
      <c r="AN191" s="3" t="n">
        <v>373.9</v>
      </c>
      <c r="AO191" s="3" t="n">
        <v>0.106</v>
      </c>
      <c r="AP191" s="3" t="n">
        <v>0.054</v>
      </c>
      <c r="AQ191" s="3" t="n">
        <v>0.209</v>
      </c>
      <c r="AR191" s="4">
        <f>HYPERLINK("file:///OrioOrio-b-10mn-m-haz-pol-ra-ma-7y870j7n", "OrioOrio-b-10mn-m-haz-pol-ra-ma-7y870j7n")</f>
        <v/>
      </c>
    </row>
    <row r="192">
      <c r="A192" s="1" t="n">
        <v>191</v>
      </c>
      <c r="B192" s="3" t="n">
        <v>7</v>
      </c>
      <c r="C192" s="4" t="inlineStr">
        <is>
          <t>Oriolus oriolus</t>
        </is>
      </c>
      <c r="D192" s="4" t="inlineStr">
        <is>
          <t>b</t>
        </is>
      </c>
      <c r="E192" s="4" t="inlineStr">
        <is>
          <t>m</t>
        </is>
      </c>
      <c r="F192" s="4" t="inlineStr">
        <is>
          <t>10mn</t>
        </is>
      </c>
      <c r="G192" s="3" t="n">
        <v>11</v>
      </c>
      <c r="H192" s="3" t="n">
        <v>902.361121603972</v>
      </c>
      <c r="I192" s="3" t="n">
        <v>224</v>
      </c>
      <c r="J192" s="4" t="inlineStr">
        <is>
          <t>HAZARD</t>
        </is>
      </c>
      <c r="K192" s="4" t="inlineStr">
        <is>
          <t>POLY</t>
        </is>
      </c>
      <c r="L192" s="3" t="n">
        <v>80</v>
      </c>
      <c r="M192" s="3" t="n">
        <v>851</v>
      </c>
      <c r="N192" s="3" t="n">
        <v>5</v>
      </c>
      <c r="O192" s="6" t="n">
        <v>2</v>
      </c>
      <c r="P192" s="3" t="n">
        <v>94</v>
      </c>
      <c r="Q192" s="3" t="n">
        <v>9</v>
      </c>
      <c r="R192" s="3" t="n">
        <v>81.8</v>
      </c>
      <c r="S192" s="3" t="n">
        <v>0</v>
      </c>
      <c r="T192" s="3" t="n">
        <v>0</v>
      </c>
      <c r="U192" s="7" t="n">
        <v>0.76</v>
      </c>
      <c r="V192" s="7" t="n">
        <v>0.85</v>
      </c>
      <c r="W192" s="3" t="n">
        <v>0.9</v>
      </c>
      <c r="X192" s="3" t="n">
        <v>0.8</v>
      </c>
      <c r="Y192" s="10" t="n">
        <v>47.2</v>
      </c>
      <c r="Z192" s="3" t="n">
        <v>0.32</v>
      </c>
      <c r="AA192" s="3" t="n">
        <v>0.48</v>
      </c>
      <c r="AB192" s="3" t="n">
        <v>0.6</v>
      </c>
      <c r="AC192" s="3" t="n">
        <v>0.35</v>
      </c>
      <c r="AD192" s="3" t="n">
        <v>0.36</v>
      </c>
      <c r="AE192" s="3" t="n">
        <v>0.15</v>
      </c>
      <c r="AF192" s="3" t="n">
        <v>0.47</v>
      </c>
      <c r="AG192" s="3" t="n">
        <v>0.19</v>
      </c>
      <c r="AH192" s="3" t="n">
        <v>1.2</v>
      </c>
      <c r="AI192" s="3" t="n">
        <v>11</v>
      </c>
      <c r="AJ192" s="3" t="n">
        <v>5</v>
      </c>
      <c r="AK192" s="3" t="n">
        <v>29</v>
      </c>
      <c r="AL192" s="3" t="n">
        <v>253.4</v>
      </c>
      <c r="AM192" s="3" t="n">
        <v>168.5</v>
      </c>
      <c r="AN192" s="3" t="n">
        <v>381.1</v>
      </c>
      <c r="AO192" s="3" t="n">
        <v>0.089</v>
      </c>
      <c r="AP192" s="3" t="n">
        <v>0.04</v>
      </c>
      <c r="AQ192" s="3" t="n">
        <v>0.197</v>
      </c>
      <c r="AR192" s="4">
        <f>HYPERLINK("file:///OrioOrio-b-10mn-m-haz-pol-la-ra-ma-4c4f0m3g", "OrioOrio-b-10mn-m-haz-pol-la-ra-ma-4c4f0m3g")</f>
        <v/>
      </c>
    </row>
    <row r="193">
      <c r="A193" s="1" t="n">
        <v>192</v>
      </c>
      <c r="B193" s="3" t="n">
        <v>7</v>
      </c>
      <c r="C193" s="4" t="inlineStr">
        <is>
          <t>Oriolus oriolus</t>
        </is>
      </c>
      <c r="D193" s="4" t="inlineStr">
        <is>
          <t>b</t>
        </is>
      </c>
      <c r="E193" s="4" t="inlineStr">
        <is>
          <t>m</t>
        </is>
      </c>
      <c r="F193" s="4" t="inlineStr">
        <is>
          <t>10mn</t>
        </is>
      </c>
      <c r="G193" s="3" t="n">
        <v>11</v>
      </c>
      <c r="H193" s="3" t="n">
        <v>902.361121603972</v>
      </c>
      <c r="I193" s="3" t="n">
        <v>209</v>
      </c>
      <c r="J193" s="4" t="inlineStr">
        <is>
          <t>HNORMAL</t>
        </is>
      </c>
      <c r="K193" s="4" t="inlineStr">
        <is>
          <t>POLY</t>
        </is>
      </c>
      <c r="L193" s="3" t="n">
        <v>80</v>
      </c>
      <c r="M193" s="3" t="n">
        <v>697</v>
      </c>
      <c r="N193" s="3" t="n">
        <v>5</v>
      </c>
      <c r="O193" s="6" t="n">
        <v>2</v>
      </c>
      <c r="P193" s="3" t="n">
        <v>94</v>
      </c>
      <c r="Q193" s="3" t="n">
        <v>9</v>
      </c>
      <c r="R193" s="3" t="n">
        <v>81.8</v>
      </c>
      <c r="S193" s="3" t="n">
        <v>0</v>
      </c>
      <c r="T193" s="3" t="n">
        <v>0</v>
      </c>
      <c r="U193" s="7" t="n">
        <v>0.98</v>
      </c>
      <c r="V193" s="7" t="n">
        <v>0.89</v>
      </c>
      <c r="W193" s="3" t="n">
        <v>0.9</v>
      </c>
      <c r="X193" s="3" t="n">
        <v>0.9</v>
      </c>
      <c r="Y193" s="10" t="n">
        <v>49.7</v>
      </c>
      <c r="Z193" s="3" t="n">
        <v>0.31</v>
      </c>
      <c r="AA193" s="3" t="n">
        <v>0.5</v>
      </c>
      <c r="AB193" s="3" t="n">
        <v>0.61</v>
      </c>
      <c r="AC193" s="3" t="n">
        <v>0.35</v>
      </c>
      <c r="AD193" s="3" t="n">
        <v>0.35</v>
      </c>
      <c r="AE193" s="3" t="n">
        <v>0.13</v>
      </c>
      <c r="AF193" s="3" t="n">
        <v>0.85</v>
      </c>
      <c r="AG193" s="3" t="n">
        <v>0.32</v>
      </c>
      <c r="AH193" s="3" t="n">
        <v>2.24</v>
      </c>
      <c r="AI193" s="3" t="n">
        <v>20</v>
      </c>
      <c r="AJ193" s="3" t="n">
        <v>8</v>
      </c>
      <c r="AK193" s="3" t="n">
        <v>54</v>
      </c>
      <c r="AL193" s="3" t="n">
        <v>189.8</v>
      </c>
      <c r="AM193" s="3" t="n">
        <v>122.7</v>
      </c>
      <c r="AN193" s="3" t="n">
        <v>293.4</v>
      </c>
      <c r="AO193" s="3" t="n">
        <v>0.074</v>
      </c>
      <c r="AP193" s="3" t="n">
        <v>0.032</v>
      </c>
      <c r="AQ193" s="3" t="n">
        <v>0.173</v>
      </c>
      <c r="AR193" s="4">
        <f>HYPERLINK("file:///OrioOrio-b-10mn-m-hno-pol-la-ra-ma-6he0dmuz", "OrioOrio-b-10mn-m-hno-pol-la-ra-ma-6he0dmuz")</f>
        <v/>
      </c>
    </row>
    <row r="194">
      <c r="A194" s="1" t="n">
        <v>193</v>
      </c>
      <c r="B194" t="n">
        <v>7</v>
      </c>
      <c r="C194" s="8" t="inlineStr">
        <is>
          <t>Oriolus oriolus</t>
        </is>
      </c>
      <c r="D194" s="8" t="inlineStr">
        <is>
          <t>b</t>
        </is>
      </c>
      <c r="E194" s="8" t="inlineStr">
        <is>
          <t>m</t>
        </is>
      </c>
      <c r="F194" s="8" t="inlineStr">
        <is>
          <t>10mn</t>
        </is>
      </c>
      <c r="G194" t="n">
        <v>11</v>
      </c>
      <c r="H194" t="n">
        <v>902.361121603972</v>
      </c>
      <c r="I194" t="n">
        <v>203</v>
      </c>
      <c r="J194" s="8" t="inlineStr">
        <is>
          <t>HNORMAL</t>
        </is>
      </c>
      <c r="K194" s="8" t="inlineStr">
        <is>
          <t>POLY</t>
        </is>
      </c>
      <c r="L194" s="9" t="inlineStr"/>
      <c r="M194" s="9" t="inlineStr"/>
      <c r="N194" t="n">
        <v>5</v>
      </c>
      <c r="O194" s="7" t="n">
        <v>1</v>
      </c>
      <c r="P194" t="n">
        <v>94</v>
      </c>
      <c r="Q194" t="n">
        <v>11</v>
      </c>
      <c r="R194" t="n">
        <v>100</v>
      </c>
      <c r="S194" t="n">
        <v>0</v>
      </c>
      <c r="T194" t="n">
        <v>6.82</v>
      </c>
      <c r="U194" s="10" t="n">
        <v>0.1</v>
      </c>
      <c r="V194" s="10" t="n">
        <v>0.12</v>
      </c>
      <c r="W194" t="n">
        <v>0.1</v>
      </c>
      <c r="X194" t="n">
        <v>0.1</v>
      </c>
      <c r="Y194" s="10" t="n">
        <v>32.3</v>
      </c>
      <c r="Z194" t="n">
        <v>0.23</v>
      </c>
      <c r="AA194" t="n">
        <v>0.25</v>
      </c>
      <c r="AB194" t="n">
        <v>0.23</v>
      </c>
      <c r="AC194" t="n">
        <v>0.21</v>
      </c>
      <c r="AD194" t="n">
        <v>0.21</v>
      </c>
      <c r="AE194" t="n">
        <v>0.2</v>
      </c>
      <c r="AF194" t="n">
        <v>0.32</v>
      </c>
      <c r="AG194" t="n">
        <v>0.17</v>
      </c>
      <c r="AH194" t="n">
        <v>0.61</v>
      </c>
      <c r="AI194" t="n">
        <v>8</v>
      </c>
      <c r="AJ194" t="n">
        <v>4</v>
      </c>
      <c r="AK194" t="n">
        <v>15</v>
      </c>
      <c r="AL194" t="n">
        <v>338.9</v>
      </c>
      <c r="AM194" t="n">
        <v>285.8</v>
      </c>
      <c r="AN194" t="n">
        <v>401.9</v>
      </c>
      <c r="AO194" t="n">
        <v>0.141</v>
      </c>
      <c r="AP194" t="n">
        <v>0.1</v>
      </c>
      <c r="AQ194" t="n">
        <v>0.198</v>
      </c>
      <c r="AR194" s="8">
        <f>HYPERLINK("file:///OrioOrio-b-10mn-m-hno-pol-ma-k6b5kyna", "OrioOrio-b-10mn-m-hno-pol-ma-k6b5kyna")</f>
        <v/>
      </c>
    </row>
    <row r="195">
      <c r="A195" s="1" t="n">
        <v>194</v>
      </c>
      <c r="B195" s="3" t="n">
        <v>7</v>
      </c>
      <c r="C195" s="4" t="inlineStr">
        <is>
          <t>Oriolus oriolus</t>
        </is>
      </c>
      <c r="D195" s="4" t="inlineStr">
        <is>
          <t>b</t>
        </is>
      </c>
      <c r="E195" s="4" t="inlineStr">
        <is>
          <t>m</t>
        </is>
      </c>
      <c r="F195" s="4" t="inlineStr">
        <is>
          <t>10mn</t>
        </is>
      </c>
      <c r="G195" s="3" t="n">
        <v>11</v>
      </c>
      <c r="H195" s="3" t="n">
        <v>902.361121603972</v>
      </c>
      <c r="I195" s="3" t="n">
        <v>207</v>
      </c>
      <c r="J195" s="4" t="inlineStr">
        <is>
          <t>HNORMAL</t>
        </is>
      </c>
      <c r="K195" s="4" t="inlineStr">
        <is>
          <t>POLY</t>
        </is>
      </c>
      <c r="L195" s="3" t="n">
        <v>83</v>
      </c>
      <c r="M195" s="5" t="inlineStr"/>
      <c r="N195" s="3" t="n">
        <v>5</v>
      </c>
      <c r="O195" s="7" t="n">
        <v>1</v>
      </c>
      <c r="P195" s="3" t="n">
        <v>94</v>
      </c>
      <c r="Q195" s="3" t="n">
        <v>10</v>
      </c>
      <c r="R195" s="3" t="n">
        <v>90.90000000000001</v>
      </c>
      <c r="S195" s="3" t="n">
        <v>0</v>
      </c>
      <c r="T195" s="3" t="n">
        <v>0</v>
      </c>
      <c r="U195" s="10" t="n">
        <v>0.11</v>
      </c>
      <c r="V195" s="10" t="n">
        <v>0.1</v>
      </c>
      <c r="W195" s="3" t="n">
        <v>0.1</v>
      </c>
      <c r="X195" s="3" t="n">
        <v>0.05</v>
      </c>
      <c r="Y195" s="10" t="n">
        <v>34.5</v>
      </c>
      <c r="Z195" s="3" t="n">
        <v>0.19</v>
      </c>
      <c r="AA195" s="3" t="n">
        <v>0.21</v>
      </c>
      <c r="AB195" s="3" t="n">
        <v>0.2</v>
      </c>
      <c r="AC195" s="3" t="n">
        <v>0.18</v>
      </c>
      <c r="AD195" s="3" t="n">
        <v>0.18</v>
      </c>
      <c r="AE195" s="3" t="n">
        <v>0.16</v>
      </c>
      <c r="AF195" s="3" t="n">
        <v>0.3</v>
      </c>
      <c r="AG195" s="3" t="n">
        <v>0.15</v>
      </c>
      <c r="AH195" s="3" t="n">
        <v>0.59</v>
      </c>
      <c r="AI195" s="3" t="n">
        <v>7</v>
      </c>
      <c r="AJ195" s="3" t="n">
        <v>4</v>
      </c>
      <c r="AK195" s="3" t="n">
        <v>14</v>
      </c>
      <c r="AL195" s="3" t="n">
        <v>335</v>
      </c>
      <c r="AM195" s="3" t="n">
        <v>276.7</v>
      </c>
      <c r="AN195" s="3" t="n">
        <v>405.7</v>
      </c>
      <c r="AO195" s="3" t="n">
        <v>0.138</v>
      </c>
      <c r="AP195" s="3" t="n">
        <v>0.094</v>
      </c>
      <c r="AQ195" s="3" t="n">
        <v>0.202</v>
      </c>
      <c r="AR195" s="4">
        <f>HYPERLINK("file:///OrioOrio-b-10mn-m-hno-pol-la-ma-6ehtk6a6", "OrioOrio-b-10mn-m-hno-pol-la-ma-6ehtk6a6")</f>
        <v/>
      </c>
    </row>
    <row r="196">
      <c r="A196" s="1" t="n">
        <v>195</v>
      </c>
      <c r="B196" t="n">
        <v>7</v>
      </c>
      <c r="C196" s="8" t="inlineStr">
        <is>
          <t>Oriolus oriolus</t>
        </is>
      </c>
      <c r="D196" s="8" t="inlineStr">
        <is>
          <t>b</t>
        </is>
      </c>
      <c r="E196" s="8" t="inlineStr">
        <is>
          <t>m</t>
        </is>
      </c>
      <c r="F196" s="8" t="inlineStr">
        <is>
          <t>10mn</t>
        </is>
      </c>
      <c r="G196" t="n">
        <v>11</v>
      </c>
      <c r="H196" t="n">
        <v>902.361121603972</v>
      </c>
      <c r="I196" t="n">
        <v>213</v>
      </c>
      <c r="J196" s="8" t="inlineStr">
        <is>
          <t>HNORMAL</t>
        </is>
      </c>
      <c r="K196" s="8" t="inlineStr">
        <is>
          <t>POLY</t>
        </is>
      </c>
      <c r="L196" t="n">
        <v>20</v>
      </c>
      <c r="M196" s="9" t="inlineStr"/>
      <c r="N196" s="9" t="inlineStr"/>
      <c r="O196" s="7" t="n">
        <v>1</v>
      </c>
      <c r="P196" t="n">
        <v>94</v>
      </c>
      <c r="Q196" t="n">
        <v>11</v>
      </c>
      <c r="R196" t="n">
        <v>100</v>
      </c>
      <c r="S196" t="n">
        <v>0</v>
      </c>
      <c r="T196" t="n">
        <v>6.93</v>
      </c>
      <c r="U196" s="10" t="n">
        <v>0.02</v>
      </c>
      <c r="V196" s="10" t="n">
        <v>0.11</v>
      </c>
      <c r="W196" t="n">
        <v>0.1</v>
      </c>
      <c r="X196" t="n">
        <v>0.1</v>
      </c>
      <c r="Y196" s="10" t="n">
        <v>32.3</v>
      </c>
      <c r="Z196" t="n">
        <v>0.19</v>
      </c>
      <c r="AA196" t="n">
        <v>0.21</v>
      </c>
      <c r="AB196" t="n">
        <v>0.18</v>
      </c>
      <c r="AC196" t="n">
        <v>0.15</v>
      </c>
      <c r="AD196" t="n">
        <v>0.18</v>
      </c>
      <c r="AE196" t="n">
        <v>0.17</v>
      </c>
      <c r="AF196" t="n">
        <v>0.33</v>
      </c>
      <c r="AG196" t="n">
        <v>0.17</v>
      </c>
      <c r="AH196" t="n">
        <v>0.61</v>
      </c>
      <c r="AI196" t="n">
        <v>8</v>
      </c>
      <c r="AJ196" t="n">
        <v>4</v>
      </c>
      <c r="AK196" t="n">
        <v>15</v>
      </c>
      <c r="AL196" t="n">
        <v>337.7</v>
      </c>
      <c r="AM196" t="n">
        <v>284.8</v>
      </c>
      <c r="AN196" t="n">
        <v>400.4</v>
      </c>
      <c r="AO196" t="n">
        <v>0.14</v>
      </c>
      <c r="AP196" t="n">
        <v>0.1</v>
      </c>
      <c r="AQ196" t="n">
        <v>0.197</v>
      </c>
      <c r="AR196" s="8">
        <f>HYPERLINK("file:///OrioOrio-b-10mn-m-hno-pol-l20-5u1ualme", "OrioOrio-b-10mn-m-hno-pol-l20-5u1ualme")</f>
        <v/>
      </c>
    </row>
    <row r="197">
      <c r="A197" s="1" t="n">
        <v>196</v>
      </c>
      <c r="B197" t="n">
        <v>7</v>
      </c>
      <c r="C197" s="8" t="inlineStr">
        <is>
          <t>Oriolus oriolus</t>
        </is>
      </c>
      <c r="D197" s="8" t="inlineStr">
        <is>
          <t>b</t>
        </is>
      </c>
      <c r="E197" s="8" t="inlineStr">
        <is>
          <t>m</t>
        </is>
      </c>
      <c r="F197" s="8" t="inlineStr">
        <is>
          <t>10mn</t>
        </is>
      </c>
      <c r="G197" t="n">
        <v>11</v>
      </c>
      <c r="H197" t="n">
        <v>902.361121603972</v>
      </c>
      <c r="I197" t="n">
        <v>202</v>
      </c>
      <c r="J197" s="8" t="inlineStr">
        <is>
          <t>HNORMAL</t>
        </is>
      </c>
      <c r="K197" s="8" t="inlineStr">
        <is>
          <t>POLY</t>
        </is>
      </c>
      <c r="L197" s="9" t="inlineStr"/>
      <c r="M197" s="9" t="inlineStr"/>
      <c r="N197" s="9" t="inlineStr"/>
      <c r="O197" s="7" t="n">
        <v>1</v>
      </c>
      <c r="P197" t="n">
        <v>94</v>
      </c>
      <c r="Q197" t="n">
        <v>11</v>
      </c>
      <c r="R197" t="n">
        <v>100</v>
      </c>
      <c r="S197" t="n">
        <v>0</v>
      </c>
      <c r="T197" t="n">
        <v>6.82</v>
      </c>
      <c r="U197" s="10" t="n">
        <v>0.02</v>
      </c>
      <c r="V197" s="10" t="n">
        <v>0.12</v>
      </c>
      <c r="W197" t="n">
        <v>0.1</v>
      </c>
      <c r="X197" t="n">
        <v>0.1</v>
      </c>
      <c r="Y197" s="10" t="n">
        <v>32.3</v>
      </c>
      <c r="Z197" t="n">
        <v>0.18</v>
      </c>
      <c r="AA197" t="n">
        <v>0.2</v>
      </c>
      <c r="AB197" t="n">
        <v>0.18</v>
      </c>
      <c r="AC197" t="n">
        <v>0.14</v>
      </c>
      <c r="AD197" t="n">
        <v>0.17</v>
      </c>
      <c r="AE197" t="n">
        <v>0.16</v>
      </c>
      <c r="AF197" t="n">
        <v>0.32</v>
      </c>
      <c r="AG197" t="n">
        <v>0.17</v>
      </c>
      <c r="AH197" t="n">
        <v>0.61</v>
      </c>
      <c r="AI197" t="n">
        <v>8</v>
      </c>
      <c r="AJ197" t="n">
        <v>4</v>
      </c>
      <c r="AK197" t="n">
        <v>15</v>
      </c>
      <c r="AL197" t="n">
        <v>338.9</v>
      </c>
      <c r="AM197" t="n">
        <v>285.8</v>
      </c>
      <c r="AN197" t="n">
        <v>401.9</v>
      </c>
      <c r="AO197" t="n">
        <v>0.141</v>
      </c>
      <c r="AP197" t="n">
        <v>0.1</v>
      </c>
      <c r="AQ197" t="n">
        <v>0.198</v>
      </c>
      <c r="AR197" s="8">
        <f>HYPERLINK("file:///OrioOrio-b-10mn-m-hno-pol-dut_vcx5", "OrioOrio-b-10mn-m-hno-pol-dut_vcx5")</f>
        <v/>
      </c>
    </row>
    <row r="198">
      <c r="A198" s="1" t="n">
        <v>197</v>
      </c>
      <c r="B198" s="3" t="n">
        <v>7</v>
      </c>
      <c r="C198" s="4" t="inlineStr">
        <is>
          <t>Oriolus oriolus</t>
        </is>
      </c>
      <c r="D198" s="4" t="inlineStr">
        <is>
          <t>b</t>
        </is>
      </c>
      <c r="E198" s="4" t="inlineStr">
        <is>
          <t>m</t>
        </is>
      </c>
      <c r="F198" s="4" t="inlineStr">
        <is>
          <t>10mn</t>
        </is>
      </c>
      <c r="G198" s="3" t="n">
        <v>11</v>
      </c>
      <c r="H198" s="3" t="n">
        <v>902.361121603972</v>
      </c>
      <c r="I198" s="3" t="n">
        <v>222</v>
      </c>
      <c r="J198" s="4" t="inlineStr">
        <is>
          <t>HAZARD</t>
        </is>
      </c>
      <c r="K198" s="4" t="inlineStr">
        <is>
          <t>POLY</t>
        </is>
      </c>
      <c r="L198" s="3" t="n">
        <v>83</v>
      </c>
      <c r="M198" s="5" t="inlineStr"/>
      <c r="N198" s="3" t="n">
        <v>4</v>
      </c>
      <c r="O198" s="6" t="n">
        <v>2</v>
      </c>
      <c r="P198" s="3" t="n">
        <v>94</v>
      </c>
      <c r="Q198" s="3" t="n">
        <v>10</v>
      </c>
      <c r="R198" s="3" t="n">
        <v>90.90000000000001</v>
      </c>
      <c r="S198" s="3" t="n">
        <v>0</v>
      </c>
      <c r="T198" s="3" t="n">
        <v>0</v>
      </c>
      <c r="U198" s="10" t="n">
        <v>0.01</v>
      </c>
      <c r="V198" s="7" t="n">
        <v>0.86</v>
      </c>
      <c r="W198" s="3" t="n">
        <v>0.7</v>
      </c>
      <c r="X198" s="3" t="n">
        <v>0.6</v>
      </c>
      <c r="Y198" s="10" t="n">
        <v>49.6</v>
      </c>
      <c r="Z198" s="3" t="n">
        <v>0.14</v>
      </c>
      <c r="AA198" s="3" t="n">
        <v>0.23</v>
      </c>
      <c r="AB198" s="3" t="n">
        <v>0.26</v>
      </c>
      <c r="AC198" s="3" t="n">
        <v>0.1</v>
      </c>
      <c r="AD198" s="3" t="n">
        <v>0.17</v>
      </c>
      <c r="AE198" s="3" t="n">
        <v>0.06</v>
      </c>
      <c r="AF198" s="3" t="n">
        <v>0.41</v>
      </c>
      <c r="AG198" s="3" t="n">
        <v>0.15</v>
      </c>
      <c r="AH198" s="3" t="n">
        <v>1.08</v>
      </c>
      <c r="AI198" s="3" t="n">
        <v>10</v>
      </c>
      <c r="AJ198" s="3" t="n">
        <v>4</v>
      </c>
      <c r="AK198" s="3" t="n">
        <v>26</v>
      </c>
      <c r="AL198" s="3" t="n">
        <v>289</v>
      </c>
      <c r="AM198" s="3" t="n">
        <v>184.1</v>
      </c>
      <c r="AN198" s="3" t="n">
        <v>453.9</v>
      </c>
      <c r="AO198" s="3" t="n">
        <v>0.103</v>
      </c>
      <c r="AP198" s="3" t="n">
        <v>0.043</v>
      </c>
      <c r="AQ198" s="3" t="n">
        <v>0.247</v>
      </c>
      <c r="AR198" s="4">
        <f>HYPERLINK("file:///OrioOrio-b-10mn-m-haz-pol-la-ma-fxa6mf7w", "OrioOrio-b-10mn-m-haz-pol-la-ma-fxa6mf7w")</f>
        <v/>
      </c>
    </row>
    <row r="199">
      <c r="A199" s="1" t="n">
        <v>198</v>
      </c>
      <c r="B199" s="3" t="n">
        <v>7</v>
      </c>
      <c r="C199" s="4" t="inlineStr">
        <is>
          <t>Oriolus oriolus</t>
        </is>
      </c>
      <c r="D199" s="4" t="inlineStr">
        <is>
          <t>b</t>
        </is>
      </c>
      <c r="E199" s="4" t="inlineStr">
        <is>
          <t>m</t>
        </is>
      </c>
      <c r="F199" s="4" t="inlineStr">
        <is>
          <t>10mn</t>
        </is>
      </c>
      <c r="G199" s="3" t="n">
        <v>11</v>
      </c>
      <c r="H199" s="3" t="n">
        <v>902.361121603972</v>
      </c>
      <c r="I199" s="3" t="n">
        <v>218</v>
      </c>
      <c r="J199" s="4" t="inlineStr">
        <is>
          <t>HAZARD</t>
        </is>
      </c>
      <c r="K199" s="4" t="inlineStr">
        <is>
          <t>POLY</t>
        </is>
      </c>
      <c r="L199" s="5" t="inlineStr"/>
      <c r="M199" s="5" t="inlineStr"/>
      <c r="N199" s="3" t="n">
        <v>5</v>
      </c>
      <c r="O199" s="6" t="n">
        <v>2</v>
      </c>
      <c r="P199" s="3" t="n">
        <v>94</v>
      </c>
      <c r="Q199" s="3" t="n">
        <v>11</v>
      </c>
      <c r="R199" s="3" t="n">
        <v>100</v>
      </c>
      <c r="S199" s="3" t="n">
        <v>0</v>
      </c>
      <c r="T199" s="3" t="n">
        <v>0</v>
      </c>
      <c r="U199" s="6" t="n">
        <v>0.4</v>
      </c>
      <c r="V199" s="7" t="n">
        <v>0.98</v>
      </c>
      <c r="W199" s="3" t="n">
        <v>1</v>
      </c>
      <c r="X199" s="3" t="n">
        <v>1</v>
      </c>
      <c r="Y199" s="10" t="n">
        <v>61</v>
      </c>
      <c r="Z199" s="3" t="n">
        <v>0.12</v>
      </c>
      <c r="AA199" s="3" t="n">
        <v>0.33</v>
      </c>
      <c r="AB199" s="3" t="n">
        <v>0.46</v>
      </c>
      <c r="AC199" s="3" t="n">
        <v>0.13</v>
      </c>
      <c r="AD199" s="3" t="n">
        <v>0.15</v>
      </c>
      <c r="AE199" s="3" t="n">
        <v>0.03</v>
      </c>
      <c r="AF199" s="3" t="n">
        <v>0.79</v>
      </c>
      <c r="AG199" s="3" t="n">
        <v>0.24</v>
      </c>
      <c r="AH199" s="3" t="n">
        <v>2.62</v>
      </c>
      <c r="AI199" s="3" t="n">
        <v>19</v>
      </c>
      <c r="AJ199" s="3" t="n">
        <v>6</v>
      </c>
      <c r="AK199" s="3" t="n">
        <v>63</v>
      </c>
      <c r="AL199" s="3" t="n">
        <v>217.5</v>
      </c>
      <c r="AM199" s="3" t="n">
        <v>119.4</v>
      </c>
      <c r="AN199" s="3" t="n">
        <v>396.1</v>
      </c>
      <c r="AO199" s="3" t="n">
        <v>0.058</v>
      </c>
      <c r="AP199" s="3" t="n">
        <v>0.019</v>
      </c>
      <c r="AQ199" s="3" t="n">
        <v>0.182</v>
      </c>
      <c r="AR199" s="4">
        <f>HYPERLINK("file:///OrioOrio-b-10mn-m-haz-pol-ma-8nxluetp", "OrioOrio-b-10mn-m-haz-pol-ma-8nxluetp")</f>
        <v/>
      </c>
    </row>
    <row r="200">
      <c r="A200" s="1" t="n">
        <v>199</v>
      </c>
      <c r="B200" s="3" t="n">
        <v>7</v>
      </c>
      <c r="C200" s="4" t="inlineStr">
        <is>
          <t>Oriolus oriolus</t>
        </is>
      </c>
      <c r="D200" s="4" t="inlineStr">
        <is>
          <t>b</t>
        </is>
      </c>
      <c r="E200" s="4" t="inlineStr">
        <is>
          <t>m</t>
        </is>
      </c>
      <c r="F200" s="4" t="inlineStr">
        <is>
          <t>10mn</t>
        </is>
      </c>
      <c r="G200" s="3" t="n">
        <v>11</v>
      </c>
      <c r="H200" s="3" t="n">
        <v>902.361121603972</v>
      </c>
      <c r="I200" s="3" t="n">
        <v>217</v>
      </c>
      <c r="J200" s="4" t="inlineStr">
        <is>
          <t>HAZARD</t>
        </is>
      </c>
      <c r="K200" s="4" t="inlineStr">
        <is>
          <t>POLY</t>
        </is>
      </c>
      <c r="L200" s="5" t="inlineStr"/>
      <c r="M200" s="5" t="inlineStr"/>
      <c r="N200" s="5" t="inlineStr"/>
      <c r="O200" s="6" t="n">
        <v>2</v>
      </c>
      <c r="P200" s="3" t="n">
        <v>94</v>
      </c>
      <c r="Q200" s="3" t="n">
        <v>11</v>
      </c>
      <c r="R200" s="3" t="n">
        <v>100</v>
      </c>
      <c r="S200" s="3" t="n">
        <v>0</v>
      </c>
      <c r="T200" s="3" t="n">
        <v>0</v>
      </c>
      <c r="U200" s="6" t="n">
        <v>0.22</v>
      </c>
      <c r="V200" s="7" t="n">
        <v>0.98</v>
      </c>
      <c r="W200" s="3" t="n">
        <v>1</v>
      </c>
      <c r="X200" s="3" t="n">
        <v>1</v>
      </c>
      <c r="Y200" s="10" t="n">
        <v>61</v>
      </c>
      <c r="Z200" s="3" t="n">
        <v>0.11</v>
      </c>
      <c r="AA200" s="3" t="n">
        <v>0.31</v>
      </c>
      <c r="AB200" s="3" t="n">
        <v>0.43</v>
      </c>
      <c r="AC200" s="3" t="n">
        <v>0.12</v>
      </c>
      <c r="AD200" s="3" t="n">
        <v>0.14</v>
      </c>
      <c r="AE200" s="3" t="n">
        <v>0.02</v>
      </c>
      <c r="AF200" s="3" t="n">
        <v>0.79</v>
      </c>
      <c r="AG200" s="3" t="n">
        <v>0.24</v>
      </c>
      <c r="AH200" s="3" t="n">
        <v>2.62</v>
      </c>
      <c r="AI200" s="3" t="n">
        <v>19</v>
      </c>
      <c r="AJ200" s="3" t="n">
        <v>6</v>
      </c>
      <c r="AK200" s="3" t="n">
        <v>63</v>
      </c>
      <c r="AL200" s="3" t="n">
        <v>217.5</v>
      </c>
      <c r="AM200" s="3" t="n">
        <v>119.4</v>
      </c>
      <c r="AN200" s="3" t="n">
        <v>396.1</v>
      </c>
      <c r="AO200" s="3" t="n">
        <v>0.058</v>
      </c>
      <c r="AP200" s="3" t="n">
        <v>0.019</v>
      </c>
      <c r="AQ200" s="3" t="n">
        <v>0.182</v>
      </c>
      <c r="AR200" s="4">
        <f>HYPERLINK("file:///OrioOrio-b-10mn-m-haz-pol-qpqgdnvg", "OrioOrio-b-10mn-m-haz-pol-qpqgdnvg")</f>
        <v/>
      </c>
    </row>
    <row r="201">
      <c r="A201" s="1" t="n">
        <v>200</v>
      </c>
      <c r="B201" s="3" t="n">
        <v>7</v>
      </c>
      <c r="C201" s="4" t="inlineStr">
        <is>
          <t>Oriolus oriolus</t>
        </is>
      </c>
      <c r="D201" s="4" t="inlineStr">
        <is>
          <t>b</t>
        </is>
      </c>
      <c r="E201" s="4" t="inlineStr">
        <is>
          <t>m</t>
        </is>
      </c>
      <c r="F201" s="4" t="inlineStr">
        <is>
          <t>10mn</t>
        </is>
      </c>
      <c r="G201" s="3" t="n">
        <v>11</v>
      </c>
      <c r="H201" s="3" t="n">
        <v>902.361121603972</v>
      </c>
      <c r="I201" s="3" t="n">
        <v>228</v>
      </c>
      <c r="J201" s="4" t="inlineStr">
        <is>
          <t>HAZARD</t>
        </is>
      </c>
      <c r="K201" s="4" t="inlineStr">
        <is>
          <t>POLY</t>
        </is>
      </c>
      <c r="L201" s="3" t="n">
        <v>20</v>
      </c>
      <c r="M201" s="5" t="inlineStr"/>
      <c r="N201" s="5" t="inlineStr"/>
      <c r="O201" s="6" t="n">
        <v>2</v>
      </c>
      <c r="P201" s="3" t="n">
        <v>94</v>
      </c>
      <c r="Q201" s="3" t="n">
        <v>11</v>
      </c>
      <c r="R201" s="3" t="n">
        <v>100</v>
      </c>
      <c r="S201" s="3" t="n">
        <v>0</v>
      </c>
      <c r="T201" s="3" t="n">
        <v>0</v>
      </c>
      <c r="U201" s="6" t="n">
        <v>0.22</v>
      </c>
      <c r="V201" s="7" t="n">
        <v>0.99</v>
      </c>
      <c r="W201" s="3" t="n">
        <v>1</v>
      </c>
      <c r="X201" s="3" t="n">
        <v>1</v>
      </c>
      <c r="Y201" s="10" t="n">
        <v>62.5</v>
      </c>
      <c r="Z201" s="3" t="n">
        <v>0.09</v>
      </c>
      <c r="AA201" s="3" t="n">
        <v>0.29</v>
      </c>
      <c r="AB201" s="3" t="n">
        <v>0.41</v>
      </c>
      <c r="AC201" s="3" t="n">
        <v>0.1</v>
      </c>
      <c r="AD201" s="3" t="n">
        <v>0.12</v>
      </c>
      <c r="AE201" s="3" t="n">
        <v>0.02</v>
      </c>
      <c r="AF201" s="3" t="n">
        <v>0.82</v>
      </c>
      <c r="AG201" s="3" t="n">
        <v>0.24</v>
      </c>
      <c r="AH201" s="3" t="n">
        <v>2.8</v>
      </c>
      <c r="AI201" s="3" t="n">
        <v>20</v>
      </c>
      <c r="AJ201" s="3" t="n">
        <v>6</v>
      </c>
      <c r="AK201" s="3" t="n">
        <v>67</v>
      </c>
      <c r="AL201" s="3" t="n">
        <v>213.3</v>
      </c>
      <c r="AM201" s="3" t="n">
        <v>115</v>
      </c>
      <c r="AN201" s="3" t="n">
        <v>395.7</v>
      </c>
      <c r="AO201" s="3" t="n">
        <v>0.056</v>
      </c>
      <c r="AP201" s="3" t="n">
        <v>0.017</v>
      </c>
      <c r="AQ201" s="3" t="n">
        <v>0.181</v>
      </c>
      <c r="AR201" s="4">
        <f>HYPERLINK("file:///OrioOrio-b-10mn-m-haz-pol-l20-_0wvgpp9", "OrioOrio-b-10mn-m-haz-pol-l20-_0wvgpp9")</f>
        <v/>
      </c>
    </row>
    <row r="202">
      <c r="A202" s="1" t="n">
        <v>201</v>
      </c>
      <c r="B202" s="3" t="n">
        <v>7</v>
      </c>
      <c r="C202" s="4" t="inlineStr">
        <is>
          <t>Oriolus oriolus</t>
        </is>
      </c>
      <c r="D202" s="4" t="inlineStr">
        <is>
          <t>b</t>
        </is>
      </c>
      <c r="E202" s="4" t="inlineStr">
        <is>
          <t>m</t>
        </is>
      </c>
      <c r="F202" s="4" t="inlineStr">
        <is>
          <t>10mn</t>
        </is>
      </c>
      <c r="G202" s="3" t="n">
        <v>11</v>
      </c>
      <c r="H202" s="3" t="n">
        <v>902.361121603972</v>
      </c>
      <c r="I202" s="3" t="n">
        <v>204</v>
      </c>
      <c r="J202" s="4" t="inlineStr">
        <is>
          <t>HNORMAL</t>
        </is>
      </c>
      <c r="K202" s="4" t="inlineStr">
        <is>
          <t>POLY</t>
        </is>
      </c>
      <c r="L202" s="5" t="inlineStr"/>
      <c r="M202" s="3" t="n">
        <v>793</v>
      </c>
      <c r="N202" s="5" t="inlineStr"/>
      <c r="O202" s="6" t="n">
        <v>2</v>
      </c>
      <c r="P202" s="3" t="n">
        <v>94</v>
      </c>
      <c r="Q202" s="3" t="n">
        <v>10</v>
      </c>
      <c r="R202" s="3" t="n">
        <v>90.90000000000001</v>
      </c>
      <c r="S202" s="3" t="n">
        <v>0</v>
      </c>
      <c r="T202" s="3" t="n">
        <v>0</v>
      </c>
      <c r="U202" s="11" t="inlineStr"/>
      <c r="V202" s="7" t="n">
        <v>0.99</v>
      </c>
      <c r="W202" s="3" t="n">
        <v>1</v>
      </c>
      <c r="X202" s="3" t="n">
        <v>1</v>
      </c>
      <c r="Y202" s="10" t="n">
        <v>44.8</v>
      </c>
      <c r="Z202" s="3" t="n">
        <v>0</v>
      </c>
      <c r="AA202" s="3" t="n">
        <v>0</v>
      </c>
      <c r="AB202" s="5" t="inlineStr"/>
      <c r="AC202" s="3" t="n">
        <v>0</v>
      </c>
      <c r="AD202" s="3" t="n">
        <v>0</v>
      </c>
      <c r="AE202" s="3" t="n">
        <v>0</v>
      </c>
      <c r="AF202" s="3" t="n">
        <v>0.76</v>
      </c>
      <c r="AG202" s="3" t="n">
        <v>0.32</v>
      </c>
      <c r="AH202" s="3" t="n">
        <v>1.84</v>
      </c>
      <c r="AI202" s="3" t="n">
        <v>18</v>
      </c>
      <c r="AJ202" s="3" t="n">
        <v>8</v>
      </c>
      <c r="AK202" s="3" t="n">
        <v>44</v>
      </c>
      <c r="AL202" s="3" t="n">
        <v>210.4</v>
      </c>
      <c r="AM202" s="3" t="n">
        <v>144.9</v>
      </c>
      <c r="AN202" s="3" t="n">
        <v>305.7</v>
      </c>
      <c r="AO202" s="3" t="n">
        <v>0.07000000000000001</v>
      </c>
      <c r="AP202" s="3" t="n">
        <v>0.034</v>
      </c>
      <c r="AQ202" s="3" t="n">
        <v>0.146</v>
      </c>
      <c r="AR202" s="4">
        <f>HYPERLINK("file:///OrioOrio-b-10mn-m-hno-pol-ra-p5jj83ko", "OrioOrio-b-10mn-m-hno-pol-ra-p5jj83ko")</f>
        <v/>
      </c>
    </row>
    <row r="203">
      <c r="A203" s="1" t="n">
        <v>202</v>
      </c>
      <c r="B203" s="3" t="n">
        <v>7</v>
      </c>
      <c r="C203" s="4" t="inlineStr">
        <is>
          <t>Oriolus oriolus</t>
        </is>
      </c>
      <c r="D203" s="4" t="inlineStr">
        <is>
          <t>b</t>
        </is>
      </c>
      <c r="E203" s="4" t="inlineStr">
        <is>
          <t>m</t>
        </is>
      </c>
      <c r="F203" s="4" t="inlineStr">
        <is>
          <t>10mn</t>
        </is>
      </c>
      <c r="G203" s="3" t="n">
        <v>11</v>
      </c>
      <c r="H203" s="3" t="n">
        <v>902.361121603972</v>
      </c>
      <c r="I203" s="3" t="n">
        <v>206</v>
      </c>
      <c r="J203" s="4" t="inlineStr">
        <is>
          <t>HNORMAL</t>
        </is>
      </c>
      <c r="K203" s="4" t="inlineStr">
        <is>
          <t>POLY</t>
        </is>
      </c>
      <c r="L203" s="3" t="n">
        <v>83</v>
      </c>
      <c r="M203" s="5" t="inlineStr"/>
      <c r="N203" s="5" t="inlineStr"/>
      <c r="O203" s="7" t="n">
        <v>1</v>
      </c>
      <c r="P203" s="3" t="n">
        <v>94</v>
      </c>
      <c r="Q203" s="3" t="n">
        <v>10</v>
      </c>
      <c r="R203" s="3" t="n">
        <v>90.90000000000001</v>
      </c>
      <c r="S203" s="3" t="n">
        <v>0</v>
      </c>
      <c r="T203" s="3" t="n">
        <v>0</v>
      </c>
      <c r="U203" s="11" t="inlineStr"/>
      <c r="V203" s="10" t="n">
        <v>0.1</v>
      </c>
      <c r="W203" s="3" t="n">
        <v>0.1</v>
      </c>
      <c r="X203" s="3" t="n">
        <v>0.05</v>
      </c>
      <c r="Y203" s="10" t="n">
        <v>34.5</v>
      </c>
      <c r="Z203" s="3" t="n">
        <v>0</v>
      </c>
      <c r="AA203" s="3" t="n">
        <v>0</v>
      </c>
      <c r="AB203" s="5" t="inlineStr"/>
      <c r="AC203" s="3" t="n">
        <v>0</v>
      </c>
      <c r="AD203" s="3" t="n">
        <v>0</v>
      </c>
      <c r="AE203" s="3" t="n">
        <v>0</v>
      </c>
      <c r="AF203" s="3" t="n">
        <v>0.3</v>
      </c>
      <c r="AG203" s="3" t="n">
        <v>0.15</v>
      </c>
      <c r="AH203" s="3" t="n">
        <v>0.59</v>
      </c>
      <c r="AI203" s="3" t="n">
        <v>7</v>
      </c>
      <c r="AJ203" s="3" t="n">
        <v>4</v>
      </c>
      <c r="AK203" s="3" t="n">
        <v>14</v>
      </c>
      <c r="AL203" s="3" t="n">
        <v>335.2</v>
      </c>
      <c r="AM203" s="3" t="n">
        <v>276.8</v>
      </c>
      <c r="AN203" s="3" t="n">
        <v>405.9</v>
      </c>
      <c r="AO203" s="3" t="n">
        <v>0.138</v>
      </c>
      <c r="AP203" s="3" t="n">
        <v>0.094</v>
      </c>
      <c r="AQ203" s="3" t="n">
        <v>0.202</v>
      </c>
      <c r="AR203" s="4">
        <f>HYPERLINK("file:///OrioOrio-b-10mn-m-hno-pol-la-878mqlrq", "OrioOrio-b-10mn-m-hno-pol-la-878mqlrq")</f>
        <v/>
      </c>
    </row>
    <row r="204">
      <c r="A204" s="1" t="n">
        <v>203</v>
      </c>
      <c r="B204" s="3" t="n">
        <v>7</v>
      </c>
      <c r="C204" s="4" t="inlineStr">
        <is>
          <t>Oriolus oriolus</t>
        </is>
      </c>
      <c r="D204" s="4" t="inlineStr">
        <is>
          <t>b</t>
        </is>
      </c>
      <c r="E204" s="4" t="inlineStr">
        <is>
          <t>m</t>
        </is>
      </c>
      <c r="F204" s="4" t="inlineStr">
        <is>
          <t>10mn</t>
        </is>
      </c>
      <c r="G204" s="3" t="n">
        <v>11</v>
      </c>
      <c r="H204" s="3" t="n">
        <v>902.361121603972</v>
      </c>
      <c r="I204" s="3" t="n">
        <v>208</v>
      </c>
      <c r="J204" s="4" t="inlineStr">
        <is>
          <t>HNORMAL</t>
        </is>
      </c>
      <c r="K204" s="4" t="inlineStr">
        <is>
          <t>POLY</t>
        </is>
      </c>
      <c r="L204" s="3" t="n">
        <v>83</v>
      </c>
      <c r="M204" s="3" t="n">
        <v>653</v>
      </c>
      <c r="N204" s="5" t="inlineStr"/>
      <c r="O204" s="6" t="n">
        <v>2</v>
      </c>
      <c r="P204" s="3" t="n">
        <v>94</v>
      </c>
      <c r="Q204" s="3" t="n">
        <v>9</v>
      </c>
      <c r="R204" s="3" t="n">
        <v>81.8</v>
      </c>
      <c r="S204" s="3" t="n">
        <v>0</v>
      </c>
      <c r="T204" s="3" t="n">
        <v>0</v>
      </c>
      <c r="U204" s="11" t="inlineStr"/>
      <c r="V204" s="7" t="n">
        <v>0.86</v>
      </c>
      <c r="W204" s="3" t="n">
        <v>0.9</v>
      </c>
      <c r="X204" s="3" t="n">
        <v>0.8</v>
      </c>
      <c r="Y204" s="10" t="n">
        <v>49.7</v>
      </c>
      <c r="Z204" s="3" t="n">
        <v>0</v>
      </c>
      <c r="AA204" s="3" t="n">
        <v>0</v>
      </c>
      <c r="AB204" s="5" t="inlineStr"/>
      <c r="AC204" s="3" t="n">
        <v>0</v>
      </c>
      <c r="AD204" s="3" t="n">
        <v>0</v>
      </c>
      <c r="AE204" s="3" t="n">
        <v>0</v>
      </c>
      <c r="AF204" s="3" t="n">
        <v>0.86</v>
      </c>
      <c r="AG204" s="3" t="n">
        <v>0.33</v>
      </c>
      <c r="AH204" s="3" t="n">
        <v>2.29</v>
      </c>
      <c r="AI204" s="3" t="n">
        <v>21</v>
      </c>
      <c r="AJ204" s="3" t="n">
        <v>8</v>
      </c>
      <c r="AK204" s="3" t="n">
        <v>55</v>
      </c>
      <c r="AL204" s="3" t="n">
        <v>187.9</v>
      </c>
      <c r="AM204" s="3" t="n">
        <v>121.5</v>
      </c>
      <c r="AN204" s="3" t="n">
        <v>290.5</v>
      </c>
      <c r="AO204" s="3" t="n">
        <v>0.083</v>
      </c>
      <c r="AP204" s="3" t="n">
        <v>0.035</v>
      </c>
      <c r="AQ204" s="3" t="n">
        <v>0.194</v>
      </c>
      <c r="AR204" s="4">
        <f>HYPERLINK("file:///OrioOrio-b-10mn-m-hno-pol-la-ra-7y0gfiq5", "OrioOrio-b-10mn-m-hno-pol-la-ra-7y0gfiq5")</f>
        <v/>
      </c>
    </row>
    <row r="205">
      <c r="A205" s="1" t="n">
        <v>204</v>
      </c>
      <c r="B205" s="3" t="n">
        <v>7</v>
      </c>
      <c r="C205" s="4" t="inlineStr">
        <is>
          <t>Oriolus oriolus</t>
        </is>
      </c>
      <c r="D205" s="4" t="inlineStr">
        <is>
          <t>b</t>
        </is>
      </c>
      <c r="E205" s="4" t="inlineStr">
        <is>
          <t>m</t>
        </is>
      </c>
      <c r="F205" s="4" t="inlineStr">
        <is>
          <t>10mn</t>
        </is>
      </c>
      <c r="G205" s="3" t="n">
        <v>11</v>
      </c>
      <c r="H205" s="3" t="n">
        <v>902.361121603972</v>
      </c>
      <c r="I205" s="3" t="n">
        <v>211</v>
      </c>
      <c r="J205" s="4" t="inlineStr">
        <is>
          <t>HNORMAL</t>
        </is>
      </c>
      <c r="K205" s="4" t="inlineStr">
        <is>
          <t>POLY</t>
        </is>
      </c>
      <c r="L205" s="5" t="inlineStr"/>
      <c r="M205" s="3" t="n">
        <v>100</v>
      </c>
      <c r="N205" s="5" t="inlineStr"/>
      <c r="O205" s="6" t="n">
        <v>2</v>
      </c>
      <c r="P205" s="3" t="n">
        <v>94</v>
      </c>
      <c r="Q205" s="3" t="n">
        <v>3</v>
      </c>
      <c r="R205" s="3" t="n">
        <v>27.3</v>
      </c>
      <c r="S205" s="3" t="n">
        <v>0</v>
      </c>
      <c r="T205" s="3" t="n">
        <v>0</v>
      </c>
      <c r="U205" s="11" t="inlineStr"/>
      <c r="V205" s="10" t="n">
        <v>0.16</v>
      </c>
      <c r="W205" s="3" t="n">
        <v>0</v>
      </c>
      <c r="X205" s="3" t="n">
        <v>0</v>
      </c>
      <c r="Y205" s="10" t="n">
        <v>141</v>
      </c>
      <c r="Z205" s="3" t="n">
        <v>0</v>
      </c>
      <c r="AA205" s="3" t="n">
        <v>0</v>
      </c>
      <c r="AB205" s="5" t="inlineStr"/>
      <c r="AC205" s="3" t="n">
        <v>0</v>
      </c>
      <c r="AD205" s="3" t="n">
        <v>0</v>
      </c>
      <c r="AE205" s="3" t="n">
        <v>0</v>
      </c>
      <c r="AF205" s="3" t="n">
        <v>1.02</v>
      </c>
      <c r="AG205" s="3" t="n">
        <v>0.03</v>
      </c>
      <c r="AH205" s="3" t="n">
        <v>31.16</v>
      </c>
      <c r="AI205" s="3" t="n">
        <v>24</v>
      </c>
      <c r="AJ205" s="3" t="n">
        <v>1</v>
      </c>
      <c r="AK205" s="3" t="n">
        <v>748</v>
      </c>
      <c r="AL205" s="3" t="n">
        <v>100</v>
      </c>
      <c r="AM205" s="3" t="n">
        <v>7.9</v>
      </c>
      <c r="AN205" s="3" t="n">
        <v>1262.6</v>
      </c>
      <c r="AO205" s="3" t="n">
        <v>1</v>
      </c>
      <c r="AP205" s="3" t="n">
        <v>0.014</v>
      </c>
      <c r="AQ205" s="3" t="n">
        <v>1</v>
      </c>
      <c r="AR205" s="4">
        <f>HYPERLINK("file:///OrioOrio-b-10mn-m-hno-pol-r100-zjkvaoby", "OrioOrio-b-10mn-m-hno-pol-r100-zjkvaoby")</f>
        <v/>
      </c>
    </row>
    <row r="206">
      <c r="A206" s="1" t="n">
        <v>205</v>
      </c>
      <c r="B206" s="3" t="n">
        <v>7</v>
      </c>
      <c r="C206" s="4" t="inlineStr">
        <is>
          <t>Oriolus oriolus</t>
        </is>
      </c>
      <c r="D206" s="4" t="inlineStr">
        <is>
          <t>b</t>
        </is>
      </c>
      <c r="E206" s="4" t="inlineStr">
        <is>
          <t>m</t>
        </is>
      </c>
      <c r="F206" s="4" t="inlineStr">
        <is>
          <t>10mn</t>
        </is>
      </c>
      <c r="G206" s="3" t="n">
        <v>11</v>
      </c>
      <c r="H206" s="3" t="n">
        <v>902.361121603972</v>
      </c>
      <c r="I206" s="3" t="n">
        <v>212</v>
      </c>
      <c r="J206" s="4" t="inlineStr">
        <is>
          <t>HNORMAL</t>
        </is>
      </c>
      <c r="K206" s="4" t="inlineStr">
        <is>
          <t>POLY</t>
        </is>
      </c>
      <c r="L206" s="5" t="inlineStr"/>
      <c r="M206" s="3" t="n">
        <v>200</v>
      </c>
      <c r="N206" s="5" t="inlineStr"/>
      <c r="O206" s="6" t="n">
        <v>2</v>
      </c>
      <c r="P206" s="3" t="n">
        <v>94</v>
      </c>
      <c r="Q206" s="3" t="n">
        <v>5</v>
      </c>
      <c r="R206" s="3" t="n">
        <v>45.5</v>
      </c>
      <c r="S206" s="3" t="n">
        <v>0</v>
      </c>
      <c r="T206" s="3" t="n">
        <v>0</v>
      </c>
      <c r="U206" s="11" t="inlineStr"/>
      <c r="V206" s="6" t="n">
        <v>0.7</v>
      </c>
      <c r="W206" s="3" t="n">
        <v>0.7</v>
      </c>
      <c r="X206" s="3" t="n">
        <v>0.6</v>
      </c>
      <c r="Y206" s="10" t="n">
        <v>79.09999999999999</v>
      </c>
      <c r="Z206" s="3" t="n">
        <v>0</v>
      </c>
      <c r="AA206" s="3" t="n">
        <v>0</v>
      </c>
      <c r="AB206" s="5" t="inlineStr"/>
      <c r="AC206" s="3" t="n">
        <v>0</v>
      </c>
      <c r="AD206" s="3" t="n">
        <v>0</v>
      </c>
      <c r="AE206" s="3" t="n">
        <v>0</v>
      </c>
      <c r="AF206" s="3" t="n">
        <v>0.97</v>
      </c>
      <c r="AG206" s="3" t="n">
        <v>0.2</v>
      </c>
      <c r="AH206" s="3" t="n">
        <v>4.8</v>
      </c>
      <c r="AI206" s="3" t="n">
        <v>23</v>
      </c>
      <c r="AJ206" s="3" t="n">
        <v>5</v>
      </c>
      <c r="AK206" s="3" t="n">
        <v>115</v>
      </c>
      <c r="AL206" s="3" t="n">
        <v>132.2</v>
      </c>
      <c r="AM206" s="3" t="n">
        <v>54.2</v>
      </c>
      <c r="AN206" s="3" t="n">
        <v>322.1</v>
      </c>
      <c r="AO206" s="3" t="n">
        <v>0.437</v>
      </c>
      <c r="AP206" s="3" t="n">
        <v>0.082</v>
      </c>
      <c r="AQ206" s="3" t="n">
        <v>1</v>
      </c>
      <c r="AR206" s="4">
        <f>HYPERLINK("file:///OrioOrio-b-10mn-m-hno-pol-r200-7_d50n8k", "OrioOrio-b-10mn-m-hno-pol-r200-7_d50n8k")</f>
        <v/>
      </c>
    </row>
    <row r="207">
      <c r="A207" s="1" t="n">
        <v>206</v>
      </c>
      <c r="B207" s="3" t="n">
        <v>7</v>
      </c>
      <c r="C207" s="4" t="inlineStr">
        <is>
          <t>Oriolus oriolus</t>
        </is>
      </c>
      <c r="D207" s="4" t="inlineStr">
        <is>
          <t>b</t>
        </is>
      </c>
      <c r="E207" s="4" t="inlineStr">
        <is>
          <t>m</t>
        </is>
      </c>
      <c r="F207" s="4" t="inlineStr">
        <is>
          <t>10mn</t>
        </is>
      </c>
      <c r="G207" s="3" t="n">
        <v>11</v>
      </c>
      <c r="H207" s="3" t="n">
        <v>902.361121603972</v>
      </c>
      <c r="I207" s="3" t="n">
        <v>214</v>
      </c>
      <c r="J207" s="4" t="inlineStr">
        <is>
          <t>HNORMAL</t>
        </is>
      </c>
      <c r="K207" s="4" t="inlineStr">
        <is>
          <t>POLY</t>
        </is>
      </c>
      <c r="L207" s="3" t="n">
        <v>20</v>
      </c>
      <c r="M207" s="3" t="n">
        <v>100</v>
      </c>
      <c r="N207" s="5" t="inlineStr"/>
      <c r="O207" s="6" t="n">
        <v>2</v>
      </c>
      <c r="P207" s="3" t="n">
        <v>94</v>
      </c>
      <c r="Q207" s="3" t="n">
        <v>3</v>
      </c>
      <c r="R207" s="3" t="n">
        <v>27.3</v>
      </c>
      <c r="S207" s="3" t="n">
        <v>0</v>
      </c>
      <c r="T207" s="3" t="n">
        <v>0</v>
      </c>
      <c r="U207" s="11" t="inlineStr"/>
      <c r="V207" s="10" t="n">
        <v>0.18</v>
      </c>
      <c r="W207" s="3" t="n">
        <v>0</v>
      </c>
      <c r="X207" s="3" t="n">
        <v>0</v>
      </c>
      <c r="Y207" s="10" t="n">
        <v>157.5</v>
      </c>
      <c r="Z207" s="3" t="n">
        <v>0</v>
      </c>
      <c r="AA207" s="3" t="n">
        <v>0</v>
      </c>
      <c r="AB207" s="5" t="inlineStr"/>
      <c r="AC207" s="3" t="n">
        <v>0</v>
      </c>
      <c r="AD207" s="3" t="n">
        <v>0</v>
      </c>
      <c r="AE207" s="3" t="n">
        <v>0</v>
      </c>
      <c r="AF207" s="3" t="n">
        <v>1.06</v>
      </c>
      <c r="AG207" s="3" t="n">
        <v>0.02</v>
      </c>
      <c r="AH207" s="3" t="n">
        <v>48.96</v>
      </c>
      <c r="AI207" s="3" t="n">
        <v>25</v>
      </c>
      <c r="AJ207" s="3" t="n">
        <v>1</v>
      </c>
      <c r="AK207" s="3" t="n">
        <v>1175</v>
      </c>
      <c r="AL207" s="3" t="n">
        <v>98</v>
      </c>
      <c r="AM207" s="3" t="n">
        <v>5.8</v>
      </c>
      <c r="AN207" s="3" t="n">
        <v>1649.9</v>
      </c>
      <c r="AO207" s="3" t="n">
        <v>0.96</v>
      </c>
      <c r="AP207" s="3" t="n">
        <v>0.01</v>
      </c>
      <c r="AQ207" s="3" t="n">
        <v>1</v>
      </c>
      <c r="AR207" s="4">
        <f>HYPERLINK("file:///OrioOrio-b-10mn-m-hno-pol-l20-r100-6ea_cpsy", "OrioOrio-b-10mn-m-hno-pol-l20-r100-6ea_cpsy")</f>
        <v/>
      </c>
    </row>
    <row r="208">
      <c r="A208" s="1" t="n">
        <v>207</v>
      </c>
      <c r="B208" s="3" t="n">
        <v>7</v>
      </c>
      <c r="C208" s="4" t="inlineStr">
        <is>
          <t>Oriolus oriolus</t>
        </is>
      </c>
      <c r="D208" s="4" t="inlineStr">
        <is>
          <t>b</t>
        </is>
      </c>
      <c r="E208" s="4" t="inlineStr">
        <is>
          <t>m</t>
        </is>
      </c>
      <c r="F208" s="4" t="inlineStr">
        <is>
          <t>10mn</t>
        </is>
      </c>
      <c r="G208" s="3" t="n">
        <v>11</v>
      </c>
      <c r="H208" s="3" t="n">
        <v>902.361121603972</v>
      </c>
      <c r="I208" s="3" t="n">
        <v>215</v>
      </c>
      <c r="J208" s="4" t="inlineStr">
        <is>
          <t>HNORMAL</t>
        </is>
      </c>
      <c r="K208" s="4" t="inlineStr">
        <is>
          <t>POLY</t>
        </is>
      </c>
      <c r="L208" s="3" t="n">
        <v>20</v>
      </c>
      <c r="M208" s="3" t="n">
        <v>200</v>
      </c>
      <c r="N208" s="5" t="inlineStr"/>
      <c r="O208" s="6" t="n">
        <v>2</v>
      </c>
      <c r="P208" s="3" t="n">
        <v>94</v>
      </c>
      <c r="Q208" s="3" t="n">
        <v>5</v>
      </c>
      <c r="R208" s="3" t="n">
        <v>45.5</v>
      </c>
      <c r="S208" s="3" t="n">
        <v>0</v>
      </c>
      <c r="T208" s="3" t="n">
        <v>0</v>
      </c>
      <c r="U208" s="11" t="inlineStr"/>
      <c r="V208" s="7" t="n">
        <v>0.72</v>
      </c>
      <c r="W208" s="3" t="n">
        <v>0.7</v>
      </c>
      <c r="X208" s="3" t="n">
        <v>0.6</v>
      </c>
      <c r="Y208" s="10" t="n">
        <v>79.09999999999999</v>
      </c>
      <c r="Z208" s="3" t="n">
        <v>0</v>
      </c>
      <c r="AA208" s="3" t="n">
        <v>0</v>
      </c>
      <c r="AB208" s="5" t="inlineStr"/>
      <c r="AC208" s="3" t="n">
        <v>0</v>
      </c>
      <c r="AD208" s="3" t="n">
        <v>0</v>
      </c>
      <c r="AE208" s="3" t="n">
        <v>0</v>
      </c>
      <c r="AF208" s="3" t="n">
        <v>1.03</v>
      </c>
      <c r="AG208" s="3" t="n">
        <v>0.21</v>
      </c>
      <c r="AH208" s="3" t="n">
        <v>5.11</v>
      </c>
      <c r="AI208" s="3" t="n">
        <v>25</v>
      </c>
      <c r="AJ208" s="3" t="n">
        <v>5</v>
      </c>
      <c r="AK208" s="3" t="n">
        <v>123</v>
      </c>
      <c r="AL208" s="3" t="n">
        <v>128</v>
      </c>
      <c r="AM208" s="3" t="n">
        <v>52.5</v>
      </c>
      <c r="AN208" s="3" t="n">
        <v>312</v>
      </c>
      <c r="AO208" s="3" t="n">
        <v>0.41</v>
      </c>
      <c r="AP208" s="3" t="n">
        <v>0.077</v>
      </c>
      <c r="AQ208" s="3" t="n">
        <v>1</v>
      </c>
      <c r="AR208" s="4">
        <f>HYPERLINK("file:///OrioOrio-b-10mn-m-hno-pol-l20-r200-e9p6w78h", "OrioOrio-b-10mn-m-hno-pol-l20-r200-e9p6w78h")</f>
        <v/>
      </c>
    </row>
    <row r="209">
      <c r="A209" s="1" t="n">
        <v>208</v>
      </c>
      <c r="B209" s="3" t="n">
        <v>7</v>
      </c>
      <c r="C209" s="4" t="inlineStr">
        <is>
          <t>Oriolus oriolus</t>
        </is>
      </c>
      <c r="D209" s="4" t="inlineStr">
        <is>
          <t>b</t>
        </is>
      </c>
      <c r="E209" s="4" t="inlineStr">
        <is>
          <t>m</t>
        </is>
      </c>
      <c r="F209" s="4" t="inlineStr">
        <is>
          <t>10mn</t>
        </is>
      </c>
      <c r="G209" s="3" t="n">
        <v>11</v>
      </c>
      <c r="H209" s="3" t="n">
        <v>902.361121603972</v>
      </c>
      <c r="I209" s="3" t="n">
        <v>216</v>
      </c>
      <c r="J209" s="4" t="inlineStr">
        <is>
          <t>HNORMAL</t>
        </is>
      </c>
      <c r="K209" s="4" t="inlineStr">
        <is>
          <t>POLY</t>
        </is>
      </c>
      <c r="L209" s="5" t="inlineStr"/>
      <c r="M209" s="3" t="n">
        <v>400</v>
      </c>
      <c r="N209" s="5" t="inlineStr"/>
      <c r="O209" s="7" t="n">
        <v>1</v>
      </c>
      <c r="P209" s="3" t="n">
        <v>94</v>
      </c>
      <c r="Q209" s="3" t="n">
        <v>10</v>
      </c>
      <c r="R209" s="3" t="n">
        <v>90.90000000000001</v>
      </c>
      <c r="S209" s="3" t="n">
        <v>0</v>
      </c>
      <c r="T209" s="3" t="n">
        <v>0</v>
      </c>
      <c r="U209" s="11" t="inlineStr"/>
      <c r="V209" s="7" t="n">
        <v>0.97</v>
      </c>
      <c r="W209" s="3" t="n">
        <v>1</v>
      </c>
      <c r="X209" s="3" t="n">
        <v>0.9</v>
      </c>
      <c r="Y209" s="10" t="n">
        <v>44.8</v>
      </c>
      <c r="Z209" s="3" t="n">
        <v>0</v>
      </c>
      <c r="AA209" s="3" t="n">
        <v>0</v>
      </c>
      <c r="AB209" s="5" t="inlineStr"/>
      <c r="AC209" s="3" t="n">
        <v>0</v>
      </c>
      <c r="AD209" s="3" t="n">
        <v>0</v>
      </c>
      <c r="AE209" s="3" t="n">
        <v>0</v>
      </c>
      <c r="AF209" s="3" t="n">
        <v>0.68</v>
      </c>
      <c r="AG209" s="3" t="n">
        <v>0.28</v>
      </c>
      <c r="AH209" s="3" t="n">
        <v>1.64</v>
      </c>
      <c r="AI209" s="3" t="n">
        <v>16</v>
      </c>
      <c r="AJ209" s="3" t="n">
        <v>7</v>
      </c>
      <c r="AK209" s="3" t="n">
        <v>39</v>
      </c>
      <c r="AL209" s="3" t="n">
        <v>222.7</v>
      </c>
      <c r="AM209" s="3" t="n">
        <v>153.3</v>
      </c>
      <c r="AN209" s="3" t="n">
        <v>323.6</v>
      </c>
      <c r="AO209" s="3" t="n">
        <v>0.31</v>
      </c>
      <c r="AP209" s="3" t="n">
        <v>0.149</v>
      </c>
      <c r="AQ209" s="3" t="n">
        <v>0.645</v>
      </c>
      <c r="AR209" s="4">
        <f>HYPERLINK("file:///OrioOrio-b-10mn-m-hno-pol-r400-y6sj1ma1", "OrioOrio-b-10mn-m-hno-pol-r400-y6sj1ma1")</f>
        <v/>
      </c>
    </row>
    <row r="210">
      <c r="A210" s="1" t="n">
        <v>209</v>
      </c>
      <c r="B210" s="3" t="n">
        <v>7</v>
      </c>
      <c r="C210" s="4" t="inlineStr">
        <is>
          <t>Oriolus oriolus</t>
        </is>
      </c>
      <c r="D210" s="4" t="inlineStr">
        <is>
          <t>b</t>
        </is>
      </c>
      <c r="E210" s="4" t="inlineStr">
        <is>
          <t>m</t>
        </is>
      </c>
      <c r="F210" s="4" t="inlineStr">
        <is>
          <t>10mn</t>
        </is>
      </c>
      <c r="G210" s="3" t="n">
        <v>11</v>
      </c>
      <c r="H210" s="3" t="n">
        <v>902.361121603972</v>
      </c>
      <c r="I210" s="3" t="n">
        <v>219</v>
      </c>
      <c r="J210" s="4" t="inlineStr">
        <is>
          <t>HAZARD</t>
        </is>
      </c>
      <c r="K210" s="4" t="inlineStr">
        <is>
          <t>POLY</t>
        </is>
      </c>
      <c r="L210" s="5" t="inlineStr"/>
      <c r="M210" s="3" t="n">
        <v>794</v>
      </c>
      <c r="N210" s="5" t="inlineStr"/>
      <c r="O210" s="6" t="n">
        <v>2</v>
      </c>
      <c r="P210" s="3" t="n">
        <v>94</v>
      </c>
      <c r="Q210" s="3" t="n">
        <v>10</v>
      </c>
      <c r="R210" s="3" t="n">
        <v>90.90000000000001</v>
      </c>
      <c r="S210" s="3" t="n">
        <v>0</v>
      </c>
      <c r="T210" s="3" t="n">
        <v>0</v>
      </c>
      <c r="U210" s="11" t="inlineStr"/>
      <c r="V210" s="7" t="n">
        <v>0.86</v>
      </c>
      <c r="W210" s="3" t="n">
        <v>0.9</v>
      </c>
      <c r="X210" s="3" t="n">
        <v>0.8</v>
      </c>
      <c r="Y210" s="10" t="n">
        <v>42.6</v>
      </c>
      <c r="Z210" s="3" t="n">
        <v>0</v>
      </c>
      <c r="AA210" s="3" t="n">
        <v>0</v>
      </c>
      <c r="AB210" s="5" t="inlineStr"/>
      <c r="AC210" s="3" t="n">
        <v>0</v>
      </c>
      <c r="AD210" s="3" t="n">
        <v>0</v>
      </c>
      <c r="AE210" s="3" t="n">
        <v>0</v>
      </c>
      <c r="AF210" s="3" t="n">
        <v>0.48</v>
      </c>
      <c r="AG210" s="3" t="n">
        <v>0.21</v>
      </c>
      <c r="AH210" s="3" t="n">
        <v>1.11</v>
      </c>
      <c r="AI210" s="3" t="n">
        <v>12</v>
      </c>
      <c r="AJ210" s="3" t="n">
        <v>5</v>
      </c>
      <c r="AK210" s="3" t="n">
        <v>27</v>
      </c>
      <c r="AL210" s="3" t="n">
        <v>264.6</v>
      </c>
      <c r="AM210" s="3" t="n">
        <v>187.2</v>
      </c>
      <c r="AN210" s="3" t="n">
        <v>374.1</v>
      </c>
      <c r="AO210" s="3" t="n">
        <v>0.111</v>
      </c>
      <c r="AP210" s="3" t="n">
        <v>0.056</v>
      </c>
      <c r="AQ210" s="3" t="n">
        <v>0.22</v>
      </c>
      <c r="AR210" s="4">
        <f>HYPERLINK("file:///OrioOrio-b-10mn-m-haz-pol-ra-lxyog3ha", "OrioOrio-b-10mn-m-haz-pol-ra-lxyog3ha")</f>
        <v/>
      </c>
    </row>
    <row r="211">
      <c r="A211" s="1" t="n">
        <v>210</v>
      </c>
      <c r="B211" s="3" t="n">
        <v>7</v>
      </c>
      <c r="C211" s="4" t="inlineStr">
        <is>
          <t>Oriolus oriolus</t>
        </is>
      </c>
      <c r="D211" s="4" t="inlineStr">
        <is>
          <t>b</t>
        </is>
      </c>
      <c r="E211" s="4" t="inlineStr">
        <is>
          <t>m</t>
        </is>
      </c>
      <c r="F211" s="4" t="inlineStr">
        <is>
          <t>10mn</t>
        </is>
      </c>
      <c r="G211" s="3" t="n">
        <v>11</v>
      </c>
      <c r="H211" s="3" t="n">
        <v>902.361121603972</v>
      </c>
      <c r="I211" s="3" t="n">
        <v>221</v>
      </c>
      <c r="J211" s="4" t="inlineStr">
        <is>
          <t>HAZARD</t>
        </is>
      </c>
      <c r="K211" s="4" t="inlineStr">
        <is>
          <t>POLY</t>
        </is>
      </c>
      <c r="L211" s="3" t="n">
        <v>83</v>
      </c>
      <c r="M211" s="5" t="inlineStr"/>
      <c r="N211" s="5" t="inlineStr"/>
      <c r="O211" s="6" t="n">
        <v>2</v>
      </c>
      <c r="P211" s="3" t="n">
        <v>94</v>
      </c>
      <c r="Q211" s="3" t="n">
        <v>10</v>
      </c>
      <c r="R211" s="3" t="n">
        <v>90.90000000000001</v>
      </c>
      <c r="S211" s="3" t="n">
        <v>0</v>
      </c>
      <c r="T211" s="3" t="n">
        <v>0</v>
      </c>
      <c r="U211" s="11" t="inlineStr"/>
      <c r="V211" s="7" t="n">
        <v>0.86</v>
      </c>
      <c r="W211" s="3" t="n">
        <v>0.7</v>
      </c>
      <c r="X211" s="3" t="n">
        <v>0.6</v>
      </c>
      <c r="Y211" s="10" t="n">
        <v>49.6</v>
      </c>
      <c r="Z211" s="3" t="n">
        <v>0</v>
      </c>
      <c r="AA211" s="3" t="n">
        <v>0</v>
      </c>
      <c r="AB211" s="5" t="inlineStr"/>
      <c r="AC211" s="3" t="n">
        <v>0</v>
      </c>
      <c r="AD211" s="3" t="n">
        <v>0</v>
      </c>
      <c r="AE211" s="3" t="n">
        <v>0</v>
      </c>
      <c r="AF211" s="3" t="n">
        <v>0.41</v>
      </c>
      <c r="AG211" s="3" t="n">
        <v>0.15</v>
      </c>
      <c r="AH211" s="3" t="n">
        <v>1.08</v>
      </c>
      <c r="AI211" s="3" t="n">
        <v>10</v>
      </c>
      <c r="AJ211" s="3" t="n">
        <v>4</v>
      </c>
      <c r="AK211" s="3" t="n">
        <v>26</v>
      </c>
      <c r="AL211" s="3" t="n">
        <v>289</v>
      </c>
      <c r="AM211" s="3" t="n">
        <v>184.1</v>
      </c>
      <c r="AN211" s="3" t="n">
        <v>453.9</v>
      </c>
      <c r="AO211" s="3" t="n">
        <v>0.103</v>
      </c>
      <c r="AP211" s="3" t="n">
        <v>0.043</v>
      </c>
      <c r="AQ211" s="3" t="n">
        <v>0.247</v>
      </c>
      <c r="AR211" s="4">
        <f>HYPERLINK("file:///OrioOrio-b-10mn-m-haz-pol-la-aybosb2l", "OrioOrio-b-10mn-m-haz-pol-la-aybosb2l")</f>
        <v/>
      </c>
    </row>
    <row r="212">
      <c r="A212" s="1" t="n">
        <v>211</v>
      </c>
      <c r="B212" s="3" t="n">
        <v>7</v>
      </c>
      <c r="C212" s="4" t="inlineStr">
        <is>
          <t>Oriolus oriolus</t>
        </is>
      </c>
      <c r="D212" s="4" t="inlineStr">
        <is>
          <t>b</t>
        </is>
      </c>
      <c r="E212" s="4" t="inlineStr">
        <is>
          <t>m</t>
        </is>
      </c>
      <c r="F212" s="4" t="inlineStr">
        <is>
          <t>10mn</t>
        </is>
      </c>
      <c r="G212" s="3" t="n">
        <v>11</v>
      </c>
      <c r="H212" s="3" t="n">
        <v>902.361121603972</v>
      </c>
      <c r="I212" s="3" t="n">
        <v>223</v>
      </c>
      <c r="J212" s="4" t="inlineStr">
        <is>
          <t>HAZARD</t>
        </is>
      </c>
      <c r="K212" s="4" t="inlineStr">
        <is>
          <t>POLY</t>
        </is>
      </c>
      <c r="L212" s="3" t="n">
        <v>81</v>
      </c>
      <c r="M212" s="3" t="n">
        <v>659</v>
      </c>
      <c r="N212" s="5" t="inlineStr"/>
      <c r="O212" s="6" t="n">
        <v>2</v>
      </c>
      <c r="P212" s="3" t="n">
        <v>94</v>
      </c>
      <c r="Q212" s="3" t="n">
        <v>9</v>
      </c>
      <c r="R212" s="3" t="n">
        <v>81.8</v>
      </c>
      <c r="S212" s="3" t="n">
        <v>1</v>
      </c>
      <c r="T212" s="3" t="n">
        <v>0</v>
      </c>
      <c r="U212" s="11" t="inlineStr"/>
      <c r="V212" s="7" t="n">
        <v>0.9399999999999999</v>
      </c>
      <c r="W212" s="3" t="n">
        <v>0.9</v>
      </c>
      <c r="X212" s="3" t="n">
        <v>0.9</v>
      </c>
      <c r="Y212" s="10" t="n">
        <v>10000</v>
      </c>
      <c r="Z212" s="3" t="n">
        <v>0</v>
      </c>
      <c r="AA212" s="3" t="n">
        <v>0</v>
      </c>
      <c r="AB212" s="5" t="inlineStr"/>
      <c r="AC212" s="3" t="n">
        <v>0</v>
      </c>
      <c r="AD212" s="3" t="n">
        <v>0</v>
      </c>
      <c r="AE212" s="3" t="n">
        <v>0</v>
      </c>
      <c r="AF212" s="3" t="n">
        <v>112.04</v>
      </c>
      <c r="AG212" s="3" t="n">
        <v>0.07000000000000001</v>
      </c>
      <c r="AH212" s="3" t="n">
        <v>188136.9</v>
      </c>
      <c r="AI212" s="3" t="n">
        <v>2689</v>
      </c>
      <c r="AJ212" s="3" t="n">
        <v>2</v>
      </c>
      <c r="AK212" s="3" t="n">
        <v>4515285</v>
      </c>
      <c r="AL212" s="3" t="n">
        <v>16.5</v>
      </c>
      <c r="AM212" s="3" t="n">
        <v>0</v>
      </c>
      <c r="AN212" s="3" t="n">
        <v>27693.9</v>
      </c>
      <c r="AO212" s="3" t="n">
        <v>0.001</v>
      </c>
      <c r="AP212" s="3" t="n">
        <v>0</v>
      </c>
      <c r="AQ212" s="3" t="n">
        <v>1</v>
      </c>
      <c r="AR212" s="4">
        <f>HYPERLINK("file:///OrioOrio-b-10mn-m-haz-pol-la-ra-gzmpmhhd", "OrioOrio-b-10mn-m-haz-pol-la-ra-gzmpmhhd")</f>
        <v/>
      </c>
    </row>
    <row r="213">
      <c r="A213" s="1" t="n">
        <v>212</v>
      </c>
      <c r="B213" t="n">
        <v>7</v>
      </c>
      <c r="C213" s="8" t="inlineStr">
        <is>
          <t>Oriolus oriolus</t>
        </is>
      </c>
      <c r="D213" s="8" t="inlineStr">
        <is>
          <t>b</t>
        </is>
      </c>
      <c r="E213" s="8" t="inlineStr">
        <is>
          <t>m</t>
        </is>
      </c>
      <c r="F213" s="8" t="inlineStr">
        <is>
          <t>10mn</t>
        </is>
      </c>
      <c r="G213" t="n">
        <v>11</v>
      </c>
      <c r="H213" t="n">
        <v>902.361121603972</v>
      </c>
      <c r="I213" t="n">
        <v>226</v>
      </c>
      <c r="J213" s="8" t="inlineStr">
        <is>
          <t>HAZARD</t>
        </is>
      </c>
      <c r="K213" s="8" t="inlineStr">
        <is>
          <t>POLY</t>
        </is>
      </c>
      <c r="L213" s="9" t="inlineStr"/>
      <c r="M213" t="n">
        <v>100</v>
      </c>
      <c r="N213" s="9" t="inlineStr"/>
      <c r="O213" s="6" t="n">
        <v>2</v>
      </c>
      <c r="P213" t="n">
        <v>94</v>
      </c>
      <c r="Q213" t="n">
        <v>3</v>
      </c>
      <c r="R213" t="n">
        <v>27.3</v>
      </c>
      <c r="S213" t="n">
        <v>0</v>
      </c>
      <c r="T213" t="n">
        <v>1.46</v>
      </c>
      <c r="U213" s="11" t="inlineStr"/>
      <c r="V213" s="10" t="n">
        <v>0.09</v>
      </c>
      <c r="W213" t="n">
        <v>0</v>
      </c>
      <c r="X213" t="n">
        <v>0</v>
      </c>
      <c r="Y213" s="10" t="n">
        <v>96</v>
      </c>
      <c r="Z213" t="n">
        <v>0</v>
      </c>
      <c r="AA213" t="n">
        <v>0</v>
      </c>
      <c r="AB213" s="9" t="inlineStr"/>
      <c r="AC213" t="n">
        <v>0</v>
      </c>
      <c r="AD213" t="n">
        <v>0</v>
      </c>
      <c r="AE213" t="n">
        <v>0</v>
      </c>
      <c r="AF213" t="n">
        <v>1.14</v>
      </c>
      <c r="AG213" t="n">
        <v>0.06</v>
      </c>
      <c r="AH213" t="n">
        <v>22.69</v>
      </c>
      <c r="AI213" t="n">
        <v>27</v>
      </c>
      <c r="AJ213" t="n">
        <v>1</v>
      </c>
      <c r="AK213" t="n">
        <v>545</v>
      </c>
      <c r="AL213" t="n">
        <v>94.40000000000001</v>
      </c>
      <c r="AM213" t="n">
        <v>0.8</v>
      </c>
      <c r="AN213" t="n">
        <v>10757.3</v>
      </c>
      <c r="AO213" t="n">
        <v>0.891</v>
      </c>
      <c r="AP213" t="n">
        <v>0</v>
      </c>
      <c r="AQ213" t="n">
        <v>1</v>
      </c>
      <c r="AR213" s="8">
        <f>HYPERLINK("file:///OrioOrio-b-10mn-m-haz-pol-r100-d8u8ofhw", "OrioOrio-b-10mn-m-haz-pol-r100-d8u8ofhw")</f>
        <v/>
      </c>
    </row>
    <row r="214">
      <c r="A214" s="1" t="n">
        <v>213</v>
      </c>
      <c r="B214" t="n">
        <v>7</v>
      </c>
      <c r="C214" s="8" t="inlineStr">
        <is>
          <t>Oriolus oriolus</t>
        </is>
      </c>
      <c r="D214" s="8" t="inlineStr">
        <is>
          <t>b</t>
        </is>
      </c>
      <c r="E214" s="8" t="inlineStr">
        <is>
          <t>m</t>
        </is>
      </c>
      <c r="F214" s="8" t="inlineStr">
        <is>
          <t>10mn</t>
        </is>
      </c>
      <c r="G214" t="n">
        <v>11</v>
      </c>
      <c r="H214" t="n">
        <v>902.361121603972</v>
      </c>
      <c r="I214" t="n">
        <v>227</v>
      </c>
      <c r="J214" s="8" t="inlineStr">
        <is>
          <t>HAZARD</t>
        </is>
      </c>
      <c r="K214" s="8" t="inlineStr">
        <is>
          <t>POLY</t>
        </is>
      </c>
      <c r="L214" s="9" t="inlineStr"/>
      <c r="M214" t="n">
        <v>200</v>
      </c>
      <c r="N214" s="9" t="inlineStr"/>
      <c r="O214" s="6" t="n">
        <v>2</v>
      </c>
      <c r="P214" t="n">
        <v>94</v>
      </c>
      <c r="Q214" t="n">
        <v>5</v>
      </c>
      <c r="R214" t="n">
        <v>45.5</v>
      </c>
      <c r="S214" t="n">
        <v>0</v>
      </c>
      <c r="T214" t="n">
        <v>1.57</v>
      </c>
      <c r="U214" s="11" t="inlineStr"/>
      <c r="V214" s="6" t="n">
        <v>0.67</v>
      </c>
      <c r="W214" t="n">
        <v>0.7</v>
      </c>
      <c r="X214" t="n">
        <v>0.6</v>
      </c>
      <c r="Y214" s="10" t="n">
        <v>149.1</v>
      </c>
      <c r="Z214" t="n">
        <v>0</v>
      </c>
      <c r="AA214" t="n">
        <v>0</v>
      </c>
      <c r="AB214" s="9" t="inlineStr"/>
      <c r="AC214" t="n">
        <v>0</v>
      </c>
      <c r="AD214" t="n">
        <v>0</v>
      </c>
      <c r="AE214" t="n">
        <v>0</v>
      </c>
      <c r="AF214" t="n">
        <v>0.86</v>
      </c>
      <c r="AG214" t="n">
        <v>0.04</v>
      </c>
      <c r="AH214" t="n">
        <v>19.94</v>
      </c>
      <c r="AI214" t="n">
        <v>21</v>
      </c>
      <c r="AJ214" t="n">
        <v>1</v>
      </c>
      <c r="AK214" t="n">
        <v>479</v>
      </c>
      <c r="AL214" t="n">
        <v>140.3</v>
      </c>
      <c r="AM214" t="n">
        <v>18.3</v>
      </c>
      <c r="AN214" t="n">
        <v>1077.9</v>
      </c>
      <c r="AO214" t="n">
        <v>0.492</v>
      </c>
      <c r="AP214" t="n">
        <v>0.017</v>
      </c>
      <c r="AQ214" t="n">
        <v>1</v>
      </c>
      <c r="AR214" s="8">
        <f>HYPERLINK("file:///OrioOrio-b-10mn-m-haz-pol-r200-i_yj4lmp", "OrioOrio-b-10mn-m-haz-pol-r200-i_yj4lmp")</f>
        <v/>
      </c>
    </row>
    <row r="215">
      <c r="A215" s="1" t="n">
        <v>214</v>
      </c>
      <c r="B215" t="n">
        <v>7</v>
      </c>
      <c r="C215" s="8" t="inlineStr">
        <is>
          <t>Oriolus oriolus</t>
        </is>
      </c>
      <c r="D215" s="8" t="inlineStr">
        <is>
          <t>b</t>
        </is>
      </c>
      <c r="E215" s="8" t="inlineStr">
        <is>
          <t>m</t>
        </is>
      </c>
      <c r="F215" s="8" t="inlineStr">
        <is>
          <t>10mn</t>
        </is>
      </c>
      <c r="G215" t="n">
        <v>11</v>
      </c>
      <c r="H215" t="n">
        <v>902.361121603972</v>
      </c>
      <c r="I215" t="n">
        <v>229</v>
      </c>
      <c r="J215" s="8" t="inlineStr">
        <is>
          <t>HAZARD</t>
        </is>
      </c>
      <c r="K215" s="8" t="inlineStr">
        <is>
          <t>POLY</t>
        </is>
      </c>
      <c r="L215" t="n">
        <v>20</v>
      </c>
      <c r="M215" t="n">
        <v>100</v>
      </c>
      <c r="N215" s="9" t="inlineStr"/>
      <c r="O215" s="6" t="n">
        <v>2</v>
      </c>
      <c r="P215" t="n">
        <v>94</v>
      </c>
      <c r="Q215" t="n">
        <v>3</v>
      </c>
      <c r="R215" t="n">
        <v>27.3</v>
      </c>
      <c r="S215" t="n">
        <v>0</v>
      </c>
      <c r="T215" t="n">
        <v>1.43</v>
      </c>
      <c r="U215" s="11" t="inlineStr"/>
      <c r="V215" s="10" t="n">
        <v>0.09</v>
      </c>
      <c r="W215" t="n">
        <v>0</v>
      </c>
      <c r="X215" t="n">
        <v>0</v>
      </c>
      <c r="Y215" s="10" t="n">
        <v>96.3</v>
      </c>
      <c r="Z215" t="n">
        <v>0</v>
      </c>
      <c r="AA215" t="n">
        <v>0</v>
      </c>
      <c r="AB215" s="9" t="inlineStr"/>
      <c r="AC215" t="n">
        <v>0</v>
      </c>
      <c r="AD215" t="n">
        <v>0</v>
      </c>
      <c r="AE215" t="n">
        <v>0</v>
      </c>
      <c r="AF215" t="n">
        <v>1.2</v>
      </c>
      <c r="AG215" t="n">
        <v>0.06</v>
      </c>
      <c r="AH215" t="n">
        <v>24.26</v>
      </c>
      <c r="AI215" t="n">
        <v>29</v>
      </c>
      <c r="AJ215" t="n">
        <v>1</v>
      </c>
      <c r="AK215" t="n">
        <v>582</v>
      </c>
      <c r="AL215" t="n">
        <v>92.2</v>
      </c>
      <c r="AM215" t="n">
        <v>0.8</v>
      </c>
      <c r="AN215" t="n">
        <v>10695.2</v>
      </c>
      <c r="AO215" t="n">
        <v>0.85</v>
      </c>
      <c r="AP215" t="n">
        <v>0</v>
      </c>
      <c r="AQ215" t="n">
        <v>1</v>
      </c>
      <c r="AR215" s="8">
        <f>HYPERLINK("file:///OrioOrio-b-10mn-m-haz-pol-l20-r100-5qkg2nr1", "OrioOrio-b-10mn-m-haz-pol-l20-r100-5qkg2nr1")</f>
        <v/>
      </c>
    </row>
    <row r="216">
      <c r="A216" s="1" t="n">
        <v>215</v>
      </c>
      <c r="B216" t="n">
        <v>7</v>
      </c>
      <c r="C216" s="8" t="inlineStr">
        <is>
          <t>Oriolus oriolus</t>
        </is>
      </c>
      <c r="D216" s="8" t="inlineStr">
        <is>
          <t>b</t>
        </is>
      </c>
      <c r="E216" s="8" t="inlineStr">
        <is>
          <t>m</t>
        </is>
      </c>
      <c r="F216" s="8" t="inlineStr">
        <is>
          <t>10mn</t>
        </is>
      </c>
      <c r="G216" t="n">
        <v>11</v>
      </c>
      <c r="H216" t="n">
        <v>902.361121603972</v>
      </c>
      <c r="I216" t="n">
        <v>230</v>
      </c>
      <c r="J216" s="8" t="inlineStr">
        <is>
          <t>HAZARD</t>
        </is>
      </c>
      <c r="K216" s="8" t="inlineStr">
        <is>
          <t>POLY</t>
        </is>
      </c>
      <c r="L216" t="n">
        <v>20</v>
      </c>
      <c r="M216" t="n">
        <v>200</v>
      </c>
      <c r="N216" s="9" t="inlineStr"/>
      <c r="O216" s="6" t="n">
        <v>2</v>
      </c>
      <c r="P216" t="n">
        <v>94</v>
      </c>
      <c r="Q216" t="n">
        <v>5</v>
      </c>
      <c r="R216" t="n">
        <v>45.5</v>
      </c>
      <c r="S216" t="n">
        <v>0</v>
      </c>
      <c r="T216" t="n">
        <v>1.59</v>
      </c>
      <c r="U216" s="11" t="inlineStr"/>
      <c r="V216" s="6" t="n">
        <v>0.7</v>
      </c>
      <c r="W216" t="n">
        <v>0.7</v>
      </c>
      <c r="X216" t="n">
        <v>0.6</v>
      </c>
      <c r="Y216" s="10" t="n">
        <v>156.6</v>
      </c>
      <c r="Z216" t="n">
        <v>0</v>
      </c>
      <c r="AA216" t="n">
        <v>0</v>
      </c>
      <c r="AB216" s="9" t="inlineStr"/>
      <c r="AC216" t="n">
        <v>0</v>
      </c>
      <c r="AD216" t="n">
        <v>0</v>
      </c>
      <c r="AE216" t="n">
        <v>0</v>
      </c>
      <c r="AF216" t="n">
        <v>0.9</v>
      </c>
      <c r="AG216" t="n">
        <v>0.03</v>
      </c>
      <c r="AH216" t="n">
        <v>23.44</v>
      </c>
      <c r="AI216" t="n">
        <v>22</v>
      </c>
      <c r="AJ216" t="n">
        <v>1</v>
      </c>
      <c r="AK216" t="n">
        <v>563</v>
      </c>
      <c r="AL216" t="n">
        <v>137.2</v>
      </c>
      <c r="AM216" t="n">
        <v>16.3</v>
      </c>
      <c r="AN216" t="n">
        <v>1153.7</v>
      </c>
      <c r="AO216" t="n">
        <v>0.47</v>
      </c>
      <c r="AP216" t="n">
        <v>0.015</v>
      </c>
      <c r="AQ216" t="n">
        <v>1</v>
      </c>
      <c r="AR216" s="8">
        <f>HYPERLINK("file:///OrioOrio-b-10mn-m-haz-pol-l20-r200-w2celilv", "OrioOrio-b-10mn-m-haz-pol-l20-r200-w2celilv")</f>
        <v/>
      </c>
    </row>
    <row r="217">
      <c r="A217" s="1" t="n">
        <v>216</v>
      </c>
      <c r="B217" t="n">
        <v>7</v>
      </c>
      <c r="C217" s="8" t="inlineStr">
        <is>
          <t>Oriolus oriolus</t>
        </is>
      </c>
      <c r="D217" s="8" t="inlineStr">
        <is>
          <t>b</t>
        </is>
      </c>
      <c r="E217" s="8" t="inlineStr">
        <is>
          <t>m</t>
        </is>
      </c>
      <c r="F217" s="8" t="inlineStr">
        <is>
          <t>10mn</t>
        </is>
      </c>
      <c r="G217" t="n">
        <v>11</v>
      </c>
      <c r="H217" t="n">
        <v>902.361121603972</v>
      </c>
      <c r="I217" t="n">
        <v>231</v>
      </c>
      <c r="J217" s="8" t="inlineStr">
        <is>
          <t>HAZARD</t>
        </is>
      </c>
      <c r="K217" s="8" t="inlineStr">
        <is>
          <t>POLY</t>
        </is>
      </c>
      <c r="L217" s="9" t="inlineStr"/>
      <c r="M217" t="n">
        <v>400</v>
      </c>
      <c r="N217" s="9" t="inlineStr"/>
      <c r="O217" s="6" t="n">
        <v>2</v>
      </c>
      <c r="P217" t="n">
        <v>94</v>
      </c>
      <c r="Q217" t="n">
        <v>10</v>
      </c>
      <c r="R217" t="n">
        <v>90.90000000000001</v>
      </c>
      <c r="S217" t="n">
        <v>0</v>
      </c>
      <c r="T217" t="n">
        <v>1.52</v>
      </c>
      <c r="U217" s="11" t="inlineStr"/>
      <c r="V217" s="7" t="n">
        <v>0.98</v>
      </c>
      <c r="W217" t="n">
        <v>1</v>
      </c>
      <c r="X217" t="n">
        <v>1</v>
      </c>
      <c r="Y217" s="10" t="n">
        <v>77.09999999999999</v>
      </c>
      <c r="Z217" t="n">
        <v>0</v>
      </c>
      <c r="AA217" t="n">
        <v>0</v>
      </c>
      <c r="AB217" s="9" t="inlineStr"/>
      <c r="AC217" t="n">
        <v>0</v>
      </c>
      <c r="AD217" t="n">
        <v>0</v>
      </c>
      <c r="AE217" t="n">
        <v>0</v>
      </c>
      <c r="AF217" t="n">
        <v>0.77</v>
      </c>
      <c r="AG217" t="n">
        <v>0.17</v>
      </c>
      <c r="AH217" t="n">
        <v>3.46</v>
      </c>
      <c r="AI217" t="n">
        <v>18</v>
      </c>
      <c r="AJ217" t="n">
        <v>4</v>
      </c>
      <c r="AK217" t="n">
        <v>83</v>
      </c>
      <c r="AL217" t="n">
        <v>209.6</v>
      </c>
      <c r="AM217" t="n">
        <v>94.7</v>
      </c>
      <c r="AN217" t="n">
        <v>464</v>
      </c>
      <c r="AO217" t="n">
        <v>0.275</v>
      </c>
      <c r="AP217" t="n">
        <v>0.063</v>
      </c>
      <c r="AQ217" t="n">
        <v>1</v>
      </c>
      <c r="AR217" s="8">
        <f>HYPERLINK("file:///OrioOrio-b-10mn-m-haz-pol-r400-q0tl5qv8", "OrioOrio-b-10mn-m-haz-pol-r400-q0tl5qv8")</f>
        <v/>
      </c>
    </row>
    <row r="218">
      <c r="A218" s="1" t="n">
        <v>217</v>
      </c>
      <c r="B218" s="3" t="n">
        <v>8</v>
      </c>
      <c r="C218" s="4" t="inlineStr">
        <is>
          <t>Oriolus oriolus</t>
        </is>
      </c>
      <c r="D218" s="4" t="inlineStr">
        <is>
          <t>b</t>
        </is>
      </c>
      <c r="E218" s="4" t="inlineStr">
        <is>
          <t>m+a</t>
        </is>
      </c>
      <c r="F218" s="4" t="inlineStr">
        <is>
          <t>5mn</t>
        </is>
      </c>
      <c r="G218" s="3" t="n">
        <v>4</v>
      </c>
      <c r="H218" s="3" t="n">
        <v>203.380021651143</v>
      </c>
      <c r="I218" s="3" t="n">
        <v>232</v>
      </c>
      <c r="J218" s="4" t="inlineStr">
        <is>
          <t>HNORMAL</t>
        </is>
      </c>
      <c r="K218" s="4" t="inlineStr">
        <is>
          <t>POLY</t>
        </is>
      </c>
      <c r="L218" s="5" t="inlineStr"/>
      <c r="M218" s="5" t="inlineStr"/>
      <c r="N218" s="5" t="inlineStr"/>
      <c r="O218" s="6" t="n">
        <v>2</v>
      </c>
      <c r="P218" s="3" t="n">
        <v>94</v>
      </c>
      <c r="Q218" s="3" t="n">
        <v>4</v>
      </c>
      <c r="R218" s="3" t="n">
        <v>100</v>
      </c>
      <c r="S218" s="3" t="n">
        <v>0</v>
      </c>
      <c r="T218" s="3" t="n">
        <v>0</v>
      </c>
      <c r="U218" s="11" t="inlineStr"/>
      <c r="V218" s="7" t="n">
        <v>0.83</v>
      </c>
      <c r="W218" s="3" t="n">
        <v>0</v>
      </c>
      <c r="X218" s="3" t="n">
        <v>0</v>
      </c>
      <c r="Y218" s="10" t="n">
        <v>85.2</v>
      </c>
      <c r="Z218" s="3" t="n">
        <v>0</v>
      </c>
      <c r="AA218" s="3" t="n">
        <v>0</v>
      </c>
      <c r="AB218" s="5" t="inlineStr"/>
      <c r="AC218" s="3" t="n">
        <v>0</v>
      </c>
      <c r="AD218" s="3" t="n">
        <v>0</v>
      </c>
      <c r="AE218" s="3" t="n">
        <v>0</v>
      </c>
      <c r="AF218" s="3" t="n">
        <v>0.33</v>
      </c>
      <c r="AG218" s="3" t="n">
        <v>0.06</v>
      </c>
      <c r="AH218" s="3" t="n">
        <v>1.91</v>
      </c>
      <c r="AI218" s="3" t="n">
        <v>8</v>
      </c>
      <c r="AJ218" s="3" t="n">
        <v>1</v>
      </c>
      <c r="AK218" s="3" t="n">
        <v>46</v>
      </c>
      <c r="AL218" s="3" t="n">
        <v>203.4</v>
      </c>
      <c r="AM218" s="3" t="n">
        <v>69.3</v>
      </c>
      <c r="AN218" s="3" t="n">
        <v>596.4</v>
      </c>
      <c r="AO218" s="3" t="n">
        <v>1</v>
      </c>
      <c r="AP218" s="3" t="n">
        <v>0.135</v>
      </c>
      <c r="AQ218" s="3" t="n">
        <v>1</v>
      </c>
      <c r="AR218" s="4">
        <f>HYPERLINK("file:///OrioOrio-b-5mn-ma-hno-pol-qo9xv325", "OrioOrio-b-5mn-ma-hno-pol-qo9xv325")</f>
        <v/>
      </c>
    </row>
    <row r="219">
      <c r="A219" s="1" t="n">
        <v>218</v>
      </c>
      <c r="B219" s="3" t="n">
        <v>8</v>
      </c>
      <c r="C219" s="4" t="inlineStr">
        <is>
          <t>Oriolus oriolus</t>
        </is>
      </c>
      <c r="D219" s="4" t="inlineStr">
        <is>
          <t>b</t>
        </is>
      </c>
      <c r="E219" s="4" t="inlineStr">
        <is>
          <t>m+a</t>
        </is>
      </c>
      <c r="F219" s="4" t="inlineStr">
        <is>
          <t>5mn</t>
        </is>
      </c>
      <c r="G219" s="3" t="n">
        <v>4</v>
      </c>
      <c r="H219" s="3" t="n">
        <v>203.380021651143</v>
      </c>
      <c r="I219" s="3" t="n">
        <v>233</v>
      </c>
      <c r="J219" s="4" t="inlineStr">
        <is>
          <t>HNORMAL</t>
        </is>
      </c>
      <c r="K219" s="4" t="inlineStr">
        <is>
          <t>POLY</t>
        </is>
      </c>
      <c r="L219" s="5" t="inlineStr"/>
      <c r="M219" s="5" t="inlineStr"/>
      <c r="N219" s="3" t="n">
        <v>2</v>
      </c>
      <c r="O219" s="6" t="n">
        <v>2</v>
      </c>
      <c r="P219" s="3" t="n">
        <v>94</v>
      </c>
      <c r="Q219" s="3" t="n">
        <v>4</v>
      </c>
      <c r="R219" s="3" t="n">
        <v>100</v>
      </c>
      <c r="S219" s="3" t="n">
        <v>0</v>
      </c>
      <c r="T219" s="3" t="n">
        <v>0</v>
      </c>
      <c r="U219" s="11" t="inlineStr"/>
      <c r="V219" s="7" t="n">
        <v>0.83</v>
      </c>
      <c r="W219" s="3" t="n">
        <v>0</v>
      </c>
      <c r="X219" s="3" t="n">
        <v>0</v>
      </c>
      <c r="Y219" s="10" t="n">
        <v>85.2</v>
      </c>
      <c r="Z219" s="3" t="n">
        <v>0</v>
      </c>
      <c r="AA219" s="3" t="n">
        <v>0</v>
      </c>
      <c r="AB219" s="5" t="inlineStr"/>
      <c r="AC219" s="3" t="n">
        <v>0</v>
      </c>
      <c r="AD219" s="3" t="n">
        <v>0</v>
      </c>
      <c r="AE219" s="3" t="n">
        <v>0</v>
      </c>
      <c r="AF219" s="3" t="n">
        <v>0.33</v>
      </c>
      <c r="AG219" s="3" t="n">
        <v>0.06</v>
      </c>
      <c r="AH219" s="3" t="n">
        <v>1.91</v>
      </c>
      <c r="AI219" s="3" t="n">
        <v>8</v>
      </c>
      <c r="AJ219" s="3" t="n">
        <v>1</v>
      </c>
      <c r="AK219" s="3" t="n">
        <v>46</v>
      </c>
      <c r="AL219" s="3" t="n">
        <v>203.4</v>
      </c>
      <c r="AM219" s="3" t="n">
        <v>69.3</v>
      </c>
      <c r="AN219" s="3" t="n">
        <v>596.4</v>
      </c>
      <c r="AO219" s="3" t="n">
        <v>1</v>
      </c>
      <c r="AP219" s="3" t="n">
        <v>0.135</v>
      </c>
      <c r="AQ219" s="3" t="n">
        <v>1</v>
      </c>
      <c r="AR219" s="4">
        <f>HYPERLINK("file:///OrioOrio-b-5mn-ma-hno-pol-ma-fhc0t2jc", "OrioOrio-b-5mn-ma-hno-pol-ma-fhc0t2jc")</f>
        <v/>
      </c>
    </row>
    <row r="220">
      <c r="A220" s="1" t="n">
        <v>219</v>
      </c>
      <c r="B220" s="3" t="n">
        <v>8</v>
      </c>
      <c r="C220" s="4" t="inlineStr">
        <is>
          <t>Oriolus oriolus</t>
        </is>
      </c>
      <c r="D220" s="4" t="inlineStr">
        <is>
          <t>b</t>
        </is>
      </c>
      <c r="E220" s="4" t="inlineStr">
        <is>
          <t>m+a</t>
        </is>
      </c>
      <c r="F220" s="4" t="inlineStr">
        <is>
          <t>5mn</t>
        </is>
      </c>
      <c r="G220" s="3" t="n">
        <v>4</v>
      </c>
      <c r="H220" s="3" t="n">
        <v>203.380021651143</v>
      </c>
      <c r="I220" s="3" t="n">
        <v>234</v>
      </c>
      <c r="J220" s="4" t="inlineStr">
        <is>
          <t>HNORMAL</t>
        </is>
      </c>
      <c r="K220" s="4" t="inlineStr">
        <is>
          <t>POLY</t>
        </is>
      </c>
      <c r="L220" s="5" t="inlineStr"/>
      <c r="M220" s="3" t="n">
        <v>202</v>
      </c>
      <c r="N220" s="5" t="inlineStr"/>
      <c r="O220" s="6" t="n">
        <v>2</v>
      </c>
      <c r="P220" s="3" t="n">
        <v>94</v>
      </c>
      <c r="Q220" s="3" t="n">
        <v>3</v>
      </c>
      <c r="R220" s="3" t="n">
        <v>75</v>
      </c>
      <c r="S220" s="3" t="n">
        <v>0</v>
      </c>
      <c r="T220" s="3" t="n">
        <v>0</v>
      </c>
      <c r="U220" s="11" t="inlineStr"/>
      <c r="V220" s="7" t="n">
        <v>0.86</v>
      </c>
      <c r="W220" s="3" t="n">
        <v>0</v>
      </c>
      <c r="X220" s="3" t="n">
        <v>0</v>
      </c>
      <c r="Y220" s="10" t="n">
        <v>98.2</v>
      </c>
      <c r="Z220" s="3" t="n">
        <v>0</v>
      </c>
      <c r="AA220" s="3" t="n">
        <v>0</v>
      </c>
      <c r="AB220" s="5" t="inlineStr"/>
      <c r="AC220" s="3" t="n">
        <v>0</v>
      </c>
      <c r="AD220" s="3" t="n">
        <v>0</v>
      </c>
      <c r="AE220" s="3" t="n">
        <v>0</v>
      </c>
      <c r="AF220" s="3" t="n">
        <v>0.48</v>
      </c>
      <c r="AG220" s="3" t="n">
        <v>0.05</v>
      </c>
      <c r="AH220" s="3" t="n">
        <v>4.27</v>
      </c>
      <c r="AI220" s="3" t="n">
        <v>12</v>
      </c>
      <c r="AJ220" s="3" t="n">
        <v>1</v>
      </c>
      <c r="AK220" s="3" t="n">
        <v>103</v>
      </c>
      <c r="AL220" s="3" t="n">
        <v>145</v>
      </c>
      <c r="AM220" s="3" t="n">
        <v>27.7</v>
      </c>
      <c r="AN220" s="3" t="n">
        <v>759.4</v>
      </c>
      <c r="AO220" s="3" t="n">
        <v>0.517</v>
      </c>
      <c r="AP220" s="3" t="n">
        <v>0.025</v>
      </c>
      <c r="AQ220" s="3" t="n">
        <v>1</v>
      </c>
      <c r="AR220" s="4">
        <f>HYPERLINK("file:///OrioOrio-b-5mn-ma-hno-pol-ra-0fiacfcw", "OrioOrio-b-5mn-ma-hno-pol-ra-0fiacfcw")</f>
        <v/>
      </c>
    </row>
    <row r="221">
      <c r="A221" s="1" t="n">
        <v>220</v>
      </c>
      <c r="B221" s="3" t="n">
        <v>8</v>
      </c>
      <c r="C221" s="4" t="inlineStr">
        <is>
          <t>Oriolus oriolus</t>
        </is>
      </c>
      <c r="D221" s="4" t="inlineStr">
        <is>
          <t>b</t>
        </is>
      </c>
      <c r="E221" s="4" t="inlineStr">
        <is>
          <t>m+a</t>
        </is>
      </c>
      <c r="F221" s="4" t="inlineStr">
        <is>
          <t>5mn</t>
        </is>
      </c>
      <c r="G221" s="3" t="n">
        <v>4</v>
      </c>
      <c r="H221" s="3" t="n">
        <v>203.380021651143</v>
      </c>
      <c r="I221" s="3" t="n">
        <v>235</v>
      </c>
      <c r="J221" s="4" t="inlineStr">
        <is>
          <t>HNORMAL</t>
        </is>
      </c>
      <c r="K221" s="4" t="inlineStr">
        <is>
          <t>POLY</t>
        </is>
      </c>
      <c r="L221" s="5" t="inlineStr"/>
      <c r="M221" s="3" t="n">
        <v>202</v>
      </c>
      <c r="N221" s="3" t="n">
        <v>3</v>
      </c>
      <c r="O221" s="6" t="n">
        <v>2</v>
      </c>
      <c r="P221" s="3" t="n">
        <v>94</v>
      </c>
      <c r="Q221" s="3" t="n">
        <v>3</v>
      </c>
      <c r="R221" s="3" t="n">
        <v>75</v>
      </c>
      <c r="S221" s="3" t="n">
        <v>0</v>
      </c>
      <c r="T221" s="3" t="n">
        <v>0</v>
      </c>
      <c r="U221" s="6" t="n">
        <v>0.32</v>
      </c>
      <c r="V221" s="7" t="n">
        <v>0.86</v>
      </c>
      <c r="W221" s="3" t="n">
        <v>0</v>
      </c>
      <c r="X221" s="3" t="n">
        <v>0</v>
      </c>
      <c r="Y221" s="10" t="n">
        <v>98.2</v>
      </c>
      <c r="Z221" s="3" t="n">
        <v>0</v>
      </c>
      <c r="AA221" s="3" t="n">
        <v>0</v>
      </c>
      <c r="AB221" s="3" t="n">
        <v>0</v>
      </c>
      <c r="AC221" s="3" t="n">
        <v>0</v>
      </c>
      <c r="AD221" s="3" t="n">
        <v>0</v>
      </c>
      <c r="AE221" s="3" t="n">
        <v>0</v>
      </c>
      <c r="AF221" s="3" t="n">
        <v>0.48</v>
      </c>
      <c r="AG221" s="3" t="n">
        <v>0.05</v>
      </c>
      <c r="AH221" s="3" t="n">
        <v>4.28</v>
      </c>
      <c r="AI221" s="3" t="n">
        <v>12</v>
      </c>
      <c r="AJ221" s="3" t="n">
        <v>1</v>
      </c>
      <c r="AK221" s="3" t="n">
        <v>103</v>
      </c>
      <c r="AL221" s="3" t="n">
        <v>144.9</v>
      </c>
      <c r="AM221" s="3" t="n">
        <v>27.7</v>
      </c>
      <c r="AN221" s="3" t="n">
        <v>759.1</v>
      </c>
      <c r="AO221" s="3" t="n">
        <v>0.516</v>
      </c>
      <c r="AP221" s="3" t="n">
        <v>0.025</v>
      </c>
      <c r="AQ221" s="3" t="n">
        <v>1</v>
      </c>
      <c r="AR221" s="4">
        <f>HYPERLINK("file:///OrioOrio-b-5mn-ma-hno-pol-ra-ma-88xcfyyu", "OrioOrio-b-5mn-ma-hno-pol-ra-ma-88xcfyyu")</f>
        <v/>
      </c>
    </row>
    <row r="222">
      <c r="A222" s="1" t="n">
        <v>221</v>
      </c>
      <c r="B222" s="3" t="n">
        <v>8</v>
      </c>
      <c r="C222" s="4" t="inlineStr">
        <is>
          <t>Oriolus oriolus</t>
        </is>
      </c>
      <c r="D222" s="4" t="inlineStr">
        <is>
          <t>b</t>
        </is>
      </c>
      <c r="E222" s="4" t="inlineStr">
        <is>
          <t>m+a</t>
        </is>
      </c>
      <c r="F222" s="4" t="inlineStr">
        <is>
          <t>5mn</t>
        </is>
      </c>
      <c r="G222" s="3" t="n">
        <v>4</v>
      </c>
      <c r="H222" s="3" t="n">
        <v>203.380021651143</v>
      </c>
      <c r="I222" s="3" t="n">
        <v>236</v>
      </c>
      <c r="J222" s="4" t="inlineStr">
        <is>
          <t>HNORMAL</t>
        </is>
      </c>
      <c r="K222" s="4" t="inlineStr">
        <is>
          <t>POLY</t>
        </is>
      </c>
      <c r="L222" s="3" t="n">
        <v>86</v>
      </c>
      <c r="M222" s="5" t="inlineStr"/>
      <c r="N222" s="5" t="inlineStr"/>
      <c r="O222" s="6" t="n">
        <v>2</v>
      </c>
      <c r="P222" s="3" t="n">
        <v>94</v>
      </c>
      <c r="Q222" s="3" t="n">
        <v>3</v>
      </c>
      <c r="R222" s="3" t="n">
        <v>75</v>
      </c>
      <c r="S222" s="3" t="n">
        <v>0</v>
      </c>
      <c r="T222" s="3" t="n">
        <v>0</v>
      </c>
      <c r="U222" s="11" t="inlineStr"/>
      <c r="V222" s="7" t="n">
        <v>0.82</v>
      </c>
      <c r="W222" s="3" t="n">
        <v>0</v>
      </c>
      <c r="X222" s="3" t="n">
        <v>0</v>
      </c>
      <c r="Y222" s="10" t="n">
        <v>113.9</v>
      </c>
      <c r="Z222" s="3" t="n">
        <v>0</v>
      </c>
      <c r="AA222" s="3" t="n">
        <v>0</v>
      </c>
      <c r="AB222" s="5" t="inlineStr"/>
      <c r="AC222" s="3" t="n">
        <v>0</v>
      </c>
      <c r="AD222" s="3" t="n">
        <v>0</v>
      </c>
      <c r="AE222" s="3" t="n">
        <v>0</v>
      </c>
      <c r="AF222" s="3" t="n">
        <v>0.3</v>
      </c>
      <c r="AG222" s="3" t="n">
        <v>0.02</v>
      </c>
      <c r="AH222" s="3" t="n">
        <v>4.28</v>
      </c>
      <c r="AI222" s="3" t="n">
        <v>7</v>
      </c>
      <c r="AJ222" s="3" t="n">
        <v>1</v>
      </c>
      <c r="AK222" s="3" t="n">
        <v>103</v>
      </c>
      <c r="AL222" s="3" t="n">
        <v>184.3</v>
      </c>
      <c r="AM222" s="3" t="n">
        <v>24.8</v>
      </c>
      <c r="AN222" s="3" t="n">
        <v>1370.7</v>
      </c>
      <c r="AO222" s="3" t="n">
        <v>0.821</v>
      </c>
      <c r="AP222" s="3" t="n">
        <v>0.024</v>
      </c>
      <c r="AQ222" s="3" t="n">
        <v>1</v>
      </c>
      <c r="AR222" s="4">
        <f>HYPERLINK("file:///OrioOrio-b-5mn-ma-hno-pol-la-c2xyqnm5", "OrioOrio-b-5mn-ma-hno-pol-la-c2xyqnm5")</f>
        <v/>
      </c>
    </row>
    <row r="223">
      <c r="A223" s="1" t="n">
        <v>222</v>
      </c>
      <c r="B223" s="3" t="n">
        <v>8</v>
      </c>
      <c r="C223" s="4" t="inlineStr">
        <is>
          <t>Oriolus oriolus</t>
        </is>
      </c>
      <c r="D223" s="4" t="inlineStr">
        <is>
          <t>b</t>
        </is>
      </c>
      <c r="E223" s="4" t="inlineStr">
        <is>
          <t>m+a</t>
        </is>
      </c>
      <c r="F223" s="4" t="inlineStr">
        <is>
          <t>5mn</t>
        </is>
      </c>
      <c r="G223" s="3" t="n">
        <v>4</v>
      </c>
      <c r="H223" s="3" t="n">
        <v>203.380021651143</v>
      </c>
      <c r="I223" s="3" t="n">
        <v>237</v>
      </c>
      <c r="J223" s="4" t="inlineStr">
        <is>
          <t>HNORMAL</t>
        </is>
      </c>
      <c r="K223" s="4" t="inlineStr">
        <is>
          <t>POLY</t>
        </is>
      </c>
      <c r="L223" s="3" t="n">
        <v>86</v>
      </c>
      <c r="M223" s="5" t="inlineStr"/>
      <c r="N223" s="3" t="n">
        <v>2</v>
      </c>
      <c r="O223" s="6" t="n">
        <v>2</v>
      </c>
      <c r="P223" s="3" t="n">
        <v>94</v>
      </c>
      <c r="Q223" s="3" t="n">
        <v>3</v>
      </c>
      <c r="R223" s="3" t="n">
        <v>75</v>
      </c>
      <c r="S223" s="3" t="n">
        <v>0</v>
      </c>
      <c r="T223" s="3" t="n">
        <v>0</v>
      </c>
      <c r="U223" s="11" t="inlineStr"/>
      <c r="V223" s="7" t="n">
        <v>0.82</v>
      </c>
      <c r="W223" s="3" t="n">
        <v>0</v>
      </c>
      <c r="X223" s="3" t="n">
        <v>0</v>
      </c>
      <c r="Y223" s="10" t="n">
        <v>113.9</v>
      </c>
      <c r="Z223" s="3" t="n">
        <v>0</v>
      </c>
      <c r="AA223" s="3" t="n">
        <v>0</v>
      </c>
      <c r="AB223" s="5" t="inlineStr"/>
      <c r="AC223" s="3" t="n">
        <v>0</v>
      </c>
      <c r="AD223" s="3" t="n">
        <v>0</v>
      </c>
      <c r="AE223" s="3" t="n">
        <v>0</v>
      </c>
      <c r="AF223" s="3" t="n">
        <v>0.3</v>
      </c>
      <c r="AG223" s="3" t="n">
        <v>0.02</v>
      </c>
      <c r="AH223" s="3" t="n">
        <v>4.27</v>
      </c>
      <c r="AI223" s="3" t="n">
        <v>7</v>
      </c>
      <c r="AJ223" s="3" t="n">
        <v>1</v>
      </c>
      <c r="AK223" s="3" t="n">
        <v>103</v>
      </c>
      <c r="AL223" s="3" t="n">
        <v>184.3</v>
      </c>
      <c r="AM223" s="3" t="n">
        <v>24.8</v>
      </c>
      <c r="AN223" s="3" t="n">
        <v>1369.6</v>
      </c>
      <c r="AO223" s="3" t="n">
        <v>0.821</v>
      </c>
      <c r="AP223" s="3" t="n">
        <v>0.024</v>
      </c>
      <c r="AQ223" s="3" t="n">
        <v>1</v>
      </c>
      <c r="AR223" s="4">
        <f>HYPERLINK("file:///OrioOrio-b-5mn-ma-hno-pol-la-ma-m1e28hzf", "OrioOrio-b-5mn-ma-hno-pol-la-ma-m1e28hzf")</f>
        <v/>
      </c>
    </row>
    <row r="224">
      <c r="A224" s="1" t="n">
        <v>223</v>
      </c>
      <c r="B224" s="3" t="n">
        <v>8</v>
      </c>
      <c r="C224" s="4" t="inlineStr">
        <is>
          <t>Oriolus oriolus</t>
        </is>
      </c>
      <c r="D224" s="4" t="inlineStr">
        <is>
          <t>b</t>
        </is>
      </c>
      <c r="E224" s="4" t="inlineStr">
        <is>
          <t>m+a</t>
        </is>
      </c>
      <c r="F224" s="4" t="inlineStr">
        <is>
          <t>5mn</t>
        </is>
      </c>
      <c r="G224" s="3" t="n">
        <v>4</v>
      </c>
      <c r="H224" s="3" t="n">
        <v>203.380021651143</v>
      </c>
      <c r="I224" s="3" t="n">
        <v>238</v>
      </c>
      <c r="J224" s="4" t="inlineStr">
        <is>
          <t>HNORMAL</t>
        </is>
      </c>
      <c r="K224" s="4" t="inlineStr">
        <is>
          <t>POLY</t>
        </is>
      </c>
      <c r="L224" s="3" t="n">
        <v>86</v>
      </c>
      <c r="M224" s="3" t="n">
        <v>200</v>
      </c>
      <c r="N224" s="5" t="inlineStr"/>
      <c r="O224" s="6" t="n">
        <v>2</v>
      </c>
      <c r="P224" s="3" t="n">
        <v>94</v>
      </c>
      <c r="Q224" s="3" t="n">
        <v>2</v>
      </c>
      <c r="R224" s="3" t="n">
        <v>50</v>
      </c>
      <c r="S224" s="3" t="n">
        <v>0</v>
      </c>
      <c r="T224" s="3" t="n">
        <v>0</v>
      </c>
      <c r="U224" s="11" t="inlineStr"/>
      <c r="V224" s="7" t="n">
        <v>0.75</v>
      </c>
      <c r="W224" s="3" t="n">
        <v>0</v>
      </c>
      <c r="X224" s="3" t="n">
        <v>0</v>
      </c>
      <c r="Y224" s="10" t="n">
        <v>136.8</v>
      </c>
      <c r="Z224" s="3" t="n">
        <v>0</v>
      </c>
      <c r="AA224" s="3" t="n">
        <v>0</v>
      </c>
      <c r="AB224" s="5" t="inlineStr"/>
      <c r="AC224" s="3" t="n">
        <v>0</v>
      </c>
      <c r="AD224" s="3" t="n">
        <v>0</v>
      </c>
      <c r="AE224" s="3" t="n">
        <v>0</v>
      </c>
      <c r="AF224" s="3" t="n">
        <v>0.61</v>
      </c>
      <c r="AG224" s="3" t="n">
        <v>0.01</v>
      </c>
      <c r="AH224" s="3" t="n">
        <v>73.53</v>
      </c>
      <c r="AI224" s="3" t="n">
        <v>15</v>
      </c>
      <c r="AJ224" s="3" t="n">
        <v>0</v>
      </c>
      <c r="AK224" s="3" t="n">
        <v>1765</v>
      </c>
      <c r="AL224" s="3" t="n">
        <v>105.5</v>
      </c>
      <c r="AM224" s="3" t="n">
        <v>0.1</v>
      </c>
      <c r="AN224" s="3" t="n">
        <v>105729.5</v>
      </c>
      <c r="AO224" s="3" t="n">
        <v>0.278</v>
      </c>
      <c r="AP224" s="3" t="n">
        <v>0</v>
      </c>
      <c r="AQ224" s="3" t="n">
        <v>1</v>
      </c>
      <c r="AR224" s="4">
        <f>HYPERLINK("file:///OrioOrio-b-5mn-ma-hno-pol-la-ra-kecagia3", "OrioOrio-b-5mn-ma-hno-pol-la-ra-kecagia3")</f>
        <v/>
      </c>
    </row>
    <row r="225">
      <c r="A225" s="1" t="n">
        <v>224</v>
      </c>
      <c r="B225" s="3" t="n">
        <v>8</v>
      </c>
      <c r="C225" s="4" t="inlineStr">
        <is>
          <t>Oriolus oriolus</t>
        </is>
      </c>
      <c r="D225" s="4" t="inlineStr">
        <is>
          <t>b</t>
        </is>
      </c>
      <c r="E225" s="4" t="inlineStr">
        <is>
          <t>m+a</t>
        </is>
      </c>
      <c r="F225" s="4" t="inlineStr">
        <is>
          <t>5mn</t>
        </is>
      </c>
      <c r="G225" s="3" t="n">
        <v>4</v>
      </c>
      <c r="H225" s="3" t="n">
        <v>203.380021651143</v>
      </c>
      <c r="I225" s="3" t="n">
        <v>239</v>
      </c>
      <c r="J225" s="4" t="inlineStr">
        <is>
          <t>HNORMAL</t>
        </is>
      </c>
      <c r="K225" s="4" t="inlineStr">
        <is>
          <t>POLY</t>
        </is>
      </c>
      <c r="L225" s="3" t="n">
        <v>86</v>
      </c>
      <c r="M225" s="3" t="n">
        <v>200</v>
      </c>
      <c r="N225" s="3" t="n">
        <v>3</v>
      </c>
      <c r="O225" s="6" t="n">
        <v>2</v>
      </c>
      <c r="P225" s="3" t="n">
        <v>94</v>
      </c>
      <c r="Q225" s="3" t="n">
        <v>2</v>
      </c>
      <c r="R225" s="3" t="n">
        <v>50</v>
      </c>
      <c r="S225" s="3" t="n">
        <v>0</v>
      </c>
      <c r="T225" s="3" t="n">
        <v>0</v>
      </c>
      <c r="U225" s="6" t="n">
        <v>0.25</v>
      </c>
      <c r="V225" s="7" t="n">
        <v>0.75</v>
      </c>
      <c r="W225" s="3" t="n">
        <v>0</v>
      </c>
      <c r="X225" s="3" t="n">
        <v>0</v>
      </c>
      <c r="Y225" s="10" t="n">
        <v>136.8</v>
      </c>
      <c r="Z225" s="3" t="n">
        <v>0</v>
      </c>
      <c r="AA225" s="3" t="n">
        <v>0</v>
      </c>
      <c r="AB225" s="3" t="n">
        <v>0</v>
      </c>
      <c r="AC225" s="3" t="n">
        <v>0</v>
      </c>
      <c r="AD225" s="3" t="n">
        <v>0</v>
      </c>
      <c r="AE225" s="3" t="n">
        <v>0</v>
      </c>
      <c r="AF225" s="3" t="n">
        <v>0.61</v>
      </c>
      <c r="AG225" s="3" t="n">
        <v>0.01</v>
      </c>
      <c r="AH225" s="3" t="n">
        <v>73.95</v>
      </c>
      <c r="AI225" s="3" t="n">
        <v>15</v>
      </c>
      <c r="AJ225" s="3" t="n">
        <v>0</v>
      </c>
      <c r="AK225" s="3" t="n">
        <v>1775</v>
      </c>
      <c r="AL225" s="3" t="n">
        <v>105.2</v>
      </c>
      <c r="AM225" s="3" t="n">
        <v>0.1</v>
      </c>
      <c r="AN225" s="3" t="n">
        <v>105425.9</v>
      </c>
      <c r="AO225" s="3" t="n">
        <v>0.276</v>
      </c>
      <c r="AP225" s="3" t="n">
        <v>0</v>
      </c>
      <c r="AQ225" s="3" t="n">
        <v>1</v>
      </c>
      <c r="AR225" s="4">
        <f>HYPERLINK("file:///OrioOrio-b-5mn-ma-hno-pol-la-ra-ma-jmaf4pb8", "OrioOrio-b-5mn-ma-hno-pol-la-ra-ma-jmaf4pb8")</f>
        <v/>
      </c>
    </row>
    <row r="226">
      <c r="A226" s="1" t="n">
        <v>225</v>
      </c>
      <c r="B226" s="3" t="n">
        <v>8</v>
      </c>
      <c r="C226" s="4" t="inlineStr">
        <is>
          <t>Oriolus oriolus</t>
        </is>
      </c>
      <c r="D226" s="4" t="inlineStr">
        <is>
          <t>b</t>
        </is>
      </c>
      <c r="E226" s="4" t="inlineStr">
        <is>
          <t>m+a</t>
        </is>
      </c>
      <c r="F226" s="4" t="inlineStr">
        <is>
          <t>5mn</t>
        </is>
      </c>
      <c r="G226" s="3" t="n">
        <v>4</v>
      </c>
      <c r="H226" s="3" t="n">
        <v>203.380021651143</v>
      </c>
      <c r="I226" s="3" t="n">
        <v>241</v>
      </c>
      <c r="J226" s="4" t="inlineStr">
        <is>
          <t>HNORMAL</t>
        </is>
      </c>
      <c r="K226" s="4" t="inlineStr">
        <is>
          <t>POLY</t>
        </is>
      </c>
      <c r="L226" s="5" t="inlineStr"/>
      <c r="M226" s="3" t="n">
        <v>100</v>
      </c>
      <c r="N226" s="5" t="inlineStr"/>
      <c r="O226" s="6" t="n">
        <v>2</v>
      </c>
      <c r="P226" s="3" t="n">
        <v>94</v>
      </c>
      <c r="Q226" s="3" t="n">
        <v>2</v>
      </c>
      <c r="R226" s="3" t="n">
        <v>50</v>
      </c>
      <c r="S226" s="3" t="n">
        <v>0</v>
      </c>
      <c r="T226" s="3" t="n">
        <v>0</v>
      </c>
      <c r="U226" s="11" t="inlineStr"/>
      <c r="V226" s="6" t="n">
        <v>0.23</v>
      </c>
      <c r="W226" s="3" t="n">
        <v>0</v>
      </c>
      <c r="X226" s="3" t="n">
        <v>0</v>
      </c>
      <c r="Y226" s="10" t="n">
        <v>155.8</v>
      </c>
      <c r="Z226" s="3" t="n">
        <v>0</v>
      </c>
      <c r="AA226" s="3" t="n">
        <v>0</v>
      </c>
      <c r="AB226" s="5" t="inlineStr"/>
      <c r="AC226" s="3" t="n">
        <v>0</v>
      </c>
      <c r="AD226" s="3" t="n">
        <v>0</v>
      </c>
      <c r="AE226" s="3" t="n">
        <v>0</v>
      </c>
      <c r="AF226" s="3" t="n">
        <v>0.68</v>
      </c>
      <c r="AG226" s="3" t="n">
        <v>0</v>
      </c>
      <c r="AH226" s="3" t="n">
        <v>348.96</v>
      </c>
      <c r="AI226" s="3" t="n">
        <v>16</v>
      </c>
      <c r="AJ226" s="3" t="n">
        <v>0</v>
      </c>
      <c r="AK226" s="3" t="n">
        <v>8375</v>
      </c>
      <c r="AL226" s="3" t="n">
        <v>100</v>
      </c>
      <c r="AM226" s="3" t="n">
        <v>0</v>
      </c>
      <c r="AN226" s="3" t="n">
        <v>291618.8</v>
      </c>
      <c r="AO226" s="3" t="n">
        <v>1</v>
      </c>
      <c r="AP226" s="3" t="n">
        <v>0</v>
      </c>
      <c r="AQ226" s="3" t="n">
        <v>1</v>
      </c>
      <c r="AR226" s="4">
        <f>HYPERLINK("file:///OrioOrio-b-5mn-ma-hno-pol-r100-rgke7qhl", "OrioOrio-b-5mn-ma-hno-pol-r100-rgke7qhl")</f>
        <v/>
      </c>
    </row>
    <row r="227">
      <c r="A227" s="1" t="n">
        <v>226</v>
      </c>
      <c r="B227" s="3" t="n">
        <v>8</v>
      </c>
      <c r="C227" s="4" t="inlineStr">
        <is>
          <t>Oriolus oriolus</t>
        </is>
      </c>
      <c r="D227" s="4" t="inlineStr">
        <is>
          <t>b</t>
        </is>
      </c>
      <c r="E227" s="4" t="inlineStr">
        <is>
          <t>m+a</t>
        </is>
      </c>
      <c r="F227" s="4" t="inlineStr">
        <is>
          <t>5mn</t>
        </is>
      </c>
      <c r="G227" s="3" t="n">
        <v>4</v>
      </c>
      <c r="H227" s="3" t="n">
        <v>203.380021651143</v>
      </c>
      <c r="I227" s="3" t="n">
        <v>242</v>
      </c>
      <c r="J227" s="4" t="inlineStr">
        <is>
          <t>HNORMAL</t>
        </is>
      </c>
      <c r="K227" s="4" t="inlineStr">
        <is>
          <t>POLY</t>
        </is>
      </c>
      <c r="L227" s="5" t="inlineStr"/>
      <c r="M227" s="3" t="n">
        <v>200</v>
      </c>
      <c r="N227" s="5" t="inlineStr"/>
      <c r="O227" s="6" t="n">
        <v>2</v>
      </c>
      <c r="P227" s="3" t="n">
        <v>94</v>
      </c>
      <c r="Q227" s="3" t="n">
        <v>3</v>
      </c>
      <c r="R227" s="3" t="n">
        <v>75</v>
      </c>
      <c r="S227" s="3" t="n">
        <v>0</v>
      </c>
      <c r="T227" s="3" t="n">
        <v>0</v>
      </c>
      <c r="U227" s="11" t="inlineStr"/>
      <c r="V227" s="7" t="n">
        <v>0.86</v>
      </c>
      <c r="W227" s="3" t="n">
        <v>0</v>
      </c>
      <c r="X227" s="3" t="n">
        <v>0</v>
      </c>
      <c r="Y227" s="10" t="n">
        <v>98.2</v>
      </c>
      <c r="Z227" s="3" t="n">
        <v>0</v>
      </c>
      <c r="AA227" s="3" t="n">
        <v>0</v>
      </c>
      <c r="AB227" s="5" t="inlineStr"/>
      <c r="AC227" s="3" t="n">
        <v>0</v>
      </c>
      <c r="AD227" s="3" t="n">
        <v>0</v>
      </c>
      <c r="AE227" s="3" t="n">
        <v>0</v>
      </c>
      <c r="AF227" s="3" t="n">
        <v>0.48</v>
      </c>
      <c r="AG227" s="3" t="n">
        <v>0.05</v>
      </c>
      <c r="AH227" s="3" t="n">
        <v>4.21</v>
      </c>
      <c r="AI227" s="3" t="n">
        <v>11</v>
      </c>
      <c r="AJ227" s="3" t="n">
        <v>1</v>
      </c>
      <c r="AK227" s="3" t="n">
        <v>101</v>
      </c>
      <c r="AL227" s="3" t="n">
        <v>146</v>
      </c>
      <c r="AM227" s="3" t="n">
        <v>27.9</v>
      </c>
      <c r="AN227" s="3" t="n">
        <v>764.9</v>
      </c>
      <c r="AO227" s="3" t="n">
        <v>0.533</v>
      </c>
      <c r="AP227" s="3" t="n">
        <v>0.026</v>
      </c>
      <c r="AQ227" s="3" t="n">
        <v>1</v>
      </c>
      <c r="AR227" s="4">
        <f>HYPERLINK("file:///OrioOrio-b-5mn-ma-hno-pol-r200-o_9fu54_", "OrioOrio-b-5mn-ma-hno-pol-r200-o_9fu54_")</f>
        <v/>
      </c>
    </row>
    <row r="228">
      <c r="A228" s="1" t="n">
        <v>227</v>
      </c>
      <c r="B228" s="3" t="n">
        <v>8</v>
      </c>
      <c r="C228" s="4" t="inlineStr">
        <is>
          <t>Oriolus oriolus</t>
        </is>
      </c>
      <c r="D228" s="4" t="inlineStr">
        <is>
          <t>b</t>
        </is>
      </c>
      <c r="E228" s="4" t="inlineStr">
        <is>
          <t>m+a</t>
        </is>
      </c>
      <c r="F228" s="4" t="inlineStr">
        <is>
          <t>5mn</t>
        </is>
      </c>
      <c r="G228" s="3" t="n">
        <v>4</v>
      </c>
      <c r="H228" s="3" t="n">
        <v>203.380021651143</v>
      </c>
      <c r="I228" s="3" t="n">
        <v>243</v>
      </c>
      <c r="J228" s="4" t="inlineStr">
        <is>
          <t>HNORMAL</t>
        </is>
      </c>
      <c r="K228" s="4" t="inlineStr">
        <is>
          <t>POLY</t>
        </is>
      </c>
      <c r="L228" s="3" t="n">
        <v>20</v>
      </c>
      <c r="M228" s="5" t="inlineStr"/>
      <c r="N228" s="5" t="inlineStr"/>
      <c r="O228" s="6" t="n">
        <v>2</v>
      </c>
      <c r="P228" s="3" t="n">
        <v>94</v>
      </c>
      <c r="Q228" s="3" t="n">
        <v>4</v>
      </c>
      <c r="R228" s="3" t="n">
        <v>100</v>
      </c>
      <c r="S228" s="3" t="n">
        <v>0</v>
      </c>
      <c r="T228" s="3" t="n">
        <v>0</v>
      </c>
      <c r="U228" s="11" t="inlineStr"/>
      <c r="V228" s="7" t="n">
        <v>0.8</v>
      </c>
      <c r="W228" s="3" t="n">
        <v>0</v>
      </c>
      <c r="X228" s="3" t="n">
        <v>0</v>
      </c>
      <c r="Y228" s="10" t="n">
        <v>85.8</v>
      </c>
      <c r="Z228" s="3" t="n">
        <v>0</v>
      </c>
      <c r="AA228" s="3" t="n">
        <v>0</v>
      </c>
      <c r="AB228" s="5" t="inlineStr"/>
      <c r="AC228" s="3" t="n">
        <v>0</v>
      </c>
      <c r="AD228" s="3" t="n">
        <v>0</v>
      </c>
      <c r="AE228" s="3" t="n">
        <v>0</v>
      </c>
      <c r="AF228" s="3" t="n">
        <v>0.33</v>
      </c>
      <c r="AG228" s="3" t="n">
        <v>0.06</v>
      </c>
      <c r="AH228" s="3" t="n">
        <v>1.96</v>
      </c>
      <c r="AI228" s="3" t="n">
        <v>8</v>
      </c>
      <c r="AJ228" s="3" t="n">
        <v>1</v>
      </c>
      <c r="AK228" s="3" t="n">
        <v>47</v>
      </c>
      <c r="AL228" s="3" t="n">
        <v>202.4</v>
      </c>
      <c r="AM228" s="3" t="n">
        <v>68.3</v>
      </c>
      <c r="AN228" s="3" t="n">
        <v>600</v>
      </c>
      <c r="AO228" s="3" t="n">
        <v>0.99</v>
      </c>
      <c r="AP228" s="3" t="n">
        <v>0.132</v>
      </c>
      <c r="AQ228" s="3" t="n">
        <v>1</v>
      </c>
      <c r="AR228" s="4">
        <f>HYPERLINK("file:///OrioOrio-b-5mn-ma-hno-pol-l20-w4uhaz6a", "OrioOrio-b-5mn-ma-hno-pol-l20-w4uhaz6a")</f>
        <v/>
      </c>
    </row>
    <row r="229">
      <c r="A229" s="1" t="n">
        <v>228</v>
      </c>
      <c r="B229" s="3" t="n">
        <v>8</v>
      </c>
      <c r="C229" s="4" t="inlineStr">
        <is>
          <t>Oriolus oriolus</t>
        </is>
      </c>
      <c r="D229" s="4" t="inlineStr">
        <is>
          <t>b</t>
        </is>
      </c>
      <c r="E229" s="4" t="inlineStr">
        <is>
          <t>m+a</t>
        </is>
      </c>
      <c r="F229" s="4" t="inlineStr">
        <is>
          <t>5mn</t>
        </is>
      </c>
      <c r="G229" s="3" t="n">
        <v>4</v>
      </c>
      <c r="H229" s="3" t="n">
        <v>203.380021651143</v>
      </c>
      <c r="I229" s="3" t="n">
        <v>244</v>
      </c>
      <c r="J229" s="4" t="inlineStr">
        <is>
          <t>HNORMAL</t>
        </is>
      </c>
      <c r="K229" s="4" t="inlineStr">
        <is>
          <t>POLY</t>
        </is>
      </c>
      <c r="L229" s="3" t="n">
        <v>20</v>
      </c>
      <c r="M229" s="3" t="n">
        <v>100</v>
      </c>
      <c r="N229" s="5" t="inlineStr"/>
      <c r="O229" s="6" t="n">
        <v>2</v>
      </c>
      <c r="P229" s="3" t="n">
        <v>94</v>
      </c>
      <c r="Q229" s="3" t="n">
        <v>2</v>
      </c>
      <c r="R229" s="3" t="n">
        <v>50</v>
      </c>
      <c r="S229" s="3" t="n">
        <v>0</v>
      </c>
      <c r="T229" s="3" t="n">
        <v>0</v>
      </c>
      <c r="U229" s="11" t="inlineStr"/>
      <c r="V229" s="6" t="n">
        <v>0.25</v>
      </c>
      <c r="W229" s="3" t="n">
        <v>0</v>
      </c>
      <c r="X229" s="3" t="n">
        <v>0</v>
      </c>
      <c r="Y229" s="10" t="n">
        <v>172</v>
      </c>
      <c r="Z229" s="3" t="n">
        <v>0</v>
      </c>
      <c r="AA229" s="3" t="n">
        <v>0</v>
      </c>
      <c r="AB229" s="5" t="inlineStr"/>
      <c r="AC229" s="3" t="n">
        <v>0</v>
      </c>
      <c r="AD229" s="3" t="n">
        <v>0</v>
      </c>
      <c r="AE229" s="3" t="n">
        <v>0</v>
      </c>
      <c r="AF229" s="3" t="n">
        <v>0.71</v>
      </c>
      <c r="AG229" s="3" t="n">
        <v>0</v>
      </c>
      <c r="AH229" s="3" t="n">
        <v>1240.14</v>
      </c>
      <c r="AI229" s="3" t="n">
        <v>17</v>
      </c>
      <c r="AJ229" s="3" t="n">
        <v>0</v>
      </c>
      <c r="AK229" s="3" t="n">
        <v>29763</v>
      </c>
      <c r="AL229" s="3" t="n">
        <v>98</v>
      </c>
      <c r="AM229" s="3" t="n">
        <v>0</v>
      </c>
      <c r="AN229" s="3" t="n">
        <v>650072.4</v>
      </c>
      <c r="AO229" s="3" t="n">
        <v>0.96</v>
      </c>
      <c r="AP229" s="3" t="n">
        <v>0</v>
      </c>
      <c r="AQ229" s="3" t="n">
        <v>1</v>
      </c>
      <c r="AR229" s="4">
        <f>HYPERLINK("file:///OrioOrio-b-5mn-ma-hno-pol-l20-r100-yf_3661w", "OrioOrio-b-5mn-ma-hno-pol-l20-r100-yf_3661w")</f>
        <v/>
      </c>
    </row>
    <row r="230">
      <c r="A230" s="1" t="n">
        <v>229</v>
      </c>
      <c r="B230" s="3" t="n">
        <v>8</v>
      </c>
      <c r="C230" s="4" t="inlineStr">
        <is>
          <t>Oriolus oriolus</t>
        </is>
      </c>
      <c r="D230" s="4" t="inlineStr">
        <is>
          <t>b</t>
        </is>
      </c>
      <c r="E230" s="4" t="inlineStr">
        <is>
          <t>m+a</t>
        </is>
      </c>
      <c r="F230" s="4" t="inlineStr">
        <is>
          <t>5mn</t>
        </is>
      </c>
      <c r="G230" s="3" t="n">
        <v>4</v>
      </c>
      <c r="H230" s="3" t="n">
        <v>203.380021651143</v>
      </c>
      <c r="I230" s="3" t="n">
        <v>245</v>
      </c>
      <c r="J230" s="4" t="inlineStr">
        <is>
          <t>HNORMAL</t>
        </is>
      </c>
      <c r="K230" s="4" t="inlineStr">
        <is>
          <t>POLY</t>
        </is>
      </c>
      <c r="L230" s="3" t="n">
        <v>20</v>
      </c>
      <c r="M230" s="3" t="n">
        <v>200</v>
      </c>
      <c r="N230" s="5" t="inlineStr"/>
      <c r="O230" s="6" t="n">
        <v>2</v>
      </c>
      <c r="P230" s="3" t="n">
        <v>94</v>
      </c>
      <c r="Q230" s="3" t="n">
        <v>3</v>
      </c>
      <c r="R230" s="3" t="n">
        <v>75</v>
      </c>
      <c r="S230" s="3" t="n">
        <v>0</v>
      </c>
      <c r="T230" s="3" t="n">
        <v>0</v>
      </c>
      <c r="U230" s="11" t="inlineStr"/>
      <c r="V230" s="7" t="n">
        <v>0.85</v>
      </c>
      <c r="W230" s="3" t="n">
        <v>0</v>
      </c>
      <c r="X230" s="3" t="n">
        <v>0</v>
      </c>
      <c r="Y230" s="10" t="n">
        <v>98.2</v>
      </c>
      <c r="Z230" s="3" t="n">
        <v>0</v>
      </c>
      <c r="AA230" s="3" t="n">
        <v>0</v>
      </c>
      <c r="AB230" s="5" t="inlineStr"/>
      <c r="AC230" s="3" t="n">
        <v>0</v>
      </c>
      <c r="AD230" s="3" t="n">
        <v>0</v>
      </c>
      <c r="AE230" s="3" t="n">
        <v>0</v>
      </c>
      <c r="AF230" s="3" t="n">
        <v>0.5</v>
      </c>
      <c r="AG230" s="3" t="n">
        <v>0.06</v>
      </c>
      <c r="AH230" s="3" t="n">
        <v>4.46</v>
      </c>
      <c r="AI230" s="3" t="n">
        <v>12</v>
      </c>
      <c r="AJ230" s="3" t="n">
        <v>1</v>
      </c>
      <c r="AK230" s="3" t="n">
        <v>107</v>
      </c>
      <c r="AL230" s="3" t="n">
        <v>141.9</v>
      </c>
      <c r="AM230" s="3" t="n">
        <v>27.1</v>
      </c>
      <c r="AN230" s="3" t="n">
        <v>743.4</v>
      </c>
      <c r="AO230" s="3" t="n">
        <v>0.503</v>
      </c>
      <c r="AP230" s="3" t="n">
        <v>0.024</v>
      </c>
      <c r="AQ230" s="3" t="n">
        <v>1</v>
      </c>
      <c r="AR230" s="4">
        <f>HYPERLINK("file:///OrioOrio-b-5mn-ma-hno-pol-l20-r200-im7olt3y", "OrioOrio-b-5mn-ma-hno-pol-l20-r200-im7olt3y")</f>
        <v/>
      </c>
    </row>
    <row r="231">
      <c r="A231" s="1" t="n">
        <v>230</v>
      </c>
      <c r="B231" s="3" t="n">
        <v>8</v>
      </c>
      <c r="C231" s="4" t="inlineStr">
        <is>
          <t>Oriolus oriolus</t>
        </is>
      </c>
      <c r="D231" s="4" t="inlineStr">
        <is>
          <t>b</t>
        </is>
      </c>
      <c r="E231" s="4" t="inlineStr">
        <is>
          <t>m+a</t>
        </is>
      </c>
      <c r="F231" s="4" t="inlineStr">
        <is>
          <t>5mn</t>
        </is>
      </c>
      <c r="G231" s="3" t="n">
        <v>4</v>
      </c>
      <c r="H231" s="3" t="n">
        <v>203.380021651143</v>
      </c>
      <c r="I231" s="3" t="n">
        <v>246</v>
      </c>
      <c r="J231" s="4" t="inlineStr">
        <is>
          <t>HNORMAL</t>
        </is>
      </c>
      <c r="K231" s="4" t="inlineStr">
        <is>
          <t>POLY</t>
        </is>
      </c>
      <c r="L231" s="5" t="inlineStr"/>
      <c r="M231" s="3" t="n">
        <v>400</v>
      </c>
      <c r="N231" s="5" t="inlineStr"/>
      <c r="O231" s="6" t="n">
        <v>2</v>
      </c>
      <c r="P231" s="3" t="n">
        <v>94</v>
      </c>
      <c r="Q231" s="3" t="n">
        <v>4</v>
      </c>
      <c r="R231" s="3" t="n">
        <v>100</v>
      </c>
      <c r="S231" s="3" t="n">
        <v>0</v>
      </c>
      <c r="T231" s="3" t="n">
        <v>0</v>
      </c>
      <c r="U231" s="11" t="inlineStr"/>
      <c r="V231" s="7" t="n">
        <v>0.9</v>
      </c>
      <c r="W231" s="3" t="n">
        <v>0</v>
      </c>
      <c r="X231" s="3" t="n">
        <v>0</v>
      </c>
      <c r="Y231" s="10" t="n">
        <v>88.8</v>
      </c>
      <c r="Z231" s="3" t="n">
        <v>0</v>
      </c>
      <c r="AA231" s="3" t="n">
        <v>0</v>
      </c>
      <c r="AB231" s="5" t="inlineStr"/>
      <c r="AC231" s="3" t="n">
        <v>0</v>
      </c>
      <c r="AD231" s="3" t="n">
        <v>0</v>
      </c>
      <c r="AE231" s="3" t="n">
        <v>0</v>
      </c>
      <c r="AF231" s="3" t="n">
        <v>0.62</v>
      </c>
      <c r="AG231" s="3" t="n">
        <v>0.1</v>
      </c>
      <c r="AH231" s="3" t="n">
        <v>3.92</v>
      </c>
      <c r="AI231" s="3" t="n">
        <v>15</v>
      </c>
      <c r="AJ231" s="3" t="n">
        <v>2</v>
      </c>
      <c r="AK231" s="3" t="n">
        <v>94</v>
      </c>
      <c r="AL231" s="3" t="n">
        <v>148.3</v>
      </c>
      <c r="AM231" s="3" t="n">
        <v>47.5</v>
      </c>
      <c r="AN231" s="3" t="n">
        <v>463.2</v>
      </c>
      <c r="AO231" s="3" t="n">
        <v>0.137</v>
      </c>
      <c r="AP231" s="3" t="n">
        <v>0.017</v>
      </c>
      <c r="AQ231" s="3" t="n">
        <v>1</v>
      </c>
      <c r="AR231" s="4">
        <f>HYPERLINK("file:///OrioOrio-b-5mn-ma-hno-pol-r400-yx6uke0f", "OrioOrio-b-5mn-ma-hno-pol-r400-yx6uke0f")</f>
        <v/>
      </c>
    </row>
    <row r="232">
      <c r="A232" s="1" t="n">
        <v>231</v>
      </c>
      <c r="B232" t="n">
        <v>8</v>
      </c>
      <c r="C232" s="8" t="inlineStr">
        <is>
          <t>Oriolus oriolus</t>
        </is>
      </c>
      <c r="D232" s="8" t="inlineStr">
        <is>
          <t>b</t>
        </is>
      </c>
      <c r="E232" s="8" t="inlineStr">
        <is>
          <t>m+a</t>
        </is>
      </c>
      <c r="F232" s="8" t="inlineStr">
        <is>
          <t>5mn</t>
        </is>
      </c>
      <c r="G232" t="n">
        <v>4</v>
      </c>
      <c r="H232" t="n">
        <v>203.380021651143</v>
      </c>
      <c r="I232" t="n">
        <v>247</v>
      </c>
      <c r="J232" s="8" t="inlineStr">
        <is>
          <t>HAZARD</t>
        </is>
      </c>
      <c r="K232" s="8" t="inlineStr">
        <is>
          <t>POLY</t>
        </is>
      </c>
      <c r="L232" s="9" t="inlineStr"/>
      <c r="M232" s="9" t="inlineStr"/>
      <c r="N232" s="9" t="inlineStr"/>
      <c r="O232" s="6" t="n">
        <v>2</v>
      </c>
      <c r="P232" t="n">
        <v>94</v>
      </c>
      <c r="Q232" t="n">
        <v>4</v>
      </c>
      <c r="R232" t="n">
        <v>100</v>
      </c>
      <c r="S232" t="n">
        <v>0</v>
      </c>
      <c r="T232" t="n">
        <v>2</v>
      </c>
      <c r="U232" s="11" t="inlineStr"/>
      <c r="V232" s="7" t="n">
        <v>0.83</v>
      </c>
      <c r="W232" t="n">
        <v>0</v>
      </c>
      <c r="X232" t="n">
        <v>0</v>
      </c>
      <c r="Y232" s="10" t="n">
        <v>49.2</v>
      </c>
      <c r="Z232" t="n">
        <v>0</v>
      </c>
      <c r="AA232" t="n">
        <v>0</v>
      </c>
      <c r="AB232" s="9" t="inlineStr"/>
      <c r="AC232" t="n">
        <v>0</v>
      </c>
      <c r="AD232" t="n">
        <v>0</v>
      </c>
      <c r="AE232" t="n">
        <v>0</v>
      </c>
      <c r="AF232" t="n">
        <v>0.33</v>
      </c>
      <c r="AG232" t="n">
        <v>0.13</v>
      </c>
      <c r="AH232" t="n">
        <v>0.83</v>
      </c>
      <c r="AI232" t="n">
        <v>8</v>
      </c>
      <c r="AJ232" t="n">
        <v>3</v>
      </c>
      <c r="AK232" t="n">
        <v>20</v>
      </c>
      <c r="AL232" t="n">
        <v>203.4</v>
      </c>
      <c r="AM232" t="n">
        <v>203.4</v>
      </c>
      <c r="AN232" t="n">
        <v>203.4</v>
      </c>
      <c r="AO232" t="n">
        <v>1</v>
      </c>
      <c r="AP232" t="n">
        <v>1</v>
      </c>
      <c r="AQ232" t="n">
        <v>1</v>
      </c>
      <c r="AR232" s="8">
        <f>HYPERLINK("file:///OrioOrio-b-5mn-ma-haz-pol-fugad79p", "OrioOrio-b-5mn-ma-haz-pol-fugad79p")</f>
        <v/>
      </c>
    </row>
    <row r="233">
      <c r="A233" s="1" t="n">
        <v>232</v>
      </c>
      <c r="B233" t="n">
        <v>8</v>
      </c>
      <c r="C233" s="8" t="inlineStr">
        <is>
          <t>Oriolus oriolus</t>
        </is>
      </c>
      <c r="D233" s="8" t="inlineStr">
        <is>
          <t>b</t>
        </is>
      </c>
      <c r="E233" s="8" t="inlineStr">
        <is>
          <t>m+a</t>
        </is>
      </c>
      <c r="F233" s="8" t="inlineStr">
        <is>
          <t>5mn</t>
        </is>
      </c>
      <c r="G233" t="n">
        <v>4</v>
      </c>
      <c r="H233" t="n">
        <v>203.380021651143</v>
      </c>
      <c r="I233" t="n">
        <v>248</v>
      </c>
      <c r="J233" s="8" t="inlineStr">
        <is>
          <t>HAZARD</t>
        </is>
      </c>
      <c r="K233" s="8" t="inlineStr">
        <is>
          <t>POLY</t>
        </is>
      </c>
      <c r="L233" s="9" t="inlineStr"/>
      <c r="M233" s="9" t="inlineStr"/>
      <c r="N233" t="n">
        <v>3</v>
      </c>
      <c r="O233" s="6" t="n">
        <v>2</v>
      </c>
      <c r="P233" t="n">
        <v>94</v>
      </c>
      <c r="Q233" t="n">
        <v>4</v>
      </c>
      <c r="R233" t="n">
        <v>100</v>
      </c>
      <c r="S233" t="n">
        <v>0</v>
      </c>
      <c r="T233" t="n">
        <v>2</v>
      </c>
      <c r="U233" s="11" t="inlineStr"/>
      <c r="V233" s="7" t="n">
        <v>0.83</v>
      </c>
      <c r="W233" t="n">
        <v>0</v>
      </c>
      <c r="X233" t="n">
        <v>0</v>
      </c>
      <c r="Y233" s="10" t="n">
        <v>49.2</v>
      </c>
      <c r="Z233" t="n">
        <v>0</v>
      </c>
      <c r="AA233" t="n">
        <v>0</v>
      </c>
      <c r="AB233" s="9" t="inlineStr"/>
      <c r="AC233" t="n">
        <v>0</v>
      </c>
      <c r="AD233" t="n">
        <v>0</v>
      </c>
      <c r="AE233" t="n">
        <v>0</v>
      </c>
      <c r="AF233" t="n">
        <v>0.33</v>
      </c>
      <c r="AG233" t="n">
        <v>0.13</v>
      </c>
      <c r="AH233" t="n">
        <v>0.83</v>
      </c>
      <c r="AI233" t="n">
        <v>8</v>
      </c>
      <c r="AJ233" t="n">
        <v>3</v>
      </c>
      <c r="AK233" t="n">
        <v>20</v>
      </c>
      <c r="AL233" t="n">
        <v>203.4</v>
      </c>
      <c r="AM233" t="n">
        <v>203.4</v>
      </c>
      <c r="AN233" t="n">
        <v>203.4</v>
      </c>
      <c r="AO233" t="n">
        <v>1</v>
      </c>
      <c r="AP233" t="n">
        <v>1</v>
      </c>
      <c r="AQ233" t="n">
        <v>1</v>
      </c>
      <c r="AR233" s="8">
        <f>HYPERLINK("file:///OrioOrio-b-5mn-ma-haz-pol-ma-rdgbz9tc", "OrioOrio-b-5mn-ma-haz-pol-ma-rdgbz9tc")</f>
        <v/>
      </c>
    </row>
    <row r="234">
      <c r="A234" s="1" t="n">
        <v>233</v>
      </c>
      <c r="B234" s="3" t="n">
        <v>8</v>
      </c>
      <c r="C234" s="4" t="inlineStr">
        <is>
          <t>Oriolus oriolus</t>
        </is>
      </c>
      <c r="D234" s="4" t="inlineStr">
        <is>
          <t>b</t>
        </is>
      </c>
      <c r="E234" s="4" t="inlineStr">
        <is>
          <t>m+a</t>
        </is>
      </c>
      <c r="F234" s="4" t="inlineStr">
        <is>
          <t>5mn</t>
        </is>
      </c>
      <c r="G234" s="3" t="n">
        <v>4</v>
      </c>
      <c r="H234" s="3" t="n">
        <v>203.380021651143</v>
      </c>
      <c r="I234" s="3" t="n">
        <v>249</v>
      </c>
      <c r="J234" s="4" t="inlineStr">
        <is>
          <t>HAZARD</t>
        </is>
      </c>
      <c r="K234" s="4" t="inlineStr">
        <is>
          <t>POLY</t>
        </is>
      </c>
      <c r="L234" s="5" t="inlineStr"/>
      <c r="M234" s="3" t="n">
        <v>200</v>
      </c>
      <c r="N234" s="5" t="inlineStr"/>
      <c r="O234" s="6" t="n">
        <v>2</v>
      </c>
      <c r="P234" s="3" t="n">
        <v>94</v>
      </c>
      <c r="Q234" s="3" t="n">
        <v>3</v>
      </c>
      <c r="R234" s="3" t="n">
        <v>75</v>
      </c>
      <c r="S234" s="3" t="n">
        <v>0</v>
      </c>
      <c r="T234" s="3" t="n">
        <v>0</v>
      </c>
      <c r="U234" s="11" t="inlineStr"/>
      <c r="V234" s="7" t="n">
        <v>0.87</v>
      </c>
      <c r="W234" s="3" t="n">
        <v>0</v>
      </c>
      <c r="X234" s="3" t="n">
        <v>0</v>
      </c>
      <c r="Y234" s="10" t="n">
        <v>1389.2</v>
      </c>
      <c r="Z234" s="3" t="n">
        <v>0</v>
      </c>
      <c r="AA234" s="3" t="n">
        <v>0</v>
      </c>
      <c r="AB234" s="5" t="inlineStr"/>
      <c r="AC234" s="3" t="n">
        <v>0</v>
      </c>
      <c r="AD234" s="3" t="n">
        <v>0</v>
      </c>
      <c r="AE234" s="3" t="n">
        <v>0</v>
      </c>
      <c r="AF234" s="3" t="n">
        <v>0.48</v>
      </c>
      <c r="AG234" s="3" t="n">
        <v>0</v>
      </c>
      <c r="AH234" s="3" t="n">
        <v>1754159000000</v>
      </c>
      <c r="AI234" s="3" t="n">
        <v>11</v>
      </c>
      <c r="AJ234" s="3" t="n">
        <v>0</v>
      </c>
      <c r="AK234" s="3" t="n">
        <v>42099810000000</v>
      </c>
      <c r="AL234" s="3" t="n">
        <v>145.8</v>
      </c>
      <c r="AM234" s="3" t="n">
        <v>0</v>
      </c>
      <c r="AN234" s="3" t="n">
        <v>11337900000000</v>
      </c>
      <c r="AO234" s="3" t="n">
        <v>0.53</v>
      </c>
      <c r="AP234" s="3" t="n">
        <v>0</v>
      </c>
      <c r="AQ234" s="3" t="n">
        <v>1</v>
      </c>
      <c r="AR234" s="4">
        <f>HYPERLINK("file:///OrioOrio-b-5mn-ma-haz-pol-ra-j_skq5xc", "OrioOrio-b-5mn-ma-haz-pol-ra-j_skq5xc")</f>
        <v/>
      </c>
    </row>
    <row r="235">
      <c r="A235" s="1" t="n">
        <v>234</v>
      </c>
      <c r="B235" s="3" t="n">
        <v>8</v>
      </c>
      <c r="C235" s="4" t="inlineStr">
        <is>
          <t>Oriolus oriolus</t>
        </is>
      </c>
      <c r="D235" s="4" t="inlineStr">
        <is>
          <t>b</t>
        </is>
      </c>
      <c r="E235" s="4" t="inlineStr">
        <is>
          <t>m+a</t>
        </is>
      </c>
      <c r="F235" s="4" t="inlineStr">
        <is>
          <t>5mn</t>
        </is>
      </c>
      <c r="G235" s="3" t="n">
        <v>4</v>
      </c>
      <c r="H235" s="3" t="n">
        <v>203.380021651143</v>
      </c>
      <c r="I235" s="3" t="n">
        <v>250</v>
      </c>
      <c r="J235" s="4" t="inlineStr">
        <is>
          <t>HAZARD</t>
        </is>
      </c>
      <c r="K235" s="4" t="inlineStr">
        <is>
          <t>POLY</t>
        </is>
      </c>
      <c r="L235" s="5" t="inlineStr"/>
      <c r="M235" s="3" t="n">
        <v>201</v>
      </c>
      <c r="N235" s="3" t="n">
        <v>3</v>
      </c>
      <c r="O235" s="6" t="n">
        <v>2</v>
      </c>
      <c r="P235" s="3" t="n">
        <v>94</v>
      </c>
      <c r="Q235" s="3" t="n">
        <v>3</v>
      </c>
      <c r="R235" s="3" t="n">
        <v>75</v>
      </c>
      <c r="S235" s="3" t="n">
        <v>0</v>
      </c>
      <c r="T235" s="3" t="n">
        <v>0</v>
      </c>
      <c r="U235" s="11" t="inlineStr"/>
      <c r="V235" s="7" t="n">
        <v>0.87</v>
      </c>
      <c r="W235" s="3" t="n">
        <v>0</v>
      </c>
      <c r="X235" s="3" t="n">
        <v>0</v>
      </c>
      <c r="Y235" s="10" t="n">
        <v>1380.2</v>
      </c>
      <c r="Z235" s="3" t="n">
        <v>0</v>
      </c>
      <c r="AA235" s="3" t="n">
        <v>0</v>
      </c>
      <c r="AB235" s="5" t="inlineStr"/>
      <c r="AC235" s="3" t="n">
        <v>0</v>
      </c>
      <c r="AD235" s="3" t="n">
        <v>0</v>
      </c>
      <c r="AE235" s="3" t="n">
        <v>0</v>
      </c>
      <c r="AF235" s="3" t="n">
        <v>0.48</v>
      </c>
      <c r="AG235" s="3" t="n">
        <v>0</v>
      </c>
      <c r="AH235" s="3" t="n">
        <v>1690516000000</v>
      </c>
      <c r="AI235" s="3" t="n">
        <v>11</v>
      </c>
      <c r="AJ235" s="3" t="n">
        <v>0</v>
      </c>
      <c r="AK235" s="3" t="n">
        <v>40572380000000</v>
      </c>
      <c r="AL235" s="3" t="n">
        <v>145.7</v>
      </c>
      <c r="AM235" s="3" t="n">
        <v>0</v>
      </c>
      <c r="AN235" s="3" t="n">
        <v>10878420000000</v>
      </c>
      <c r="AO235" s="3" t="n">
        <v>0.528</v>
      </c>
      <c r="AP235" s="3" t="n">
        <v>0</v>
      </c>
      <c r="AQ235" s="3" t="n">
        <v>1</v>
      </c>
      <c r="AR235" s="4">
        <f>HYPERLINK("file:///OrioOrio-b-5mn-ma-haz-pol-ra-ma-p0le9r0s", "OrioOrio-b-5mn-ma-haz-pol-ra-ma-p0le9r0s")</f>
        <v/>
      </c>
    </row>
    <row r="236">
      <c r="A236" s="1" t="n">
        <v>235</v>
      </c>
      <c r="B236" s="3" t="n">
        <v>8</v>
      </c>
      <c r="C236" s="4" t="inlineStr">
        <is>
          <t>Oriolus oriolus</t>
        </is>
      </c>
      <c r="D236" s="4" t="inlineStr">
        <is>
          <t>b</t>
        </is>
      </c>
      <c r="E236" s="4" t="inlineStr">
        <is>
          <t>m+a</t>
        </is>
      </c>
      <c r="F236" s="4" t="inlineStr">
        <is>
          <t>5mn</t>
        </is>
      </c>
      <c r="G236" s="3" t="n">
        <v>4</v>
      </c>
      <c r="H236" s="3" t="n">
        <v>203.380021651143</v>
      </c>
      <c r="I236" s="3" t="n">
        <v>251</v>
      </c>
      <c r="J236" s="4" t="inlineStr">
        <is>
          <t>HAZARD</t>
        </is>
      </c>
      <c r="K236" s="4" t="inlineStr">
        <is>
          <t>POLY</t>
        </is>
      </c>
      <c r="L236" s="3" t="n">
        <v>86</v>
      </c>
      <c r="M236" s="5" t="inlineStr"/>
      <c r="N236" s="5" t="inlineStr"/>
      <c r="O236" s="6" t="n">
        <v>2</v>
      </c>
      <c r="P236" s="3" t="n">
        <v>94</v>
      </c>
      <c r="Q236" s="3" t="n">
        <v>3</v>
      </c>
      <c r="R236" s="3" t="n">
        <v>75</v>
      </c>
      <c r="S236" s="3" t="n">
        <v>0</v>
      </c>
      <c r="T236" s="3" t="n">
        <v>0</v>
      </c>
      <c r="U236" s="11" t="inlineStr"/>
      <c r="V236" s="7" t="n">
        <v>0.82</v>
      </c>
      <c r="W236" s="3" t="n">
        <v>0</v>
      </c>
      <c r="X236" s="3" t="n">
        <v>0</v>
      </c>
      <c r="Y236" s="10" t="n">
        <v>57.1</v>
      </c>
      <c r="Z236" s="3" t="n">
        <v>0</v>
      </c>
      <c r="AA236" s="3" t="n">
        <v>0</v>
      </c>
      <c r="AB236" s="5" t="inlineStr"/>
      <c r="AC236" s="3" t="n">
        <v>0</v>
      </c>
      <c r="AD236" s="3" t="n">
        <v>0</v>
      </c>
      <c r="AE236" s="3" t="n">
        <v>0</v>
      </c>
      <c r="AF236" s="3" t="n">
        <v>0.3</v>
      </c>
      <c r="AG236" s="3" t="n">
        <v>0.1</v>
      </c>
      <c r="AH236" s="3" t="n">
        <v>0.86</v>
      </c>
      <c r="AI236" s="3" t="n">
        <v>7</v>
      </c>
      <c r="AJ236" s="3" t="n">
        <v>2</v>
      </c>
      <c r="AK236" s="3" t="n">
        <v>21</v>
      </c>
      <c r="AL236" s="3" t="n">
        <v>184.4</v>
      </c>
      <c r="AM236" s="3" t="n">
        <v>184.4</v>
      </c>
      <c r="AN236" s="3" t="n">
        <v>184.4</v>
      </c>
      <c r="AO236" s="3" t="n">
        <v>0.822</v>
      </c>
      <c r="AP236" s="3" t="n">
        <v>0.822</v>
      </c>
      <c r="AQ236" s="3" t="n">
        <v>0.822</v>
      </c>
      <c r="AR236" s="4">
        <f>HYPERLINK("file:///OrioOrio-b-5mn-ma-haz-pol-la-wu4jtq58", "OrioOrio-b-5mn-ma-haz-pol-la-wu4jtq58")</f>
        <v/>
      </c>
    </row>
    <row r="237">
      <c r="A237" s="1" t="n">
        <v>236</v>
      </c>
      <c r="B237" s="3" t="n">
        <v>8</v>
      </c>
      <c r="C237" s="4" t="inlineStr">
        <is>
          <t>Oriolus oriolus</t>
        </is>
      </c>
      <c r="D237" s="4" t="inlineStr">
        <is>
          <t>b</t>
        </is>
      </c>
      <c r="E237" s="4" t="inlineStr">
        <is>
          <t>m+a</t>
        </is>
      </c>
      <c r="F237" s="4" t="inlineStr">
        <is>
          <t>5mn</t>
        </is>
      </c>
      <c r="G237" s="3" t="n">
        <v>4</v>
      </c>
      <c r="H237" s="3" t="n">
        <v>203.380021651143</v>
      </c>
      <c r="I237" s="3" t="n">
        <v>252</v>
      </c>
      <c r="J237" s="4" t="inlineStr">
        <is>
          <t>HAZARD</t>
        </is>
      </c>
      <c r="K237" s="4" t="inlineStr">
        <is>
          <t>POLY</t>
        </is>
      </c>
      <c r="L237" s="3" t="n">
        <v>86</v>
      </c>
      <c r="M237" s="5" t="inlineStr"/>
      <c r="N237" s="3" t="n">
        <v>2</v>
      </c>
      <c r="O237" s="6" t="n">
        <v>2</v>
      </c>
      <c r="P237" s="3" t="n">
        <v>94</v>
      </c>
      <c r="Q237" s="3" t="n">
        <v>3</v>
      </c>
      <c r="R237" s="3" t="n">
        <v>75</v>
      </c>
      <c r="S237" s="3" t="n">
        <v>0</v>
      </c>
      <c r="T237" s="3" t="n">
        <v>0</v>
      </c>
      <c r="U237" s="11" t="inlineStr"/>
      <c r="V237" s="7" t="n">
        <v>0.82</v>
      </c>
      <c r="W237" s="3" t="n">
        <v>0</v>
      </c>
      <c r="X237" s="3" t="n">
        <v>0</v>
      </c>
      <c r="Y237" s="10" t="n">
        <v>57.1</v>
      </c>
      <c r="Z237" s="3" t="n">
        <v>0</v>
      </c>
      <c r="AA237" s="3" t="n">
        <v>0</v>
      </c>
      <c r="AB237" s="5" t="inlineStr"/>
      <c r="AC237" s="3" t="n">
        <v>0</v>
      </c>
      <c r="AD237" s="3" t="n">
        <v>0</v>
      </c>
      <c r="AE237" s="3" t="n">
        <v>0</v>
      </c>
      <c r="AF237" s="3" t="n">
        <v>0.3</v>
      </c>
      <c r="AG237" s="3" t="n">
        <v>0.1</v>
      </c>
      <c r="AH237" s="3" t="n">
        <v>0.86</v>
      </c>
      <c r="AI237" s="3" t="n">
        <v>7</v>
      </c>
      <c r="AJ237" s="3" t="n">
        <v>2</v>
      </c>
      <c r="AK237" s="3" t="n">
        <v>21</v>
      </c>
      <c r="AL237" s="3" t="n">
        <v>184.3</v>
      </c>
      <c r="AM237" s="3" t="n">
        <v>184.3</v>
      </c>
      <c r="AN237" s="3" t="n">
        <v>184.3</v>
      </c>
      <c r="AO237" s="3" t="n">
        <v>0.821</v>
      </c>
      <c r="AP237" s="3" t="n">
        <v>0.821</v>
      </c>
      <c r="AQ237" s="3" t="n">
        <v>0.821</v>
      </c>
      <c r="AR237" s="4">
        <f>HYPERLINK("file:///OrioOrio-b-5mn-ma-haz-pol-la-ma-jlse8v7z", "OrioOrio-b-5mn-ma-haz-pol-la-ma-jlse8v7z")</f>
        <v/>
      </c>
    </row>
    <row r="238">
      <c r="A238" s="1" t="n">
        <v>237</v>
      </c>
      <c r="B238" t="n">
        <v>8</v>
      </c>
      <c r="C238" s="8" t="inlineStr">
        <is>
          <t>Oriolus oriolus</t>
        </is>
      </c>
      <c r="D238" s="8" t="inlineStr">
        <is>
          <t>b</t>
        </is>
      </c>
      <c r="E238" s="8" t="inlineStr">
        <is>
          <t>m+a</t>
        </is>
      </c>
      <c r="F238" s="8" t="inlineStr">
        <is>
          <t>5mn</t>
        </is>
      </c>
      <c r="G238" t="n">
        <v>4</v>
      </c>
      <c r="H238" t="n">
        <v>203.380021651143</v>
      </c>
      <c r="I238" t="n">
        <v>253</v>
      </c>
      <c r="J238" s="8" t="inlineStr">
        <is>
          <t>HAZARD</t>
        </is>
      </c>
      <c r="K238" s="8" t="inlineStr">
        <is>
          <t>POLY</t>
        </is>
      </c>
      <c r="L238" t="n">
        <v>86</v>
      </c>
      <c r="M238" t="n">
        <v>200</v>
      </c>
      <c r="N238" s="9" t="inlineStr"/>
      <c r="O238" s="6" t="n">
        <v>2</v>
      </c>
      <c r="P238" t="n">
        <v>94</v>
      </c>
      <c r="Q238" t="n">
        <v>2</v>
      </c>
      <c r="R238" t="n">
        <v>50</v>
      </c>
      <c r="S238" s="9" t="inlineStr"/>
      <c r="T238" s="9" t="inlineStr"/>
      <c r="U238" s="11" t="inlineStr"/>
      <c r="V238" s="11" t="inlineStr"/>
      <c r="W238" s="9" t="inlineStr"/>
      <c r="X238" s="9" t="inlineStr"/>
      <c r="Y238" s="10" t="n">
        <v>70.3</v>
      </c>
      <c r="Z238" t="n">
        <v>0</v>
      </c>
      <c r="AA238" t="n">
        <v>0</v>
      </c>
      <c r="AB238" s="9" t="inlineStr"/>
      <c r="AC238" t="n">
        <v>0</v>
      </c>
      <c r="AD238" t="n">
        <v>0</v>
      </c>
      <c r="AE238" t="n">
        <v>0</v>
      </c>
      <c r="AF238" t="n">
        <v>29.76</v>
      </c>
      <c r="AG238" t="n">
        <v>8.449999999999999</v>
      </c>
      <c r="AH238" t="n">
        <v>104.78</v>
      </c>
      <c r="AI238" t="n">
        <v>714</v>
      </c>
      <c r="AJ238" t="n">
        <v>203</v>
      </c>
      <c r="AK238" t="n">
        <v>2515</v>
      </c>
      <c r="AL238" s="9" t="inlineStr"/>
      <c r="AM238" s="9" t="inlineStr"/>
      <c r="AN238" s="9" t="inlineStr"/>
      <c r="AO238" s="9" t="inlineStr"/>
      <c r="AP238" s="9" t="inlineStr"/>
      <c r="AQ238" s="9" t="inlineStr"/>
      <c r="AR238" s="8">
        <f>HYPERLINK("file:///OrioOrio-b-5mn-ma-haz-pol-la-ra-7jboiy1p", "OrioOrio-b-5mn-ma-haz-pol-la-ra-7jboiy1p")</f>
        <v/>
      </c>
    </row>
    <row r="239">
      <c r="A239" s="1" t="n">
        <v>238</v>
      </c>
      <c r="B239" t="n">
        <v>8</v>
      </c>
      <c r="C239" s="8" t="inlineStr">
        <is>
          <t>Oriolus oriolus</t>
        </is>
      </c>
      <c r="D239" s="8" t="inlineStr">
        <is>
          <t>b</t>
        </is>
      </c>
      <c r="E239" s="8" t="inlineStr">
        <is>
          <t>m+a</t>
        </is>
      </c>
      <c r="F239" s="8" t="inlineStr">
        <is>
          <t>5mn</t>
        </is>
      </c>
      <c r="G239" t="n">
        <v>4</v>
      </c>
      <c r="H239" t="n">
        <v>203.380021651143</v>
      </c>
      <c r="I239" t="n">
        <v>254</v>
      </c>
      <c r="J239" s="8" t="inlineStr">
        <is>
          <t>HAZARD</t>
        </is>
      </c>
      <c r="K239" s="8" t="inlineStr">
        <is>
          <t>POLY</t>
        </is>
      </c>
      <c r="L239" t="n">
        <v>86</v>
      </c>
      <c r="M239" t="n">
        <v>201</v>
      </c>
      <c r="N239" t="n">
        <v>2</v>
      </c>
      <c r="O239" s="6" t="n">
        <v>2</v>
      </c>
      <c r="P239" t="n">
        <v>94</v>
      </c>
      <c r="Q239" t="n">
        <v>2</v>
      </c>
      <c r="R239" t="n">
        <v>50</v>
      </c>
      <c r="S239" s="9" t="inlineStr"/>
      <c r="T239" s="9" t="inlineStr"/>
      <c r="U239" s="11" t="inlineStr"/>
      <c r="V239" s="11" t="inlineStr"/>
      <c r="W239" s="9" t="inlineStr"/>
      <c r="X239" s="9" t="inlineStr"/>
      <c r="Y239" s="10" t="n">
        <v>70.3</v>
      </c>
      <c r="Z239" t="n">
        <v>0</v>
      </c>
      <c r="AA239" t="n">
        <v>0</v>
      </c>
      <c r="AB239" s="9" t="inlineStr"/>
      <c r="AC239" t="n">
        <v>0</v>
      </c>
      <c r="AD239" t="n">
        <v>0</v>
      </c>
      <c r="AE239" t="n">
        <v>0</v>
      </c>
      <c r="AF239" t="n">
        <v>29.5</v>
      </c>
      <c r="AG239" t="n">
        <v>8.380000000000001</v>
      </c>
      <c r="AH239" t="n">
        <v>103.88</v>
      </c>
      <c r="AI239" t="n">
        <v>708</v>
      </c>
      <c r="AJ239" t="n">
        <v>201</v>
      </c>
      <c r="AK239" t="n">
        <v>2493</v>
      </c>
      <c r="AL239" s="9" t="inlineStr"/>
      <c r="AM239" s="9" t="inlineStr"/>
      <c r="AN239" s="9" t="inlineStr"/>
      <c r="AO239" s="9" t="inlineStr"/>
      <c r="AP239" s="9" t="inlineStr"/>
      <c r="AQ239" s="9" t="inlineStr"/>
      <c r="AR239" s="8">
        <f>HYPERLINK("file:///OrioOrio-b-5mn-ma-haz-pol-la-ra-ma-eg_7ks_t", "OrioOrio-b-5mn-ma-haz-pol-la-ra-ma-eg_7ks_t")</f>
        <v/>
      </c>
    </row>
    <row r="240">
      <c r="A240" s="1" t="n">
        <v>239</v>
      </c>
      <c r="B240" t="n">
        <v>8</v>
      </c>
      <c r="C240" s="8" t="inlineStr">
        <is>
          <t>Oriolus oriolus</t>
        </is>
      </c>
      <c r="D240" s="8" t="inlineStr">
        <is>
          <t>b</t>
        </is>
      </c>
      <c r="E240" s="8" t="inlineStr">
        <is>
          <t>m+a</t>
        </is>
      </c>
      <c r="F240" s="8" t="inlineStr">
        <is>
          <t>5mn</t>
        </is>
      </c>
      <c r="G240" t="n">
        <v>4</v>
      </c>
      <c r="H240" t="n">
        <v>203.380021651143</v>
      </c>
      <c r="I240" t="n">
        <v>256</v>
      </c>
      <c r="J240" s="8" t="inlineStr">
        <is>
          <t>HAZARD</t>
        </is>
      </c>
      <c r="K240" s="8" t="inlineStr">
        <is>
          <t>POLY</t>
        </is>
      </c>
      <c r="L240" s="9" t="inlineStr"/>
      <c r="M240" t="n">
        <v>100</v>
      </c>
      <c r="N240" s="9" t="inlineStr"/>
      <c r="O240" s="6" t="n">
        <v>2</v>
      </c>
      <c r="P240" t="n">
        <v>94</v>
      </c>
      <c r="Q240" t="n">
        <v>2</v>
      </c>
      <c r="R240" t="n">
        <v>50</v>
      </c>
      <c r="S240" s="9" t="inlineStr"/>
      <c r="T240" s="9" t="inlineStr"/>
      <c r="U240" s="11" t="inlineStr"/>
      <c r="V240" s="11" t="inlineStr"/>
      <c r="W240" s="9" t="inlineStr"/>
      <c r="X240" s="9" t="inlineStr"/>
      <c r="Y240" s="10" t="n">
        <v>70.3</v>
      </c>
      <c r="Z240" t="n">
        <v>0</v>
      </c>
      <c r="AA240" t="n">
        <v>0</v>
      </c>
      <c r="AB240" s="9" t="inlineStr"/>
      <c r="AC240" t="n">
        <v>0</v>
      </c>
      <c r="AD240" t="n">
        <v>0</v>
      </c>
      <c r="AE240" t="n">
        <v>0</v>
      </c>
      <c r="AF240" t="n">
        <v>33.86</v>
      </c>
      <c r="AG240" t="n">
        <v>9.619999999999999</v>
      </c>
      <c r="AH240" t="n">
        <v>119.25</v>
      </c>
      <c r="AI240" t="n">
        <v>813</v>
      </c>
      <c r="AJ240" t="n">
        <v>231</v>
      </c>
      <c r="AK240" t="n">
        <v>2862</v>
      </c>
      <c r="AL240" s="9" t="inlineStr"/>
      <c r="AM240" s="9" t="inlineStr"/>
      <c r="AN240" s="9" t="inlineStr"/>
      <c r="AO240" s="9" t="inlineStr"/>
      <c r="AP240" s="9" t="inlineStr"/>
      <c r="AQ240" s="9" t="inlineStr"/>
      <c r="AR240" s="8">
        <f>HYPERLINK("file:///OrioOrio-b-5mn-ma-haz-pol-r100-7nffrl4s", "OrioOrio-b-5mn-ma-haz-pol-r100-7nffrl4s")</f>
        <v/>
      </c>
    </row>
    <row r="241">
      <c r="A241" s="1" t="n">
        <v>240</v>
      </c>
      <c r="B241" t="n">
        <v>8</v>
      </c>
      <c r="C241" s="8" t="inlineStr">
        <is>
          <t>Oriolus oriolus</t>
        </is>
      </c>
      <c r="D241" s="8" t="inlineStr">
        <is>
          <t>b</t>
        </is>
      </c>
      <c r="E241" s="8" t="inlineStr">
        <is>
          <t>m+a</t>
        </is>
      </c>
      <c r="F241" s="8" t="inlineStr">
        <is>
          <t>5mn</t>
        </is>
      </c>
      <c r="G241" t="n">
        <v>4</v>
      </c>
      <c r="H241" t="n">
        <v>203.380021651143</v>
      </c>
      <c r="I241" t="n">
        <v>257</v>
      </c>
      <c r="J241" s="8" t="inlineStr">
        <is>
          <t>HAZARD</t>
        </is>
      </c>
      <c r="K241" s="8" t="inlineStr">
        <is>
          <t>POLY</t>
        </is>
      </c>
      <c r="L241" s="9" t="inlineStr"/>
      <c r="M241" t="n">
        <v>200</v>
      </c>
      <c r="N241" s="9" t="inlineStr"/>
      <c r="O241" s="6" t="n">
        <v>2</v>
      </c>
      <c r="P241" t="n">
        <v>94</v>
      </c>
      <c r="Q241" t="n">
        <v>3</v>
      </c>
      <c r="R241" t="n">
        <v>75</v>
      </c>
      <c r="S241" t="n">
        <v>0</v>
      </c>
      <c r="T241" t="n">
        <v>1.75</v>
      </c>
      <c r="U241" s="11" t="inlineStr"/>
      <c r="V241" s="7" t="n">
        <v>0.88</v>
      </c>
      <c r="W241" t="n">
        <v>0</v>
      </c>
      <c r="X241" t="n">
        <v>0</v>
      </c>
      <c r="Y241" s="10" t="n">
        <v>876.8</v>
      </c>
      <c r="Z241" t="n">
        <v>0</v>
      </c>
      <c r="AA241" t="n">
        <v>0</v>
      </c>
      <c r="AB241" s="9" t="inlineStr"/>
      <c r="AC241" t="n">
        <v>0</v>
      </c>
      <c r="AD241" t="n">
        <v>0</v>
      </c>
      <c r="AE241" t="n">
        <v>0</v>
      </c>
      <c r="AF241" t="n">
        <v>0.48</v>
      </c>
      <c r="AG241" t="n">
        <v>0</v>
      </c>
      <c r="AH241" t="n">
        <v>92266730000</v>
      </c>
      <c r="AI241" t="n">
        <v>11</v>
      </c>
      <c r="AJ241" t="n">
        <v>0</v>
      </c>
      <c r="AK241" t="n">
        <v>2214402000000</v>
      </c>
      <c r="AL241" t="n">
        <v>146.2</v>
      </c>
      <c r="AM241" t="n">
        <v>0</v>
      </c>
      <c r="AN241" t="n">
        <v>533045300000</v>
      </c>
      <c r="AO241" t="n">
        <v>0.534</v>
      </c>
      <c r="AP241" t="n">
        <v>0</v>
      </c>
      <c r="AQ241" t="n">
        <v>1</v>
      </c>
      <c r="AR241" s="8">
        <f>HYPERLINK("file:///OrioOrio-b-5mn-ma-haz-pol-r200-8ohya1ca", "OrioOrio-b-5mn-ma-haz-pol-r200-8ohya1ca")</f>
        <v/>
      </c>
    </row>
    <row r="242">
      <c r="A242" s="1" t="n">
        <v>241</v>
      </c>
      <c r="B242" t="n">
        <v>8</v>
      </c>
      <c r="C242" s="8" t="inlineStr">
        <is>
          <t>Oriolus oriolus</t>
        </is>
      </c>
      <c r="D242" s="8" t="inlineStr">
        <is>
          <t>b</t>
        </is>
      </c>
      <c r="E242" s="8" t="inlineStr">
        <is>
          <t>m+a</t>
        </is>
      </c>
      <c r="F242" s="8" t="inlineStr">
        <is>
          <t>5mn</t>
        </is>
      </c>
      <c r="G242" t="n">
        <v>4</v>
      </c>
      <c r="H242" t="n">
        <v>203.380021651143</v>
      </c>
      <c r="I242" t="n">
        <v>258</v>
      </c>
      <c r="J242" s="8" t="inlineStr">
        <is>
          <t>HAZARD</t>
        </is>
      </c>
      <c r="K242" s="8" t="inlineStr">
        <is>
          <t>POLY</t>
        </is>
      </c>
      <c r="L242" t="n">
        <v>20</v>
      </c>
      <c r="M242" s="9" t="inlineStr"/>
      <c r="N242" s="9" t="inlineStr"/>
      <c r="O242" s="6" t="n">
        <v>2</v>
      </c>
      <c r="P242" t="n">
        <v>94</v>
      </c>
      <c r="Q242" t="n">
        <v>4</v>
      </c>
      <c r="R242" t="n">
        <v>100</v>
      </c>
      <c r="S242" t="n">
        <v>0</v>
      </c>
      <c r="T242" t="n">
        <v>2</v>
      </c>
      <c r="U242" s="11" t="inlineStr"/>
      <c r="V242" s="7" t="n">
        <v>0.8</v>
      </c>
      <c r="W242" t="n">
        <v>0</v>
      </c>
      <c r="X242" t="n">
        <v>0</v>
      </c>
      <c r="Y242" s="10" t="n">
        <v>49.2</v>
      </c>
      <c r="Z242" t="n">
        <v>0</v>
      </c>
      <c r="AA242" t="n">
        <v>0</v>
      </c>
      <c r="AB242" s="9" t="inlineStr"/>
      <c r="AC242" t="n">
        <v>0</v>
      </c>
      <c r="AD242" t="n">
        <v>0</v>
      </c>
      <c r="AE242" t="n">
        <v>0</v>
      </c>
      <c r="AF242" t="n">
        <v>0.33</v>
      </c>
      <c r="AG242" t="n">
        <v>0.13</v>
      </c>
      <c r="AH242" t="n">
        <v>0.83</v>
      </c>
      <c r="AI242" t="n">
        <v>8</v>
      </c>
      <c r="AJ242" t="n">
        <v>3</v>
      </c>
      <c r="AK242" t="n">
        <v>20</v>
      </c>
      <c r="AL242" t="n">
        <v>202.4</v>
      </c>
      <c r="AM242" t="n">
        <v>202.4</v>
      </c>
      <c r="AN242" t="n">
        <v>202.4</v>
      </c>
      <c r="AO242" t="n">
        <v>0.99</v>
      </c>
      <c r="AP242" t="n">
        <v>0.99</v>
      </c>
      <c r="AQ242" t="n">
        <v>0.99</v>
      </c>
      <c r="AR242" s="8">
        <f>HYPERLINK("file:///OrioOrio-b-5mn-ma-haz-pol-l20-z4amk1q0", "OrioOrio-b-5mn-ma-haz-pol-l20-z4amk1q0")</f>
        <v/>
      </c>
    </row>
    <row r="243">
      <c r="A243" s="1" t="n">
        <v>242</v>
      </c>
      <c r="B243" t="n">
        <v>8</v>
      </c>
      <c r="C243" s="8" t="inlineStr">
        <is>
          <t>Oriolus oriolus</t>
        </is>
      </c>
      <c r="D243" s="8" t="inlineStr">
        <is>
          <t>b</t>
        </is>
      </c>
      <c r="E243" s="8" t="inlineStr">
        <is>
          <t>m+a</t>
        </is>
      </c>
      <c r="F243" s="8" t="inlineStr">
        <is>
          <t>5mn</t>
        </is>
      </c>
      <c r="G243" t="n">
        <v>4</v>
      </c>
      <c r="H243" t="n">
        <v>203.380021651143</v>
      </c>
      <c r="I243" t="n">
        <v>259</v>
      </c>
      <c r="J243" s="8" t="inlineStr">
        <is>
          <t>HAZARD</t>
        </is>
      </c>
      <c r="K243" s="8" t="inlineStr">
        <is>
          <t>POLY</t>
        </is>
      </c>
      <c r="L243" t="n">
        <v>20</v>
      </c>
      <c r="M243" t="n">
        <v>100</v>
      </c>
      <c r="N243" s="9" t="inlineStr"/>
      <c r="O243" s="6" t="n">
        <v>2</v>
      </c>
      <c r="P243" t="n">
        <v>94</v>
      </c>
      <c r="Q243" t="n">
        <v>2</v>
      </c>
      <c r="R243" t="n">
        <v>50</v>
      </c>
      <c r="S243" s="9" t="inlineStr"/>
      <c r="T243" s="9" t="inlineStr"/>
      <c r="U243" s="11" t="inlineStr"/>
      <c r="V243" s="11" t="inlineStr"/>
      <c r="W243" s="9" t="inlineStr"/>
      <c r="X243" s="9" t="inlineStr"/>
      <c r="Y243" s="10" t="n">
        <v>70.3</v>
      </c>
      <c r="Z243" t="n">
        <v>0</v>
      </c>
      <c r="AA243" t="n">
        <v>0</v>
      </c>
      <c r="AB243" s="9" t="inlineStr"/>
      <c r="AC243" t="n">
        <v>0</v>
      </c>
      <c r="AD243" t="n">
        <v>0</v>
      </c>
      <c r="AE243" t="n">
        <v>0</v>
      </c>
      <c r="AF243" t="n">
        <v>42.33</v>
      </c>
      <c r="AG243" t="n">
        <v>12.02</v>
      </c>
      <c r="AH243" t="n">
        <v>149.06</v>
      </c>
      <c r="AI243" t="n">
        <v>1016</v>
      </c>
      <c r="AJ243" t="n">
        <v>288</v>
      </c>
      <c r="AK243" t="n">
        <v>3577</v>
      </c>
      <c r="AL243" s="9" t="inlineStr"/>
      <c r="AM243" s="9" t="inlineStr"/>
      <c r="AN243" s="9" t="inlineStr"/>
      <c r="AO243" s="9" t="inlineStr"/>
      <c r="AP243" s="9" t="inlineStr"/>
      <c r="AQ243" s="9" t="inlineStr"/>
      <c r="AR243" s="8">
        <f>HYPERLINK("file:///OrioOrio-b-5mn-ma-haz-pol-l20-r100-p07829pg", "OrioOrio-b-5mn-ma-haz-pol-l20-r100-p07829pg")</f>
        <v/>
      </c>
    </row>
    <row r="244">
      <c r="A244" s="1" t="n">
        <v>243</v>
      </c>
      <c r="B244" t="n">
        <v>8</v>
      </c>
      <c r="C244" s="8" t="inlineStr">
        <is>
          <t>Oriolus oriolus</t>
        </is>
      </c>
      <c r="D244" s="8" t="inlineStr">
        <is>
          <t>b</t>
        </is>
      </c>
      <c r="E244" s="8" t="inlineStr">
        <is>
          <t>m+a</t>
        </is>
      </c>
      <c r="F244" s="8" t="inlineStr">
        <is>
          <t>5mn</t>
        </is>
      </c>
      <c r="G244" t="n">
        <v>4</v>
      </c>
      <c r="H244" t="n">
        <v>203.380021651143</v>
      </c>
      <c r="I244" t="n">
        <v>260</v>
      </c>
      <c r="J244" s="8" t="inlineStr">
        <is>
          <t>HAZARD</t>
        </is>
      </c>
      <c r="K244" s="8" t="inlineStr">
        <is>
          <t>POLY</t>
        </is>
      </c>
      <c r="L244" t="n">
        <v>20</v>
      </c>
      <c r="M244" t="n">
        <v>200</v>
      </c>
      <c r="N244" s="9" t="inlineStr"/>
      <c r="O244" s="6" t="n">
        <v>2</v>
      </c>
      <c r="P244" t="n">
        <v>94</v>
      </c>
      <c r="Q244" t="n">
        <v>3</v>
      </c>
      <c r="R244" t="n">
        <v>75</v>
      </c>
      <c r="S244" t="n">
        <v>0</v>
      </c>
      <c r="T244" t="n">
        <v>1.74</v>
      </c>
      <c r="U244" s="11" t="inlineStr"/>
      <c r="V244" s="7" t="n">
        <v>0.89</v>
      </c>
      <c r="W244" t="n">
        <v>0</v>
      </c>
      <c r="X244" t="n">
        <v>0</v>
      </c>
      <c r="Y244" s="10" t="n">
        <v>1430.1</v>
      </c>
      <c r="Z244" t="n">
        <v>0</v>
      </c>
      <c r="AA244" t="n">
        <v>0</v>
      </c>
      <c r="AB244" s="9" t="inlineStr"/>
      <c r="AC244" t="n">
        <v>0</v>
      </c>
      <c r="AD244" t="n">
        <v>0</v>
      </c>
      <c r="AE244" t="n">
        <v>0</v>
      </c>
      <c r="AF244" t="n">
        <v>0.5</v>
      </c>
      <c r="AG244" t="n">
        <v>0</v>
      </c>
      <c r="AH244" t="n">
        <v>2171395000000</v>
      </c>
      <c r="AI244" t="n">
        <v>12</v>
      </c>
      <c r="AJ244" t="n">
        <v>0</v>
      </c>
      <c r="AK244" t="n">
        <v>52113470000000</v>
      </c>
      <c r="AL244" t="n">
        <v>142.7</v>
      </c>
      <c r="AM244" t="n">
        <v>0</v>
      </c>
      <c r="AN244" t="n">
        <v>13329460000000</v>
      </c>
      <c r="AO244" t="n">
        <v>0.509</v>
      </c>
      <c r="AP244" t="n">
        <v>0</v>
      </c>
      <c r="AQ244" t="n">
        <v>1</v>
      </c>
      <c r="AR244" s="8">
        <f>HYPERLINK("file:///OrioOrio-b-5mn-ma-haz-pol-l20-r200-mgkfecxd", "OrioOrio-b-5mn-ma-haz-pol-l20-r200-mgkfecxd")</f>
        <v/>
      </c>
    </row>
    <row r="245">
      <c r="A245" s="1" t="n">
        <v>244</v>
      </c>
      <c r="B245" t="n">
        <v>8</v>
      </c>
      <c r="C245" s="8" t="inlineStr">
        <is>
          <t>Oriolus oriolus</t>
        </is>
      </c>
      <c r="D245" s="8" t="inlineStr">
        <is>
          <t>b</t>
        </is>
      </c>
      <c r="E245" s="8" t="inlineStr">
        <is>
          <t>m+a</t>
        </is>
      </c>
      <c r="F245" s="8" t="inlineStr">
        <is>
          <t>5mn</t>
        </is>
      </c>
      <c r="G245" t="n">
        <v>4</v>
      </c>
      <c r="H245" t="n">
        <v>203.380021651143</v>
      </c>
      <c r="I245" t="n">
        <v>261</v>
      </c>
      <c r="J245" s="8" t="inlineStr">
        <is>
          <t>HAZARD</t>
        </is>
      </c>
      <c r="K245" s="8" t="inlineStr">
        <is>
          <t>POLY</t>
        </is>
      </c>
      <c r="L245" s="9" t="inlineStr"/>
      <c r="M245" t="n">
        <v>400</v>
      </c>
      <c r="N245" s="9" t="inlineStr"/>
      <c r="O245" s="6" t="n">
        <v>2</v>
      </c>
      <c r="P245" t="n">
        <v>94</v>
      </c>
      <c r="Q245" t="n">
        <v>4</v>
      </c>
      <c r="R245" t="n">
        <v>100</v>
      </c>
      <c r="S245" t="n">
        <v>0</v>
      </c>
      <c r="T245" t="n">
        <v>0.45</v>
      </c>
      <c r="U245" s="11" t="inlineStr"/>
      <c r="V245" s="7" t="n">
        <v>0.76</v>
      </c>
      <c r="W245" t="n">
        <v>0</v>
      </c>
      <c r="X245" t="n">
        <v>0</v>
      </c>
      <c r="Y245" s="10" t="n">
        <v>75.8</v>
      </c>
      <c r="Z245" t="n">
        <v>0</v>
      </c>
      <c r="AA245" t="n">
        <v>0</v>
      </c>
      <c r="AB245" s="9" t="inlineStr"/>
      <c r="AC245" t="n">
        <v>0</v>
      </c>
      <c r="AD245" t="n">
        <v>0</v>
      </c>
      <c r="AE245" t="n">
        <v>0</v>
      </c>
      <c r="AF245" t="n">
        <v>0.29</v>
      </c>
      <c r="AG245" t="n">
        <v>0.06</v>
      </c>
      <c r="AH245" t="n">
        <v>1.53</v>
      </c>
      <c r="AI245" t="n">
        <v>7</v>
      </c>
      <c r="AJ245" t="n">
        <v>1</v>
      </c>
      <c r="AK245" t="n">
        <v>37</v>
      </c>
      <c r="AL245" t="n">
        <v>215.4</v>
      </c>
      <c r="AM245" t="n">
        <v>63.8</v>
      </c>
      <c r="AN245" t="n">
        <v>727.5</v>
      </c>
      <c r="AO245" t="n">
        <v>0.29</v>
      </c>
      <c r="AP245" t="n">
        <v>0.029</v>
      </c>
      <c r="AQ245" t="n">
        <v>1</v>
      </c>
      <c r="AR245" s="8">
        <f>HYPERLINK("file:///OrioOrio-b-5mn-ma-haz-pol-r400-tcc99is0", "OrioOrio-b-5mn-ma-haz-pol-r400-tcc99is0")</f>
        <v/>
      </c>
    </row>
    <row r="246">
      <c r="A246" s="1" t="n">
        <v>245</v>
      </c>
      <c r="B246" s="3" t="n">
        <v>9</v>
      </c>
      <c r="C246" s="4" t="inlineStr">
        <is>
          <t>Oriolus oriolus</t>
        </is>
      </c>
      <c r="D246" s="4" t="inlineStr">
        <is>
          <t>b</t>
        </is>
      </c>
      <c r="E246" s="4" t="inlineStr">
        <is>
          <t>m+a</t>
        </is>
      </c>
      <c r="F246" s="4" t="inlineStr">
        <is>
          <t>10mn</t>
        </is>
      </c>
      <c r="G246" s="3" t="n">
        <v>11</v>
      </c>
      <c r="H246" s="3" t="n">
        <v>902.361121603972</v>
      </c>
      <c r="I246" s="3" t="n">
        <v>265</v>
      </c>
      <c r="J246" s="4" t="inlineStr">
        <is>
          <t>HNORMAL</t>
        </is>
      </c>
      <c r="K246" s="4" t="inlineStr">
        <is>
          <t>POLY</t>
        </is>
      </c>
      <c r="L246" s="5" t="inlineStr"/>
      <c r="M246" s="3" t="n">
        <v>780</v>
      </c>
      <c r="N246" s="3" t="n">
        <v>5</v>
      </c>
      <c r="O246" s="6" t="n">
        <v>2</v>
      </c>
      <c r="P246" s="3" t="n">
        <v>94</v>
      </c>
      <c r="Q246" s="3" t="n">
        <v>10</v>
      </c>
      <c r="R246" s="3" t="n">
        <v>90.90000000000001</v>
      </c>
      <c r="S246" s="3" t="n">
        <v>0</v>
      </c>
      <c r="T246" s="3" t="n">
        <v>0</v>
      </c>
      <c r="U246" s="7" t="n">
        <v>0.99</v>
      </c>
      <c r="V246" s="7" t="n">
        <v>0.99</v>
      </c>
      <c r="W246" s="3" t="n">
        <v>1</v>
      </c>
      <c r="X246" s="3" t="n">
        <v>1</v>
      </c>
      <c r="Y246" s="10" t="n">
        <v>44.8</v>
      </c>
      <c r="Z246" s="3" t="n">
        <v>0.43</v>
      </c>
      <c r="AA246" s="3" t="n">
        <v>0.6</v>
      </c>
      <c r="AB246" s="3" t="n">
        <v>0.7</v>
      </c>
      <c r="AC246" s="3" t="n">
        <v>0.47</v>
      </c>
      <c r="AD246" s="3" t="n">
        <v>0.47</v>
      </c>
      <c r="AE246" s="3" t="n">
        <v>0.22</v>
      </c>
      <c r="AF246" s="3" t="n">
        <v>0.76</v>
      </c>
      <c r="AG246" s="3" t="n">
        <v>0.32</v>
      </c>
      <c r="AH246" s="3" t="n">
        <v>1.84</v>
      </c>
      <c r="AI246" s="3" t="n">
        <v>18</v>
      </c>
      <c r="AJ246" s="3" t="n">
        <v>8</v>
      </c>
      <c r="AK246" s="3" t="n">
        <v>44</v>
      </c>
      <c r="AL246" s="3" t="n">
        <v>210.4</v>
      </c>
      <c r="AM246" s="3" t="n">
        <v>144.9</v>
      </c>
      <c r="AN246" s="3" t="n">
        <v>305.7</v>
      </c>
      <c r="AO246" s="3" t="n">
        <v>0.073</v>
      </c>
      <c r="AP246" s="3" t="n">
        <v>0.035</v>
      </c>
      <c r="AQ246" s="3" t="n">
        <v>0.151</v>
      </c>
      <c r="AR246" s="4">
        <f>HYPERLINK("file:///OrioOrio-b-10mn-ma-hno-pol-ra-ma-__fky8lf", "OrioOrio-b-10mn-ma-hno-pol-ra-ma-__fky8lf")</f>
        <v/>
      </c>
    </row>
    <row r="247">
      <c r="A247" s="1" t="n">
        <v>246</v>
      </c>
      <c r="B247" s="3" t="n">
        <v>9</v>
      </c>
      <c r="C247" s="4" t="inlineStr">
        <is>
          <t>Oriolus oriolus</t>
        </is>
      </c>
      <c r="D247" s="4" t="inlineStr">
        <is>
          <t>b</t>
        </is>
      </c>
      <c r="E247" s="4" t="inlineStr">
        <is>
          <t>m+a</t>
        </is>
      </c>
      <c r="F247" s="4" t="inlineStr">
        <is>
          <t>10mn</t>
        </is>
      </c>
      <c r="G247" s="3" t="n">
        <v>11</v>
      </c>
      <c r="H247" s="3" t="n">
        <v>902.361121603972</v>
      </c>
      <c r="I247" s="3" t="n">
        <v>280</v>
      </c>
      <c r="J247" s="4" t="inlineStr">
        <is>
          <t>HAZARD</t>
        </is>
      </c>
      <c r="K247" s="4" t="inlineStr">
        <is>
          <t>POLY</t>
        </is>
      </c>
      <c r="L247" s="5" t="inlineStr"/>
      <c r="M247" s="3" t="n">
        <v>814</v>
      </c>
      <c r="N247" s="3" t="n">
        <v>5</v>
      </c>
      <c r="O247" s="6" t="n">
        <v>2</v>
      </c>
      <c r="P247" s="3" t="n">
        <v>94</v>
      </c>
      <c r="Q247" s="3" t="n">
        <v>10</v>
      </c>
      <c r="R247" s="3" t="n">
        <v>90.90000000000001</v>
      </c>
      <c r="S247" s="3" t="n">
        <v>0</v>
      </c>
      <c r="T247" s="3" t="n">
        <v>0</v>
      </c>
      <c r="U247" s="7" t="n">
        <v>0.84</v>
      </c>
      <c r="V247" s="7" t="n">
        <v>0.86</v>
      </c>
      <c r="W247" s="3" t="n">
        <v>0.9</v>
      </c>
      <c r="X247" s="3" t="n">
        <v>0.8</v>
      </c>
      <c r="Y247" s="10" t="n">
        <v>42.6</v>
      </c>
      <c r="Z247" s="3" t="n">
        <v>0.42</v>
      </c>
      <c r="AA247" s="3" t="n">
        <v>0.54</v>
      </c>
      <c r="AB247" s="3" t="n">
        <v>0.66</v>
      </c>
      <c r="AC247" s="3" t="n">
        <v>0.45</v>
      </c>
      <c r="AD247" s="3" t="n">
        <v>0.45</v>
      </c>
      <c r="AE247" s="3" t="n">
        <v>0.24</v>
      </c>
      <c r="AF247" s="3" t="n">
        <v>0.48</v>
      </c>
      <c r="AG247" s="3" t="n">
        <v>0.21</v>
      </c>
      <c r="AH247" s="3" t="n">
        <v>1.11</v>
      </c>
      <c r="AI247" s="3" t="n">
        <v>12</v>
      </c>
      <c r="AJ247" s="3" t="n">
        <v>5</v>
      </c>
      <c r="AK247" s="3" t="n">
        <v>27</v>
      </c>
      <c r="AL247" s="3" t="n">
        <v>264.7</v>
      </c>
      <c r="AM247" s="3" t="n">
        <v>187.3</v>
      </c>
      <c r="AN247" s="3" t="n">
        <v>373.9</v>
      </c>
      <c r="AO247" s="3" t="n">
        <v>0.106</v>
      </c>
      <c r="AP247" s="3" t="n">
        <v>0.054</v>
      </c>
      <c r="AQ247" s="3" t="n">
        <v>0.209</v>
      </c>
      <c r="AR247" s="4">
        <f>HYPERLINK("file:///OrioOrio-b-10mn-ma-haz-pol-ra-ma-iseo_3vu", "OrioOrio-b-10mn-ma-haz-pol-ra-ma-iseo_3vu")</f>
        <v/>
      </c>
    </row>
    <row r="248">
      <c r="A248" s="1" t="n">
        <v>247</v>
      </c>
      <c r="B248" s="3" t="n">
        <v>9</v>
      </c>
      <c r="C248" s="4" t="inlineStr">
        <is>
          <t>Oriolus oriolus</t>
        </is>
      </c>
      <c r="D248" s="4" t="inlineStr">
        <is>
          <t>b</t>
        </is>
      </c>
      <c r="E248" s="4" t="inlineStr">
        <is>
          <t>m+a</t>
        </is>
      </c>
      <c r="F248" s="4" t="inlineStr">
        <is>
          <t>10mn</t>
        </is>
      </c>
      <c r="G248" s="3" t="n">
        <v>11</v>
      </c>
      <c r="H248" s="3" t="n">
        <v>902.361121603972</v>
      </c>
      <c r="I248" s="3" t="n">
        <v>284</v>
      </c>
      <c r="J248" s="4" t="inlineStr">
        <is>
          <t>HAZARD</t>
        </is>
      </c>
      <c r="K248" s="4" t="inlineStr">
        <is>
          <t>POLY</t>
        </is>
      </c>
      <c r="L248" s="3" t="n">
        <v>80</v>
      </c>
      <c r="M248" s="3" t="n">
        <v>697</v>
      </c>
      <c r="N248" s="3" t="n">
        <v>5</v>
      </c>
      <c r="O248" s="6" t="n">
        <v>2</v>
      </c>
      <c r="P248" s="3" t="n">
        <v>94</v>
      </c>
      <c r="Q248" s="3" t="n">
        <v>9</v>
      </c>
      <c r="R248" s="3" t="n">
        <v>81.8</v>
      </c>
      <c r="S248" s="3" t="n">
        <v>0</v>
      </c>
      <c r="T248" s="3" t="n">
        <v>0</v>
      </c>
      <c r="U248" s="7" t="n">
        <v>0.78</v>
      </c>
      <c r="V248" s="7" t="n">
        <v>0.85</v>
      </c>
      <c r="W248" s="3" t="n">
        <v>0.9</v>
      </c>
      <c r="X248" s="3" t="n">
        <v>0.8</v>
      </c>
      <c r="Y248" s="10" t="n">
        <v>47.7</v>
      </c>
      <c r="Z248" s="3" t="n">
        <v>0.31</v>
      </c>
      <c r="AA248" s="3" t="n">
        <v>0.47</v>
      </c>
      <c r="AB248" s="3" t="n">
        <v>0.59</v>
      </c>
      <c r="AC248" s="3" t="n">
        <v>0.34</v>
      </c>
      <c r="AD248" s="3" t="n">
        <v>0.35</v>
      </c>
      <c r="AE248" s="3" t="n">
        <v>0.15</v>
      </c>
      <c r="AF248" s="3" t="n">
        <v>0.48</v>
      </c>
      <c r="AG248" s="3" t="n">
        <v>0.19</v>
      </c>
      <c r="AH248" s="3" t="n">
        <v>1.22</v>
      </c>
      <c r="AI248" s="3" t="n">
        <v>11</v>
      </c>
      <c r="AJ248" s="3" t="n">
        <v>4</v>
      </c>
      <c r="AK248" s="3" t="n">
        <v>29</v>
      </c>
      <c r="AL248" s="3" t="n">
        <v>252.9</v>
      </c>
      <c r="AM248" s="3" t="n">
        <v>166.8</v>
      </c>
      <c r="AN248" s="3" t="n">
        <v>383.4</v>
      </c>
      <c r="AO248" s="3" t="n">
        <v>0.132</v>
      </c>
      <c r="AP248" s="3" t="n">
        <v>0.058</v>
      </c>
      <c r="AQ248" s="3" t="n">
        <v>0.297</v>
      </c>
      <c r="AR248" s="4">
        <f>HYPERLINK("file:///OrioOrio-b-10mn-ma-haz-pol-la-ra-ma-_gg10doj", "OrioOrio-b-10mn-ma-haz-pol-la-ra-ma-_gg10doj")</f>
        <v/>
      </c>
    </row>
    <row r="249">
      <c r="A249" s="1" t="n">
        <v>248</v>
      </c>
      <c r="B249" s="3" t="n">
        <v>9</v>
      </c>
      <c r="C249" s="4" t="inlineStr">
        <is>
          <t>Oriolus oriolus</t>
        </is>
      </c>
      <c r="D249" s="4" t="inlineStr">
        <is>
          <t>b</t>
        </is>
      </c>
      <c r="E249" s="4" t="inlineStr">
        <is>
          <t>m+a</t>
        </is>
      </c>
      <c r="F249" s="4" t="inlineStr">
        <is>
          <t>10mn</t>
        </is>
      </c>
      <c r="G249" s="3" t="n">
        <v>11</v>
      </c>
      <c r="H249" s="3" t="n">
        <v>902.361121603972</v>
      </c>
      <c r="I249" s="3" t="n">
        <v>269</v>
      </c>
      <c r="J249" s="4" t="inlineStr">
        <is>
          <t>HNORMAL</t>
        </is>
      </c>
      <c r="K249" s="4" t="inlineStr">
        <is>
          <t>POLY</t>
        </is>
      </c>
      <c r="L249" s="3" t="n">
        <v>80</v>
      </c>
      <c r="M249" s="3" t="n">
        <v>851</v>
      </c>
      <c r="N249" s="3" t="n">
        <v>5</v>
      </c>
      <c r="O249" s="6" t="n">
        <v>2</v>
      </c>
      <c r="P249" s="3" t="n">
        <v>94</v>
      </c>
      <c r="Q249" s="3" t="n">
        <v>9</v>
      </c>
      <c r="R249" s="3" t="n">
        <v>81.8</v>
      </c>
      <c r="S249" s="3" t="n">
        <v>0</v>
      </c>
      <c r="T249" s="3" t="n">
        <v>0</v>
      </c>
      <c r="U249" s="7" t="n">
        <v>0.95</v>
      </c>
      <c r="V249" s="7" t="n">
        <v>0.89</v>
      </c>
      <c r="W249" s="3" t="n">
        <v>1</v>
      </c>
      <c r="X249" s="3" t="n">
        <v>0.9</v>
      </c>
      <c r="Y249" s="10" t="n">
        <v>49.8</v>
      </c>
      <c r="Z249" s="3" t="n">
        <v>0.31</v>
      </c>
      <c r="AA249" s="3" t="n">
        <v>0.51</v>
      </c>
      <c r="AB249" s="3" t="n">
        <v>0.61</v>
      </c>
      <c r="AC249" s="3" t="n">
        <v>0.35</v>
      </c>
      <c r="AD249" s="3" t="n">
        <v>0.35</v>
      </c>
      <c r="AE249" s="3" t="n">
        <v>0.13</v>
      </c>
      <c r="AF249" s="3" t="n">
        <v>0.84</v>
      </c>
      <c r="AG249" s="3" t="n">
        <v>0.32</v>
      </c>
      <c r="AH249" s="3" t="n">
        <v>2.23</v>
      </c>
      <c r="AI249" s="3" t="n">
        <v>20</v>
      </c>
      <c r="AJ249" s="3" t="n">
        <v>8</v>
      </c>
      <c r="AK249" s="3" t="n">
        <v>54</v>
      </c>
      <c r="AL249" s="3" t="n">
        <v>190.4</v>
      </c>
      <c r="AM249" s="3" t="n">
        <v>122.9</v>
      </c>
      <c r="AN249" s="3" t="n">
        <v>295</v>
      </c>
      <c r="AO249" s="3" t="n">
        <v>0.05</v>
      </c>
      <c r="AP249" s="3" t="n">
        <v>0.021</v>
      </c>
      <c r="AQ249" s="3" t="n">
        <v>0.117</v>
      </c>
      <c r="AR249" s="4">
        <f>HYPERLINK("file:///OrioOrio-b-10mn-ma-hno-pol-la-ra-ma-83_a7b78", "OrioOrio-b-10mn-ma-hno-pol-la-ra-ma-83_a7b78")</f>
        <v/>
      </c>
    </row>
    <row r="250">
      <c r="A250" s="1" t="n">
        <v>249</v>
      </c>
      <c r="B250" t="n">
        <v>9</v>
      </c>
      <c r="C250" s="8" t="inlineStr">
        <is>
          <t>Oriolus oriolus</t>
        </is>
      </c>
      <c r="D250" s="8" t="inlineStr">
        <is>
          <t>b</t>
        </is>
      </c>
      <c r="E250" s="8" t="inlineStr">
        <is>
          <t>m+a</t>
        </is>
      </c>
      <c r="F250" s="8" t="inlineStr">
        <is>
          <t>10mn</t>
        </is>
      </c>
      <c r="G250" t="n">
        <v>11</v>
      </c>
      <c r="H250" t="n">
        <v>902.361121603972</v>
      </c>
      <c r="I250" t="n">
        <v>263</v>
      </c>
      <c r="J250" s="8" t="inlineStr">
        <is>
          <t>HNORMAL</t>
        </is>
      </c>
      <c r="K250" s="8" t="inlineStr">
        <is>
          <t>POLY</t>
        </is>
      </c>
      <c r="L250" s="9" t="inlineStr"/>
      <c r="M250" s="9" t="inlineStr"/>
      <c r="N250" t="n">
        <v>5</v>
      </c>
      <c r="O250" s="7" t="n">
        <v>1</v>
      </c>
      <c r="P250" t="n">
        <v>94</v>
      </c>
      <c r="Q250" t="n">
        <v>11</v>
      </c>
      <c r="R250" t="n">
        <v>100</v>
      </c>
      <c r="S250" t="n">
        <v>0</v>
      </c>
      <c r="T250" t="n">
        <v>6.82</v>
      </c>
      <c r="U250" s="10" t="n">
        <v>0.1</v>
      </c>
      <c r="V250" s="10" t="n">
        <v>0.12</v>
      </c>
      <c r="W250" t="n">
        <v>0.1</v>
      </c>
      <c r="X250" t="n">
        <v>0.1</v>
      </c>
      <c r="Y250" s="10" t="n">
        <v>32.3</v>
      </c>
      <c r="Z250" t="n">
        <v>0.23</v>
      </c>
      <c r="AA250" t="n">
        <v>0.25</v>
      </c>
      <c r="AB250" t="n">
        <v>0.23</v>
      </c>
      <c r="AC250" t="n">
        <v>0.21</v>
      </c>
      <c r="AD250" t="n">
        <v>0.21</v>
      </c>
      <c r="AE250" t="n">
        <v>0.2</v>
      </c>
      <c r="AF250" t="n">
        <v>0.32</v>
      </c>
      <c r="AG250" t="n">
        <v>0.17</v>
      </c>
      <c r="AH250" t="n">
        <v>0.61</v>
      </c>
      <c r="AI250" t="n">
        <v>8</v>
      </c>
      <c r="AJ250" t="n">
        <v>4</v>
      </c>
      <c r="AK250" t="n">
        <v>15</v>
      </c>
      <c r="AL250" t="n">
        <v>338.9</v>
      </c>
      <c r="AM250" t="n">
        <v>285.8</v>
      </c>
      <c r="AN250" t="n">
        <v>401.9</v>
      </c>
      <c r="AO250" t="n">
        <v>0.141</v>
      </c>
      <c r="AP250" t="n">
        <v>0.1</v>
      </c>
      <c r="AQ250" t="n">
        <v>0.198</v>
      </c>
      <c r="AR250" s="8">
        <f>HYPERLINK("file:///OrioOrio-b-10mn-ma-hno-pol-ma-exluctaw", "OrioOrio-b-10mn-ma-hno-pol-ma-exluctaw")</f>
        <v/>
      </c>
    </row>
    <row r="251">
      <c r="A251" s="1" t="n">
        <v>250</v>
      </c>
      <c r="B251" s="3" t="n">
        <v>9</v>
      </c>
      <c r="C251" s="4" t="inlineStr">
        <is>
          <t>Oriolus oriolus</t>
        </is>
      </c>
      <c r="D251" s="4" t="inlineStr">
        <is>
          <t>b</t>
        </is>
      </c>
      <c r="E251" s="4" t="inlineStr">
        <is>
          <t>m+a</t>
        </is>
      </c>
      <c r="F251" s="4" t="inlineStr">
        <is>
          <t>10mn</t>
        </is>
      </c>
      <c r="G251" s="3" t="n">
        <v>11</v>
      </c>
      <c r="H251" s="3" t="n">
        <v>902.361121603972</v>
      </c>
      <c r="I251" s="3" t="n">
        <v>267</v>
      </c>
      <c r="J251" s="4" t="inlineStr">
        <is>
          <t>HNORMAL</t>
        </is>
      </c>
      <c r="K251" s="4" t="inlineStr">
        <is>
          <t>POLY</t>
        </is>
      </c>
      <c r="L251" s="3" t="n">
        <v>83</v>
      </c>
      <c r="M251" s="5" t="inlineStr"/>
      <c r="N251" s="3" t="n">
        <v>5</v>
      </c>
      <c r="O251" s="7" t="n">
        <v>1</v>
      </c>
      <c r="P251" s="3" t="n">
        <v>94</v>
      </c>
      <c r="Q251" s="3" t="n">
        <v>10</v>
      </c>
      <c r="R251" s="3" t="n">
        <v>90.90000000000001</v>
      </c>
      <c r="S251" s="3" t="n">
        <v>0</v>
      </c>
      <c r="T251" s="3" t="n">
        <v>0</v>
      </c>
      <c r="U251" s="10" t="n">
        <v>0.11</v>
      </c>
      <c r="V251" s="10" t="n">
        <v>0.1</v>
      </c>
      <c r="W251" s="3" t="n">
        <v>0.1</v>
      </c>
      <c r="X251" s="3" t="n">
        <v>0.05</v>
      </c>
      <c r="Y251" s="10" t="n">
        <v>34.5</v>
      </c>
      <c r="Z251" s="3" t="n">
        <v>0.19</v>
      </c>
      <c r="AA251" s="3" t="n">
        <v>0.21</v>
      </c>
      <c r="AB251" s="3" t="n">
        <v>0.2</v>
      </c>
      <c r="AC251" s="3" t="n">
        <v>0.18</v>
      </c>
      <c r="AD251" s="3" t="n">
        <v>0.18</v>
      </c>
      <c r="AE251" s="3" t="n">
        <v>0.16</v>
      </c>
      <c r="AF251" s="3" t="n">
        <v>0.3</v>
      </c>
      <c r="AG251" s="3" t="n">
        <v>0.15</v>
      </c>
      <c r="AH251" s="3" t="n">
        <v>0.59</v>
      </c>
      <c r="AI251" s="3" t="n">
        <v>7</v>
      </c>
      <c r="AJ251" s="3" t="n">
        <v>4</v>
      </c>
      <c r="AK251" s="3" t="n">
        <v>14</v>
      </c>
      <c r="AL251" s="3" t="n">
        <v>335</v>
      </c>
      <c r="AM251" s="3" t="n">
        <v>276.7</v>
      </c>
      <c r="AN251" s="3" t="n">
        <v>405.7</v>
      </c>
      <c r="AO251" s="3" t="n">
        <v>0.138</v>
      </c>
      <c r="AP251" s="3" t="n">
        <v>0.094</v>
      </c>
      <c r="AQ251" s="3" t="n">
        <v>0.202</v>
      </c>
      <c r="AR251" s="4">
        <f>HYPERLINK("file:///OrioOrio-b-10mn-ma-hno-pol-la-ma-sk73cvly", "OrioOrio-b-10mn-ma-hno-pol-la-ma-sk73cvly")</f>
        <v/>
      </c>
    </row>
    <row r="252">
      <c r="A252" s="1" t="n">
        <v>251</v>
      </c>
      <c r="B252" t="n">
        <v>9</v>
      </c>
      <c r="C252" s="8" t="inlineStr">
        <is>
          <t>Oriolus oriolus</t>
        </is>
      </c>
      <c r="D252" s="8" t="inlineStr">
        <is>
          <t>b</t>
        </is>
      </c>
      <c r="E252" s="8" t="inlineStr">
        <is>
          <t>m+a</t>
        </is>
      </c>
      <c r="F252" s="8" t="inlineStr">
        <is>
          <t>10mn</t>
        </is>
      </c>
      <c r="G252" t="n">
        <v>11</v>
      </c>
      <c r="H252" t="n">
        <v>902.361121603972</v>
      </c>
      <c r="I252" t="n">
        <v>273</v>
      </c>
      <c r="J252" s="8" t="inlineStr">
        <is>
          <t>HNORMAL</t>
        </is>
      </c>
      <c r="K252" s="8" t="inlineStr">
        <is>
          <t>POLY</t>
        </is>
      </c>
      <c r="L252" t="n">
        <v>20</v>
      </c>
      <c r="M252" s="9" t="inlineStr"/>
      <c r="N252" s="9" t="inlineStr"/>
      <c r="O252" s="7" t="n">
        <v>1</v>
      </c>
      <c r="P252" t="n">
        <v>94</v>
      </c>
      <c r="Q252" t="n">
        <v>11</v>
      </c>
      <c r="R252" t="n">
        <v>100</v>
      </c>
      <c r="S252" t="n">
        <v>0</v>
      </c>
      <c r="T252" t="n">
        <v>6.93</v>
      </c>
      <c r="U252" s="10" t="n">
        <v>0.02</v>
      </c>
      <c r="V252" s="10" t="n">
        <v>0.11</v>
      </c>
      <c r="W252" t="n">
        <v>0.1</v>
      </c>
      <c r="X252" t="n">
        <v>0.1</v>
      </c>
      <c r="Y252" s="10" t="n">
        <v>32.3</v>
      </c>
      <c r="Z252" t="n">
        <v>0.19</v>
      </c>
      <c r="AA252" t="n">
        <v>0.21</v>
      </c>
      <c r="AB252" t="n">
        <v>0.18</v>
      </c>
      <c r="AC252" t="n">
        <v>0.15</v>
      </c>
      <c r="AD252" t="n">
        <v>0.18</v>
      </c>
      <c r="AE252" t="n">
        <v>0.17</v>
      </c>
      <c r="AF252" t="n">
        <v>0.33</v>
      </c>
      <c r="AG252" t="n">
        <v>0.17</v>
      </c>
      <c r="AH252" t="n">
        <v>0.61</v>
      </c>
      <c r="AI252" t="n">
        <v>8</v>
      </c>
      <c r="AJ252" t="n">
        <v>4</v>
      </c>
      <c r="AK252" t="n">
        <v>15</v>
      </c>
      <c r="AL252" t="n">
        <v>337.7</v>
      </c>
      <c r="AM252" t="n">
        <v>284.8</v>
      </c>
      <c r="AN252" t="n">
        <v>400.4</v>
      </c>
      <c r="AO252" t="n">
        <v>0.14</v>
      </c>
      <c r="AP252" t="n">
        <v>0.1</v>
      </c>
      <c r="AQ252" t="n">
        <v>0.197</v>
      </c>
      <c r="AR252" s="8">
        <f>HYPERLINK("file:///OrioOrio-b-10mn-ma-hno-pol-l20-jjd1uy3r", "OrioOrio-b-10mn-ma-hno-pol-l20-jjd1uy3r")</f>
        <v/>
      </c>
    </row>
    <row r="253">
      <c r="A253" s="1" t="n">
        <v>252</v>
      </c>
      <c r="B253" t="n">
        <v>9</v>
      </c>
      <c r="C253" s="8" t="inlineStr">
        <is>
          <t>Oriolus oriolus</t>
        </is>
      </c>
      <c r="D253" s="8" t="inlineStr">
        <is>
          <t>b</t>
        </is>
      </c>
      <c r="E253" s="8" t="inlineStr">
        <is>
          <t>m+a</t>
        </is>
      </c>
      <c r="F253" s="8" t="inlineStr">
        <is>
          <t>10mn</t>
        </is>
      </c>
      <c r="G253" t="n">
        <v>11</v>
      </c>
      <c r="H253" t="n">
        <v>902.361121603972</v>
      </c>
      <c r="I253" t="n">
        <v>262</v>
      </c>
      <c r="J253" s="8" t="inlineStr">
        <is>
          <t>HNORMAL</t>
        </is>
      </c>
      <c r="K253" s="8" t="inlineStr">
        <is>
          <t>POLY</t>
        </is>
      </c>
      <c r="L253" s="9" t="inlineStr"/>
      <c r="M253" s="9" t="inlineStr"/>
      <c r="N253" s="9" t="inlineStr"/>
      <c r="O253" s="7" t="n">
        <v>1</v>
      </c>
      <c r="P253" t="n">
        <v>94</v>
      </c>
      <c r="Q253" t="n">
        <v>11</v>
      </c>
      <c r="R253" t="n">
        <v>100</v>
      </c>
      <c r="S253" t="n">
        <v>0</v>
      </c>
      <c r="T253" t="n">
        <v>6.82</v>
      </c>
      <c r="U253" s="10" t="n">
        <v>0.02</v>
      </c>
      <c r="V253" s="10" t="n">
        <v>0.12</v>
      </c>
      <c r="W253" t="n">
        <v>0.1</v>
      </c>
      <c r="X253" t="n">
        <v>0.1</v>
      </c>
      <c r="Y253" s="10" t="n">
        <v>32.3</v>
      </c>
      <c r="Z253" t="n">
        <v>0.18</v>
      </c>
      <c r="AA253" t="n">
        <v>0.2</v>
      </c>
      <c r="AB253" t="n">
        <v>0.18</v>
      </c>
      <c r="AC253" t="n">
        <v>0.14</v>
      </c>
      <c r="AD253" t="n">
        <v>0.17</v>
      </c>
      <c r="AE253" t="n">
        <v>0.16</v>
      </c>
      <c r="AF253" t="n">
        <v>0.32</v>
      </c>
      <c r="AG253" t="n">
        <v>0.17</v>
      </c>
      <c r="AH253" t="n">
        <v>0.61</v>
      </c>
      <c r="AI253" t="n">
        <v>8</v>
      </c>
      <c r="AJ253" t="n">
        <v>4</v>
      </c>
      <c r="AK253" t="n">
        <v>15</v>
      </c>
      <c r="AL253" t="n">
        <v>338.9</v>
      </c>
      <c r="AM253" t="n">
        <v>285.8</v>
      </c>
      <c r="AN253" t="n">
        <v>401.9</v>
      </c>
      <c r="AO253" t="n">
        <v>0.141</v>
      </c>
      <c r="AP253" t="n">
        <v>0.1</v>
      </c>
      <c r="AQ253" t="n">
        <v>0.198</v>
      </c>
      <c r="AR253" s="8">
        <f>HYPERLINK("file:///OrioOrio-b-10mn-ma-hno-pol-qx9bne7g", "OrioOrio-b-10mn-ma-hno-pol-qx9bne7g")</f>
        <v/>
      </c>
    </row>
    <row r="254">
      <c r="A254" s="1" t="n">
        <v>253</v>
      </c>
      <c r="B254" s="3" t="n">
        <v>9</v>
      </c>
      <c r="C254" s="4" t="inlineStr">
        <is>
          <t>Oriolus oriolus</t>
        </is>
      </c>
      <c r="D254" s="4" t="inlineStr">
        <is>
          <t>b</t>
        </is>
      </c>
      <c r="E254" s="4" t="inlineStr">
        <is>
          <t>m+a</t>
        </is>
      </c>
      <c r="F254" s="4" t="inlineStr">
        <is>
          <t>10mn</t>
        </is>
      </c>
      <c r="G254" s="3" t="n">
        <v>11</v>
      </c>
      <c r="H254" s="3" t="n">
        <v>902.361121603972</v>
      </c>
      <c r="I254" s="3" t="n">
        <v>282</v>
      </c>
      <c r="J254" s="4" t="inlineStr">
        <is>
          <t>HAZARD</t>
        </is>
      </c>
      <c r="K254" s="4" t="inlineStr">
        <is>
          <t>POLY</t>
        </is>
      </c>
      <c r="L254" s="3" t="n">
        <v>83</v>
      </c>
      <c r="M254" s="5" t="inlineStr"/>
      <c r="N254" s="3" t="n">
        <v>4</v>
      </c>
      <c r="O254" s="6" t="n">
        <v>2</v>
      </c>
      <c r="P254" s="3" t="n">
        <v>94</v>
      </c>
      <c r="Q254" s="3" t="n">
        <v>10</v>
      </c>
      <c r="R254" s="3" t="n">
        <v>90.90000000000001</v>
      </c>
      <c r="S254" s="3" t="n">
        <v>0</v>
      </c>
      <c r="T254" s="3" t="n">
        <v>0</v>
      </c>
      <c r="U254" s="10" t="n">
        <v>0.01</v>
      </c>
      <c r="V254" s="7" t="n">
        <v>0.86</v>
      </c>
      <c r="W254" s="3" t="n">
        <v>0.7</v>
      </c>
      <c r="X254" s="3" t="n">
        <v>0.6</v>
      </c>
      <c r="Y254" s="10" t="n">
        <v>49.6</v>
      </c>
      <c r="Z254" s="3" t="n">
        <v>0.14</v>
      </c>
      <c r="AA254" s="3" t="n">
        <v>0.23</v>
      </c>
      <c r="AB254" s="3" t="n">
        <v>0.26</v>
      </c>
      <c r="AC254" s="3" t="n">
        <v>0.1</v>
      </c>
      <c r="AD254" s="3" t="n">
        <v>0.17</v>
      </c>
      <c r="AE254" s="3" t="n">
        <v>0.06</v>
      </c>
      <c r="AF254" s="3" t="n">
        <v>0.41</v>
      </c>
      <c r="AG254" s="3" t="n">
        <v>0.15</v>
      </c>
      <c r="AH254" s="3" t="n">
        <v>1.08</v>
      </c>
      <c r="AI254" s="3" t="n">
        <v>10</v>
      </c>
      <c r="AJ254" s="3" t="n">
        <v>4</v>
      </c>
      <c r="AK254" s="3" t="n">
        <v>26</v>
      </c>
      <c r="AL254" s="3" t="n">
        <v>289.1</v>
      </c>
      <c r="AM254" s="3" t="n">
        <v>184.1</v>
      </c>
      <c r="AN254" s="3" t="n">
        <v>453.9</v>
      </c>
      <c r="AO254" s="3" t="n">
        <v>0.103</v>
      </c>
      <c r="AP254" s="3" t="n">
        <v>0.043</v>
      </c>
      <c r="AQ254" s="3" t="n">
        <v>0.247</v>
      </c>
      <c r="AR254" s="4">
        <f>HYPERLINK("file:///OrioOrio-b-10mn-ma-haz-pol-la-ma-jvynfx36", "OrioOrio-b-10mn-ma-haz-pol-la-ma-jvynfx36")</f>
        <v/>
      </c>
    </row>
    <row r="255">
      <c r="A255" s="1" t="n">
        <v>254</v>
      </c>
      <c r="B255" s="3" t="n">
        <v>9</v>
      </c>
      <c r="C255" s="4" t="inlineStr">
        <is>
          <t>Oriolus oriolus</t>
        </is>
      </c>
      <c r="D255" s="4" t="inlineStr">
        <is>
          <t>b</t>
        </is>
      </c>
      <c r="E255" s="4" t="inlineStr">
        <is>
          <t>m+a</t>
        </is>
      </c>
      <c r="F255" s="4" t="inlineStr">
        <is>
          <t>10mn</t>
        </is>
      </c>
      <c r="G255" s="3" t="n">
        <v>11</v>
      </c>
      <c r="H255" s="3" t="n">
        <v>902.361121603972</v>
      </c>
      <c r="I255" s="3" t="n">
        <v>278</v>
      </c>
      <c r="J255" s="4" t="inlineStr">
        <is>
          <t>HAZARD</t>
        </is>
      </c>
      <c r="K255" s="4" t="inlineStr">
        <is>
          <t>POLY</t>
        </is>
      </c>
      <c r="L255" s="5" t="inlineStr"/>
      <c r="M255" s="5" t="inlineStr"/>
      <c r="N255" s="3" t="n">
        <v>5</v>
      </c>
      <c r="O255" s="6" t="n">
        <v>2</v>
      </c>
      <c r="P255" s="3" t="n">
        <v>94</v>
      </c>
      <c r="Q255" s="3" t="n">
        <v>11</v>
      </c>
      <c r="R255" s="3" t="n">
        <v>100</v>
      </c>
      <c r="S255" s="3" t="n">
        <v>0</v>
      </c>
      <c r="T255" s="3" t="n">
        <v>0</v>
      </c>
      <c r="U255" s="6" t="n">
        <v>0.4</v>
      </c>
      <c r="V255" s="7" t="n">
        <v>0.98</v>
      </c>
      <c r="W255" s="3" t="n">
        <v>1</v>
      </c>
      <c r="X255" s="3" t="n">
        <v>1</v>
      </c>
      <c r="Y255" s="10" t="n">
        <v>61</v>
      </c>
      <c r="Z255" s="3" t="n">
        <v>0.12</v>
      </c>
      <c r="AA255" s="3" t="n">
        <v>0.33</v>
      </c>
      <c r="AB255" s="3" t="n">
        <v>0.46</v>
      </c>
      <c r="AC255" s="3" t="n">
        <v>0.13</v>
      </c>
      <c r="AD255" s="3" t="n">
        <v>0.15</v>
      </c>
      <c r="AE255" s="3" t="n">
        <v>0.03</v>
      </c>
      <c r="AF255" s="3" t="n">
        <v>0.79</v>
      </c>
      <c r="AG255" s="3" t="n">
        <v>0.24</v>
      </c>
      <c r="AH255" s="3" t="n">
        <v>2.62</v>
      </c>
      <c r="AI255" s="3" t="n">
        <v>19</v>
      </c>
      <c r="AJ255" s="3" t="n">
        <v>6</v>
      </c>
      <c r="AK255" s="3" t="n">
        <v>63</v>
      </c>
      <c r="AL255" s="3" t="n">
        <v>217.5</v>
      </c>
      <c r="AM255" s="3" t="n">
        <v>119.4</v>
      </c>
      <c r="AN255" s="3" t="n">
        <v>396.1</v>
      </c>
      <c r="AO255" s="3" t="n">
        <v>0.058</v>
      </c>
      <c r="AP255" s="3" t="n">
        <v>0.019</v>
      </c>
      <c r="AQ255" s="3" t="n">
        <v>0.182</v>
      </c>
      <c r="AR255" s="4">
        <f>HYPERLINK("file:///OrioOrio-b-10mn-ma-haz-pol-ma-muk16rf1", "OrioOrio-b-10mn-ma-haz-pol-ma-muk16rf1")</f>
        <v/>
      </c>
    </row>
    <row r="256">
      <c r="A256" s="1" t="n">
        <v>255</v>
      </c>
      <c r="B256" s="3" t="n">
        <v>9</v>
      </c>
      <c r="C256" s="4" t="inlineStr">
        <is>
          <t>Oriolus oriolus</t>
        </is>
      </c>
      <c r="D256" s="4" t="inlineStr">
        <is>
          <t>b</t>
        </is>
      </c>
      <c r="E256" s="4" t="inlineStr">
        <is>
          <t>m+a</t>
        </is>
      </c>
      <c r="F256" s="4" t="inlineStr">
        <is>
          <t>10mn</t>
        </is>
      </c>
      <c r="G256" s="3" t="n">
        <v>11</v>
      </c>
      <c r="H256" s="3" t="n">
        <v>902.361121603972</v>
      </c>
      <c r="I256" s="3" t="n">
        <v>277</v>
      </c>
      <c r="J256" s="4" t="inlineStr">
        <is>
          <t>HAZARD</t>
        </is>
      </c>
      <c r="K256" s="4" t="inlineStr">
        <is>
          <t>POLY</t>
        </is>
      </c>
      <c r="L256" s="5" t="inlineStr"/>
      <c r="M256" s="5" t="inlineStr"/>
      <c r="N256" s="5" t="inlineStr"/>
      <c r="O256" s="6" t="n">
        <v>2</v>
      </c>
      <c r="P256" s="3" t="n">
        <v>94</v>
      </c>
      <c r="Q256" s="3" t="n">
        <v>11</v>
      </c>
      <c r="R256" s="3" t="n">
        <v>100</v>
      </c>
      <c r="S256" s="3" t="n">
        <v>0</v>
      </c>
      <c r="T256" s="3" t="n">
        <v>0</v>
      </c>
      <c r="U256" s="6" t="n">
        <v>0.22</v>
      </c>
      <c r="V256" s="7" t="n">
        <v>0.98</v>
      </c>
      <c r="W256" s="3" t="n">
        <v>1</v>
      </c>
      <c r="X256" s="3" t="n">
        <v>1</v>
      </c>
      <c r="Y256" s="10" t="n">
        <v>61</v>
      </c>
      <c r="Z256" s="3" t="n">
        <v>0.11</v>
      </c>
      <c r="AA256" s="3" t="n">
        <v>0.31</v>
      </c>
      <c r="AB256" s="3" t="n">
        <v>0.43</v>
      </c>
      <c r="AC256" s="3" t="n">
        <v>0.12</v>
      </c>
      <c r="AD256" s="3" t="n">
        <v>0.14</v>
      </c>
      <c r="AE256" s="3" t="n">
        <v>0.02</v>
      </c>
      <c r="AF256" s="3" t="n">
        <v>0.79</v>
      </c>
      <c r="AG256" s="3" t="n">
        <v>0.24</v>
      </c>
      <c r="AH256" s="3" t="n">
        <v>2.62</v>
      </c>
      <c r="AI256" s="3" t="n">
        <v>19</v>
      </c>
      <c r="AJ256" s="3" t="n">
        <v>6</v>
      </c>
      <c r="AK256" s="3" t="n">
        <v>63</v>
      </c>
      <c r="AL256" s="3" t="n">
        <v>217.5</v>
      </c>
      <c r="AM256" s="3" t="n">
        <v>119.4</v>
      </c>
      <c r="AN256" s="3" t="n">
        <v>396.1</v>
      </c>
      <c r="AO256" s="3" t="n">
        <v>0.058</v>
      </c>
      <c r="AP256" s="3" t="n">
        <v>0.019</v>
      </c>
      <c r="AQ256" s="3" t="n">
        <v>0.182</v>
      </c>
      <c r="AR256" s="4">
        <f>HYPERLINK("file:///OrioOrio-b-10mn-ma-haz-pol-8zpeiaa4", "OrioOrio-b-10mn-ma-haz-pol-8zpeiaa4")</f>
        <v/>
      </c>
    </row>
    <row r="257">
      <c r="A257" s="1" t="n">
        <v>256</v>
      </c>
      <c r="B257" s="3" t="n">
        <v>9</v>
      </c>
      <c r="C257" s="4" t="inlineStr">
        <is>
          <t>Oriolus oriolus</t>
        </is>
      </c>
      <c r="D257" s="4" t="inlineStr">
        <is>
          <t>b</t>
        </is>
      </c>
      <c r="E257" s="4" t="inlineStr">
        <is>
          <t>m+a</t>
        </is>
      </c>
      <c r="F257" s="4" t="inlineStr">
        <is>
          <t>10mn</t>
        </is>
      </c>
      <c r="G257" s="3" t="n">
        <v>11</v>
      </c>
      <c r="H257" s="3" t="n">
        <v>902.361121603972</v>
      </c>
      <c r="I257" s="3" t="n">
        <v>288</v>
      </c>
      <c r="J257" s="4" t="inlineStr">
        <is>
          <t>HAZARD</t>
        </is>
      </c>
      <c r="K257" s="4" t="inlineStr">
        <is>
          <t>POLY</t>
        </is>
      </c>
      <c r="L257" s="3" t="n">
        <v>20</v>
      </c>
      <c r="M257" s="5" t="inlineStr"/>
      <c r="N257" s="5" t="inlineStr"/>
      <c r="O257" s="6" t="n">
        <v>2</v>
      </c>
      <c r="P257" s="3" t="n">
        <v>94</v>
      </c>
      <c r="Q257" s="3" t="n">
        <v>11</v>
      </c>
      <c r="R257" s="3" t="n">
        <v>100</v>
      </c>
      <c r="S257" s="3" t="n">
        <v>0</v>
      </c>
      <c r="T257" s="3" t="n">
        <v>0</v>
      </c>
      <c r="U257" s="6" t="n">
        <v>0.22</v>
      </c>
      <c r="V257" s="7" t="n">
        <v>0.99</v>
      </c>
      <c r="W257" s="3" t="n">
        <v>1</v>
      </c>
      <c r="X257" s="3" t="n">
        <v>1</v>
      </c>
      <c r="Y257" s="10" t="n">
        <v>62.5</v>
      </c>
      <c r="Z257" s="3" t="n">
        <v>0.09</v>
      </c>
      <c r="AA257" s="3" t="n">
        <v>0.29</v>
      </c>
      <c r="AB257" s="3" t="n">
        <v>0.41</v>
      </c>
      <c r="AC257" s="3" t="n">
        <v>0.1</v>
      </c>
      <c r="AD257" s="3" t="n">
        <v>0.12</v>
      </c>
      <c r="AE257" s="3" t="n">
        <v>0.02</v>
      </c>
      <c r="AF257" s="3" t="n">
        <v>0.82</v>
      </c>
      <c r="AG257" s="3" t="n">
        <v>0.24</v>
      </c>
      <c r="AH257" s="3" t="n">
        <v>2.8</v>
      </c>
      <c r="AI257" s="3" t="n">
        <v>20</v>
      </c>
      <c r="AJ257" s="3" t="n">
        <v>6</v>
      </c>
      <c r="AK257" s="3" t="n">
        <v>67</v>
      </c>
      <c r="AL257" s="3" t="n">
        <v>213.3</v>
      </c>
      <c r="AM257" s="3" t="n">
        <v>115</v>
      </c>
      <c r="AN257" s="3" t="n">
        <v>395.7</v>
      </c>
      <c r="AO257" s="3" t="n">
        <v>0.056</v>
      </c>
      <c r="AP257" s="3" t="n">
        <v>0.017</v>
      </c>
      <c r="AQ257" s="3" t="n">
        <v>0.181</v>
      </c>
      <c r="AR257" s="4">
        <f>HYPERLINK("file:///OrioOrio-b-10mn-ma-haz-pol-l20-cx8m7n7v", "OrioOrio-b-10mn-ma-haz-pol-l20-cx8m7n7v")</f>
        <v/>
      </c>
    </row>
    <row r="258">
      <c r="A258" s="1" t="n">
        <v>257</v>
      </c>
      <c r="B258" s="3" t="n">
        <v>9</v>
      </c>
      <c r="C258" s="4" t="inlineStr">
        <is>
          <t>Oriolus oriolus</t>
        </is>
      </c>
      <c r="D258" s="4" t="inlineStr">
        <is>
          <t>b</t>
        </is>
      </c>
      <c r="E258" s="4" t="inlineStr">
        <is>
          <t>m+a</t>
        </is>
      </c>
      <c r="F258" s="4" t="inlineStr">
        <is>
          <t>10mn</t>
        </is>
      </c>
      <c r="G258" s="3" t="n">
        <v>11</v>
      </c>
      <c r="H258" s="3" t="n">
        <v>902.361121603972</v>
      </c>
      <c r="I258" s="3" t="n">
        <v>264</v>
      </c>
      <c r="J258" s="4" t="inlineStr">
        <is>
          <t>HNORMAL</t>
        </is>
      </c>
      <c r="K258" s="4" t="inlineStr">
        <is>
          <t>POLY</t>
        </is>
      </c>
      <c r="L258" s="5" t="inlineStr"/>
      <c r="M258" s="3" t="n">
        <v>696</v>
      </c>
      <c r="N258" s="5" t="inlineStr"/>
      <c r="O258" s="6" t="n">
        <v>2</v>
      </c>
      <c r="P258" s="3" t="n">
        <v>94</v>
      </c>
      <c r="Q258" s="3" t="n">
        <v>10</v>
      </c>
      <c r="R258" s="3" t="n">
        <v>90.90000000000001</v>
      </c>
      <c r="S258" s="3" t="n">
        <v>0</v>
      </c>
      <c r="T258" s="3" t="n">
        <v>0</v>
      </c>
      <c r="U258" s="11" t="inlineStr"/>
      <c r="V258" s="7" t="n">
        <v>0.99</v>
      </c>
      <c r="W258" s="3" t="n">
        <v>1</v>
      </c>
      <c r="X258" s="3" t="n">
        <v>1</v>
      </c>
      <c r="Y258" s="10" t="n">
        <v>44.8</v>
      </c>
      <c r="Z258" s="3" t="n">
        <v>0</v>
      </c>
      <c r="AA258" s="3" t="n">
        <v>0</v>
      </c>
      <c r="AB258" s="5" t="inlineStr"/>
      <c r="AC258" s="3" t="n">
        <v>0</v>
      </c>
      <c r="AD258" s="3" t="n">
        <v>0</v>
      </c>
      <c r="AE258" s="3" t="n">
        <v>0</v>
      </c>
      <c r="AF258" s="3" t="n">
        <v>0.76</v>
      </c>
      <c r="AG258" s="3" t="n">
        <v>0.32</v>
      </c>
      <c r="AH258" s="3" t="n">
        <v>1.84</v>
      </c>
      <c r="AI258" s="3" t="n">
        <v>18</v>
      </c>
      <c r="AJ258" s="3" t="n">
        <v>8</v>
      </c>
      <c r="AK258" s="3" t="n">
        <v>44</v>
      </c>
      <c r="AL258" s="3" t="n">
        <v>210.5</v>
      </c>
      <c r="AM258" s="3" t="n">
        <v>144.9</v>
      </c>
      <c r="AN258" s="3" t="n">
        <v>305.7</v>
      </c>
      <c r="AO258" s="3" t="n">
        <v>0.091</v>
      </c>
      <c r="AP258" s="3" t="n">
        <v>0.044</v>
      </c>
      <c r="AQ258" s="3" t="n">
        <v>0.19</v>
      </c>
      <c r="AR258" s="4">
        <f>HYPERLINK("file:///OrioOrio-b-10mn-ma-hno-pol-ra-z90iib22", "OrioOrio-b-10mn-ma-hno-pol-ra-z90iib22")</f>
        <v/>
      </c>
    </row>
    <row r="259">
      <c r="A259" s="1" t="n">
        <v>258</v>
      </c>
      <c r="B259" s="3" t="n">
        <v>9</v>
      </c>
      <c r="C259" s="4" t="inlineStr">
        <is>
          <t>Oriolus oriolus</t>
        </is>
      </c>
      <c r="D259" s="4" t="inlineStr">
        <is>
          <t>b</t>
        </is>
      </c>
      <c r="E259" s="4" t="inlineStr">
        <is>
          <t>m+a</t>
        </is>
      </c>
      <c r="F259" s="4" t="inlineStr">
        <is>
          <t>10mn</t>
        </is>
      </c>
      <c r="G259" s="3" t="n">
        <v>11</v>
      </c>
      <c r="H259" s="3" t="n">
        <v>902.361121603972</v>
      </c>
      <c r="I259" s="3" t="n">
        <v>266</v>
      </c>
      <c r="J259" s="4" t="inlineStr">
        <is>
          <t>HNORMAL</t>
        </is>
      </c>
      <c r="K259" s="4" t="inlineStr">
        <is>
          <t>POLY</t>
        </is>
      </c>
      <c r="L259" s="3" t="n">
        <v>81</v>
      </c>
      <c r="M259" s="5" t="inlineStr"/>
      <c r="N259" s="5" t="inlineStr"/>
      <c r="O259" s="7" t="n">
        <v>1</v>
      </c>
      <c r="P259" s="3" t="n">
        <v>94</v>
      </c>
      <c r="Q259" s="3" t="n">
        <v>10</v>
      </c>
      <c r="R259" s="3" t="n">
        <v>90.90000000000001</v>
      </c>
      <c r="S259" s="3" t="n">
        <v>0</v>
      </c>
      <c r="T259" s="3" t="n">
        <v>0</v>
      </c>
      <c r="U259" s="11" t="inlineStr"/>
      <c r="V259" s="10" t="n">
        <v>0.1</v>
      </c>
      <c r="W259" s="3" t="n">
        <v>0.1</v>
      </c>
      <c r="X259" s="3" t="n">
        <v>0.05</v>
      </c>
      <c r="Y259" s="10" t="n">
        <v>34.5</v>
      </c>
      <c r="Z259" s="3" t="n">
        <v>0</v>
      </c>
      <c r="AA259" s="3" t="n">
        <v>0</v>
      </c>
      <c r="AB259" s="5" t="inlineStr"/>
      <c r="AC259" s="3" t="n">
        <v>0</v>
      </c>
      <c r="AD259" s="3" t="n">
        <v>0</v>
      </c>
      <c r="AE259" s="3" t="n">
        <v>0</v>
      </c>
      <c r="AF259" s="3" t="n">
        <v>0.3</v>
      </c>
      <c r="AG259" s="3" t="n">
        <v>0.15</v>
      </c>
      <c r="AH259" s="3" t="n">
        <v>0.59</v>
      </c>
      <c r="AI259" s="3" t="n">
        <v>7</v>
      </c>
      <c r="AJ259" s="3" t="n">
        <v>4</v>
      </c>
      <c r="AK259" s="3" t="n">
        <v>14</v>
      </c>
      <c r="AL259" s="3" t="n">
        <v>335.9</v>
      </c>
      <c r="AM259" s="3" t="n">
        <v>277.4</v>
      </c>
      <c r="AN259" s="3" t="n">
        <v>406.8</v>
      </c>
      <c r="AO259" s="3" t="n">
        <v>0.139</v>
      </c>
      <c r="AP259" s="3" t="n">
        <v>0.095</v>
      </c>
      <c r="AQ259" s="3" t="n">
        <v>0.203</v>
      </c>
      <c r="AR259" s="4">
        <f>HYPERLINK("file:///OrioOrio-b-10mn-ma-hno-pol-la-pbgf4x6i", "OrioOrio-b-10mn-ma-hno-pol-la-pbgf4x6i")</f>
        <v/>
      </c>
    </row>
    <row r="260">
      <c r="A260" s="1" t="n">
        <v>259</v>
      </c>
      <c r="B260" s="3" t="n">
        <v>9</v>
      </c>
      <c r="C260" s="4" t="inlineStr">
        <is>
          <t>Oriolus oriolus</t>
        </is>
      </c>
      <c r="D260" s="4" t="inlineStr">
        <is>
          <t>b</t>
        </is>
      </c>
      <c r="E260" s="4" t="inlineStr">
        <is>
          <t>m+a</t>
        </is>
      </c>
      <c r="F260" s="4" t="inlineStr">
        <is>
          <t>10mn</t>
        </is>
      </c>
      <c r="G260" s="3" t="n">
        <v>11</v>
      </c>
      <c r="H260" s="3" t="n">
        <v>902.361121603972</v>
      </c>
      <c r="I260" s="3" t="n">
        <v>268</v>
      </c>
      <c r="J260" s="4" t="inlineStr">
        <is>
          <t>HNORMAL</t>
        </is>
      </c>
      <c r="K260" s="4" t="inlineStr">
        <is>
          <t>POLY</t>
        </is>
      </c>
      <c r="L260" s="3" t="n">
        <v>82</v>
      </c>
      <c r="M260" s="3" t="n">
        <v>872</v>
      </c>
      <c r="N260" s="5" t="inlineStr"/>
      <c r="O260" s="6" t="n">
        <v>2</v>
      </c>
      <c r="P260" s="3" t="n">
        <v>94</v>
      </c>
      <c r="Q260" s="3" t="n">
        <v>9</v>
      </c>
      <c r="R260" s="3" t="n">
        <v>81.8</v>
      </c>
      <c r="S260" s="3" t="n">
        <v>0</v>
      </c>
      <c r="T260" s="3" t="n">
        <v>0</v>
      </c>
      <c r="U260" s="11" t="inlineStr"/>
      <c r="V260" s="7" t="n">
        <v>0.88</v>
      </c>
      <c r="W260" s="3" t="n">
        <v>0.9</v>
      </c>
      <c r="X260" s="3" t="n">
        <v>0.9</v>
      </c>
      <c r="Y260" s="10" t="n">
        <v>49.7</v>
      </c>
      <c r="Z260" s="3" t="n">
        <v>0</v>
      </c>
      <c r="AA260" s="3" t="n">
        <v>0</v>
      </c>
      <c r="AB260" s="5" t="inlineStr"/>
      <c r="AC260" s="3" t="n">
        <v>0</v>
      </c>
      <c r="AD260" s="3" t="n">
        <v>0</v>
      </c>
      <c r="AE260" s="3" t="n">
        <v>0</v>
      </c>
      <c r="AF260" s="3" t="n">
        <v>0.85</v>
      </c>
      <c r="AG260" s="3" t="n">
        <v>0.32</v>
      </c>
      <c r="AH260" s="3" t="n">
        <v>2.26</v>
      </c>
      <c r="AI260" s="3" t="n">
        <v>20</v>
      </c>
      <c r="AJ260" s="3" t="n">
        <v>8</v>
      </c>
      <c r="AK260" s="3" t="n">
        <v>54</v>
      </c>
      <c r="AL260" s="3" t="n">
        <v>188.9</v>
      </c>
      <c r="AM260" s="3" t="n">
        <v>122.2</v>
      </c>
      <c r="AN260" s="3" t="n">
        <v>292.2</v>
      </c>
      <c r="AO260" s="3" t="n">
        <v>0.047</v>
      </c>
      <c r="AP260" s="3" t="n">
        <v>0.02</v>
      </c>
      <c r="AQ260" s="3" t="n">
        <v>0.11</v>
      </c>
      <c r="AR260" s="4">
        <f>HYPERLINK("file:///OrioOrio-b-10mn-ma-hno-pol-la-ra-ebc6ddja", "OrioOrio-b-10mn-ma-hno-pol-la-ra-ebc6ddja")</f>
        <v/>
      </c>
    </row>
    <row r="261">
      <c r="A261" s="1" t="n">
        <v>260</v>
      </c>
      <c r="B261" s="3" t="n">
        <v>9</v>
      </c>
      <c r="C261" s="4" t="inlineStr">
        <is>
          <t>Oriolus oriolus</t>
        </is>
      </c>
      <c r="D261" s="4" t="inlineStr">
        <is>
          <t>b</t>
        </is>
      </c>
      <c r="E261" s="4" t="inlineStr">
        <is>
          <t>m+a</t>
        </is>
      </c>
      <c r="F261" s="4" t="inlineStr">
        <is>
          <t>10mn</t>
        </is>
      </c>
      <c r="G261" s="3" t="n">
        <v>11</v>
      </c>
      <c r="H261" s="3" t="n">
        <v>902.361121603972</v>
      </c>
      <c r="I261" s="3" t="n">
        <v>271</v>
      </c>
      <c r="J261" s="4" t="inlineStr">
        <is>
          <t>HNORMAL</t>
        </is>
      </c>
      <c r="K261" s="4" t="inlineStr">
        <is>
          <t>POLY</t>
        </is>
      </c>
      <c r="L261" s="5" t="inlineStr"/>
      <c r="M261" s="3" t="n">
        <v>100</v>
      </c>
      <c r="N261" s="5" t="inlineStr"/>
      <c r="O261" s="6" t="n">
        <v>2</v>
      </c>
      <c r="P261" s="3" t="n">
        <v>94</v>
      </c>
      <c r="Q261" s="3" t="n">
        <v>3</v>
      </c>
      <c r="R261" s="3" t="n">
        <v>27.3</v>
      </c>
      <c r="S261" s="3" t="n">
        <v>0</v>
      </c>
      <c r="T261" s="3" t="n">
        <v>0</v>
      </c>
      <c r="U261" s="11" t="inlineStr"/>
      <c r="V261" s="10" t="n">
        <v>0.16</v>
      </c>
      <c r="W261" s="3" t="n">
        <v>0</v>
      </c>
      <c r="X261" s="3" t="n">
        <v>0</v>
      </c>
      <c r="Y261" s="10" t="n">
        <v>141</v>
      </c>
      <c r="Z261" s="3" t="n">
        <v>0</v>
      </c>
      <c r="AA261" s="3" t="n">
        <v>0</v>
      </c>
      <c r="AB261" s="5" t="inlineStr"/>
      <c r="AC261" s="3" t="n">
        <v>0</v>
      </c>
      <c r="AD261" s="3" t="n">
        <v>0</v>
      </c>
      <c r="AE261" s="3" t="n">
        <v>0</v>
      </c>
      <c r="AF261" s="3" t="n">
        <v>1.02</v>
      </c>
      <c r="AG261" s="3" t="n">
        <v>0.03</v>
      </c>
      <c r="AH261" s="3" t="n">
        <v>31.16</v>
      </c>
      <c r="AI261" s="3" t="n">
        <v>24</v>
      </c>
      <c r="AJ261" s="3" t="n">
        <v>1</v>
      </c>
      <c r="AK261" s="3" t="n">
        <v>748</v>
      </c>
      <c r="AL261" s="3" t="n">
        <v>100</v>
      </c>
      <c r="AM261" s="3" t="n">
        <v>7.9</v>
      </c>
      <c r="AN261" s="3" t="n">
        <v>1262.6</v>
      </c>
      <c r="AO261" s="3" t="n">
        <v>1</v>
      </c>
      <c r="AP261" s="3" t="n">
        <v>0.014</v>
      </c>
      <c r="AQ261" s="3" t="n">
        <v>1</v>
      </c>
      <c r="AR261" s="4">
        <f>HYPERLINK("file:///OrioOrio-b-10mn-ma-hno-pol-r100-p3z3vtbr", "OrioOrio-b-10mn-ma-hno-pol-r100-p3z3vtbr")</f>
        <v/>
      </c>
    </row>
    <row r="262">
      <c r="A262" s="1" t="n">
        <v>261</v>
      </c>
      <c r="B262" s="3" t="n">
        <v>9</v>
      </c>
      <c r="C262" s="4" t="inlineStr">
        <is>
          <t>Oriolus oriolus</t>
        </is>
      </c>
      <c r="D262" s="4" t="inlineStr">
        <is>
          <t>b</t>
        </is>
      </c>
      <c r="E262" s="4" t="inlineStr">
        <is>
          <t>m+a</t>
        </is>
      </c>
      <c r="F262" s="4" t="inlineStr">
        <is>
          <t>10mn</t>
        </is>
      </c>
      <c r="G262" s="3" t="n">
        <v>11</v>
      </c>
      <c r="H262" s="3" t="n">
        <v>902.361121603972</v>
      </c>
      <c r="I262" s="3" t="n">
        <v>272</v>
      </c>
      <c r="J262" s="4" t="inlineStr">
        <is>
          <t>HNORMAL</t>
        </is>
      </c>
      <c r="K262" s="4" t="inlineStr">
        <is>
          <t>POLY</t>
        </is>
      </c>
      <c r="L262" s="5" t="inlineStr"/>
      <c r="M262" s="3" t="n">
        <v>200</v>
      </c>
      <c r="N262" s="5" t="inlineStr"/>
      <c r="O262" s="6" t="n">
        <v>2</v>
      </c>
      <c r="P262" s="3" t="n">
        <v>94</v>
      </c>
      <c r="Q262" s="3" t="n">
        <v>5</v>
      </c>
      <c r="R262" s="3" t="n">
        <v>45.5</v>
      </c>
      <c r="S262" s="3" t="n">
        <v>0</v>
      </c>
      <c r="T262" s="3" t="n">
        <v>0</v>
      </c>
      <c r="U262" s="11" t="inlineStr"/>
      <c r="V262" s="6" t="n">
        <v>0.7</v>
      </c>
      <c r="W262" s="3" t="n">
        <v>0.7</v>
      </c>
      <c r="X262" s="3" t="n">
        <v>0.6</v>
      </c>
      <c r="Y262" s="10" t="n">
        <v>79.09999999999999</v>
      </c>
      <c r="Z262" s="3" t="n">
        <v>0</v>
      </c>
      <c r="AA262" s="3" t="n">
        <v>0</v>
      </c>
      <c r="AB262" s="5" t="inlineStr"/>
      <c r="AC262" s="3" t="n">
        <v>0</v>
      </c>
      <c r="AD262" s="3" t="n">
        <v>0</v>
      </c>
      <c r="AE262" s="3" t="n">
        <v>0</v>
      </c>
      <c r="AF262" s="3" t="n">
        <v>0.97</v>
      </c>
      <c r="AG262" s="3" t="n">
        <v>0.2</v>
      </c>
      <c r="AH262" s="3" t="n">
        <v>4.8</v>
      </c>
      <c r="AI262" s="3" t="n">
        <v>23</v>
      </c>
      <c r="AJ262" s="3" t="n">
        <v>5</v>
      </c>
      <c r="AK262" s="3" t="n">
        <v>115</v>
      </c>
      <c r="AL262" s="3" t="n">
        <v>132.2</v>
      </c>
      <c r="AM262" s="3" t="n">
        <v>54.2</v>
      </c>
      <c r="AN262" s="3" t="n">
        <v>322.1</v>
      </c>
      <c r="AO262" s="3" t="n">
        <v>0.437</v>
      </c>
      <c r="AP262" s="3" t="n">
        <v>0.082</v>
      </c>
      <c r="AQ262" s="3" t="n">
        <v>1</v>
      </c>
      <c r="AR262" s="4">
        <f>HYPERLINK("file:///OrioOrio-b-10mn-ma-hno-pol-r200-iksyq3za", "OrioOrio-b-10mn-ma-hno-pol-r200-iksyq3za")</f>
        <v/>
      </c>
    </row>
    <row r="263">
      <c r="A263" s="1" t="n">
        <v>262</v>
      </c>
      <c r="B263" s="3" t="n">
        <v>9</v>
      </c>
      <c r="C263" s="4" t="inlineStr">
        <is>
          <t>Oriolus oriolus</t>
        </is>
      </c>
      <c r="D263" s="4" t="inlineStr">
        <is>
          <t>b</t>
        </is>
      </c>
      <c r="E263" s="4" t="inlineStr">
        <is>
          <t>m+a</t>
        </is>
      </c>
      <c r="F263" s="4" t="inlineStr">
        <is>
          <t>10mn</t>
        </is>
      </c>
      <c r="G263" s="3" t="n">
        <v>11</v>
      </c>
      <c r="H263" s="3" t="n">
        <v>902.361121603972</v>
      </c>
      <c r="I263" s="3" t="n">
        <v>274</v>
      </c>
      <c r="J263" s="4" t="inlineStr">
        <is>
          <t>HNORMAL</t>
        </is>
      </c>
      <c r="K263" s="4" t="inlineStr">
        <is>
          <t>POLY</t>
        </is>
      </c>
      <c r="L263" s="3" t="n">
        <v>20</v>
      </c>
      <c r="M263" s="3" t="n">
        <v>100</v>
      </c>
      <c r="N263" s="5" t="inlineStr"/>
      <c r="O263" s="6" t="n">
        <v>2</v>
      </c>
      <c r="P263" s="3" t="n">
        <v>94</v>
      </c>
      <c r="Q263" s="3" t="n">
        <v>3</v>
      </c>
      <c r="R263" s="3" t="n">
        <v>27.3</v>
      </c>
      <c r="S263" s="3" t="n">
        <v>0</v>
      </c>
      <c r="T263" s="3" t="n">
        <v>0</v>
      </c>
      <c r="U263" s="11" t="inlineStr"/>
      <c r="V263" s="10" t="n">
        <v>0.18</v>
      </c>
      <c r="W263" s="3" t="n">
        <v>0</v>
      </c>
      <c r="X263" s="3" t="n">
        <v>0</v>
      </c>
      <c r="Y263" s="10" t="n">
        <v>157.5</v>
      </c>
      <c r="Z263" s="3" t="n">
        <v>0</v>
      </c>
      <c r="AA263" s="3" t="n">
        <v>0</v>
      </c>
      <c r="AB263" s="5" t="inlineStr"/>
      <c r="AC263" s="3" t="n">
        <v>0</v>
      </c>
      <c r="AD263" s="3" t="n">
        <v>0</v>
      </c>
      <c r="AE263" s="3" t="n">
        <v>0</v>
      </c>
      <c r="AF263" s="3" t="n">
        <v>1.06</v>
      </c>
      <c r="AG263" s="3" t="n">
        <v>0.02</v>
      </c>
      <c r="AH263" s="3" t="n">
        <v>48.96</v>
      </c>
      <c r="AI263" s="3" t="n">
        <v>25</v>
      </c>
      <c r="AJ263" s="3" t="n">
        <v>1</v>
      </c>
      <c r="AK263" s="3" t="n">
        <v>1175</v>
      </c>
      <c r="AL263" s="3" t="n">
        <v>98</v>
      </c>
      <c r="AM263" s="3" t="n">
        <v>5.8</v>
      </c>
      <c r="AN263" s="3" t="n">
        <v>1649.9</v>
      </c>
      <c r="AO263" s="3" t="n">
        <v>0.96</v>
      </c>
      <c r="AP263" s="3" t="n">
        <v>0.01</v>
      </c>
      <c r="AQ263" s="3" t="n">
        <v>1</v>
      </c>
      <c r="AR263" s="4">
        <f>HYPERLINK("file:///OrioOrio-b-10mn-ma-hno-pol-l20-r100-evacct0x", "OrioOrio-b-10mn-ma-hno-pol-l20-r100-evacct0x")</f>
        <v/>
      </c>
    </row>
    <row r="264">
      <c r="A264" s="1" t="n">
        <v>263</v>
      </c>
      <c r="B264" s="3" t="n">
        <v>9</v>
      </c>
      <c r="C264" s="4" t="inlineStr">
        <is>
          <t>Oriolus oriolus</t>
        </is>
      </c>
      <c r="D264" s="4" t="inlineStr">
        <is>
          <t>b</t>
        </is>
      </c>
      <c r="E264" s="4" t="inlineStr">
        <is>
          <t>m+a</t>
        </is>
      </c>
      <c r="F264" s="4" t="inlineStr">
        <is>
          <t>10mn</t>
        </is>
      </c>
      <c r="G264" s="3" t="n">
        <v>11</v>
      </c>
      <c r="H264" s="3" t="n">
        <v>902.361121603972</v>
      </c>
      <c r="I264" s="3" t="n">
        <v>275</v>
      </c>
      <c r="J264" s="4" t="inlineStr">
        <is>
          <t>HNORMAL</t>
        </is>
      </c>
      <c r="K264" s="4" t="inlineStr">
        <is>
          <t>POLY</t>
        </is>
      </c>
      <c r="L264" s="3" t="n">
        <v>20</v>
      </c>
      <c r="M264" s="3" t="n">
        <v>200</v>
      </c>
      <c r="N264" s="5" t="inlineStr"/>
      <c r="O264" s="6" t="n">
        <v>2</v>
      </c>
      <c r="P264" s="3" t="n">
        <v>94</v>
      </c>
      <c r="Q264" s="3" t="n">
        <v>5</v>
      </c>
      <c r="R264" s="3" t="n">
        <v>45.5</v>
      </c>
      <c r="S264" s="3" t="n">
        <v>0</v>
      </c>
      <c r="T264" s="3" t="n">
        <v>0</v>
      </c>
      <c r="U264" s="11" t="inlineStr"/>
      <c r="V264" s="7" t="n">
        <v>0.72</v>
      </c>
      <c r="W264" s="3" t="n">
        <v>0.7</v>
      </c>
      <c r="X264" s="3" t="n">
        <v>0.6</v>
      </c>
      <c r="Y264" s="10" t="n">
        <v>79.09999999999999</v>
      </c>
      <c r="Z264" s="3" t="n">
        <v>0</v>
      </c>
      <c r="AA264" s="3" t="n">
        <v>0</v>
      </c>
      <c r="AB264" s="5" t="inlineStr"/>
      <c r="AC264" s="3" t="n">
        <v>0</v>
      </c>
      <c r="AD264" s="3" t="n">
        <v>0</v>
      </c>
      <c r="AE264" s="3" t="n">
        <v>0</v>
      </c>
      <c r="AF264" s="3" t="n">
        <v>1.03</v>
      </c>
      <c r="AG264" s="3" t="n">
        <v>0.21</v>
      </c>
      <c r="AH264" s="3" t="n">
        <v>5.11</v>
      </c>
      <c r="AI264" s="3" t="n">
        <v>25</v>
      </c>
      <c r="AJ264" s="3" t="n">
        <v>5</v>
      </c>
      <c r="AK264" s="3" t="n">
        <v>123</v>
      </c>
      <c r="AL264" s="3" t="n">
        <v>128</v>
      </c>
      <c r="AM264" s="3" t="n">
        <v>52.5</v>
      </c>
      <c r="AN264" s="3" t="n">
        <v>312</v>
      </c>
      <c r="AO264" s="3" t="n">
        <v>0.41</v>
      </c>
      <c r="AP264" s="3" t="n">
        <v>0.077</v>
      </c>
      <c r="AQ264" s="3" t="n">
        <v>1</v>
      </c>
      <c r="AR264" s="4">
        <f>HYPERLINK("file:///OrioOrio-b-10mn-ma-hno-pol-l20-r200-dz9g0897", "OrioOrio-b-10mn-ma-hno-pol-l20-r200-dz9g0897")</f>
        <v/>
      </c>
    </row>
    <row r="265">
      <c r="A265" s="1" t="n">
        <v>264</v>
      </c>
      <c r="B265" s="3" t="n">
        <v>9</v>
      </c>
      <c r="C265" s="4" t="inlineStr">
        <is>
          <t>Oriolus oriolus</t>
        </is>
      </c>
      <c r="D265" s="4" t="inlineStr">
        <is>
          <t>b</t>
        </is>
      </c>
      <c r="E265" s="4" t="inlineStr">
        <is>
          <t>m+a</t>
        </is>
      </c>
      <c r="F265" s="4" t="inlineStr">
        <is>
          <t>10mn</t>
        </is>
      </c>
      <c r="G265" s="3" t="n">
        <v>11</v>
      </c>
      <c r="H265" s="3" t="n">
        <v>902.361121603972</v>
      </c>
      <c r="I265" s="3" t="n">
        <v>276</v>
      </c>
      <c r="J265" s="4" t="inlineStr">
        <is>
          <t>HNORMAL</t>
        </is>
      </c>
      <c r="K265" s="4" t="inlineStr">
        <is>
          <t>POLY</t>
        </is>
      </c>
      <c r="L265" s="5" t="inlineStr"/>
      <c r="M265" s="3" t="n">
        <v>400</v>
      </c>
      <c r="N265" s="5" t="inlineStr"/>
      <c r="O265" s="7" t="n">
        <v>1</v>
      </c>
      <c r="P265" s="3" t="n">
        <v>94</v>
      </c>
      <c r="Q265" s="3" t="n">
        <v>10</v>
      </c>
      <c r="R265" s="3" t="n">
        <v>90.90000000000001</v>
      </c>
      <c r="S265" s="3" t="n">
        <v>0</v>
      </c>
      <c r="T265" s="3" t="n">
        <v>0</v>
      </c>
      <c r="U265" s="11" t="inlineStr"/>
      <c r="V265" s="7" t="n">
        <v>0.97</v>
      </c>
      <c r="W265" s="3" t="n">
        <v>1</v>
      </c>
      <c r="X265" s="3" t="n">
        <v>0.9</v>
      </c>
      <c r="Y265" s="10" t="n">
        <v>44.8</v>
      </c>
      <c r="Z265" s="3" t="n">
        <v>0</v>
      </c>
      <c r="AA265" s="3" t="n">
        <v>0</v>
      </c>
      <c r="AB265" s="5" t="inlineStr"/>
      <c r="AC265" s="3" t="n">
        <v>0</v>
      </c>
      <c r="AD265" s="3" t="n">
        <v>0</v>
      </c>
      <c r="AE265" s="3" t="n">
        <v>0</v>
      </c>
      <c r="AF265" s="3" t="n">
        <v>0.68</v>
      </c>
      <c r="AG265" s="3" t="n">
        <v>0.28</v>
      </c>
      <c r="AH265" s="3" t="n">
        <v>1.64</v>
      </c>
      <c r="AI265" s="3" t="n">
        <v>16</v>
      </c>
      <c r="AJ265" s="3" t="n">
        <v>7</v>
      </c>
      <c r="AK265" s="3" t="n">
        <v>39</v>
      </c>
      <c r="AL265" s="3" t="n">
        <v>222.7</v>
      </c>
      <c r="AM265" s="3" t="n">
        <v>153.3</v>
      </c>
      <c r="AN265" s="3" t="n">
        <v>323.6</v>
      </c>
      <c r="AO265" s="3" t="n">
        <v>0.31</v>
      </c>
      <c r="AP265" s="3" t="n">
        <v>0.149</v>
      </c>
      <c r="AQ265" s="3" t="n">
        <v>0.645</v>
      </c>
      <c r="AR265" s="4">
        <f>HYPERLINK("file:///OrioOrio-b-10mn-ma-hno-pol-r400-isyohwia", "OrioOrio-b-10mn-ma-hno-pol-r400-isyohwia")</f>
        <v/>
      </c>
    </row>
    <row r="266">
      <c r="A266" s="1" t="n">
        <v>265</v>
      </c>
      <c r="B266" s="3" t="n">
        <v>9</v>
      </c>
      <c r="C266" s="4" t="inlineStr">
        <is>
          <t>Oriolus oriolus</t>
        </is>
      </c>
      <c r="D266" s="4" t="inlineStr">
        <is>
          <t>b</t>
        </is>
      </c>
      <c r="E266" s="4" t="inlineStr">
        <is>
          <t>m+a</t>
        </is>
      </c>
      <c r="F266" s="4" t="inlineStr">
        <is>
          <t>10mn</t>
        </is>
      </c>
      <c r="G266" s="3" t="n">
        <v>11</v>
      </c>
      <c r="H266" s="3" t="n">
        <v>902.361121603972</v>
      </c>
      <c r="I266" s="3" t="n">
        <v>279</v>
      </c>
      <c r="J266" s="4" t="inlineStr">
        <is>
          <t>HAZARD</t>
        </is>
      </c>
      <c r="K266" s="4" t="inlineStr">
        <is>
          <t>POLY</t>
        </is>
      </c>
      <c r="L266" s="5" t="inlineStr"/>
      <c r="M266" s="3" t="n">
        <v>847</v>
      </c>
      <c r="N266" s="5" t="inlineStr"/>
      <c r="O266" s="6" t="n">
        <v>2</v>
      </c>
      <c r="P266" s="3" t="n">
        <v>94</v>
      </c>
      <c r="Q266" s="3" t="n">
        <v>10</v>
      </c>
      <c r="R266" s="3" t="n">
        <v>90.90000000000001</v>
      </c>
      <c r="S266" s="3" t="n">
        <v>0</v>
      </c>
      <c r="T266" s="3" t="n">
        <v>0</v>
      </c>
      <c r="U266" s="11" t="inlineStr"/>
      <c r="V266" s="7" t="n">
        <v>0.86</v>
      </c>
      <c r="W266" s="3" t="n">
        <v>0.9</v>
      </c>
      <c r="X266" s="3" t="n">
        <v>0.8</v>
      </c>
      <c r="Y266" s="10" t="n">
        <v>42.5</v>
      </c>
      <c r="Z266" s="3" t="n">
        <v>0</v>
      </c>
      <c r="AA266" s="3" t="n">
        <v>0</v>
      </c>
      <c r="AB266" s="5" t="inlineStr"/>
      <c r="AC266" s="3" t="n">
        <v>0</v>
      </c>
      <c r="AD266" s="3" t="n">
        <v>0</v>
      </c>
      <c r="AE266" s="3" t="n">
        <v>0</v>
      </c>
      <c r="AF266" s="3" t="n">
        <v>0.48</v>
      </c>
      <c r="AG266" s="3" t="n">
        <v>0.21</v>
      </c>
      <c r="AH266" s="3" t="n">
        <v>1.11</v>
      </c>
      <c r="AI266" s="3" t="n">
        <v>12</v>
      </c>
      <c r="AJ266" s="3" t="n">
        <v>5</v>
      </c>
      <c r="AK266" s="3" t="n">
        <v>27</v>
      </c>
      <c r="AL266" s="3" t="n">
        <v>264.8</v>
      </c>
      <c r="AM266" s="3" t="n">
        <v>187.6</v>
      </c>
      <c r="AN266" s="3" t="n">
        <v>373.7</v>
      </c>
      <c r="AO266" s="3" t="n">
        <v>0.098</v>
      </c>
      <c r="AP266" s="3" t="n">
        <v>0.05</v>
      </c>
      <c r="AQ266" s="3" t="n">
        <v>0.192</v>
      </c>
      <c r="AR266" s="4">
        <f>HYPERLINK("file:///OrioOrio-b-10mn-ma-haz-pol-ra-d4ipga5v", "OrioOrio-b-10mn-ma-haz-pol-ra-d4ipga5v")</f>
        <v/>
      </c>
    </row>
    <row r="267">
      <c r="A267" s="1" t="n">
        <v>266</v>
      </c>
      <c r="B267" s="3" t="n">
        <v>9</v>
      </c>
      <c r="C267" s="4" t="inlineStr">
        <is>
          <t>Oriolus oriolus</t>
        </is>
      </c>
      <c r="D267" s="4" t="inlineStr">
        <is>
          <t>b</t>
        </is>
      </c>
      <c r="E267" s="4" t="inlineStr">
        <is>
          <t>m+a</t>
        </is>
      </c>
      <c r="F267" s="4" t="inlineStr">
        <is>
          <t>10mn</t>
        </is>
      </c>
      <c r="G267" s="3" t="n">
        <v>11</v>
      </c>
      <c r="H267" s="3" t="n">
        <v>902.361121603972</v>
      </c>
      <c r="I267" s="3" t="n">
        <v>281</v>
      </c>
      <c r="J267" s="4" t="inlineStr">
        <is>
          <t>HAZARD</t>
        </is>
      </c>
      <c r="K267" s="4" t="inlineStr">
        <is>
          <t>POLY</t>
        </is>
      </c>
      <c r="L267" s="3" t="n">
        <v>81</v>
      </c>
      <c r="M267" s="5" t="inlineStr"/>
      <c r="N267" s="5" t="inlineStr"/>
      <c r="O267" s="6" t="n">
        <v>2</v>
      </c>
      <c r="P267" s="3" t="n">
        <v>94</v>
      </c>
      <c r="Q267" s="3" t="n">
        <v>10</v>
      </c>
      <c r="R267" s="3" t="n">
        <v>90.90000000000001</v>
      </c>
      <c r="S267" s="3" t="n">
        <v>0</v>
      </c>
      <c r="T267" s="3" t="n">
        <v>0</v>
      </c>
      <c r="U267" s="11" t="inlineStr"/>
      <c r="V267" s="7" t="n">
        <v>0.9399999999999999</v>
      </c>
      <c r="W267" s="3" t="n">
        <v>0.9</v>
      </c>
      <c r="X267" s="3" t="n">
        <v>0.9</v>
      </c>
      <c r="Y267" s="10" t="n">
        <v>10000</v>
      </c>
      <c r="Z267" s="3" t="n">
        <v>0</v>
      </c>
      <c r="AA267" s="3" t="n">
        <v>0</v>
      </c>
      <c r="AB267" s="5" t="inlineStr"/>
      <c r="AC267" s="3" t="n">
        <v>0</v>
      </c>
      <c r="AD267" s="3" t="n">
        <v>0</v>
      </c>
      <c r="AE267" s="3" t="n">
        <v>0</v>
      </c>
      <c r="AF267" s="3" t="n">
        <v>479.75</v>
      </c>
      <c r="AG267" s="3" t="n">
        <v>0.44</v>
      </c>
      <c r="AH267" s="3" t="n">
        <v>525269.4</v>
      </c>
      <c r="AI267" s="3" t="n">
        <v>11514</v>
      </c>
      <c r="AJ267" s="3" t="n">
        <v>11</v>
      </c>
      <c r="AK267" s="3" t="n">
        <v>12606470</v>
      </c>
      <c r="AL267" s="3" t="n">
        <v>8.4</v>
      </c>
      <c r="AM267" s="3" t="n">
        <v>0</v>
      </c>
      <c r="AN267" s="3" t="n">
        <v>9198.799999999999</v>
      </c>
      <c r="AO267" s="3" t="n">
        <v>0</v>
      </c>
      <c r="AP267" s="3" t="n">
        <v>0</v>
      </c>
      <c r="AQ267" s="3" t="n">
        <v>0.095</v>
      </c>
      <c r="AR267" s="4">
        <f>HYPERLINK("file:///OrioOrio-b-10mn-ma-haz-pol-la-6mr6_k88", "OrioOrio-b-10mn-ma-haz-pol-la-6mr6_k88")</f>
        <v/>
      </c>
    </row>
    <row r="268">
      <c r="A268" s="1" t="n">
        <v>267</v>
      </c>
      <c r="B268" s="3" t="n">
        <v>9</v>
      </c>
      <c r="C268" s="4" t="inlineStr">
        <is>
          <t>Oriolus oriolus</t>
        </is>
      </c>
      <c r="D268" s="4" t="inlineStr">
        <is>
          <t>b</t>
        </is>
      </c>
      <c r="E268" s="4" t="inlineStr">
        <is>
          <t>m+a</t>
        </is>
      </c>
      <c r="F268" s="4" t="inlineStr">
        <is>
          <t>10mn</t>
        </is>
      </c>
      <c r="G268" s="3" t="n">
        <v>11</v>
      </c>
      <c r="H268" s="3" t="n">
        <v>902.361121603972</v>
      </c>
      <c r="I268" s="3" t="n">
        <v>283</v>
      </c>
      <c r="J268" s="4" t="inlineStr">
        <is>
          <t>HAZARD</t>
        </is>
      </c>
      <c r="K268" s="4" t="inlineStr">
        <is>
          <t>POLY</t>
        </is>
      </c>
      <c r="L268" s="3" t="n">
        <v>81</v>
      </c>
      <c r="M268" s="3" t="n">
        <v>812</v>
      </c>
      <c r="N268" s="5" t="inlineStr"/>
      <c r="O268" s="6" t="n">
        <v>2</v>
      </c>
      <c r="P268" s="3" t="n">
        <v>94</v>
      </c>
      <c r="Q268" s="3" t="n">
        <v>9</v>
      </c>
      <c r="R268" s="3" t="n">
        <v>81.8</v>
      </c>
      <c r="S268" s="3" t="n">
        <v>1</v>
      </c>
      <c r="T268" s="3" t="n">
        <v>0</v>
      </c>
      <c r="U268" s="11" t="inlineStr"/>
      <c r="V268" s="7" t="n">
        <v>0.9399999999999999</v>
      </c>
      <c r="W268" s="3" t="n">
        <v>0.9</v>
      </c>
      <c r="X268" s="3" t="n">
        <v>0.9</v>
      </c>
      <c r="Y268" s="10" t="n">
        <v>10000</v>
      </c>
      <c r="Z268" s="3" t="n">
        <v>0</v>
      </c>
      <c r="AA268" s="3" t="n">
        <v>0</v>
      </c>
      <c r="AB268" s="5" t="inlineStr"/>
      <c r="AC268" s="3" t="n">
        <v>0</v>
      </c>
      <c r="AD268" s="3" t="n">
        <v>0</v>
      </c>
      <c r="AE268" s="3" t="n">
        <v>0</v>
      </c>
      <c r="AF268" s="3" t="n">
        <v>53.08</v>
      </c>
      <c r="AG268" s="3" t="n">
        <v>0.03</v>
      </c>
      <c r="AH268" s="3" t="n">
        <v>89121.85000000001</v>
      </c>
      <c r="AI268" s="3" t="n">
        <v>1274</v>
      </c>
      <c r="AJ268" s="3" t="n">
        <v>1</v>
      </c>
      <c r="AK268" s="3" t="n">
        <v>2138924</v>
      </c>
      <c r="AL268" s="3" t="n">
        <v>24</v>
      </c>
      <c r="AM268" s="3" t="n">
        <v>0</v>
      </c>
      <c r="AN268" s="3" t="n">
        <v>40237.4</v>
      </c>
      <c r="AO268" s="3" t="n">
        <v>0.001</v>
      </c>
      <c r="AP268" s="3" t="n">
        <v>0</v>
      </c>
      <c r="AQ268" s="3" t="n">
        <v>1</v>
      </c>
      <c r="AR268" s="4">
        <f>HYPERLINK("file:///OrioOrio-b-10mn-ma-haz-pol-la-ra-unzpti5m", "OrioOrio-b-10mn-ma-haz-pol-la-ra-unzpti5m")</f>
        <v/>
      </c>
    </row>
    <row r="269">
      <c r="A269" s="1" t="n">
        <v>268</v>
      </c>
      <c r="B269" t="n">
        <v>9</v>
      </c>
      <c r="C269" s="8" t="inlineStr">
        <is>
          <t>Oriolus oriolus</t>
        </is>
      </c>
      <c r="D269" s="8" t="inlineStr">
        <is>
          <t>b</t>
        </is>
      </c>
      <c r="E269" s="8" t="inlineStr">
        <is>
          <t>m+a</t>
        </is>
      </c>
      <c r="F269" s="8" t="inlineStr">
        <is>
          <t>10mn</t>
        </is>
      </c>
      <c r="G269" t="n">
        <v>11</v>
      </c>
      <c r="H269" t="n">
        <v>902.361121603972</v>
      </c>
      <c r="I269" t="n">
        <v>286</v>
      </c>
      <c r="J269" s="8" t="inlineStr">
        <is>
          <t>HAZARD</t>
        </is>
      </c>
      <c r="K269" s="8" t="inlineStr">
        <is>
          <t>POLY</t>
        </is>
      </c>
      <c r="L269" s="9" t="inlineStr"/>
      <c r="M269" t="n">
        <v>100</v>
      </c>
      <c r="N269" s="9" t="inlineStr"/>
      <c r="O269" s="6" t="n">
        <v>2</v>
      </c>
      <c r="P269" t="n">
        <v>94</v>
      </c>
      <c r="Q269" t="n">
        <v>3</v>
      </c>
      <c r="R269" t="n">
        <v>27.3</v>
      </c>
      <c r="S269" t="n">
        <v>0</v>
      </c>
      <c r="T269" t="n">
        <v>1.46</v>
      </c>
      <c r="U269" s="11" t="inlineStr"/>
      <c r="V269" s="10" t="n">
        <v>0.09</v>
      </c>
      <c r="W269" t="n">
        <v>0</v>
      </c>
      <c r="X269" t="n">
        <v>0</v>
      </c>
      <c r="Y269" s="10" t="n">
        <v>96</v>
      </c>
      <c r="Z269" t="n">
        <v>0</v>
      </c>
      <c r="AA269" t="n">
        <v>0</v>
      </c>
      <c r="AB269" s="9" t="inlineStr"/>
      <c r="AC269" t="n">
        <v>0</v>
      </c>
      <c r="AD269" t="n">
        <v>0</v>
      </c>
      <c r="AE269" t="n">
        <v>0</v>
      </c>
      <c r="AF269" t="n">
        <v>1.14</v>
      </c>
      <c r="AG269" t="n">
        <v>0.06</v>
      </c>
      <c r="AH269" t="n">
        <v>22.69</v>
      </c>
      <c r="AI269" t="n">
        <v>27</v>
      </c>
      <c r="AJ269" t="n">
        <v>1</v>
      </c>
      <c r="AK269" t="n">
        <v>545</v>
      </c>
      <c r="AL269" t="n">
        <v>94.40000000000001</v>
      </c>
      <c r="AM269" t="n">
        <v>0.8</v>
      </c>
      <c r="AN269" t="n">
        <v>10757.3</v>
      </c>
      <c r="AO269" t="n">
        <v>0.891</v>
      </c>
      <c r="AP269" t="n">
        <v>0</v>
      </c>
      <c r="AQ269" t="n">
        <v>1</v>
      </c>
      <c r="AR269" s="8">
        <f>HYPERLINK("file:///OrioOrio-b-10mn-ma-haz-pol-r100-k8q5k4zk", "OrioOrio-b-10mn-ma-haz-pol-r100-k8q5k4zk")</f>
        <v/>
      </c>
    </row>
    <row r="270">
      <c r="A270" s="1" t="n">
        <v>269</v>
      </c>
      <c r="B270" t="n">
        <v>9</v>
      </c>
      <c r="C270" s="8" t="inlineStr">
        <is>
          <t>Oriolus oriolus</t>
        </is>
      </c>
      <c r="D270" s="8" t="inlineStr">
        <is>
          <t>b</t>
        </is>
      </c>
      <c r="E270" s="8" t="inlineStr">
        <is>
          <t>m+a</t>
        </is>
      </c>
      <c r="F270" s="8" t="inlineStr">
        <is>
          <t>10mn</t>
        </is>
      </c>
      <c r="G270" t="n">
        <v>11</v>
      </c>
      <c r="H270" t="n">
        <v>902.361121603972</v>
      </c>
      <c r="I270" t="n">
        <v>287</v>
      </c>
      <c r="J270" s="8" t="inlineStr">
        <is>
          <t>HAZARD</t>
        </is>
      </c>
      <c r="K270" s="8" t="inlineStr">
        <is>
          <t>POLY</t>
        </is>
      </c>
      <c r="L270" s="9" t="inlineStr"/>
      <c r="M270" t="n">
        <v>200</v>
      </c>
      <c r="N270" s="9" t="inlineStr"/>
      <c r="O270" s="6" t="n">
        <v>2</v>
      </c>
      <c r="P270" t="n">
        <v>94</v>
      </c>
      <c r="Q270" t="n">
        <v>5</v>
      </c>
      <c r="R270" t="n">
        <v>45.5</v>
      </c>
      <c r="S270" t="n">
        <v>0</v>
      </c>
      <c r="T270" t="n">
        <v>1.57</v>
      </c>
      <c r="U270" s="11" t="inlineStr"/>
      <c r="V270" s="6" t="n">
        <v>0.67</v>
      </c>
      <c r="W270" t="n">
        <v>0.7</v>
      </c>
      <c r="X270" t="n">
        <v>0.6</v>
      </c>
      <c r="Y270" s="10" t="n">
        <v>149.1</v>
      </c>
      <c r="Z270" t="n">
        <v>0</v>
      </c>
      <c r="AA270" t="n">
        <v>0</v>
      </c>
      <c r="AB270" s="9" t="inlineStr"/>
      <c r="AC270" t="n">
        <v>0</v>
      </c>
      <c r="AD270" t="n">
        <v>0</v>
      </c>
      <c r="AE270" t="n">
        <v>0</v>
      </c>
      <c r="AF270" t="n">
        <v>0.86</v>
      </c>
      <c r="AG270" t="n">
        <v>0.04</v>
      </c>
      <c r="AH270" t="n">
        <v>19.94</v>
      </c>
      <c r="AI270" t="n">
        <v>21</v>
      </c>
      <c r="AJ270" t="n">
        <v>1</v>
      </c>
      <c r="AK270" t="n">
        <v>479</v>
      </c>
      <c r="AL270" t="n">
        <v>140.3</v>
      </c>
      <c r="AM270" t="n">
        <v>18.3</v>
      </c>
      <c r="AN270" t="n">
        <v>1077.9</v>
      </c>
      <c r="AO270" t="n">
        <v>0.492</v>
      </c>
      <c r="AP270" t="n">
        <v>0.017</v>
      </c>
      <c r="AQ270" t="n">
        <v>1</v>
      </c>
      <c r="AR270" s="8">
        <f>HYPERLINK("file:///OrioOrio-b-10mn-ma-haz-pol-r200-8wi6rdn8", "OrioOrio-b-10mn-ma-haz-pol-r200-8wi6rdn8")</f>
        <v/>
      </c>
    </row>
    <row r="271">
      <c r="A271" s="1" t="n">
        <v>270</v>
      </c>
      <c r="B271" t="n">
        <v>9</v>
      </c>
      <c r="C271" s="8" t="inlineStr">
        <is>
          <t>Oriolus oriolus</t>
        </is>
      </c>
      <c r="D271" s="8" t="inlineStr">
        <is>
          <t>b</t>
        </is>
      </c>
      <c r="E271" s="8" t="inlineStr">
        <is>
          <t>m+a</t>
        </is>
      </c>
      <c r="F271" s="8" t="inlineStr">
        <is>
          <t>10mn</t>
        </is>
      </c>
      <c r="G271" t="n">
        <v>11</v>
      </c>
      <c r="H271" t="n">
        <v>902.361121603972</v>
      </c>
      <c r="I271" t="n">
        <v>289</v>
      </c>
      <c r="J271" s="8" t="inlineStr">
        <is>
          <t>HAZARD</t>
        </is>
      </c>
      <c r="K271" s="8" t="inlineStr">
        <is>
          <t>POLY</t>
        </is>
      </c>
      <c r="L271" t="n">
        <v>20</v>
      </c>
      <c r="M271" t="n">
        <v>100</v>
      </c>
      <c r="N271" s="9" t="inlineStr"/>
      <c r="O271" s="6" t="n">
        <v>2</v>
      </c>
      <c r="P271" t="n">
        <v>94</v>
      </c>
      <c r="Q271" t="n">
        <v>3</v>
      </c>
      <c r="R271" t="n">
        <v>27.3</v>
      </c>
      <c r="S271" t="n">
        <v>0</v>
      </c>
      <c r="T271" t="n">
        <v>1.43</v>
      </c>
      <c r="U271" s="11" t="inlineStr"/>
      <c r="V271" s="10" t="n">
        <v>0.09</v>
      </c>
      <c r="W271" t="n">
        <v>0</v>
      </c>
      <c r="X271" t="n">
        <v>0</v>
      </c>
      <c r="Y271" s="10" t="n">
        <v>96.3</v>
      </c>
      <c r="Z271" t="n">
        <v>0</v>
      </c>
      <c r="AA271" t="n">
        <v>0</v>
      </c>
      <c r="AB271" s="9" t="inlineStr"/>
      <c r="AC271" t="n">
        <v>0</v>
      </c>
      <c r="AD271" t="n">
        <v>0</v>
      </c>
      <c r="AE271" t="n">
        <v>0</v>
      </c>
      <c r="AF271" t="n">
        <v>1.2</v>
      </c>
      <c r="AG271" t="n">
        <v>0.06</v>
      </c>
      <c r="AH271" t="n">
        <v>24.26</v>
      </c>
      <c r="AI271" t="n">
        <v>29</v>
      </c>
      <c r="AJ271" t="n">
        <v>1</v>
      </c>
      <c r="AK271" t="n">
        <v>582</v>
      </c>
      <c r="AL271" t="n">
        <v>92.2</v>
      </c>
      <c r="AM271" t="n">
        <v>0.8</v>
      </c>
      <c r="AN271" t="n">
        <v>10695.2</v>
      </c>
      <c r="AO271" t="n">
        <v>0.85</v>
      </c>
      <c r="AP271" t="n">
        <v>0</v>
      </c>
      <c r="AQ271" t="n">
        <v>1</v>
      </c>
      <c r="AR271" s="8">
        <f>HYPERLINK("file:///OrioOrio-b-10mn-ma-haz-pol-l20-r100-baioxlsd", "OrioOrio-b-10mn-ma-haz-pol-l20-r100-baioxlsd")</f>
        <v/>
      </c>
    </row>
    <row r="272">
      <c r="A272" s="1" t="n">
        <v>271</v>
      </c>
      <c r="B272" t="n">
        <v>9</v>
      </c>
      <c r="C272" s="8" t="inlineStr">
        <is>
          <t>Oriolus oriolus</t>
        </is>
      </c>
      <c r="D272" s="8" t="inlineStr">
        <is>
          <t>b</t>
        </is>
      </c>
      <c r="E272" s="8" t="inlineStr">
        <is>
          <t>m+a</t>
        </is>
      </c>
      <c r="F272" s="8" t="inlineStr">
        <is>
          <t>10mn</t>
        </is>
      </c>
      <c r="G272" t="n">
        <v>11</v>
      </c>
      <c r="H272" t="n">
        <v>902.361121603972</v>
      </c>
      <c r="I272" t="n">
        <v>290</v>
      </c>
      <c r="J272" s="8" t="inlineStr">
        <is>
          <t>HAZARD</t>
        </is>
      </c>
      <c r="K272" s="8" t="inlineStr">
        <is>
          <t>POLY</t>
        </is>
      </c>
      <c r="L272" t="n">
        <v>20</v>
      </c>
      <c r="M272" t="n">
        <v>200</v>
      </c>
      <c r="N272" s="9" t="inlineStr"/>
      <c r="O272" s="6" t="n">
        <v>2</v>
      </c>
      <c r="P272" t="n">
        <v>94</v>
      </c>
      <c r="Q272" t="n">
        <v>5</v>
      </c>
      <c r="R272" t="n">
        <v>45.5</v>
      </c>
      <c r="S272" t="n">
        <v>0</v>
      </c>
      <c r="T272" t="n">
        <v>1.59</v>
      </c>
      <c r="U272" s="11" t="inlineStr"/>
      <c r="V272" s="6" t="n">
        <v>0.7</v>
      </c>
      <c r="W272" t="n">
        <v>0.7</v>
      </c>
      <c r="X272" t="n">
        <v>0.6</v>
      </c>
      <c r="Y272" s="10" t="n">
        <v>156.6</v>
      </c>
      <c r="Z272" t="n">
        <v>0</v>
      </c>
      <c r="AA272" t="n">
        <v>0</v>
      </c>
      <c r="AB272" s="9" t="inlineStr"/>
      <c r="AC272" t="n">
        <v>0</v>
      </c>
      <c r="AD272" t="n">
        <v>0</v>
      </c>
      <c r="AE272" t="n">
        <v>0</v>
      </c>
      <c r="AF272" t="n">
        <v>0.9</v>
      </c>
      <c r="AG272" t="n">
        <v>0.03</v>
      </c>
      <c r="AH272" t="n">
        <v>23.44</v>
      </c>
      <c r="AI272" t="n">
        <v>22</v>
      </c>
      <c r="AJ272" t="n">
        <v>1</v>
      </c>
      <c r="AK272" t="n">
        <v>563</v>
      </c>
      <c r="AL272" t="n">
        <v>137.2</v>
      </c>
      <c r="AM272" t="n">
        <v>16.3</v>
      </c>
      <c r="AN272" t="n">
        <v>1153.7</v>
      </c>
      <c r="AO272" t="n">
        <v>0.47</v>
      </c>
      <c r="AP272" t="n">
        <v>0.015</v>
      </c>
      <c r="AQ272" t="n">
        <v>1</v>
      </c>
      <c r="AR272" s="8">
        <f>HYPERLINK("file:///OrioOrio-b-10mn-ma-haz-pol-l20-r200-4mdv2m_t", "OrioOrio-b-10mn-ma-haz-pol-l20-r200-4mdv2m_t")</f>
        <v/>
      </c>
    </row>
    <row r="273">
      <c r="A273" s="1" t="n">
        <v>272</v>
      </c>
      <c r="B273" t="n">
        <v>9</v>
      </c>
      <c r="C273" s="8" t="inlineStr">
        <is>
          <t>Oriolus oriolus</t>
        </is>
      </c>
      <c r="D273" s="8" t="inlineStr">
        <is>
          <t>b</t>
        </is>
      </c>
      <c r="E273" s="8" t="inlineStr">
        <is>
          <t>m+a</t>
        </is>
      </c>
      <c r="F273" s="8" t="inlineStr">
        <is>
          <t>10mn</t>
        </is>
      </c>
      <c r="G273" t="n">
        <v>11</v>
      </c>
      <c r="H273" t="n">
        <v>902.361121603972</v>
      </c>
      <c r="I273" t="n">
        <v>291</v>
      </c>
      <c r="J273" s="8" t="inlineStr">
        <is>
          <t>HAZARD</t>
        </is>
      </c>
      <c r="K273" s="8" t="inlineStr">
        <is>
          <t>POLY</t>
        </is>
      </c>
      <c r="L273" s="9" t="inlineStr"/>
      <c r="M273" t="n">
        <v>400</v>
      </c>
      <c r="N273" s="9" t="inlineStr"/>
      <c r="O273" s="6" t="n">
        <v>2</v>
      </c>
      <c r="P273" t="n">
        <v>94</v>
      </c>
      <c r="Q273" t="n">
        <v>10</v>
      </c>
      <c r="R273" t="n">
        <v>90.90000000000001</v>
      </c>
      <c r="S273" t="n">
        <v>0</v>
      </c>
      <c r="T273" t="n">
        <v>1.52</v>
      </c>
      <c r="U273" s="11" t="inlineStr"/>
      <c r="V273" s="7" t="n">
        <v>0.98</v>
      </c>
      <c r="W273" t="n">
        <v>1</v>
      </c>
      <c r="X273" t="n">
        <v>1</v>
      </c>
      <c r="Y273" s="10" t="n">
        <v>77.09999999999999</v>
      </c>
      <c r="Z273" t="n">
        <v>0</v>
      </c>
      <c r="AA273" t="n">
        <v>0</v>
      </c>
      <c r="AB273" s="9" t="inlineStr"/>
      <c r="AC273" t="n">
        <v>0</v>
      </c>
      <c r="AD273" t="n">
        <v>0</v>
      </c>
      <c r="AE273" t="n">
        <v>0</v>
      </c>
      <c r="AF273" t="n">
        <v>0.77</v>
      </c>
      <c r="AG273" t="n">
        <v>0.17</v>
      </c>
      <c r="AH273" t="n">
        <v>3.46</v>
      </c>
      <c r="AI273" t="n">
        <v>18</v>
      </c>
      <c r="AJ273" t="n">
        <v>4</v>
      </c>
      <c r="AK273" t="n">
        <v>83</v>
      </c>
      <c r="AL273" t="n">
        <v>209.6</v>
      </c>
      <c r="AM273" t="n">
        <v>94.7</v>
      </c>
      <c r="AN273" t="n">
        <v>464</v>
      </c>
      <c r="AO273" t="n">
        <v>0.275</v>
      </c>
      <c r="AP273" t="n">
        <v>0.063</v>
      </c>
      <c r="AQ273" t="n">
        <v>1</v>
      </c>
      <c r="AR273" s="8">
        <f>HYPERLINK("file:///OrioOrio-b-10mn-ma-haz-pol-r400-nxtxzuyd", "OrioOrio-b-10mn-ma-haz-pol-r400-nxtxzuyd")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L27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Analyse</t>
        </is>
      </c>
      <c r="C1" s="1" t="inlineStr">
        <is>
          <t>Echant</t>
        </is>
      </c>
      <c r="D1" s="1" t="inlineStr">
        <is>
          <t>Espèce</t>
        </is>
      </c>
      <c r="E1" s="1" t="inlineStr">
        <is>
          <t>Passage</t>
        </is>
      </c>
      <c r="F1" s="1" t="inlineStr">
        <is>
          <t>Adulte</t>
        </is>
      </c>
      <c r="G1" s="1" t="inlineStr">
        <is>
          <t>Durée</t>
        </is>
      </c>
      <c r="H1" s="1" t="inlineStr">
        <is>
          <t>FonctionClé</t>
        </is>
      </c>
      <c r="I1" s="1" t="inlineStr">
        <is>
          <t>SérieAjust</t>
        </is>
      </c>
      <c r="J1" s="1" t="inlineStr">
        <is>
          <t>TrGche</t>
        </is>
      </c>
      <c r="K1" s="1" t="inlineStr">
        <is>
          <t>TrDrte</t>
        </is>
      </c>
      <c r="L1" s="1" t="inlineStr">
        <is>
          <t>NbTrchMod</t>
        </is>
      </c>
      <c r="M1" s="1" t="inlineStr">
        <is>
          <t>Abrev. Analyse</t>
        </is>
      </c>
      <c r="N1" s="1" t="inlineStr">
        <is>
          <t>OptimTrunc</t>
        </is>
      </c>
      <c r="O1" s="1" t="inlineStr">
        <is>
          <t>NTot Obs</t>
        </is>
      </c>
      <c r="P1" s="1" t="inlineStr">
        <is>
          <t>Min Dist</t>
        </is>
      </c>
      <c r="Q1" s="1" t="inlineStr">
        <is>
          <t>Max Dist</t>
        </is>
      </c>
      <c r="R1" s="1" t="inlineStr">
        <is>
          <t>Mod Key Fn</t>
        </is>
      </c>
      <c r="S1" s="1" t="inlineStr">
        <is>
          <t>Mod Adj Ser</t>
        </is>
      </c>
      <c r="T1" s="1" t="inlineStr">
        <is>
          <t>Mod Chc Crit</t>
        </is>
      </c>
      <c r="U1" s="1" t="inlineStr">
        <is>
          <t>Conf Interv</t>
        </is>
      </c>
      <c r="V1" s="1" t="inlineStr">
        <is>
          <t>Left Trunc Dist</t>
        </is>
      </c>
      <c r="W1" s="1" t="inlineStr">
        <is>
          <t>Right Trunc Dist</t>
        </is>
      </c>
      <c r="X1" s="1" t="inlineStr">
        <is>
          <t>Fit Dist Cuts</t>
        </is>
      </c>
      <c r="Y1" s="1" t="inlineStr">
        <is>
          <t>ExCod</t>
        </is>
      </c>
      <c r="Z1" s="1" t="inlineStr">
        <is>
          <t>StartTime</t>
        </is>
      </c>
      <c r="AA1" s="1" t="inlineStr">
        <is>
          <t>ElapsedTime</t>
        </is>
      </c>
      <c r="AB1" s="1" t="inlineStr">
        <is>
          <t>RunFolder</t>
        </is>
      </c>
      <c r="AC1" s="1" t="inlineStr">
        <is>
          <t>NObs</t>
        </is>
      </c>
      <c r="AD1" s="1" t="inlineStr">
        <is>
          <t>NSamp</t>
        </is>
      </c>
      <c r="AE1" s="1" t="inlineStr">
        <is>
          <t>Effort</t>
        </is>
      </c>
      <c r="AF1" s="1" t="inlineStr">
        <is>
          <t>EncRate</t>
        </is>
      </c>
      <c r="AG1" s="1" t="inlineStr">
        <is>
          <t>CoefVar EncRate</t>
        </is>
      </c>
      <c r="AH1" s="1" t="inlineStr">
        <is>
          <t>Min EncRate</t>
        </is>
      </c>
      <c r="AI1" s="1" t="inlineStr">
        <is>
          <t>Max EncRate</t>
        </is>
      </c>
      <c r="AJ1" s="1" t="inlineStr">
        <is>
          <t>DoF EncRate</t>
        </is>
      </c>
      <c r="AK1" s="1" t="inlineStr">
        <is>
          <t>Left Trunc</t>
        </is>
      </c>
      <c r="AL1" s="1" t="inlineStr">
        <is>
          <t>Right Trunc</t>
        </is>
      </c>
      <c r="AM1" s="1" t="inlineStr">
        <is>
          <t>Obs Rate</t>
        </is>
      </c>
      <c r="AN1" s="1" t="inlineStr">
        <is>
          <t>TotNum Pars</t>
        </is>
      </c>
      <c r="AO1" s="1" t="inlineStr">
        <is>
          <t>Delta AIC</t>
        </is>
      </c>
      <c r="AP1" s="1" t="inlineStr">
        <is>
          <t>AIC</t>
        </is>
      </c>
      <c r="AQ1" s="1" t="inlineStr">
        <is>
          <t>Chi2 P</t>
        </is>
      </c>
      <c r="AR1" s="1" t="inlineStr">
        <is>
          <t>Chi2 P 1</t>
        </is>
      </c>
      <c r="AS1" s="1" t="inlineStr">
        <is>
          <t>Chi2 P 2</t>
        </is>
      </c>
      <c r="AT1" s="1" t="inlineStr">
        <is>
          <t>Chi2 P 3</t>
        </is>
      </c>
      <c r="AU1" s="1" t="inlineStr">
        <is>
          <t>f/h(0)</t>
        </is>
      </c>
      <c r="AV1" s="1" t="inlineStr">
        <is>
          <t>CoefVar f/h(0)</t>
        </is>
      </c>
      <c r="AW1" s="1" t="inlineStr">
        <is>
          <t>Min f/h(0)</t>
        </is>
      </c>
      <c r="AX1" s="1" t="inlineStr">
        <is>
          <t>Max f/h(0)</t>
        </is>
      </c>
      <c r="AY1" s="1" t="inlineStr">
        <is>
          <t>DoF f/h(0)</t>
        </is>
      </c>
      <c r="AZ1" s="1" t="inlineStr">
        <is>
          <t>PDetec</t>
        </is>
      </c>
      <c r="BA1" s="1" t="inlineStr">
        <is>
          <t>CoefVar PDetec</t>
        </is>
      </c>
      <c r="BB1" s="1" t="inlineStr">
        <is>
          <t>Min PDetec</t>
        </is>
      </c>
      <c r="BC1" s="1" t="inlineStr">
        <is>
          <t>Max PDetec</t>
        </is>
      </c>
      <c r="BD1" s="1" t="inlineStr">
        <is>
          <t>DoF PDetec</t>
        </is>
      </c>
      <c r="BE1" s="1" t="inlineStr">
        <is>
          <t>EDR/ESW</t>
        </is>
      </c>
      <c r="BF1" s="1" t="inlineStr">
        <is>
          <t>CoefVar EDR/ESW</t>
        </is>
      </c>
      <c r="BG1" s="1" t="inlineStr">
        <is>
          <t>Min EDR/ESW</t>
        </is>
      </c>
      <c r="BH1" s="1" t="inlineStr">
        <is>
          <t>Max EDR/ESW</t>
        </is>
      </c>
      <c r="BI1" s="1" t="inlineStr">
        <is>
          <t>DoF EDR/ESW</t>
        </is>
      </c>
      <c r="BJ1" s="1" t="inlineStr">
        <is>
          <t>AICc</t>
        </is>
      </c>
      <c r="BK1" s="1" t="inlineStr">
        <is>
          <t>BIC</t>
        </is>
      </c>
      <c r="BL1" s="1" t="inlineStr">
        <is>
          <t>LogLhood</t>
        </is>
      </c>
      <c r="BM1" s="1" t="inlineStr">
        <is>
          <t>KS P</t>
        </is>
      </c>
      <c r="BN1" s="1" t="inlineStr">
        <is>
          <t>CvM Uw P</t>
        </is>
      </c>
      <c r="BO1" s="1" t="inlineStr">
        <is>
          <t>CvM Cw P</t>
        </is>
      </c>
      <c r="BP1" s="1" t="inlineStr">
        <is>
          <t>Key Fn</t>
        </is>
      </c>
      <c r="BQ1" s="1" t="inlineStr">
        <is>
          <t>Adj Ser</t>
        </is>
      </c>
      <c r="BR1" s="1" t="inlineStr">
        <is>
          <t>NumPars KeyFn</t>
        </is>
      </c>
      <c r="BS1" s="1" t="inlineStr">
        <is>
          <t>NumPars AdjSer</t>
        </is>
      </c>
      <c r="BT1" s="1" t="inlineStr">
        <is>
          <t>Num Covars</t>
        </is>
      </c>
      <c r="BU1" s="1" t="inlineStr">
        <is>
          <t>EstA(1)</t>
        </is>
      </c>
      <c r="BV1" s="1" t="inlineStr">
        <is>
          <t>EstA(2)</t>
        </is>
      </c>
      <c r="BW1" s="1" t="inlineStr">
        <is>
          <t>EstA(3)</t>
        </is>
      </c>
      <c r="BX1" s="1" t="inlineStr">
        <is>
          <t>DensClu</t>
        </is>
      </c>
      <c r="BY1" s="1" t="inlineStr">
        <is>
          <t>CoefVar DensClu</t>
        </is>
      </c>
      <c r="BZ1" s="1" t="inlineStr">
        <is>
          <t>Min DensClu</t>
        </is>
      </c>
      <c r="CA1" s="1" t="inlineStr">
        <is>
          <t>Max DensClu</t>
        </is>
      </c>
      <c r="CB1" s="1" t="inlineStr">
        <is>
          <t>DoF DensClu</t>
        </is>
      </c>
      <c r="CC1" s="1" t="inlineStr">
        <is>
          <t>Density</t>
        </is>
      </c>
      <c r="CD1" s="1" t="inlineStr">
        <is>
          <t>Delta CoefVar Density</t>
        </is>
      </c>
      <c r="CE1" s="1" t="inlineStr">
        <is>
          <t>CoefVar Density</t>
        </is>
      </c>
      <c r="CF1" s="1" t="inlineStr">
        <is>
          <t>Min Density</t>
        </is>
      </c>
      <c r="CG1" s="1" t="inlineStr">
        <is>
          <t>Max Density</t>
        </is>
      </c>
      <c r="CH1" s="1" t="inlineStr">
        <is>
          <t>DoF Density</t>
        </is>
      </c>
      <c r="CI1" s="1" t="inlineStr">
        <is>
          <t>Number</t>
        </is>
      </c>
      <c r="CJ1" s="1" t="inlineStr">
        <is>
          <t>CoefVar Number</t>
        </is>
      </c>
      <c r="CK1" s="1" t="inlineStr">
        <is>
          <t>Min Number</t>
        </is>
      </c>
      <c r="CL1" s="1" t="inlineStr">
        <is>
          <t>Max Number</t>
        </is>
      </c>
      <c r="CM1" s="1" t="inlineStr">
        <is>
          <t>DoF Number</t>
        </is>
      </c>
      <c r="CN1" s="1" t="inlineStr">
        <is>
          <t>Qual Bal 1</t>
        </is>
      </c>
      <c r="CO1" s="1" t="inlineStr">
        <is>
          <t>Qual Bal 2</t>
        </is>
      </c>
      <c r="CP1" s="1" t="inlineStr">
        <is>
          <t>Qual Bal 3</t>
        </is>
      </c>
      <c r="CQ1" s="1" t="inlineStr">
        <is>
          <t>Qual Chi2+</t>
        </is>
      </c>
      <c r="CR1" s="1" t="inlineStr">
        <is>
          <t>Qual KS+</t>
        </is>
      </c>
      <c r="CS1" s="1" t="inlineStr">
        <is>
          <t>Qual DCv+</t>
        </is>
      </c>
      <c r="CT1" s="1" t="inlineStr">
        <is>
          <t>Group Left Trunc</t>
        </is>
      </c>
      <c r="CU1" s="1" t="inlineStr">
        <is>
          <t>Group Right Trunc</t>
        </is>
      </c>
      <c r="CV1" s="1" t="inlineStr">
        <is>
          <t>Order Same Trunc AIC</t>
        </is>
      </c>
      <c r="CW1" s="1" t="inlineStr">
        <is>
          <t>Order Close Trunc Chi2 KS DCv</t>
        </is>
      </c>
      <c r="CX1" s="1" t="inlineStr">
        <is>
          <t>Order Close Trunc DCv</t>
        </is>
      </c>
      <c r="CY1" s="1" t="inlineStr">
        <is>
          <t>Order Close Trunc Bal 1 Qual</t>
        </is>
      </c>
      <c r="CZ1" s="1" t="inlineStr">
        <is>
          <t>Order Close Trunc Bal 2 Qual</t>
        </is>
      </c>
      <c r="DA1" s="1" t="inlineStr">
        <is>
          <t>Order Close Trunc Bal 3 Qual</t>
        </is>
      </c>
      <c r="DB1" s="1" t="inlineStr">
        <is>
          <t>Order Close Trunc Bal Chi2+ Qual</t>
        </is>
      </c>
      <c r="DC1" s="1" t="inlineStr">
        <is>
          <t>Order Close Trunc Bal KS+ Qual</t>
        </is>
      </c>
      <c r="DD1" s="1" t="inlineStr">
        <is>
          <t>Order Close Trunc Bal DCv+ Qual</t>
        </is>
      </c>
      <c r="DE1" s="1" t="inlineStr">
        <is>
          <t>Order Global Chi2 KS DCv</t>
        </is>
      </c>
      <c r="DF1" s="1" t="inlineStr">
        <is>
          <t>Order Global Bal 1 Qual</t>
        </is>
      </c>
      <c r="DG1" s="1" t="inlineStr">
        <is>
          <t>Order Global Bal 2 Qual</t>
        </is>
      </c>
      <c r="DH1" s="1" t="inlineStr">
        <is>
          <t>Order Global Bal 3 Qual</t>
        </is>
      </c>
      <c r="DI1" s="1" t="inlineStr">
        <is>
          <t>Order Global Bal Chi2+ Qual</t>
        </is>
      </c>
      <c r="DJ1" s="1" t="inlineStr">
        <is>
          <t>Order Global Bal KS+ Qual</t>
        </is>
      </c>
      <c r="DK1" s="1" t="inlineStr">
        <is>
          <t>Order Global Bal DCv+ Qual</t>
        </is>
      </c>
      <c r="DL1" s="1" t="inlineStr">
        <is>
          <t>Order Global DeltaAIC Chi2 KS DCv</t>
        </is>
      </c>
    </row>
    <row r="2">
      <c r="A2" s="1" t="n">
        <v>1</v>
      </c>
      <c r="B2" s="3" t="n">
        <v>23</v>
      </c>
      <c r="C2" s="3" t="n">
        <v>0</v>
      </c>
      <c r="D2" s="4" t="inlineStr">
        <is>
          <t>Sylvia atricapilla</t>
        </is>
      </c>
      <c r="E2" s="4" t="inlineStr">
        <is>
          <t>a+b</t>
        </is>
      </c>
      <c r="F2" s="4" t="inlineStr">
        <is>
          <t>m</t>
        </is>
      </c>
      <c r="G2" s="4" t="inlineStr">
        <is>
          <t>5mn</t>
        </is>
      </c>
      <c r="H2" s="4" t="inlineStr">
        <is>
          <t>HAZARD</t>
        </is>
      </c>
      <c r="I2" s="4" t="inlineStr">
        <is>
          <t>POLY</t>
        </is>
      </c>
      <c r="J2" s="5" t="inlineStr"/>
      <c r="K2" s="3" t="n">
        <v>100</v>
      </c>
      <c r="L2" s="5" t="inlineStr"/>
      <c r="M2" s="4" t="inlineStr">
        <is>
          <t>SylvAtri-ab-5mn-m-haz-pol-r100</t>
        </is>
      </c>
      <c r="N2" s="3" t="n">
        <v>0</v>
      </c>
      <c r="O2" s="3" t="n">
        <v>270</v>
      </c>
      <c r="P2" s="3" t="n">
        <v>10.843323181859</v>
      </c>
      <c r="Q2" s="3" t="n">
        <v>488.187599344441</v>
      </c>
      <c r="R2" s="4" t="inlineStr">
        <is>
          <t>HAZARD</t>
        </is>
      </c>
      <c r="S2" s="4" t="inlineStr">
        <is>
          <t>POLY</t>
        </is>
      </c>
      <c r="T2" s="4" t="inlineStr">
        <is>
          <t>AIC</t>
        </is>
      </c>
      <c r="U2" s="3" t="n">
        <v>95</v>
      </c>
      <c r="V2" s="5" t="inlineStr"/>
      <c r="W2" s="3" t="n">
        <v>100</v>
      </c>
      <c r="X2" s="5" t="inlineStr"/>
      <c r="Y2" s="6" t="n">
        <v>2</v>
      </c>
      <c r="Z2" s="12" t="n">
        <v>45046.66322134259</v>
      </c>
      <c r="AA2" s="3" t="n">
        <v>1.172003</v>
      </c>
      <c r="AB2" s="4">
        <f>HYPERLINK("file:///SylvAtri-ab-5mn-m-haz-pol-r100-f3o17kfj", "SylvAtri-ab-5mn-m-haz-pol-r100-f3o17kfj")</f>
        <v/>
      </c>
      <c r="AC2" s="3" t="n">
        <v>163</v>
      </c>
      <c r="AD2" s="3" t="n">
        <v>96</v>
      </c>
      <c r="AE2" s="3" t="n">
        <v>190</v>
      </c>
      <c r="AF2" s="3" t="n">
        <v>0.8578947</v>
      </c>
      <c r="AG2" s="3" t="n">
        <v>0.1090713</v>
      </c>
      <c r="AH2" s="3" t="n">
        <v>0.6913094</v>
      </c>
      <c r="AI2" s="3" t="n">
        <v>1.064622</v>
      </c>
      <c r="AJ2" s="3" t="n">
        <v>95</v>
      </c>
      <c r="AK2" s="3" t="n">
        <v>0</v>
      </c>
      <c r="AL2" s="3" t="n">
        <v>100</v>
      </c>
      <c r="AM2" s="3" t="n">
        <v>60.37037037037037</v>
      </c>
      <c r="AN2" s="3" t="n">
        <v>2</v>
      </c>
      <c r="AO2" s="3" t="n">
        <v>0</v>
      </c>
      <c r="AP2" s="3" t="n">
        <v>1446.405</v>
      </c>
      <c r="AQ2" s="7" t="n">
        <v>0.8556821999999999</v>
      </c>
      <c r="AR2" s="3" t="n">
        <v>0.3546762</v>
      </c>
      <c r="AS2" s="3" t="n">
        <v>0.4661464</v>
      </c>
      <c r="AT2" s="3" t="n">
        <v>0.8556821999999999</v>
      </c>
      <c r="AU2" s="3" t="n">
        <v>0.0002148098</v>
      </c>
      <c r="AV2" s="3" t="n">
        <v>0.05495735</v>
      </c>
      <c r="AW2" s="3" t="n">
        <v>0.0001927328</v>
      </c>
      <c r="AX2" s="3" t="n">
        <v>0.0002394157</v>
      </c>
      <c r="AY2" s="3" t="n">
        <v>161</v>
      </c>
      <c r="AZ2" s="3" t="n">
        <v>0.9310561000000001</v>
      </c>
      <c r="BA2" s="3" t="n">
        <v>0.05495735</v>
      </c>
      <c r="BB2" s="3" t="n">
        <v>0.835367</v>
      </c>
      <c r="BC2" s="3" t="n">
        <v>1</v>
      </c>
      <c r="BD2" s="3" t="n">
        <v>161</v>
      </c>
      <c r="BE2" s="3" t="n">
        <v>96.49124999999999</v>
      </c>
      <c r="BF2" s="3" t="n">
        <v>0.02747867</v>
      </c>
      <c r="BG2" s="3" t="n">
        <v>91.39561</v>
      </c>
      <c r="BH2" s="3" t="n">
        <v>101.871</v>
      </c>
      <c r="BI2" s="3" t="n">
        <v>161</v>
      </c>
      <c r="BJ2" s="3" t="n">
        <v>1446.48</v>
      </c>
      <c r="BK2" s="3" t="n">
        <v>1452.592</v>
      </c>
      <c r="BL2" s="3" t="n">
        <v>-721.2024</v>
      </c>
      <c r="BM2" s="7" t="n">
        <v>0.8899840999999999</v>
      </c>
      <c r="BN2" s="3" t="n">
        <v>0.9</v>
      </c>
      <c r="BO2" s="3" t="n">
        <v>0.9</v>
      </c>
      <c r="BP2" s="4" t="inlineStr">
        <is>
          <t>HAZARD</t>
        </is>
      </c>
      <c r="BQ2" s="4" t="inlineStr">
        <is>
          <t>POLY</t>
        </is>
      </c>
      <c r="BR2" s="3" t="n">
        <v>2</v>
      </c>
      <c r="BS2" s="3" t="n">
        <v>0</v>
      </c>
      <c r="BT2" s="3" t="n">
        <v>0</v>
      </c>
      <c r="BU2" s="3" t="n">
        <v>98.32826</v>
      </c>
      <c r="BV2" s="3" t="n">
        <v>6.651086</v>
      </c>
      <c r="BW2" s="5" t="inlineStr"/>
      <c r="BX2" s="3" t="n">
        <v>29.32974</v>
      </c>
      <c r="BY2" s="3" t="n">
        <v>0.1221346</v>
      </c>
      <c r="BZ2" s="3" t="n">
        <v>23.05967</v>
      </c>
      <c r="CA2" s="3" t="n">
        <v>37.30468</v>
      </c>
      <c r="CB2" s="3" t="n">
        <v>143.8883</v>
      </c>
      <c r="CC2" s="3" t="n">
        <v>29.32974</v>
      </c>
      <c r="CD2" s="3" t="n">
        <v>0</v>
      </c>
      <c r="CE2" s="7" t="n">
        <v>0.1221346</v>
      </c>
      <c r="CF2" s="3" t="n">
        <v>23.05967</v>
      </c>
      <c r="CG2" s="3" t="n">
        <v>37.30468</v>
      </c>
      <c r="CH2" s="3" t="n">
        <v>143.8883</v>
      </c>
      <c r="CI2" s="3" t="n">
        <v>704</v>
      </c>
      <c r="CJ2" s="3" t="n">
        <v>0.1221346</v>
      </c>
      <c r="CK2" s="3" t="n">
        <v>553</v>
      </c>
      <c r="CL2" s="3" t="n">
        <v>895</v>
      </c>
      <c r="CM2" s="3" t="n">
        <v>143.8883</v>
      </c>
      <c r="CN2" s="3" t="n">
        <v>0.8464652350928945</v>
      </c>
      <c r="CO2" s="3" t="n">
        <v>0.7988193592390523</v>
      </c>
      <c r="CP2" s="3" t="n">
        <v>0.8112527258351329</v>
      </c>
      <c r="CQ2" s="3" t="n">
        <v>0.8160731599729129</v>
      </c>
      <c r="CR2" s="3" t="n">
        <v>0.8196448856725869</v>
      </c>
      <c r="CS2" s="3" t="n">
        <v>0.8143591554409645</v>
      </c>
      <c r="CT2" s="3" t="n">
        <v>0</v>
      </c>
      <c r="CU2" s="3" t="n">
        <v>1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4</v>
      </c>
    </row>
    <row r="3">
      <c r="A3" s="1" t="n">
        <v>2</v>
      </c>
      <c r="B3" t="n">
        <v>9</v>
      </c>
      <c r="C3" t="n">
        <v>0</v>
      </c>
      <c r="D3" s="8" t="inlineStr">
        <is>
          <t>Sylvia atricapilla</t>
        </is>
      </c>
      <c r="E3" s="8" t="inlineStr">
        <is>
          <t>a+b</t>
        </is>
      </c>
      <c r="F3" s="8" t="inlineStr">
        <is>
          <t>m</t>
        </is>
      </c>
      <c r="G3" s="8" t="inlineStr">
        <is>
          <t>5mn</t>
        </is>
      </c>
      <c r="H3" s="8" t="inlineStr">
        <is>
          <t>HNORMAL</t>
        </is>
      </c>
      <c r="I3" s="8" t="inlineStr">
        <is>
          <t>POLY</t>
        </is>
      </c>
      <c r="J3" s="9" t="inlineStr"/>
      <c r="K3" t="n">
        <v>100</v>
      </c>
      <c r="L3" s="9" t="inlineStr"/>
      <c r="M3" s="8" t="inlineStr">
        <is>
          <t>SylvAtri-ab-5mn-m-hno-pol-r100</t>
        </is>
      </c>
      <c r="N3" t="n">
        <v>0</v>
      </c>
      <c r="O3" t="n">
        <v>270</v>
      </c>
      <c r="P3" t="n">
        <v>10.843323181859</v>
      </c>
      <c r="Q3" t="n">
        <v>488.187599344441</v>
      </c>
      <c r="R3" s="8" t="inlineStr">
        <is>
          <t>HNORMAL</t>
        </is>
      </c>
      <c r="S3" s="8" t="inlineStr">
        <is>
          <t>POLY</t>
        </is>
      </c>
      <c r="T3" s="8" t="inlineStr">
        <is>
          <t>AIC</t>
        </is>
      </c>
      <c r="U3" t="n">
        <v>95</v>
      </c>
      <c r="V3" s="9" t="inlineStr"/>
      <c r="W3" t="n">
        <v>100</v>
      </c>
      <c r="X3" s="9" t="inlineStr"/>
      <c r="Y3" s="7" t="n">
        <v>1</v>
      </c>
      <c r="Z3" s="2" t="n">
        <v>45046.66321207176</v>
      </c>
      <c r="AA3" t="n">
        <v>0.7739969999999999</v>
      </c>
      <c r="AB3" s="8">
        <f>HYPERLINK("file:///SylvAtri-ab-5mn-m-hno-pol-r100-5lhzr91v", "SylvAtri-ab-5mn-m-hno-pol-r100-5lhzr91v")</f>
        <v/>
      </c>
      <c r="AC3" t="n">
        <v>163</v>
      </c>
      <c r="AD3" t="n">
        <v>96</v>
      </c>
      <c r="AE3" t="n">
        <v>190</v>
      </c>
      <c r="AF3" t="n">
        <v>0.8578947</v>
      </c>
      <c r="AG3" t="n">
        <v>0.1090713</v>
      </c>
      <c r="AH3" t="n">
        <v>0.6913094</v>
      </c>
      <c r="AI3" t="n">
        <v>1.064622</v>
      </c>
      <c r="AJ3" t="n">
        <v>95</v>
      </c>
      <c r="AK3" t="n">
        <v>0</v>
      </c>
      <c r="AL3" t="n">
        <v>100</v>
      </c>
      <c r="AM3" t="n">
        <v>60.37037037037037</v>
      </c>
      <c r="AN3" t="n">
        <v>1</v>
      </c>
      <c r="AO3" t="n">
        <v>0.1800000000000637</v>
      </c>
      <c r="AP3" t="n">
        <v>1446.585</v>
      </c>
      <c r="AQ3" s="6" t="n">
        <v>0.6797271</v>
      </c>
      <c r="AR3" t="n">
        <v>0.3064084</v>
      </c>
      <c r="AS3" t="n">
        <v>0.4625646</v>
      </c>
      <c r="AT3" t="n">
        <v>0.6797271</v>
      </c>
      <c r="AU3" t="n">
        <v>0.0002291246</v>
      </c>
      <c r="AV3" t="n">
        <v>0.1338096</v>
      </c>
      <c r="AW3" t="n">
        <v>0.0001761264</v>
      </c>
      <c r="AX3" t="n">
        <v>0.0002980707</v>
      </c>
      <c r="AY3" t="n">
        <v>162</v>
      </c>
      <c r="AZ3" t="n">
        <v>0.8728873</v>
      </c>
      <c r="BA3" t="n">
        <v>0.1338096</v>
      </c>
      <c r="BB3" t="n">
        <v>0.6709818</v>
      </c>
      <c r="BC3" t="n">
        <v>1</v>
      </c>
      <c r="BD3" t="n">
        <v>162</v>
      </c>
      <c r="BE3" t="n">
        <v>93.42843999999999</v>
      </c>
      <c r="BF3" t="n">
        <v>0.06690479000000001</v>
      </c>
      <c r="BG3" t="n">
        <v>81.87759</v>
      </c>
      <c r="BH3" t="n">
        <v>106.6088</v>
      </c>
      <c r="BI3" t="n">
        <v>162</v>
      </c>
      <c r="BJ3" t="n">
        <v>1446.61</v>
      </c>
      <c r="BK3" t="n">
        <v>1449.679</v>
      </c>
      <c r="BL3" t="n">
        <v>-722.2927</v>
      </c>
      <c r="BM3" s="7" t="n">
        <v>0.7743167</v>
      </c>
      <c r="BN3" t="n">
        <v>0.8</v>
      </c>
      <c r="BO3" t="n">
        <v>0.9</v>
      </c>
      <c r="BP3" s="8" t="inlineStr">
        <is>
          <t>HNORMAL</t>
        </is>
      </c>
      <c r="BQ3" s="8" t="inlineStr">
        <is>
          <t>POLY</t>
        </is>
      </c>
      <c r="BR3" t="n">
        <v>1</v>
      </c>
      <c r="BS3" t="n">
        <v>0</v>
      </c>
      <c r="BT3" t="n">
        <v>0</v>
      </c>
      <c r="BU3" t="n">
        <v>134.0229</v>
      </c>
      <c r="BV3" s="9" t="inlineStr"/>
      <c r="BW3" s="9" t="inlineStr"/>
      <c r="BX3" t="n">
        <v>31.28426</v>
      </c>
      <c r="BY3" t="n">
        <v>0.1726312</v>
      </c>
      <c r="BZ3" t="n">
        <v>22.32372</v>
      </c>
      <c r="CA3" t="n">
        <v>43.84148</v>
      </c>
      <c r="CB3" t="n">
        <v>256.041</v>
      </c>
      <c r="CC3" t="n">
        <v>31.28426</v>
      </c>
      <c r="CD3" t="n">
        <v>0.05049660000000002</v>
      </c>
      <c r="CE3" s="7" t="n">
        <v>0.1726312</v>
      </c>
      <c r="CF3" t="n">
        <v>22.32372</v>
      </c>
      <c r="CG3" t="n">
        <v>43.84148</v>
      </c>
      <c r="CH3" t="n">
        <v>256.041</v>
      </c>
      <c r="CI3" t="n">
        <v>751</v>
      </c>
      <c r="CJ3" t="n">
        <v>0.1726312</v>
      </c>
      <c r="CK3" t="n">
        <v>536</v>
      </c>
      <c r="CL3" t="n">
        <v>1052</v>
      </c>
      <c r="CM3" t="n">
        <v>256.041</v>
      </c>
      <c r="CN3" t="n">
        <v>0.7696613787997091</v>
      </c>
      <c r="CO3" t="n">
        <v>0.7719151986609625</v>
      </c>
      <c r="CP3" t="n">
        <v>0.7850991934686111</v>
      </c>
      <c r="CQ3" t="n">
        <v>0.7726273770722207</v>
      </c>
      <c r="CR3" t="n">
        <v>0.7838937618813594</v>
      </c>
      <c r="CS3" t="n">
        <v>0.7662595204922339</v>
      </c>
      <c r="CT3" t="n">
        <v>0</v>
      </c>
      <c r="CU3" t="n">
        <v>1</v>
      </c>
      <c r="CV3" t="n">
        <v>1</v>
      </c>
      <c r="CW3" t="n">
        <v>1</v>
      </c>
      <c r="CX3" t="n">
        <v>1</v>
      </c>
      <c r="CY3" t="n">
        <v>1</v>
      </c>
      <c r="CZ3" t="n">
        <v>1</v>
      </c>
      <c r="DA3" t="n">
        <v>1</v>
      </c>
      <c r="DB3" t="n">
        <v>1</v>
      </c>
      <c r="DC3" t="n">
        <v>1</v>
      </c>
      <c r="DD3" t="n">
        <v>1</v>
      </c>
      <c r="DE3" t="n">
        <v>1</v>
      </c>
      <c r="DF3" t="n">
        <v>1</v>
      </c>
      <c r="DG3" t="n">
        <v>1</v>
      </c>
      <c r="DH3" t="n">
        <v>1</v>
      </c>
      <c r="DI3" t="n">
        <v>1</v>
      </c>
      <c r="DJ3" t="n">
        <v>1</v>
      </c>
      <c r="DK3" t="n">
        <v>1</v>
      </c>
      <c r="DL3" t="n">
        <v>5</v>
      </c>
    </row>
    <row r="4">
      <c r="A4" s="1" t="n">
        <v>3</v>
      </c>
      <c r="B4" s="3" t="n">
        <v>19</v>
      </c>
      <c r="C4" s="3" t="n">
        <v>0</v>
      </c>
      <c r="D4" s="4" t="inlineStr">
        <is>
          <t>Sylvia atricapilla</t>
        </is>
      </c>
      <c r="E4" s="4" t="inlineStr">
        <is>
          <t>a+b</t>
        </is>
      </c>
      <c r="F4" s="4" t="inlineStr">
        <is>
          <t>m</t>
        </is>
      </c>
      <c r="G4" s="4" t="inlineStr">
        <is>
          <t>5mn</t>
        </is>
      </c>
      <c r="H4" s="4" t="inlineStr">
        <is>
          <t>HAZARD</t>
        </is>
      </c>
      <c r="I4" s="4" t="inlineStr">
        <is>
          <t>POLY</t>
        </is>
      </c>
      <c r="J4" s="3" t="n">
        <v>12.18575364412747</v>
      </c>
      <c r="K4" s="5" t="inlineStr"/>
      <c r="L4" s="3" t="n">
        <v>13</v>
      </c>
      <c r="M4" s="4" t="inlineStr">
        <is>
          <t>SylvAtri-ab-5mn-m-haz-pol-la-ma</t>
        </is>
      </c>
      <c r="N4" s="3" t="n">
        <v>1</v>
      </c>
      <c r="O4" s="3" t="n">
        <v>270</v>
      </c>
      <c r="P4" s="3" t="n">
        <v>10.843323181859</v>
      </c>
      <c r="Q4" s="3" t="n">
        <v>488.187599344441</v>
      </c>
      <c r="R4" s="4" t="inlineStr">
        <is>
          <t>HAZARD</t>
        </is>
      </c>
      <c r="S4" s="4" t="inlineStr">
        <is>
          <t>POLY</t>
        </is>
      </c>
      <c r="T4" s="4" t="inlineStr">
        <is>
          <t>AIC</t>
        </is>
      </c>
      <c r="U4" s="3" t="n">
        <v>95</v>
      </c>
      <c r="V4" s="3" t="n">
        <v>12.18575364412747</v>
      </c>
      <c r="W4" s="5" t="inlineStr"/>
      <c r="X4" s="3" t="n">
        <v>13</v>
      </c>
      <c r="Y4" s="6" t="n">
        <v>2</v>
      </c>
      <c r="Z4" s="12" t="n">
        <v>45046.66322079861</v>
      </c>
      <c r="AA4" s="3" t="n">
        <v>0.690001</v>
      </c>
      <c r="AB4" s="4">
        <f>HYPERLINK("file:///SylvAtri-ab-5mn-m-haz-pol-la-ma-_0htyo_8", "SylvAtri-ab-5mn-m-haz-pol-la-ma-_0htyo_8")</f>
        <v/>
      </c>
      <c r="AC4" s="3" t="n">
        <v>268</v>
      </c>
      <c r="AD4" s="3" t="n">
        <v>96</v>
      </c>
      <c r="AE4" s="3" t="n">
        <v>190</v>
      </c>
      <c r="AF4" s="3" t="n">
        <v>1.410526</v>
      </c>
      <c r="AG4" s="3" t="n">
        <v>0.08283264999999999</v>
      </c>
      <c r="AH4" s="3" t="n">
        <v>1.196978</v>
      </c>
      <c r="AI4" s="3" t="n">
        <v>1.662172</v>
      </c>
      <c r="AJ4" s="3" t="n">
        <v>95</v>
      </c>
      <c r="AK4" s="3" t="n">
        <v>12.1858</v>
      </c>
      <c r="AL4" s="3" t="n">
        <v>488.1876</v>
      </c>
      <c r="AM4" s="3" t="n">
        <v>99.25925925925925</v>
      </c>
      <c r="AN4" s="3" t="n">
        <v>2</v>
      </c>
      <c r="AO4" s="3" t="n">
        <v>0</v>
      </c>
      <c r="AP4" s="3" t="n">
        <v>2939.905</v>
      </c>
      <c r="AQ4" s="6" t="n">
        <v>0.4112832</v>
      </c>
      <c r="AR4" s="3" t="n">
        <v>0.4112832</v>
      </c>
      <c r="AS4" s="5" t="inlineStr"/>
      <c r="AT4" s="5" t="inlineStr"/>
      <c r="AU4" s="3" t="n">
        <v>0.0001333374</v>
      </c>
      <c r="AV4" s="3" t="n">
        <v>0.08820051</v>
      </c>
      <c r="AW4" s="3" t="n">
        <v>0.0001121188</v>
      </c>
      <c r="AX4" s="3" t="n">
        <v>0.0001585717</v>
      </c>
      <c r="AY4" s="3" t="n">
        <v>266</v>
      </c>
      <c r="AZ4" s="3" t="n">
        <v>0.06293678</v>
      </c>
      <c r="BA4" s="3" t="n">
        <v>0.08820049000000001</v>
      </c>
      <c r="BB4" s="3" t="n">
        <v>0.05292136</v>
      </c>
      <c r="BC4" s="3" t="n">
        <v>0.07484762</v>
      </c>
      <c r="BD4" s="3" t="n">
        <v>266</v>
      </c>
      <c r="BE4" s="3" t="n">
        <v>122.4726</v>
      </c>
      <c r="BF4" s="3" t="n">
        <v>0.04410025</v>
      </c>
      <c r="BG4" s="3" t="n">
        <v>112.2917</v>
      </c>
      <c r="BH4" s="3" t="n">
        <v>133.5766</v>
      </c>
      <c r="BI4" s="3" t="n">
        <v>266</v>
      </c>
      <c r="BJ4" s="3" t="n">
        <v>2939.95</v>
      </c>
      <c r="BK4" s="3" t="n">
        <v>2947.087</v>
      </c>
      <c r="BL4" s="3" t="n">
        <v>-1467.952</v>
      </c>
      <c r="BM4" s="6" t="n">
        <v>0.5602016</v>
      </c>
      <c r="BN4" s="3" t="n">
        <v>0.7</v>
      </c>
      <c r="BO4" s="3" t="n">
        <v>0.7</v>
      </c>
      <c r="BP4" s="4" t="inlineStr">
        <is>
          <t>HAZARD</t>
        </is>
      </c>
      <c r="BQ4" s="4" t="inlineStr">
        <is>
          <t>POLY</t>
        </is>
      </c>
      <c r="BR4" s="3" t="n">
        <v>2</v>
      </c>
      <c r="BS4" s="3" t="n">
        <v>0</v>
      </c>
      <c r="BT4" s="3" t="n">
        <v>0</v>
      </c>
      <c r="BU4" s="3" t="n">
        <v>92.5094</v>
      </c>
      <c r="BV4" s="3" t="n">
        <v>3.910202</v>
      </c>
      <c r="BW4" s="5" t="inlineStr"/>
      <c r="BX4" s="3" t="n">
        <v>29.93321</v>
      </c>
      <c r="BY4" s="3" t="n">
        <v>0.1209983</v>
      </c>
      <c r="BZ4" s="3" t="n">
        <v>23.61091</v>
      </c>
      <c r="CA4" s="3" t="n">
        <v>37.94844</v>
      </c>
      <c r="CB4" s="3" t="n">
        <v>296.4454</v>
      </c>
      <c r="CC4" s="3" t="n">
        <v>29.93321</v>
      </c>
      <c r="CD4" s="3" t="n">
        <v>0</v>
      </c>
      <c r="CE4" s="7" t="n">
        <v>0.1209983</v>
      </c>
      <c r="CF4" s="3" t="n">
        <v>23.61091</v>
      </c>
      <c r="CG4" s="3" t="n">
        <v>37.94844</v>
      </c>
      <c r="CH4" s="3" t="n">
        <v>296.4454</v>
      </c>
      <c r="CI4" s="3" t="n">
        <v>718</v>
      </c>
      <c r="CJ4" s="3" t="n">
        <v>0.1209983</v>
      </c>
      <c r="CK4" s="3" t="n">
        <v>567</v>
      </c>
      <c r="CL4" s="3" t="n">
        <v>911</v>
      </c>
      <c r="CM4" s="3" t="n">
        <v>296.4454</v>
      </c>
      <c r="CN4" s="3" t="n">
        <v>0.7133579414267769</v>
      </c>
      <c r="CO4" s="3" t="n">
        <v>0.6879464632549253</v>
      </c>
      <c r="CP4" s="3" t="n">
        <v>0.6985658918256841</v>
      </c>
      <c r="CQ4" s="3" t="n">
        <v>0.6586344500267363</v>
      </c>
      <c r="CR4" s="3" t="n">
        <v>0.6816413516445593</v>
      </c>
      <c r="CS4" s="3" t="n">
        <v>0.713348241756773</v>
      </c>
      <c r="CT4" s="3" t="n">
        <v>1</v>
      </c>
      <c r="CU4" s="3" t="n">
        <v>0</v>
      </c>
      <c r="CV4" s="3" t="n">
        <v>0</v>
      </c>
      <c r="CW4" s="3" t="n">
        <v>0</v>
      </c>
      <c r="CX4" s="3" t="n">
        <v>3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2</v>
      </c>
      <c r="DF4" s="3" t="n">
        <v>2</v>
      </c>
      <c r="DG4" s="3" t="n">
        <v>2</v>
      </c>
      <c r="DH4" s="3" t="n">
        <v>2</v>
      </c>
      <c r="DI4" s="3" t="n">
        <v>2</v>
      </c>
      <c r="DJ4" s="3" t="n">
        <v>3</v>
      </c>
      <c r="DK4" s="3" t="n">
        <v>2</v>
      </c>
      <c r="DL4" s="3" t="n">
        <v>14</v>
      </c>
    </row>
    <row r="5">
      <c r="A5" s="1" t="n">
        <v>4</v>
      </c>
      <c r="B5" s="3" t="n">
        <v>12</v>
      </c>
      <c r="C5" s="3" t="n">
        <v>0</v>
      </c>
      <c r="D5" s="4" t="inlineStr">
        <is>
          <t>Sylvia atricapilla</t>
        </is>
      </c>
      <c r="E5" s="4" t="inlineStr">
        <is>
          <t>a+b</t>
        </is>
      </c>
      <c r="F5" s="4" t="inlineStr">
        <is>
          <t>m</t>
        </is>
      </c>
      <c r="G5" s="4" t="inlineStr">
        <is>
          <t>5mn</t>
        </is>
      </c>
      <c r="H5" s="4" t="inlineStr">
        <is>
          <t>HNORMAL</t>
        </is>
      </c>
      <c r="I5" s="4" t="inlineStr">
        <is>
          <t>POLY</t>
        </is>
      </c>
      <c r="J5" s="3" t="n">
        <v>20</v>
      </c>
      <c r="K5" s="3" t="n">
        <v>100</v>
      </c>
      <c r="L5" s="5" t="inlineStr"/>
      <c r="M5" s="4" t="inlineStr">
        <is>
          <t>SylvAtri-ab-5mn-m-hno-pol-l20-r100</t>
        </is>
      </c>
      <c r="N5" s="3" t="n">
        <v>0</v>
      </c>
      <c r="O5" s="3" t="n">
        <v>270</v>
      </c>
      <c r="P5" s="3" t="n">
        <v>10.843323181859</v>
      </c>
      <c r="Q5" s="3" t="n">
        <v>488.187599344441</v>
      </c>
      <c r="R5" s="4" t="inlineStr">
        <is>
          <t>HNORMAL</t>
        </is>
      </c>
      <c r="S5" s="4" t="inlineStr">
        <is>
          <t>POLY</t>
        </is>
      </c>
      <c r="T5" s="4" t="inlineStr">
        <is>
          <t>AIC</t>
        </is>
      </c>
      <c r="U5" s="3" t="n">
        <v>95</v>
      </c>
      <c r="V5" s="3" t="n">
        <v>20</v>
      </c>
      <c r="W5" s="3" t="n">
        <v>100</v>
      </c>
      <c r="X5" s="5" t="inlineStr"/>
      <c r="Y5" s="7" t="n">
        <v>1</v>
      </c>
      <c r="Z5" s="12" t="n">
        <v>45046.6632128125</v>
      </c>
      <c r="AA5" s="3" t="n">
        <v>1.071523</v>
      </c>
      <c r="AB5" s="4">
        <f>HYPERLINK("file:///SylvAtri-ab-5mn-m-hno-pol-l20-r100-1whj4eyg", "SylvAtri-ab-5mn-m-hno-pol-l20-r100-1whj4eyg")</f>
        <v/>
      </c>
      <c r="AC5" s="3" t="n">
        <v>158</v>
      </c>
      <c r="AD5" s="3" t="n">
        <v>96</v>
      </c>
      <c r="AE5" s="3" t="n">
        <v>190</v>
      </c>
      <c r="AF5" s="3" t="n">
        <v>0.831579</v>
      </c>
      <c r="AG5" s="3" t="n">
        <v>0.1044716</v>
      </c>
      <c r="AH5" s="3" t="n">
        <v>0.6761983</v>
      </c>
      <c r="AI5" s="3" t="n">
        <v>1.022664</v>
      </c>
      <c r="AJ5" s="3" t="n">
        <v>95</v>
      </c>
      <c r="AK5" s="3" t="n">
        <v>20</v>
      </c>
      <c r="AL5" s="3" t="n">
        <v>100</v>
      </c>
      <c r="AM5" s="3" t="n">
        <v>58.51851851851852</v>
      </c>
      <c r="AN5" s="3" t="n">
        <v>1</v>
      </c>
      <c r="AO5" s="3" t="n">
        <v>0</v>
      </c>
      <c r="AP5" s="3" t="n">
        <v>1373.819</v>
      </c>
      <c r="AQ5" s="6" t="n">
        <v>0.2733073</v>
      </c>
      <c r="AR5" s="3" t="n">
        <v>0.1217534</v>
      </c>
      <c r="AS5" s="3" t="n">
        <v>0.6200837</v>
      </c>
      <c r="AT5" s="3" t="n">
        <v>0.2733073</v>
      </c>
      <c r="AU5" s="3" t="n">
        <v>0.0002517893</v>
      </c>
      <c r="AV5" s="3" t="n">
        <v>0.144116</v>
      </c>
      <c r="AW5" s="3" t="n">
        <v>0.0001896913</v>
      </c>
      <c r="AX5" s="3" t="n">
        <v>0.0003342159</v>
      </c>
      <c r="AY5" s="3" t="n">
        <v>157</v>
      </c>
      <c r="AZ5" s="3" t="n">
        <v>0.7943149</v>
      </c>
      <c r="BA5" s="3" t="n">
        <v>0.144116</v>
      </c>
      <c r="BB5" s="3" t="n">
        <v>0.5984155</v>
      </c>
      <c r="BC5" s="3" t="n">
        <v>1</v>
      </c>
      <c r="BD5" s="3" t="n">
        <v>157</v>
      </c>
      <c r="BE5" s="3" t="n">
        <v>89.12434</v>
      </c>
      <c r="BF5" s="3" t="n">
        <v>0.07205797999999999</v>
      </c>
      <c r="BG5" s="3" t="n">
        <v>77.31505</v>
      </c>
      <c r="BH5" s="3" t="n">
        <v>102.7374</v>
      </c>
      <c r="BI5" s="3" t="n">
        <v>157</v>
      </c>
      <c r="BJ5" s="3" t="n">
        <v>1373.845</v>
      </c>
      <c r="BK5" s="3" t="n">
        <v>1376.882</v>
      </c>
      <c r="BL5" s="3" t="n">
        <v>-685.9096</v>
      </c>
      <c r="BM5" s="7" t="n">
        <v>0.84424</v>
      </c>
      <c r="BN5" s="3" t="n">
        <v>0.8</v>
      </c>
      <c r="BO5" s="3" t="n">
        <v>0.8</v>
      </c>
      <c r="BP5" s="4" t="inlineStr">
        <is>
          <t>HNORMAL</t>
        </is>
      </c>
      <c r="BQ5" s="4" t="inlineStr">
        <is>
          <t>POLY</t>
        </is>
      </c>
      <c r="BR5" s="3" t="n">
        <v>1</v>
      </c>
      <c r="BS5" s="3" t="n">
        <v>0</v>
      </c>
      <c r="BT5" s="3" t="n">
        <v>0</v>
      </c>
      <c r="BU5" s="3" t="n">
        <v>115.5162</v>
      </c>
      <c r="BV5" s="5" t="inlineStr"/>
      <c r="BW5" s="5" t="inlineStr"/>
      <c r="BX5" s="3" t="n">
        <v>33.32429</v>
      </c>
      <c r="BY5" s="3" t="n">
        <v>0.1779992</v>
      </c>
      <c r="BZ5" s="3" t="n">
        <v>23.53417</v>
      </c>
      <c r="CA5" s="3" t="n">
        <v>47.18707</v>
      </c>
      <c r="CB5" s="3" t="n">
        <v>250.8713</v>
      </c>
      <c r="CC5" s="3" t="n">
        <v>33.32429</v>
      </c>
      <c r="CD5" s="3" t="n">
        <v>0.0552265</v>
      </c>
      <c r="CE5" s="7" t="n">
        <v>0.1779992</v>
      </c>
      <c r="CF5" s="3" t="n">
        <v>23.53417</v>
      </c>
      <c r="CG5" s="3" t="n">
        <v>47.18707</v>
      </c>
      <c r="CH5" s="3" t="n">
        <v>250.8713</v>
      </c>
      <c r="CI5" s="3" t="n">
        <v>800</v>
      </c>
      <c r="CJ5" s="3" t="n">
        <v>0.1779992</v>
      </c>
      <c r="CK5" s="3" t="n">
        <v>565</v>
      </c>
      <c r="CL5" s="3" t="n">
        <v>1132</v>
      </c>
      <c r="CM5" s="3" t="n">
        <v>250.8713</v>
      </c>
      <c r="CN5" s="3" t="n">
        <v>0.6675682476871695</v>
      </c>
      <c r="CO5" s="3" t="n">
        <v>0.6802579876689181</v>
      </c>
      <c r="CP5" s="3" t="n">
        <v>0.69156644434017</v>
      </c>
      <c r="CQ5" s="3" t="n">
        <v>0.6237863067406119</v>
      </c>
      <c r="CR5" s="3" t="n">
        <v>0.7070655726780559</v>
      </c>
      <c r="CS5" s="3" t="n">
        <v>0.6814231838263137</v>
      </c>
      <c r="CT5" s="3" t="n">
        <v>1</v>
      </c>
      <c r="CU5" s="3" t="n">
        <v>1</v>
      </c>
      <c r="CV5" s="3" t="n">
        <v>0</v>
      </c>
      <c r="CW5" s="3" t="n">
        <v>0</v>
      </c>
      <c r="CX5" s="3" t="n">
        <v>1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6</v>
      </c>
      <c r="DF5" s="3" t="n">
        <v>5</v>
      </c>
      <c r="DG5" s="3" t="n">
        <v>3</v>
      </c>
      <c r="DH5" s="3" t="n">
        <v>3</v>
      </c>
      <c r="DI5" s="3" t="n">
        <v>5</v>
      </c>
      <c r="DJ5" s="3" t="n">
        <v>2</v>
      </c>
      <c r="DK5" s="3" t="n">
        <v>5</v>
      </c>
      <c r="DL5" s="3" t="n">
        <v>21</v>
      </c>
    </row>
    <row r="6">
      <c r="A6" s="1" t="n">
        <v>5</v>
      </c>
      <c r="B6" s="3" t="n">
        <v>21</v>
      </c>
      <c r="C6" s="3" t="n">
        <v>0</v>
      </c>
      <c r="D6" s="4" t="inlineStr">
        <is>
          <t>Sylvia atricapilla</t>
        </is>
      </c>
      <c r="E6" s="4" t="inlineStr">
        <is>
          <t>a+b</t>
        </is>
      </c>
      <c r="F6" s="4" t="inlineStr">
        <is>
          <t>m</t>
        </is>
      </c>
      <c r="G6" s="4" t="inlineStr">
        <is>
          <t>5mn</t>
        </is>
      </c>
      <c r="H6" s="4" t="inlineStr">
        <is>
          <t>HAZARD</t>
        </is>
      </c>
      <c r="I6" s="4" t="inlineStr">
        <is>
          <t>POLY</t>
        </is>
      </c>
      <c r="J6" s="3" t="n">
        <v>23.22534765457019</v>
      </c>
      <c r="K6" s="3" t="n">
        <v>377.2227677367845</v>
      </c>
      <c r="L6" s="3" t="n">
        <v>17</v>
      </c>
      <c r="M6" s="4" t="inlineStr">
        <is>
          <t>SylvAtri-ab-5mn-m-haz-pol-la-ra-ma</t>
        </is>
      </c>
      <c r="N6" s="3" t="n">
        <v>1</v>
      </c>
      <c r="O6" s="3" t="n">
        <v>270</v>
      </c>
      <c r="P6" s="3" t="n">
        <v>10.843323181859</v>
      </c>
      <c r="Q6" s="3" t="n">
        <v>488.187599344441</v>
      </c>
      <c r="R6" s="4" t="inlineStr">
        <is>
          <t>HAZARD</t>
        </is>
      </c>
      <c r="S6" s="4" t="inlineStr">
        <is>
          <t>POLY</t>
        </is>
      </c>
      <c r="T6" s="4" t="inlineStr">
        <is>
          <t>AIC</t>
        </is>
      </c>
      <c r="U6" s="3" t="n">
        <v>95</v>
      </c>
      <c r="V6" s="3" t="n">
        <v>23.22534765457019</v>
      </c>
      <c r="W6" s="3" t="n">
        <v>377.2227677367845</v>
      </c>
      <c r="X6" s="3" t="n">
        <v>17</v>
      </c>
      <c r="Y6" s="7" t="n">
        <v>1</v>
      </c>
      <c r="Z6" s="12" t="n">
        <v>45046.66322085648</v>
      </c>
      <c r="AA6" s="3" t="n">
        <v>1.10897</v>
      </c>
      <c r="AB6" s="4">
        <f>HYPERLINK("file:///SylvAtri-ab-5mn-m-haz-pol-la-ra-ma-tovsic8n", "SylvAtri-ab-5mn-m-haz-pol-la-ra-ma-tovsic8n")</f>
        <v/>
      </c>
      <c r="AC6" s="3" t="n">
        <v>258</v>
      </c>
      <c r="AD6" s="3" t="n">
        <v>96</v>
      </c>
      <c r="AE6" s="3" t="n">
        <v>190</v>
      </c>
      <c r="AF6" s="3" t="n">
        <v>1.357895</v>
      </c>
      <c r="AG6" s="3" t="n">
        <v>0.08045513999999999</v>
      </c>
      <c r="AH6" s="3" t="n">
        <v>1.15774</v>
      </c>
      <c r="AI6" s="3" t="n">
        <v>1.592654</v>
      </c>
      <c r="AJ6" s="3" t="n">
        <v>95</v>
      </c>
      <c r="AK6" s="3" t="n">
        <v>23.2253</v>
      </c>
      <c r="AL6" s="3" t="n">
        <v>377.223</v>
      </c>
      <c r="AM6" s="3" t="n">
        <v>95.55555555555556</v>
      </c>
      <c r="AN6" s="3" t="n">
        <v>2</v>
      </c>
      <c r="AO6" s="3" t="n">
        <v>0</v>
      </c>
      <c r="AP6" s="3" t="n">
        <v>2774.789</v>
      </c>
      <c r="AQ6" s="6" t="n">
        <v>0.409945</v>
      </c>
      <c r="AR6" s="3" t="n">
        <v>0.409945</v>
      </c>
      <c r="AS6" s="5" t="inlineStr"/>
      <c r="AT6" s="5" t="inlineStr"/>
      <c r="AU6" s="3" t="n">
        <v>0.0001402451</v>
      </c>
      <c r="AV6" s="3" t="n">
        <v>0.09442958</v>
      </c>
      <c r="AW6" s="3" t="n">
        <v>0.0001164948</v>
      </c>
      <c r="AX6" s="3" t="n">
        <v>0.0001688375</v>
      </c>
      <c r="AY6" s="3" t="n">
        <v>256</v>
      </c>
      <c r="AZ6" s="3" t="n">
        <v>0.1002181</v>
      </c>
      <c r="BA6" s="3" t="n">
        <v>0.09442958</v>
      </c>
      <c r="BB6" s="3" t="n">
        <v>0.08324624999999999</v>
      </c>
      <c r="BC6" s="3" t="n">
        <v>0.12065</v>
      </c>
      <c r="BD6" s="3" t="n">
        <v>256</v>
      </c>
      <c r="BE6" s="3" t="n">
        <v>119.4184</v>
      </c>
      <c r="BF6" s="3" t="n">
        <v>0.04721479</v>
      </c>
      <c r="BG6" s="3" t="n">
        <v>108.8212</v>
      </c>
      <c r="BH6" s="3" t="n">
        <v>131.0475</v>
      </c>
      <c r="BI6" s="3" t="n">
        <v>256</v>
      </c>
      <c r="BJ6" s="3" t="n">
        <v>2774.836</v>
      </c>
      <c r="BK6" s="3" t="n">
        <v>2781.895</v>
      </c>
      <c r="BL6" s="3" t="n">
        <v>-1385.395</v>
      </c>
      <c r="BM6" s="6" t="n">
        <v>0.5378439</v>
      </c>
      <c r="BN6" s="3" t="n">
        <v>0.7</v>
      </c>
      <c r="BO6" s="3" t="n">
        <v>0.7</v>
      </c>
      <c r="BP6" s="4" t="inlineStr">
        <is>
          <t>HAZARD</t>
        </is>
      </c>
      <c r="BQ6" s="4" t="inlineStr">
        <is>
          <t>POLY</t>
        </is>
      </c>
      <c r="BR6" s="3" t="n">
        <v>2</v>
      </c>
      <c r="BS6" s="3" t="n">
        <v>0</v>
      </c>
      <c r="BT6" s="3" t="n">
        <v>0</v>
      </c>
      <c r="BU6" s="3" t="n">
        <v>91.94088000000001</v>
      </c>
      <c r="BV6" s="3" t="n">
        <v>3.887602</v>
      </c>
      <c r="BW6" s="5" t="inlineStr"/>
      <c r="BX6" s="3" t="n">
        <v>30.30917</v>
      </c>
      <c r="BY6" s="3" t="n">
        <v>0.1240563</v>
      </c>
      <c r="BZ6" s="3" t="n">
        <v>23.767</v>
      </c>
      <c r="CA6" s="3" t="n">
        <v>38.65215</v>
      </c>
      <c r="CB6" s="3" t="n">
        <v>315.1097</v>
      </c>
      <c r="CC6" s="3" t="n">
        <v>30.30917</v>
      </c>
      <c r="CD6" s="3" t="n">
        <v>0</v>
      </c>
      <c r="CE6" s="7" t="n">
        <v>0.1240563</v>
      </c>
      <c r="CF6" s="3" t="n">
        <v>23.767</v>
      </c>
      <c r="CG6" s="3" t="n">
        <v>38.65215</v>
      </c>
      <c r="CH6" s="3" t="n">
        <v>315.1097</v>
      </c>
      <c r="CI6" s="3" t="n">
        <v>727</v>
      </c>
      <c r="CJ6" s="3" t="n">
        <v>0.1240563</v>
      </c>
      <c r="CK6" s="3" t="n">
        <v>570</v>
      </c>
      <c r="CL6" s="3" t="n">
        <v>928</v>
      </c>
      <c r="CM6" s="3" t="n">
        <v>315.1097</v>
      </c>
      <c r="CN6" s="3" t="n">
        <v>0.7041435729838846</v>
      </c>
      <c r="CO6" s="3" t="n">
        <v>0.6796552819416399</v>
      </c>
      <c r="CP6" s="3" t="n">
        <v>0.6903764933695467</v>
      </c>
      <c r="CQ6" s="3" t="n">
        <v>0.6515306332404117</v>
      </c>
      <c r="CR6" s="3" t="n">
        <v>0.6714879844706948</v>
      </c>
      <c r="CS6" s="3" t="n">
        <v>0.7049438649126848</v>
      </c>
      <c r="CT6" s="3" t="n">
        <v>2</v>
      </c>
      <c r="CU6" s="3" t="n">
        <v>4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3</v>
      </c>
      <c r="DF6" s="3" t="n">
        <v>3</v>
      </c>
      <c r="DG6" s="3" t="n">
        <v>4</v>
      </c>
      <c r="DH6" s="3" t="n">
        <v>4</v>
      </c>
      <c r="DI6" s="3" t="n">
        <v>3</v>
      </c>
      <c r="DJ6" s="3" t="n">
        <v>5</v>
      </c>
      <c r="DK6" s="3" t="n">
        <v>3</v>
      </c>
      <c r="DL6" s="3" t="n">
        <v>25</v>
      </c>
    </row>
    <row r="7">
      <c r="A7" s="1" t="n">
        <v>6</v>
      </c>
      <c r="B7" s="3" t="n">
        <v>17</v>
      </c>
      <c r="C7" s="3" t="n">
        <v>0</v>
      </c>
      <c r="D7" s="4" t="inlineStr">
        <is>
          <t>Sylvia atricapilla</t>
        </is>
      </c>
      <c r="E7" s="4" t="inlineStr">
        <is>
          <t>a+b</t>
        </is>
      </c>
      <c r="F7" s="4" t="inlineStr">
        <is>
          <t>m</t>
        </is>
      </c>
      <c r="G7" s="4" t="inlineStr">
        <is>
          <t>5mn</t>
        </is>
      </c>
      <c r="H7" s="4" t="inlineStr">
        <is>
          <t>HAZARD</t>
        </is>
      </c>
      <c r="I7" s="4" t="inlineStr">
        <is>
          <t>POLY</t>
        </is>
      </c>
      <c r="J7" s="5" t="inlineStr"/>
      <c r="K7" s="3" t="n">
        <v>375.3655098785</v>
      </c>
      <c r="L7" s="3" t="n">
        <v>18</v>
      </c>
      <c r="M7" s="4" t="inlineStr">
        <is>
          <t>SylvAtri-ab-5mn-m-haz-pol-ra-ma</t>
        </is>
      </c>
      <c r="N7" s="3" t="n">
        <v>1</v>
      </c>
      <c r="O7" s="3" t="n">
        <v>270</v>
      </c>
      <c r="P7" s="3" t="n">
        <v>10.843323181859</v>
      </c>
      <c r="Q7" s="3" t="n">
        <v>488.187599344441</v>
      </c>
      <c r="R7" s="4" t="inlineStr">
        <is>
          <t>HAZARD</t>
        </is>
      </c>
      <c r="S7" s="4" t="inlineStr">
        <is>
          <t>POLY</t>
        </is>
      </c>
      <c r="T7" s="4" t="inlineStr">
        <is>
          <t>AIC</t>
        </is>
      </c>
      <c r="U7" s="3" t="n">
        <v>95</v>
      </c>
      <c r="V7" s="5" t="inlineStr"/>
      <c r="W7" s="3" t="n">
        <v>375.3655098785</v>
      </c>
      <c r="X7" s="3" t="n">
        <v>18</v>
      </c>
      <c r="Y7" s="7" t="n">
        <v>1</v>
      </c>
      <c r="Z7" s="12" t="n">
        <v>45046.66321664352</v>
      </c>
      <c r="AA7" s="3" t="n">
        <v>0.836487</v>
      </c>
      <c r="AB7" s="4">
        <f>HYPERLINK("file:///SylvAtri-ab-5mn-m-haz-pol-ra-ma-b9b1q3bo", "SylvAtri-ab-5mn-m-haz-pol-ra-ma-b9b1q3bo")</f>
        <v/>
      </c>
      <c r="AC7" s="3" t="n">
        <v>266</v>
      </c>
      <c r="AD7" s="3" t="n">
        <v>96</v>
      </c>
      <c r="AE7" s="3" t="n">
        <v>190</v>
      </c>
      <c r="AF7" s="3" t="n">
        <v>1.4</v>
      </c>
      <c r="AG7" s="3" t="n">
        <v>0.08238018</v>
      </c>
      <c r="AH7" s="3" t="n">
        <v>1.189108</v>
      </c>
      <c r="AI7" s="3" t="n">
        <v>1.648295</v>
      </c>
      <c r="AJ7" s="3" t="n">
        <v>95</v>
      </c>
      <c r="AK7" s="3" t="n">
        <v>0</v>
      </c>
      <c r="AL7" s="3" t="n">
        <v>375.366</v>
      </c>
      <c r="AM7" s="3" t="n">
        <v>98.51851851851852</v>
      </c>
      <c r="AN7" s="3" t="n">
        <v>2</v>
      </c>
      <c r="AO7" s="3" t="n">
        <v>0</v>
      </c>
      <c r="AP7" s="3" t="n">
        <v>2891.862</v>
      </c>
      <c r="AQ7" s="6" t="n">
        <v>0.3298259</v>
      </c>
      <c r="AR7" s="3" t="n">
        <v>0.3298259</v>
      </c>
      <c r="AS7" s="5" t="inlineStr"/>
      <c r="AT7" s="5" t="inlineStr"/>
      <c r="AU7" s="3" t="n">
        <v>0.000133633</v>
      </c>
      <c r="AV7" s="3" t="n">
        <v>0.08776128</v>
      </c>
      <c r="AW7" s="3" t="n">
        <v>0.0001124634</v>
      </c>
      <c r="AX7" s="3" t="n">
        <v>0.0001587875</v>
      </c>
      <c r="AY7" s="3" t="n">
        <v>264</v>
      </c>
      <c r="AZ7" s="3" t="n">
        <v>0.10622</v>
      </c>
      <c r="BA7" s="3" t="n">
        <v>0.08776127</v>
      </c>
      <c r="BB7" s="3" t="n">
        <v>0.08939305</v>
      </c>
      <c r="BC7" s="3" t="n">
        <v>0.1262144</v>
      </c>
      <c r="BD7" s="3" t="n">
        <v>264</v>
      </c>
      <c r="BE7" s="3" t="n">
        <v>122.3371</v>
      </c>
      <c r="BF7" s="3" t="n">
        <v>0.04388063</v>
      </c>
      <c r="BG7" s="3" t="n">
        <v>112.2155</v>
      </c>
      <c r="BH7" s="3" t="n">
        <v>133.3716</v>
      </c>
      <c r="BI7" s="3" t="n">
        <v>264</v>
      </c>
      <c r="BJ7" s="3" t="n">
        <v>2891.908</v>
      </c>
      <c r="BK7" s="3" t="n">
        <v>2899.029</v>
      </c>
      <c r="BL7" s="3" t="n">
        <v>-1443.931</v>
      </c>
      <c r="BM7" s="6" t="n">
        <v>0.5433133</v>
      </c>
      <c r="BN7" s="3" t="n">
        <v>0.7</v>
      </c>
      <c r="BO7" s="3" t="n">
        <v>0.7</v>
      </c>
      <c r="BP7" s="4" t="inlineStr">
        <is>
          <t>HAZARD</t>
        </is>
      </c>
      <c r="BQ7" s="4" t="inlineStr">
        <is>
          <t>POLY</t>
        </is>
      </c>
      <c r="BR7" s="3" t="n">
        <v>2</v>
      </c>
      <c r="BS7" s="3" t="n">
        <v>0</v>
      </c>
      <c r="BT7" s="3" t="n">
        <v>0</v>
      </c>
      <c r="BU7" s="3" t="n">
        <v>92.54940999999999</v>
      </c>
      <c r="BV7" s="3" t="n">
        <v>3.89321</v>
      </c>
      <c r="BW7" s="5" t="inlineStr"/>
      <c r="BX7" s="3" t="n">
        <v>29.77569</v>
      </c>
      <c r="BY7" s="3" t="n">
        <v>0.1203683</v>
      </c>
      <c r="BZ7" s="3" t="n">
        <v>23.51544</v>
      </c>
      <c r="CA7" s="3" t="n">
        <v>37.70255</v>
      </c>
      <c r="CB7" s="3" t="n">
        <v>295.8638</v>
      </c>
      <c r="CC7" s="3" t="n">
        <v>29.77569</v>
      </c>
      <c r="CD7" s="3" t="n">
        <v>0</v>
      </c>
      <c r="CE7" s="7" t="n">
        <v>0.1203683</v>
      </c>
      <c r="CF7" s="3" t="n">
        <v>23.51544</v>
      </c>
      <c r="CG7" s="3" t="n">
        <v>37.70255</v>
      </c>
      <c r="CH7" s="3" t="n">
        <v>295.8638</v>
      </c>
      <c r="CI7" s="3" t="n">
        <v>715</v>
      </c>
      <c r="CJ7" s="3" t="n">
        <v>0.1203683</v>
      </c>
      <c r="CK7" s="3" t="n">
        <v>564</v>
      </c>
      <c r="CL7" s="3" t="n">
        <v>905</v>
      </c>
      <c r="CM7" s="3" t="n">
        <v>295.8638</v>
      </c>
      <c r="CN7" s="3" t="n">
        <v>0.6876430925831767</v>
      </c>
      <c r="CO7" s="3" t="n">
        <v>0.6662992400319917</v>
      </c>
      <c r="CP7" s="3" t="n">
        <v>0.6765362568627267</v>
      </c>
      <c r="CQ7" s="3" t="n">
        <v>0.6246312490624951</v>
      </c>
      <c r="CR7" s="3" t="n">
        <v>0.6602505502275919</v>
      </c>
      <c r="CS7" s="3" t="n">
        <v>0.6935068727359345</v>
      </c>
      <c r="CT7" s="3" t="n">
        <v>0</v>
      </c>
      <c r="CU7" s="3" t="n">
        <v>4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5</v>
      </c>
      <c r="DF7" s="3" t="n">
        <v>4</v>
      </c>
      <c r="DG7" s="3" t="n">
        <v>5</v>
      </c>
      <c r="DH7" s="3" t="n">
        <v>5</v>
      </c>
      <c r="DI7" s="3" t="n">
        <v>4</v>
      </c>
      <c r="DJ7" s="3" t="n">
        <v>6</v>
      </c>
      <c r="DK7" s="3" t="n">
        <v>4</v>
      </c>
      <c r="DL7" s="3" t="n">
        <v>11</v>
      </c>
    </row>
    <row r="8">
      <c r="A8" s="1" t="n">
        <v>7</v>
      </c>
      <c r="B8" t="n">
        <v>26</v>
      </c>
      <c r="C8" t="n">
        <v>0</v>
      </c>
      <c r="D8" s="8" t="inlineStr">
        <is>
          <t>Sylvia atricapilla</t>
        </is>
      </c>
      <c r="E8" s="8" t="inlineStr">
        <is>
          <t>a+b</t>
        </is>
      </c>
      <c r="F8" s="8" t="inlineStr">
        <is>
          <t>m</t>
        </is>
      </c>
      <c r="G8" s="8" t="inlineStr">
        <is>
          <t>5mn</t>
        </is>
      </c>
      <c r="H8" s="8" t="inlineStr">
        <is>
          <t>HAZARD</t>
        </is>
      </c>
      <c r="I8" s="8" t="inlineStr">
        <is>
          <t>POLY</t>
        </is>
      </c>
      <c r="J8" t="n">
        <v>20</v>
      </c>
      <c r="K8" t="n">
        <v>100</v>
      </c>
      <c r="L8" s="9" t="inlineStr"/>
      <c r="M8" s="8" t="inlineStr">
        <is>
          <t>SylvAtri-ab-5mn-m-haz-pol-l20-r100</t>
        </is>
      </c>
      <c r="N8" t="n">
        <v>0</v>
      </c>
      <c r="O8" t="n">
        <v>270</v>
      </c>
      <c r="P8" t="n">
        <v>10.843323181859</v>
      </c>
      <c r="Q8" t="n">
        <v>488.187599344441</v>
      </c>
      <c r="R8" s="8" t="inlineStr">
        <is>
          <t>HAZARD</t>
        </is>
      </c>
      <c r="S8" s="8" t="inlineStr">
        <is>
          <t>POLY</t>
        </is>
      </c>
      <c r="T8" s="8" t="inlineStr">
        <is>
          <t>AIC</t>
        </is>
      </c>
      <c r="U8" t="n">
        <v>95</v>
      </c>
      <c r="V8" t="n">
        <v>20</v>
      </c>
      <c r="W8" t="n">
        <v>100</v>
      </c>
      <c r="X8" s="9" t="inlineStr"/>
      <c r="Y8" s="6" t="n">
        <v>2</v>
      </c>
      <c r="Z8" s="2" t="n">
        <v>45046.66322155092</v>
      </c>
      <c r="AA8" t="n">
        <v>1.050997</v>
      </c>
      <c r="AB8" s="8">
        <f>HYPERLINK("file:///SylvAtri-ab-5mn-m-haz-pol-l20-r100-74ml6fst", "SylvAtri-ab-5mn-m-haz-pol-l20-r100-74ml6fst")</f>
        <v/>
      </c>
      <c r="AC8" t="n">
        <v>158</v>
      </c>
      <c r="AD8" t="n">
        <v>96</v>
      </c>
      <c r="AE8" t="n">
        <v>190</v>
      </c>
      <c r="AF8" t="n">
        <v>0.831579</v>
      </c>
      <c r="AG8" t="n">
        <v>0.1044716</v>
      </c>
      <c r="AH8" t="n">
        <v>0.6761983</v>
      </c>
      <c r="AI8" t="n">
        <v>1.022664</v>
      </c>
      <c r="AJ8" t="n">
        <v>95</v>
      </c>
      <c r="AK8" t="n">
        <v>20</v>
      </c>
      <c r="AL8" t="n">
        <v>100</v>
      </c>
      <c r="AM8" t="n">
        <v>58.51851851851852</v>
      </c>
      <c r="AN8" t="n">
        <v>2</v>
      </c>
      <c r="AO8" t="n">
        <v>0.6390000000001237</v>
      </c>
      <c r="AP8" t="n">
        <v>1374.458</v>
      </c>
      <c r="AQ8" s="6" t="n">
        <v>0.2214295</v>
      </c>
      <c r="AR8" t="n">
        <v>0.09781969</v>
      </c>
      <c r="AS8" t="n">
        <v>0.5876728</v>
      </c>
      <c r="AT8" t="n">
        <v>0.2214295</v>
      </c>
      <c r="AU8" t="n">
        <v>0.0002257359</v>
      </c>
      <c r="AV8" t="n">
        <v>0.06448886</v>
      </c>
      <c r="AW8" t="n">
        <v>0.0001987632</v>
      </c>
      <c r="AX8" t="n">
        <v>0.000256369</v>
      </c>
      <c r="AY8" t="n">
        <v>156</v>
      </c>
      <c r="AZ8" t="n">
        <v>0.8859909</v>
      </c>
      <c r="BA8" t="n">
        <v>0.06448886</v>
      </c>
      <c r="BB8" t="n">
        <v>0.7801255</v>
      </c>
      <c r="BC8" t="n">
        <v>1</v>
      </c>
      <c r="BD8" t="n">
        <v>156</v>
      </c>
      <c r="BE8" t="n">
        <v>94.12709</v>
      </c>
      <c r="BF8" t="n">
        <v>0.03224443</v>
      </c>
      <c r="BG8" t="n">
        <v>88.32034</v>
      </c>
      <c r="BH8" t="n">
        <v>100.3156</v>
      </c>
      <c r="BI8" t="n">
        <v>156</v>
      </c>
      <c r="BJ8" t="n">
        <v>1374.536</v>
      </c>
      <c r="BK8" t="n">
        <v>1380.584</v>
      </c>
      <c r="BL8" t="n">
        <v>-685.2292</v>
      </c>
      <c r="BM8" s="7" t="n">
        <v>0.8238502</v>
      </c>
      <c r="BN8" t="n">
        <v>0.8</v>
      </c>
      <c r="BO8" t="n">
        <v>0.8</v>
      </c>
      <c r="BP8" s="8" t="inlineStr">
        <is>
          <t>HAZARD</t>
        </is>
      </c>
      <c r="BQ8" s="8" t="inlineStr">
        <is>
          <t>POLY</t>
        </is>
      </c>
      <c r="BR8" t="n">
        <v>2</v>
      </c>
      <c r="BS8" t="n">
        <v>0</v>
      </c>
      <c r="BT8" t="n">
        <v>0</v>
      </c>
      <c r="BU8" t="n">
        <v>99.10075000000001</v>
      </c>
      <c r="BV8" t="n">
        <v>5.488335</v>
      </c>
      <c r="BW8" s="9" t="inlineStr"/>
      <c r="BX8" t="n">
        <v>29.87613</v>
      </c>
      <c r="BY8" t="n">
        <v>0.1227727</v>
      </c>
      <c r="BZ8" t="n">
        <v>23.4665</v>
      </c>
      <c r="CA8" t="n">
        <v>38.03649</v>
      </c>
      <c r="CB8" t="n">
        <v>166.472</v>
      </c>
      <c r="CC8" t="n">
        <v>29.87613</v>
      </c>
      <c r="CD8" t="n">
        <v>0</v>
      </c>
      <c r="CE8" s="7" t="n">
        <v>0.1227727</v>
      </c>
      <c r="CF8" t="n">
        <v>23.4665</v>
      </c>
      <c r="CG8" t="n">
        <v>38.03649</v>
      </c>
      <c r="CH8" t="n">
        <v>166.472</v>
      </c>
      <c r="CI8" t="n">
        <v>717</v>
      </c>
      <c r="CJ8" t="n">
        <v>0.1227727</v>
      </c>
      <c r="CK8" t="n">
        <v>563</v>
      </c>
      <c r="CL8" t="n">
        <v>913</v>
      </c>
      <c r="CM8" t="n">
        <v>166.472</v>
      </c>
      <c r="CN8" t="n">
        <v>0.6641805055409472</v>
      </c>
      <c r="CO8" t="n">
        <v>0.645985969486506</v>
      </c>
      <c r="CP8" t="n">
        <v>0.6560861845407434</v>
      </c>
      <c r="CQ8" t="n">
        <v>0.5814963029814779</v>
      </c>
      <c r="CR8" t="n">
        <v>0.6728966668369392</v>
      </c>
      <c r="CS8" t="n">
        <v>0.6741253632694764</v>
      </c>
      <c r="CT8" t="n">
        <v>1</v>
      </c>
      <c r="CU8" t="n">
        <v>1</v>
      </c>
      <c r="CV8" t="n">
        <v>1</v>
      </c>
      <c r="CW8" t="n">
        <v>1</v>
      </c>
      <c r="CX8" t="n">
        <v>0</v>
      </c>
      <c r="CY8" t="n">
        <v>1</v>
      </c>
      <c r="CZ8" t="n">
        <v>1</v>
      </c>
      <c r="DA8" t="n">
        <v>1</v>
      </c>
      <c r="DB8" t="n">
        <v>1</v>
      </c>
      <c r="DC8" t="n">
        <v>1</v>
      </c>
      <c r="DD8" t="n">
        <v>1</v>
      </c>
      <c r="DE8" t="n">
        <v>9</v>
      </c>
      <c r="DF8" t="n">
        <v>6</v>
      </c>
      <c r="DG8" t="n">
        <v>6</v>
      </c>
      <c r="DH8" t="n">
        <v>6</v>
      </c>
      <c r="DI8" t="n">
        <v>6</v>
      </c>
      <c r="DJ8" t="n">
        <v>4</v>
      </c>
      <c r="DK8" t="n">
        <v>6</v>
      </c>
      <c r="DL8" t="n">
        <v>22</v>
      </c>
    </row>
    <row r="9">
      <c r="A9" s="1" t="n">
        <v>8</v>
      </c>
      <c r="B9" s="3" t="n">
        <v>15</v>
      </c>
      <c r="C9" s="3" t="n">
        <v>0</v>
      </c>
      <c r="D9" s="4" t="inlineStr">
        <is>
          <t>Sylvia atricapilla</t>
        </is>
      </c>
      <c r="E9" s="4" t="inlineStr">
        <is>
          <t>a+b</t>
        </is>
      </c>
      <c r="F9" s="4" t="inlineStr">
        <is>
          <t>m</t>
        </is>
      </c>
      <c r="G9" s="4" t="inlineStr">
        <is>
          <t>5mn</t>
        </is>
      </c>
      <c r="H9" s="4" t="inlineStr">
        <is>
          <t>HAZARD</t>
        </is>
      </c>
      <c r="I9" s="4" t="inlineStr">
        <is>
          <t>POLY</t>
        </is>
      </c>
      <c r="J9" s="5" t="inlineStr"/>
      <c r="K9" s="5" t="inlineStr"/>
      <c r="L9" s="3" t="n">
        <v>17</v>
      </c>
      <c r="M9" s="4" t="inlineStr">
        <is>
          <t>SylvAtri-ab-5mn-m-haz-pol-ma</t>
        </is>
      </c>
      <c r="N9" s="3" t="n">
        <v>1</v>
      </c>
      <c r="O9" s="3" t="n">
        <v>270</v>
      </c>
      <c r="P9" s="3" t="n">
        <v>10.843323181859</v>
      </c>
      <c r="Q9" s="3" t="n">
        <v>488.187599344441</v>
      </c>
      <c r="R9" s="4" t="inlineStr">
        <is>
          <t>HAZARD</t>
        </is>
      </c>
      <c r="S9" s="4" t="inlineStr">
        <is>
          <t>POLY</t>
        </is>
      </c>
      <c r="T9" s="4" t="inlineStr">
        <is>
          <t>AIC</t>
        </is>
      </c>
      <c r="U9" s="3" t="n">
        <v>95</v>
      </c>
      <c r="V9" s="5" t="inlineStr"/>
      <c r="W9" s="5" t="inlineStr"/>
      <c r="X9" s="3" t="n">
        <v>17</v>
      </c>
      <c r="Y9" s="6" t="n">
        <v>2</v>
      </c>
      <c r="Z9" s="12" t="n">
        <v>45046.66321335648</v>
      </c>
      <c r="AA9" s="3" t="n">
        <v>1.037493</v>
      </c>
      <c r="AB9" s="4">
        <f>HYPERLINK("file:///SylvAtri-ab-5mn-m-haz-pol-ma-em4hpzd5", "SylvAtri-ab-5mn-m-haz-pol-ma-em4hpzd5")</f>
        <v/>
      </c>
      <c r="AC9" s="3" t="n">
        <v>270</v>
      </c>
      <c r="AD9" s="3" t="n">
        <v>96</v>
      </c>
      <c r="AE9" s="3" t="n">
        <v>190</v>
      </c>
      <c r="AF9" s="3" t="n">
        <v>1.421053</v>
      </c>
      <c r="AG9" s="3" t="n">
        <v>0.08260341</v>
      </c>
      <c r="AH9" s="3" t="n">
        <v>1.206457</v>
      </c>
      <c r="AI9" s="3" t="n">
        <v>1.673819</v>
      </c>
      <c r="AJ9" s="3" t="n">
        <v>95</v>
      </c>
      <c r="AK9" s="3" t="n">
        <v>0</v>
      </c>
      <c r="AL9" s="3" t="n">
        <v>488.1876</v>
      </c>
      <c r="AM9" s="3" t="n">
        <v>100</v>
      </c>
      <c r="AN9" s="3" t="n">
        <v>2</v>
      </c>
      <c r="AO9" s="3" t="n">
        <v>0</v>
      </c>
      <c r="AP9" s="3" t="n">
        <v>2971.359</v>
      </c>
      <c r="AQ9" s="10" t="n">
        <v>0.1739699</v>
      </c>
      <c r="AR9" s="3" t="n">
        <v>0.1739699</v>
      </c>
      <c r="AS9" s="5" t="inlineStr"/>
      <c r="AT9" s="5" t="inlineStr"/>
      <c r="AU9" s="3" t="n">
        <v>0.0001320759</v>
      </c>
      <c r="AV9" s="3" t="n">
        <v>0.08694122999999999</v>
      </c>
      <c r="AW9" s="3" t="n">
        <v>0.0001113328</v>
      </c>
      <c r="AX9" s="3" t="n">
        <v>0.0001566837</v>
      </c>
      <c r="AY9" s="3" t="n">
        <v>268</v>
      </c>
      <c r="AZ9" s="3" t="n">
        <v>0.06353793000000001</v>
      </c>
      <c r="BA9" s="3" t="n">
        <v>0.08694122999999999</v>
      </c>
      <c r="BB9" s="3" t="n">
        <v>0.05355904</v>
      </c>
      <c r="BC9" s="3" t="n">
        <v>0.07537605</v>
      </c>
      <c r="BD9" s="3" t="n">
        <v>268</v>
      </c>
      <c r="BE9" s="3" t="n">
        <v>123.0561</v>
      </c>
      <c r="BF9" s="3" t="n">
        <v>0.04347061</v>
      </c>
      <c r="BG9" s="3" t="n">
        <v>112.9668</v>
      </c>
      <c r="BH9" s="3" t="n">
        <v>134.0466</v>
      </c>
      <c r="BI9" s="3" t="n">
        <v>268</v>
      </c>
      <c r="BJ9" s="3" t="n">
        <v>2971.404</v>
      </c>
      <c r="BK9" s="3" t="n">
        <v>2978.556</v>
      </c>
      <c r="BL9" s="3" t="n">
        <v>-1483.68</v>
      </c>
      <c r="BM9" s="6" t="n">
        <v>0.5805464</v>
      </c>
      <c r="BN9" s="3" t="n">
        <v>0.7</v>
      </c>
      <c r="BO9" s="3" t="n">
        <v>0.7</v>
      </c>
      <c r="BP9" s="4" t="inlineStr">
        <is>
          <t>HAZARD</t>
        </is>
      </c>
      <c r="BQ9" s="4" t="inlineStr">
        <is>
          <t>POLY</t>
        </is>
      </c>
      <c r="BR9" s="3" t="n">
        <v>2</v>
      </c>
      <c r="BS9" s="3" t="n">
        <v>0</v>
      </c>
      <c r="BT9" s="3" t="n">
        <v>0</v>
      </c>
      <c r="BU9" s="3" t="n">
        <v>92.35535</v>
      </c>
      <c r="BV9" s="3" t="n">
        <v>3.896882</v>
      </c>
      <c r="BW9" s="5" t="inlineStr"/>
      <c r="BX9" s="3" t="n">
        <v>29.87127</v>
      </c>
      <c r="BY9" s="3" t="n">
        <v>0.1199254</v>
      </c>
      <c r="BZ9" s="3" t="n">
        <v>23.61114</v>
      </c>
      <c r="CA9" s="3" t="n">
        <v>37.79118</v>
      </c>
      <c r="CB9" s="3" t="n">
        <v>294.1177</v>
      </c>
      <c r="CC9" s="3" t="n">
        <v>29.87127</v>
      </c>
      <c r="CD9" s="3" t="n">
        <v>0.02337388</v>
      </c>
      <c r="CE9" s="7" t="n">
        <v>0.1199254</v>
      </c>
      <c r="CF9" s="3" t="n">
        <v>23.61114</v>
      </c>
      <c r="CG9" s="3" t="n">
        <v>37.79118</v>
      </c>
      <c r="CH9" s="3" t="n">
        <v>294.1177</v>
      </c>
      <c r="CI9" s="3" t="n">
        <v>717</v>
      </c>
      <c r="CJ9" s="3" t="n">
        <v>0.1199254</v>
      </c>
      <c r="CK9" s="3" t="n">
        <v>567</v>
      </c>
      <c r="CL9" s="3" t="n">
        <v>907</v>
      </c>
      <c r="CM9" s="3" t="n">
        <v>294.1177</v>
      </c>
      <c r="CN9" s="3" t="n">
        <v>0.6350288768991701</v>
      </c>
      <c r="CO9" s="3" t="n">
        <v>0.6215372031806878</v>
      </c>
      <c r="CP9" s="3" t="n">
        <v>0.6310545078155937</v>
      </c>
      <c r="CQ9" s="3" t="n">
        <v>0.5468773040517337</v>
      </c>
      <c r="CR9" s="3" t="n">
        <v>0.625232183234685</v>
      </c>
      <c r="CS9" s="3" t="n">
        <v>0.6520305655486245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1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12</v>
      </c>
      <c r="DF9" s="3" t="n">
        <v>7</v>
      </c>
      <c r="DG9" s="3" t="n">
        <v>7</v>
      </c>
      <c r="DH9" s="3" t="n">
        <v>7</v>
      </c>
      <c r="DI9" s="3" t="n">
        <v>8</v>
      </c>
      <c r="DJ9" s="3" t="n">
        <v>7</v>
      </c>
      <c r="DK9" s="3" t="n">
        <v>7</v>
      </c>
      <c r="DL9" s="3" t="n">
        <v>2</v>
      </c>
    </row>
    <row r="10">
      <c r="A10" s="1" t="n">
        <v>9</v>
      </c>
      <c r="B10" s="3" t="n">
        <v>20</v>
      </c>
      <c r="C10" s="3" t="n">
        <v>0</v>
      </c>
      <c r="D10" s="4" t="inlineStr">
        <is>
          <t>Sylvia atricapilla</t>
        </is>
      </c>
      <c r="E10" s="4" t="inlineStr">
        <is>
          <t>a+b</t>
        </is>
      </c>
      <c r="F10" s="4" t="inlineStr">
        <is>
          <t>m</t>
        </is>
      </c>
      <c r="G10" s="4" t="inlineStr">
        <is>
          <t>5mn</t>
        </is>
      </c>
      <c r="H10" s="4" t="inlineStr">
        <is>
          <t>HAZARD</t>
        </is>
      </c>
      <c r="I10" s="4" t="inlineStr">
        <is>
          <t>POLY</t>
        </is>
      </c>
      <c r="J10" s="3" t="n">
        <v>15.7514758867449</v>
      </c>
      <c r="K10" s="3" t="n">
        <v>261.6581427922172</v>
      </c>
      <c r="L10" s="5" t="inlineStr"/>
      <c r="M10" s="4" t="inlineStr">
        <is>
          <t>SylvAtri-ab-5mn-m-haz-pol-la-ra</t>
        </is>
      </c>
      <c r="N10" s="3" t="n">
        <v>1</v>
      </c>
      <c r="O10" s="3" t="n">
        <v>270</v>
      </c>
      <c r="P10" s="3" t="n">
        <v>10.843323181859</v>
      </c>
      <c r="Q10" s="3" t="n">
        <v>488.187599344441</v>
      </c>
      <c r="R10" s="4" t="inlineStr">
        <is>
          <t>HAZARD</t>
        </is>
      </c>
      <c r="S10" s="4" t="inlineStr">
        <is>
          <t>POLY</t>
        </is>
      </c>
      <c r="T10" s="4" t="inlineStr">
        <is>
          <t>AIC</t>
        </is>
      </c>
      <c r="U10" s="3" t="n">
        <v>95</v>
      </c>
      <c r="V10" s="3" t="n">
        <v>15.7514758867449</v>
      </c>
      <c r="W10" s="3" t="n">
        <v>261.6581427922172</v>
      </c>
      <c r="X10" s="5" t="inlineStr"/>
      <c r="Y10" s="6" t="n">
        <v>2</v>
      </c>
      <c r="Z10" s="12" t="n">
        <v>45046.66322082176</v>
      </c>
      <c r="AA10" s="3" t="n">
        <v>1.040004</v>
      </c>
      <c r="AB10" s="4">
        <f>HYPERLINK("file:///SylvAtri-ab-5mn-m-haz-pol-la-ra-abqnffa4", "SylvAtri-ab-5mn-m-haz-pol-la-ra-abqnffa4")</f>
        <v/>
      </c>
      <c r="AC10" s="3" t="n">
        <v>255</v>
      </c>
      <c r="AD10" s="3" t="n">
        <v>96</v>
      </c>
      <c r="AE10" s="3" t="n">
        <v>190</v>
      </c>
      <c r="AF10" s="3" t="n">
        <v>1.342105</v>
      </c>
      <c r="AG10" s="3" t="n">
        <v>0.08336156</v>
      </c>
      <c r="AH10" s="3" t="n">
        <v>1.137727</v>
      </c>
      <c r="AI10" s="3" t="n">
        <v>1.583198</v>
      </c>
      <c r="AJ10" s="3" t="n">
        <v>95</v>
      </c>
      <c r="AK10" s="3" t="n">
        <v>15.7515</v>
      </c>
      <c r="AL10" s="3" t="n">
        <v>261.658</v>
      </c>
      <c r="AM10" s="3" t="n">
        <v>94.44444444444444</v>
      </c>
      <c r="AN10" s="3" t="n">
        <v>2</v>
      </c>
      <c r="AO10" s="3" t="n">
        <v>0</v>
      </c>
      <c r="AP10" s="3" t="n">
        <v>2696.016</v>
      </c>
      <c r="AQ10" s="6" t="n">
        <v>0.3327097</v>
      </c>
      <c r="AR10" s="3" t="n">
        <v>0.124202</v>
      </c>
      <c r="AS10" s="3" t="n">
        <v>0.1073722</v>
      </c>
      <c r="AT10" s="3" t="n">
        <v>0.3327097</v>
      </c>
      <c r="AU10" s="3" t="n">
        <v>0.0001422313</v>
      </c>
      <c r="AV10" s="3" t="n">
        <v>0.09857262999999999</v>
      </c>
      <c r="AW10" s="3" t="n">
        <v>0.00011719</v>
      </c>
      <c r="AX10" s="3" t="n">
        <v>0.0001726235</v>
      </c>
      <c r="AY10" s="3" t="n">
        <v>253</v>
      </c>
      <c r="AZ10" s="3" t="n">
        <v>0.2053841</v>
      </c>
      <c r="BA10" s="3" t="n">
        <v>0.09857264</v>
      </c>
      <c r="BB10" s="3" t="n">
        <v>0.169224</v>
      </c>
      <c r="BC10" s="3" t="n">
        <v>0.2492709</v>
      </c>
      <c r="BD10" s="3" t="n">
        <v>253</v>
      </c>
      <c r="BE10" s="3" t="n">
        <v>118.5816</v>
      </c>
      <c r="BF10" s="3" t="n">
        <v>0.04928632</v>
      </c>
      <c r="BG10" s="3" t="n">
        <v>107.6189</v>
      </c>
      <c r="BH10" s="3" t="n">
        <v>130.661</v>
      </c>
      <c r="BI10" s="3" t="n">
        <v>253</v>
      </c>
      <c r="BJ10" s="3" t="n">
        <v>2696.063</v>
      </c>
      <c r="BK10" s="3" t="n">
        <v>2703.098</v>
      </c>
      <c r="BL10" s="3" t="n">
        <v>-1346.008</v>
      </c>
      <c r="BM10" s="6" t="n">
        <v>0.407493</v>
      </c>
      <c r="BN10" s="3" t="n">
        <v>0.6</v>
      </c>
      <c r="BO10" s="3" t="n">
        <v>0.6</v>
      </c>
      <c r="BP10" s="4" t="inlineStr">
        <is>
          <t>HAZARD</t>
        </is>
      </c>
      <c r="BQ10" s="4" t="inlineStr">
        <is>
          <t>POLY</t>
        </is>
      </c>
      <c r="BR10" s="3" t="n">
        <v>2</v>
      </c>
      <c r="BS10" s="3" t="n">
        <v>0</v>
      </c>
      <c r="BT10" s="3" t="n">
        <v>0</v>
      </c>
      <c r="BU10" s="3" t="n">
        <v>90.0727</v>
      </c>
      <c r="BV10" s="3" t="n">
        <v>3.609546</v>
      </c>
      <c r="BW10" s="5" t="inlineStr"/>
      <c r="BX10" s="3" t="n">
        <v>30.38099</v>
      </c>
      <c r="BY10" s="3" t="n">
        <v>0.1290957</v>
      </c>
      <c r="BZ10" s="3" t="n">
        <v>23.59105</v>
      </c>
      <c r="CA10" s="3" t="n">
        <v>39.12521</v>
      </c>
      <c r="CB10" s="3" t="n">
        <v>315.0865</v>
      </c>
      <c r="CC10" s="3" t="n">
        <v>30.38099</v>
      </c>
      <c r="CD10" s="3" t="n">
        <v>0</v>
      </c>
      <c r="CE10" s="7" t="n">
        <v>0.1290957</v>
      </c>
      <c r="CF10" s="3" t="n">
        <v>23.59105</v>
      </c>
      <c r="CG10" s="3" t="n">
        <v>39.12521</v>
      </c>
      <c r="CH10" s="3" t="n">
        <v>315.0865</v>
      </c>
      <c r="CI10" s="3" t="n">
        <v>729</v>
      </c>
      <c r="CJ10" s="3" t="n">
        <v>0.1290957</v>
      </c>
      <c r="CK10" s="3" t="n">
        <v>566</v>
      </c>
      <c r="CL10" s="3" t="n">
        <v>939</v>
      </c>
      <c r="CM10" s="3" t="n">
        <v>315.0865</v>
      </c>
      <c r="CN10" s="3" t="n">
        <v>0.6261627660745945</v>
      </c>
      <c r="CO10" s="3" t="n">
        <v>0.612537129868413</v>
      </c>
      <c r="CP10" s="3" t="n">
        <v>0.6225091594686084</v>
      </c>
      <c r="CQ10" s="3" t="n">
        <v>0.5806502312703633</v>
      </c>
      <c r="CR10" s="3" t="n">
        <v>0.593879668994105</v>
      </c>
      <c r="CS10" s="3" t="n">
        <v>0.6414583478231611</v>
      </c>
      <c r="CT10" s="3" t="n">
        <v>1</v>
      </c>
      <c r="CU10" s="3" t="n">
        <v>2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4</v>
      </c>
      <c r="DF10" s="3" t="n">
        <v>8</v>
      </c>
      <c r="DG10" s="3" t="n">
        <v>8</v>
      </c>
      <c r="DH10" s="3" t="n">
        <v>8</v>
      </c>
      <c r="DI10" s="3" t="n">
        <v>7</v>
      </c>
      <c r="DJ10" s="3" t="n">
        <v>8</v>
      </c>
      <c r="DK10" s="3" t="n">
        <v>8</v>
      </c>
      <c r="DL10" s="3" t="n">
        <v>16</v>
      </c>
    </row>
    <row r="11">
      <c r="A11" s="1" t="n">
        <v>10</v>
      </c>
      <c r="B11" s="3" t="n">
        <v>16</v>
      </c>
      <c r="C11" s="3" t="n">
        <v>0</v>
      </c>
      <c r="D11" s="4" t="inlineStr">
        <is>
          <t>Sylvia atricapilla</t>
        </is>
      </c>
      <c r="E11" s="4" t="inlineStr">
        <is>
          <t>a+b</t>
        </is>
      </c>
      <c r="F11" s="4" t="inlineStr">
        <is>
          <t>m</t>
        </is>
      </c>
      <c r="G11" s="4" t="inlineStr">
        <is>
          <t>5mn</t>
        </is>
      </c>
      <c r="H11" s="4" t="inlineStr">
        <is>
          <t>HAZARD</t>
        </is>
      </c>
      <c r="I11" s="4" t="inlineStr">
        <is>
          <t>POLY</t>
        </is>
      </c>
      <c r="J11" s="5" t="inlineStr"/>
      <c r="K11" s="3" t="n">
        <v>319.8722210671719</v>
      </c>
      <c r="L11" s="5" t="inlineStr"/>
      <c r="M11" s="4" t="inlineStr">
        <is>
          <t>SylvAtri-ab-5mn-m-haz-pol-ra</t>
        </is>
      </c>
      <c r="N11" s="3" t="n">
        <v>1</v>
      </c>
      <c r="O11" s="3" t="n">
        <v>270</v>
      </c>
      <c r="P11" s="3" t="n">
        <v>10.843323181859</v>
      </c>
      <c r="Q11" s="3" t="n">
        <v>488.187599344441</v>
      </c>
      <c r="R11" s="4" t="inlineStr">
        <is>
          <t>HAZARD</t>
        </is>
      </c>
      <c r="S11" s="4" t="inlineStr">
        <is>
          <t>POLY</t>
        </is>
      </c>
      <c r="T11" s="4" t="inlineStr">
        <is>
          <t>AIC</t>
        </is>
      </c>
      <c r="U11" s="3" t="n">
        <v>95</v>
      </c>
      <c r="V11" s="5" t="inlineStr"/>
      <c r="W11" s="3" t="n">
        <v>319.8722210671719</v>
      </c>
      <c r="X11" s="5" t="inlineStr"/>
      <c r="Y11" s="6" t="n">
        <v>2</v>
      </c>
      <c r="Z11" s="12" t="n">
        <v>45046.66321385417</v>
      </c>
      <c r="AA11" s="3" t="n">
        <v>1.047495</v>
      </c>
      <c r="AB11" s="4">
        <f>HYPERLINK("file:///SylvAtri-ab-5mn-m-haz-pol-ra-l9qumhmq", "SylvAtri-ab-5mn-m-haz-pol-ra-l9qumhmq")</f>
        <v/>
      </c>
      <c r="AC11" s="3" t="n">
        <v>262</v>
      </c>
      <c r="AD11" s="3" t="n">
        <v>96</v>
      </c>
      <c r="AE11" s="3" t="n">
        <v>190</v>
      </c>
      <c r="AF11" s="3" t="n">
        <v>1.378947</v>
      </c>
      <c r="AG11" s="3" t="n">
        <v>0.08417479999999999</v>
      </c>
      <c r="AH11" s="3" t="n">
        <v>1.167083</v>
      </c>
      <c r="AI11" s="3" t="n">
        <v>1.629273</v>
      </c>
      <c r="AJ11" s="3" t="n">
        <v>95</v>
      </c>
      <c r="AK11" s="3" t="n">
        <v>0</v>
      </c>
      <c r="AL11" s="3" t="n">
        <v>319.872</v>
      </c>
      <c r="AM11" s="3" t="n">
        <v>97.03703703703704</v>
      </c>
      <c r="AN11" s="3" t="n">
        <v>3</v>
      </c>
      <c r="AO11" s="3" t="n">
        <v>0</v>
      </c>
      <c r="AP11" s="3" t="n">
        <v>2815.01</v>
      </c>
      <c r="AQ11" s="6" t="n">
        <v>0.2537499</v>
      </c>
      <c r="AR11" s="3" t="n">
        <v>0.04418373</v>
      </c>
      <c r="AS11" s="3" t="n">
        <v>0.01154071</v>
      </c>
      <c r="AT11" s="3" t="n">
        <v>0.2537499</v>
      </c>
      <c r="AU11" s="3" t="n">
        <v>0.0001388644</v>
      </c>
      <c r="AV11" s="3" t="n">
        <v>0.1009721</v>
      </c>
      <c r="AW11" s="3" t="n">
        <v>0.000113883</v>
      </c>
      <c r="AX11" s="3" t="n">
        <v>0.0001693259</v>
      </c>
      <c r="AY11" s="3" t="n">
        <v>259</v>
      </c>
      <c r="AZ11" s="3" t="n">
        <v>0.1407623</v>
      </c>
      <c r="BA11" s="3" t="n">
        <v>0.1009721</v>
      </c>
      <c r="BB11" s="3" t="n">
        <v>0.1154395</v>
      </c>
      <c r="BC11" s="3" t="n">
        <v>0.1716401</v>
      </c>
      <c r="BD11" s="3" t="n">
        <v>259</v>
      </c>
      <c r="BE11" s="3" t="n">
        <v>120.0106</v>
      </c>
      <c r="BF11" s="3" t="n">
        <v>0.05048606</v>
      </c>
      <c r="BG11" s="3" t="n">
        <v>108.6604</v>
      </c>
      <c r="BH11" s="3" t="n">
        <v>132.5463</v>
      </c>
      <c r="BI11" s="3" t="n">
        <v>259</v>
      </c>
      <c r="BJ11" s="3" t="n">
        <v>2815.103</v>
      </c>
      <c r="BK11" s="3" t="n">
        <v>2825.715</v>
      </c>
      <c r="BL11" s="3" t="n">
        <v>-1404.505</v>
      </c>
      <c r="BM11" s="6" t="n">
        <v>0.3249864</v>
      </c>
      <c r="BN11" s="3" t="n">
        <v>0.6</v>
      </c>
      <c r="BO11" s="3" t="n">
        <v>0.6</v>
      </c>
      <c r="BP11" s="4" t="inlineStr">
        <is>
          <t>HAZARD</t>
        </is>
      </c>
      <c r="BQ11" s="4" t="inlineStr">
        <is>
          <t>POLY</t>
        </is>
      </c>
      <c r="BR11" s="3" t="n">
        <v>2</v>
      </c>
      <c r="BS11" s="3" t="n">
        <v>1</v>
      </c>
      <c r="BT11" s="3" t="n">
        <v>0</v>
      </c>
      <c r="BU11" s="3" t="n">
        <v>89.21906</v>
      </c>
      <c r="BV11" s="3" t="n">
        <v>3.332395</v>
      </c>
      <c r="BW11" s="3" t="n">
        <v>-1.058914</v>
      </c>
      <c r="BX11" s="3" t="n">
        <v>30.47606</v>
      </c>
      <c r="BY11" s="3" t="n">
        <v>0.1314563</v>
      </c>
      <c r="BZ11" s="3" t="n">
        <v>23.55703</v>
      </c>
      <c r="CA11" s="3" t="n">
        <v>39.42731</v>
      </c>
      <c r="CB11" s="3" t="n">
        <v>321.1762</v>
      </c>
      <c r="CC11" s="3" t="n">
        <v>30.47606</v>
      </c>
      <c r="CD11" s="3" t="n">
        <v>0</v>
      </c>
      <c r="CE11" s="7" t="n">
        <v>0.1314563</v>
      </c>
      <c r="CF11" s="3" t="n">
        <v>23.55703</v>
      </c>
      <c r="CG11" s="3" t="n">
        <v>39.42731</v>
      </c>
      <c r="CH11" s="3" t="n">
        <v>321.1762</v>
      </c>
      <c r="CI11" s="3" t="n">
        <v>731</v>
      </c>
      <c r="CJ11" s="3" t="n">
        <v>0.1314563</v>
      </c>
      <c r="CK11" s="3" t="n">
        <v>565</v>
      </c>
      <c r="CL11" s="3" t="n">
        <v>946</v>
      </c>
      <c r="CM11" s="3" t="n">
        <v>321.1762</v>
      </c>
      <c r="CN11" s="3" t="n">
        <v>0.5698400133104913</v>
      </c>
      <c r="CO11" s="3" t="n">
        <v>0.5659817480045362</v>
      </c>
      <c r="CP11" s="3" t="n">
        <v>0.5738799724965917</v>
      </c>
      <c r="CQ11" s="3" t="n">
        <v>0.5241331196494278</v>
      </c>
      <c r="CR11" s="3" t="n">
        <v>0.5387428586752767</v>
      </c>
      <c r="CS11" s="3" t="n">
        <v>0.5960134918276215</v>
      </c>
      <c r="CT11" s="3" t="n">
        <v>0</v>
      </c>
      <c r="CU11" s="3" t="n">
        <v>3</v>
      </c>
      <c r="CV11" s="3" t="n">
        <v>0</v>
      </c>
      <c r="CW11" s="3" t="n">
        <v>0</v>
      </c>
      <c r="CX11" s="3" t="n">
        <v>2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7</v>
      </c>
      <c r="DF11" s="3" t="n">
        <v>9</v>
      </c>
      <c r="DG11" s="3" t="n">
        <v>9</v>
      </c>
      <c r="DH11" s="3" t="n">
        <v>9</v>
      </c>
      <c r="DI11" s="3" t="n">
        <v>9</v>
      </c>
      <c r="DJ11" s="3" t="n">
        <v>10</v>
      </c>
      <c r="DK11" s="3" t="n">
        <v>9</v>
      </c>
      <c r="DL11" s="3" t="n">
        <v>10</v>
      </c>
    </row>
    <row r="12">
      <c r="A12" s="1" t="n">
        <v>11</v>
      </c>
      <c r="B12" s="3" t="n">
        <v>18</v>
      </c>
      <c r="C12" s="3" t="n">
        <v>0</v>
      </c>
      <c r="D12" s="4" t="inlineStr">
        <is>
          <t>Sylvia atricapilla</t>
        </is>
      </c>
      <c r="E12" s="4" t="inlineStr">
        <is>
          <t>a+b</t>
        </is>
      </c>
      <c r="F12" s="4" t="inlineStr">
        <is>
          <t>m</t>
        </is>
      </c>
      <c r="G12" s="4" t="inlineStr">
        <is>
          <t>5mn</t>
        </is>
      </c>
      <c r="H12" s="4" t="inlineStr">
        <is>
          <t>HAZARD</t>
        </is>
      </c>
      <c r="I12" s="4" t="inlineStr">
        <is>
          <t>POLY</t>
        </is>
      </c>
      <c r="J12" s="3" t="n">
        <v>11.86173337682975</v>
      </c>
      <c r="K12" s="5" t="inlineStr"/>
      <c r="L12" s="5" t="inlineStr"/>
      <c r="M12" s="4" t="inlineStr">
        <is>
          <t>SylvAtri-ab-5mn-m-haz-pol-la</t>
        </is>
      </c>
      <c r="N12" s="3" t="n">
        <v>1</v>
      </c>
      <c r="O12" s="3" t="n">
        <v>270</v>
      </c>
      <c r="P12" s="3" t="n">
        <v>10.843323181859</v>
      </c>
      <c r="Q12" s="3" t="n">
        <v>488.187599344441</v>
      </c>
      <c r="R12" s="4" t="inlineStr">
        <is>
          <t>HAZARD</t>
        </is>
      </c>
      <c r="S12" s="4" t="inlineStr">
        <is>
          <t>POLY</t>
        </is>
      </c>
      <c r="T12" s="4" t="inlineStr">
        <is>
          <t>AIC</t>
        </is>
      </c>
      <c r="U12" s="3" t="n">
        <v>95</v>
      </c>
      <c r="V12" s="3" t="n">
        <v>11.86173337682975</v>
      </c>
      <c r="W12" s="5" t="inlineStr"/>
      <c r="X12" s="5" t="inlineStr"/>
      <c r="Y12" s="6" t="n">
        <v>2</v>
      </c>
      <c r="Z12" s="12" t="n">
        <v>45046.66321887731</v>
      </c>
      <c r="AA12" s="3" t="n">
        <v>0.5909869999999999</v>
      </c>
      <c r="AB12" s="4">
        <f>HYPERLINK("file:///SylvAtri-ab-5mn-m-haz-pol-la-q6huua06", "SylvAtri-ab-5mn-m-haz-pol-la-q6huua06")</f>
        <v/>
      </c>
      <c r="AC12" s="3" t="n">
        <v>268</v>
      </c>
      <c r="AD12" s="3" t="n">
        <v>96</v>
      </c>
      <c r="AE12" s="3" t="n">
        <v>190</v>
      </c>
      <c r="AF12" s="3" t="n">
        <v>1.410526</v>
      </c>
      <c r="AG12" s="3" t="n">
        <v>0.08283264999999999</v>
      </c>
      <c r="AH12" s="3" t="n">
        <v>1.196978</v>
      </c>
      <c r="AI12" s="3" t="n">
        <v>1.662172</v>
      </c>
      <c r="AJ12" s="3" t="n">
        <v>95</v>
      </c>
      <c r="AK12" s="3" t="n">
        <v>11.8617</v>
      </c>
      <c r="AL12" s="3" t="n">
        <v>488.1876</v>
      </c>
      <c r="AM12" s="3" t="n">
        <v>99.25925925925925</v>
      </c>
      <c r="AN12" s="3" t="n">
        <v>2</v>
      </c>
      <c r="AO12" s="3" t="n">
        <v>0</v>
      </c>
      <c r="AP12" s="3" t="n">
        <v>2940.183</v>
      </c>
      <c r="AQ12" s="10" t="n">
        <v>0.05739301</v>
      </c>
      <c r="AR12" s="3" t="n">
        <v>0.03823483</v>
      </c>
      <c r="AS12" s="3" t="n">
        <v>0.06066757</v>
      </c>
      <c r="AT12" s="3" t="n">
        <v>0.05739301</v>
      </c>
      <c r="AU12" s="3" t="n">
        <v>0.0001331455</v>
      </c>
      <c r="AV12" s="3" t="n">
        <v>0.08812391999999999</v>
      </c>
      <c r="AW12" s="3" t="n">
        <v>0.0001119742</v>
      </c>
      <c r="AX12" s="3" t="n">
        <v>0.0001583196</v>
      </c>
      <c r="AY12" s="3" t="n">
        <v>266</v>
      </c>
      <c r="AZ12" s="3" t="n">
        <v>0.06302750999999999</v>
      </c>
      <c r="BA12" s="3" t="n">
        <v>0.08812391999999999</v>
      </c>
      <c r="BB12" s="3" t="n">
        <v>0.0530056</v>
      </c>
      <c r="BC12" s="3" t="n">
        <v>0.07494429</v>
      </c>
      <c r="BD12" s="3" t="n">
        <v>266</v>
      </c>
      <c r="BE12" s="3" t="n">
        <v>122.5609</v>
      </c>
      <c r="BF12" s="3" t="n">
        <v>0.04406196</v>
      </c>
      <c r="BG12" s="3" t="n">
        <v>112.381</v>
      </c>
      <c r="BH12" s="3" t="n">
        <v>133.6628</v>
      </c>
      <c r="BI12" s="3" t="n">
        <v>266</v>
      </c>
      <c r="BJ12" s="3" t="n">
        <v>2940.228</v>
      </c>
      <c r="BK12" s="3" t="n">
        <v>2947.365</v>
      </c>
      <c r="BL12" s="3" t="n">
        <v>-1468.092</v>
      </c>
      <c r="BM12" s="6" t="n">
        <v>0.5594258</v>
      </c>
      <c r="BN12" s="3" t="n">
        <v>0.7</v>
      </c>
      <c r="BO12" s="3" t="n">
        <v>0.7</v>
      </c>
      <c r="BP12" s="4" t="inlineStr">
        <is>
          <t>HAZARD</t>
        </is>
      </c>
      <c r="BQ12" s="4" t="inlineStr">
        <is>
          <t>POLY</t>
        </is>
      </c>
      <c r="BR12" s="3" t="n">
        <v>2</v>
      </c>
      <c r="BS12" s="3" t="n">
        <v>0</v>
      </c>
      <c r="BT12" s="3" t="n">
        <v>0</v>
      </c>
      <c r="BU12" s="3" t="n">
        <v>92.56165</v>
      </c>
      <c r="BV12" s="3" t="n">
        <v>3.911078</v>
      </c>
      <c r="BW12" s="5" t="inlineStr"/>
      <c r="BX12" s="3" t="n">
        <v>29.89012</v>
      </c>
      <c r="BY12" s="3" t="n">
        <v>0.1209424</v>
      </c>
      <c r="BZ12" s="3" t="n">
        <v>23.57947</v>
      </c>
      <c r="CA12" s="3" t="n">
        <v>37.88972</v>
      </c>
      <c r="CB12" s="3" t="n">
        <v>296.2221</v>
      </c>
      <c r="CC12" s="3" t="n">
        <v>29.89012</v>
      </c>
      <c r="CD12" s="3" t="n">
        <v>0</v>
      </c>
      <c r="CE12" s="7" t="n">
        <v>0.1209424</v>
      </c>
      <c r="CF12" s="3" t="n">
        <v>23.57947</v>
      </c>
      <c r="CG12" s="3" t="n">
        <v>37.88972</v>
      </c>
      <c r="CH12" s="3" t="n">
        <v>296.2221</v>
      </c>
      <c r="CI12" s="3" t="n">
        <v>717</v>
      </c>
      <c r="CJ12" s="3" t="n">
        <v>0.1209424</v>
      </c>
      <c r="CK12" s="3" t="n">
        <v>566</v>
      </c>
      <c r="CL12" s="3" t="n">
        <v>909</v>
      </c>
      <c r="CM12" s="3" t="n">
        <v>296.2221</v>
      </c>
      <c r="CN12" s="3" t="n">
        <v>0.538329837997624</v>
      </c>
      <c r="CO12" s="3" t="n">
        <v>0.5377542466069158</v>
      </c>
      <c r="CP12" s="3" t="n">
        <v>0.5460518099273012</v>
      </c>
      <c r="CQ12" s="3" t="n">
        <v>0.4251337018649564</v>
      </c>
      <c r="CR12" s="3" t="n">
        <v>0.5475218782385003</v>
      </c>
      <c r="CS12" s="3" t="n">
        <v>0.5730923880895105</v>
      </c>
      <c r="CT12" s="3" t="n">
        <v>1</v>
      </c>
      <c r="CU12" s="3" t="n">
        <v>0</v>
      </c>
      <c r="CV12" s="3" t="n">
        <v>0</v>
      </c>
      <c r="CW12" s="3" t="n">
        <v>1</v>
      </c>
      <c r="CX12" s="3" t="n">
        <v>2</v>
      </c>
      <c r="CY12" s="3" t="n">
        <v>1</v>
      </c>
      <c r="CZ12" s="3" t="n">
        <v>1</v>
      </c>
      <c r="DA12" s="3" t="n">
        <v>1</v>
      </c>
      <c r="DB12" s="3" t="n">
        <v>1</v>
      </c>
      <c r="DC12" s="3" t="n">
        <v>1</v>
      </c>
      <c r="DD12" s="3" t="n">
        <v>1</v>
      </c>
      <c r="DE12" s="3" t="n">
        <v>14</v>
      </c>
      <c r="DF12" s="3" t="n">
        <v>10</v>
      </c>
      <c r="DG12" s="3" t="n">
        <v>10</v>
      </c>
      <c r="DH12" s="3" t="n">
        <v>10</v>
      </c>
      <c r="DI12" s="3" t="n">
        <v>13</v>
      </c>
      <c r="DJ12" s="3" t="n">
        <v>9</v>
      </c>
      <c r="DK12" s="3" t="n">
        <v>10</v>
      </c>
      <c r="DL12" s="3" t="n">
        <v>13</v>
      </c>
    </row>
    <row r="13">
      <c r="A13" s="1" t="n">
        <v>12</v>
      </c>
      <c r="B13" s="3" t="n">
        <v>6</v>
      </c>
      <c r="C13" s="3" t="n">
        <v>0</v>
      </c>
      <c r="D13" s="4" t="inlineStr">
        <is>
          <t>Sylvia atricapilla</t>
        </is>
      </c>
      <c r="E13" s="4" t="inlineStr">
        <is>
          <t>a+b</t>
        </is>
      </c>
      <c r="F13" s="4" t="inlineStr">
        <is>
          <t>m</t>
        </is>
      </c>
      <c r="G13" s="4" t="inlineStr">
        <is>
          <t>5mn</t>
        </is>
      </c>
      <c r="H13" s="4" t="inlineStr">
        <is>
          <t>HNORMAL</t>
        </is>
      </c>
      <c r="I13" s="4" t="inlineStr">
        <is>
          <t>POLY</t>
        </is>
      </c>
      <c r="J13" s="3" t="n">
        <v>19.04900275776897</v>
      </c>
      <c r="K13" s="3" t="n">
        <v>235.7810918640849</v>
      </c>
      <c r="L13" s="5" t="inlineStr"/>
      <c r="M13" s="4" t="inlineStr">
        <is>
          <t>SylvAtri-ab-5mn-m-hno-pol-la-ra</t>
        </is>
      </c>
      <c r="N13" s="3" t="n">
        <v>1</v>
      </c>
      <c r="O13" s="3" t="n">
        <v>270</v>
      </c>
      <c r="P13" s="3" t="n">
        <v>10.843323181859</v>
      </c>
      <c r="Q13" s="3" t="n">
        <v>488.187599344441</v>
      </c>
      <c r="R13" s="4" t="inlineStr">
        <is>
          <t>HNORMAL</t>
        </is>
      </c>
      <c r="S13" s="4" t="inlineStr">
        <is>
          <t>POLY</t>
        </is>
      </c>
      <c r="T13" s="4" t="inlineStr">
        <is>
          <t>AIC</t>
        </is>
      </c>
      <c r="U13" s="3" t="n">
        <v>95</v>
      </c>
      <c r="V13" s="3" t="n">
        <v>19.04900275776897</v>
      </c>
      <c r="W13" s="3" t="n">
        <v>235.7810918640849</v>
      </c>
      <c r="X13" s="5" t="inlineStr"/>
      <c r="Y13" s="7" t="n">
        <v>1</v>
      </c>
      <c r="Z13" s="12" t="n">
        <v>45046.66321173611</v>
      </c>
      <c r="AA13" s="3" t="n">
        <v>1.191495</v>
      </c>
      <c r="AB13" s="4">
        <f>HYPERLINK("file:///SylvAtri-ab-5mn-m-hno-pol-la-ra-i3vcg7ze", "SylvAtri-ab-5mn-m-hno-pol-la-ra-i3vcg7ze")</f>
        <v/>
      </c>
      <c r="AC13" s="3" t="n">
        <v>253</v>
      </c>
      <c r="AD13" s="3" t="n">
        <v>96</v>
      </c>
      <c r="AE13" s="3" t="n">
        <v>190</v>
      </c>
      <c r="AF13" s="3" t="n">
        <v>1.331579</v>
      </c>
      <c r="AG13" s="3" t="n">
        <v>0.08408569</v>
      </c>
      <c r="AH13" s="3" t="n">
        <v>1.12719</v>
      </c>
      <c r="AI13" s="3" t="n">
        <v>1.573028</v>
      </c>
      <c r="AJ13" s="3" t="n">
        <v>95</v>
      </c>
      <c r="AK13" s="3" t="n">
        <v>19.049</v>
      </c>
      <c r="AL13" s="3" t="n">
        <v>235.781</v>
      </c>
      <c r="AM13" s="3" t="n">
        <v>93.70370370370371</v>
      </c>
      <c r="AN13" s="3" t="n">
        <v>3</v>
      </c>
      <c r="AO13" s="3" t="n">
        <v>0</v>
      </c>
      <c r="AP13" s="3" t="n">
        <v>2653.907</v>
      </c>
      <c r="AQ13" s="6" t="n">
        <v>0.2141256</v>
      </c>
      <c r="AR13" s="3" t="n">
        <v>0.05262995</v>
      </c>
      <c r="AS13" s="3" t="n">
        <v>0.01010633</v>
      </c>
      <c r="AT13" s="3" t="n">
        <v>0.2141256</v>
      </c>
      <c r="AU13" s="3" t="n">
        <v>0.0001964524</v>
      </c>
      <c r="AV13" s="3" t="n">
        <v>0.1052297</v>
      </c>
      <c r="AW13" s="3" t="n">
        <v>0.0001597708</v>
      </c>
      <c r="AX13" s="3" t="n">
        <v>0.0002415556</v>
      </c>
      <c r="AY13" s="3" t="n">
        <v>250</v>
      </c>
      <c r="AZ13" s="3" t="n">
        <v>0.1831281</v>
      </c>
      <c r="BA13" s="3" t="n">
        <v>0.1052297</v>
      </c>
      <c r="BB13" s="3" t="n">
        <v>0.1489345</v>
      </c>
      <c r="BC13" s="3" t="n">
        <v>0.2251722</v>
      </c>
      <c r="BD13" s="3" t="n">
        <v>250</v>
      </c>
      <c r="BE13" s="3" t="n">
        <v>100.8989</v>
      </c>
      <c r="BF13" s="3" t="n">
        <v>0.05261485</v>
      </c>
      <c r="BG13" s="3" t="n">
        <v>90.97324999999999</v>
      </c>
      <c r="BH13" s="3" t="n">
        <v>111.9074</v>
      </c>
      <c r="BI13" s="3" t="n">
        <v>250</v>
      </c>
      <c r="BJ13" s="3" t="n">
        <v>2654.003</v>
      </c>
      <c r="BK13" s="3" t="n">
        <v>2664.507</v>
      </c>
      <c r="BL13" s="3" t="n">
        <v>-1323.953</v>
      </c>
      <c r="BM13" s="6" t="n">
        <v>0.381765</v>
      </c>
      <c r="BN13" s="3" t="n">
        <v>0.4</v>
      </c>
      <c r="BO13" s="3" t="n">
        <v>0.4</v>
      </c>
      <c r="BP13" s="4" t="inlineStr">
        <is>
          <t>HNORMAL</t>
        </is>
      </c>
      <c r="BQ13" s="4" t="inlineStr">
        <is>
          <t>POLY</t>
        </is>
      </c>
      <c r="BR13" s="3" t="n">
        <v>1</v>
      </c>
      <c r="BS13" s="3" t="n">
        <v>2</v>
      </c>
      <c r="BT13" s="3" t="n">
        <v>0</v>
      </c>
      <c r="BU13" s="3" t="n">
        <v>73.30431</v>
      </c>
      <c r="BV13" s="3" t="n">
        <v>-5.867785</v>
      </c>
      <c r="BW13" s="3" t="n">
        <v>11.44008</v>
      </c>
      <c r="BX13" s="3" t="n">
        <v>41.63364</v>
      </c>
      <c r="BY13" s="3" t="n">
        <v>0.1346985</v>
      </c>
      <c r="BZ13" s="3" t="n">
        <v>31.97978</v>
      </c>
      <c r="CA13" s="3" t="n">
        <v>54.20174</v>
      </c>
      <c r="CB13" s="3" t="n">
        <v>323.7902</v>
      </c>
      <c r="CC13" s="3" t="n">
        <v>41.63364</v>
      </c>
      <c r="CD13" s="3" t="n">
        <v>0</v>
      </c>
      <c r="CE13" s="7" t="n">
        <v>0.1346985</v>
      </c>
      <c r="CF13" s="3" t="n">
        <v>31.97978</v>
      </c>
      <c r="CG13" s="3" t="n">
        <v>54.20174</v>
      </c>
      <c r="CH13" s="3" t="n">
        <v>323.7902</v>
      </c>
      <c r="CI13" s="3" t="n">
        <v>999</v>
      </c>
      <c r="CJ13" s="3" t="n">
        <v>0.1346985</v>
      </c>
      <c r="CK13" s="3" t="n">
        <v>768</v>
      </c>
      <c r="CL13" s="3" t="n">
        <v>1301</v>
      </c>
      <c r="CM13" s="3" t="n">
        <v>323.7902</v>
      </c>
      <c r="CN13" s="3" t="n">
        <v>0.5036006153189138</v>
      </c>
      <c r="CO13" s="3" t="n">
        <v>0.5114124983705709</v>
      </c>
      <c r="CP13" s="3" t="n">
        <v>0.5148095733257063</v>
      </c>
      <c r="CQ13" s="3" t="n">
        <v>0.4669987553815182</v>
      </c>
      <c r="CR13" s="3" t="n">
        <v>0.4979878886134492</v>
      </c>
      <c r="CS13" s="3" t="n">
        <v>0.540246082233545</v>
      </c>
      <c r="CT13" s="3" t="n">
        <v>2</v>
      </c>
      <c r="CU13" s="3" t="n">
        <v>1</v>
      </c>
      <c r="CV13" s="3" t="n">
        <v>0</v>
      </c>
      <c r="CW13" s="3" t="n">
        <v>0</v>
      </c>
      <c r="CX13" s="3" t="n">
        <v>0</v>
      </c>
      <c r="CY13" s="3" t="n">
        <v>0</v>
      </c>
      <c r="CZ13" s="3" t="n">
        <v>0</v>
      </c>
      <c r="DA13" s="3" t="n">
        <v>0</v>
      </c>
      <c r="DB13" s="3" t="n">
        <v>0</v>
      </c>
      <c r="DC13" s="3" t="n">
        <v>0</v>
      </c>
      <c r="DD13" s="3" t="n">
        <v>0</v>
      </c>
      <c r="DE13" s="3" t="n">
        <v>10</v>
      </c>
      <c r="DF13" s="3" t="n">
        <v>11</v>
      </c>
      <c r="DG13" s="3" t="n">
        <v>11</v>
      </c>
      <c r="DH13" s="3" t="n">
        <v>11</v>
      </c>
      <c r="DI13" s="3" t="n">
        <v>10</v>
      </c>
      <c r="DJ13" s="3" t="n">
        <v>11</v>
      </c>
      <c r="DK13" s="3" t="n">
        <v>11</v>
      </c>
      <c r="DL13" s="3" t="n">
        <v>18</v>
      </c>
    </row>
    <row r="14">
      <c r="A14" s="1" t="n">
        <v>13</v>
      </c>
      <c r="B14" s="3" t="n">
        <v>7</v>
      </c>
      <c r="C14" s="3" t="n">
        <v>0</v>
      </c>
      <c r="D14" s="4" t="inlineStr">
        <is>
          <t>Sylvia atricapilla</t>
        </is>
      </c>
      <c r="E14" s="4" t="inlineStr">
        <is>
          <t>a+b</t>
        </is>
      </c>
      <c r="F14" s="4" t="inlineStr">
        <is>
          <t>m</t>
        </is>
      </c>
      <c r="G14" s="4" t="inlineStr">
        <is>
          <t>5mn</t>
        </is>
      </c>
      <c r="H14" s="4" t="inlineStr">
        <is>
          <t>HNORMAL</t>
        </is>
      </c>
      <c r="I14" s="4" t="inlineStr">
        <is>
          <t>POLY</t>
        </is>
      </c>
      <c r="J14" s="3" t="n">
        <v>15.90867682235415</v>
      </c>
      <c r="K14" s="3" t="n">
        <v>367.0693040704977</v>
      </c>
      <c r="L14" s="3" t="n">
        <v>15</v>
      </c>
      <c r="M14" s="4" t="inlineStr">
        <is>
          <t>SylvAtri-ab-5mn-m-hno-pol-la-ra-ma</t>
        </is>
      </c>
      <c r="N14" s="3" t="n">
        <v>1</v>
      </c>
      <c r="O14" s="3" t="n">
        <v>270</v>
      </c>
      <c r="P14" s="3" t="n">
        <v>10.843323181859</v>
      </c>
      <c r="Q14" s="3" t="n">
        <v>488.187599344441</v>
      </c>
      <c r="R14" s="4" t="inlineStr">
        <is>
          <t>HNORMAL</t>
        </is>
      </c>
      <c r="S14" s="4" t="inlineStr">
        <is>
          <t>POLY</t>
        </is>
      </c>
      <c r="T14" s="4" t="inlineStr">
        <is>
          <t>AIC</t>
        </is>
      </c>
      <c r="U14" s="3" t="n">
        <v>95</v>
      </c>
      <c r="V14" s="3" t="n">
        <v>15.90867682235415</v>
      </c>
      <c r="W14" s="3" t="n">
        <v>367.0693040704977</v>
      </c>
      <c r="X14" s="3" t="n">
        <v>15</v>
      </c>
      <c r="Y14" s="7" t="n">
        <v>1</v>
      </c>
      <c r="Z14" s="12" t="n">
        <v>45046.66321188657</v>
      </c>
      <c r="AA14" s="3" t="n">
        <v>1.104492</v>
      </c>
      <c r="AB14" s="4">
        <f>HYPERLINK("file:///SylvAtri-ab-5mn-m-hno-pol-la-ra-ma-ou5o37l9", "SylvAtri-ab-5mn-m-hno-pol-la-ra-ma-ou5o37l9")</f>
        <v/>
      </c>
      <c r="AC14" s="3" t="n">
        <v>259</v>
      </c>
      <c r="AD14" s="3" t="n">
        <v>96</v>
      </c>
      <c r="AE14" s="3" t="n">
        <v>190</v>
      </c>
      <c r="AF14" s="3" t="n">
        <v>1.363158</v>
      </c>
      <c r="AG14" s="3" t="n">
        <v>0.08264136</v>
      </c>
      <c r="AH14" s="3" t="n">
        <v>1.157218</v>
      </c>
      <c r="AI14" s="3" t="n">
        <v>1.605747</v>
      </c>
      <c r="AJ14" s="3" t="n">
        <v>95</v>
      </c>
      <c r="AK14" s="3" t="n">
        <v>15.9087</v>
      </c>
      <c r="AL14" s="3" t="n">
        <v>367.069</v>
      </c>
      <c r="AM14" s="3" t="n">
        <v>95.92592592592592</v>
      </c>
      <c r="AN14" s="3" t="n">
        <v>3</v>
      </c>
      <c r="AO14" s="3" t="n">
        <v>0</v>
      </c>
      <c r="AP14" s="3" t="n">
        <v>2782.304</v>
      </c>
      <c r="AQ14" s="6" t="n">
        <v>0.2057507</v>
      </c>
      <c r="AR14" s="3" t="n">
        <v>0.2057507</v>
      </c>
      <c r="AS14" s="5" t="inlineStr"/>
      <c r="AT14" s="5" t="inlineStr"/>
      <c r="AU14" s="3" t="n">
        <v>0.0001912268</v>
      </c>
      <c r="AV14" s="3" t="n">
        <v>0.08279017</v>
      </c>
      <c r="AW14" s="3" t="n">
        <v>0.0001625039</v>
      </c>
      <c r="AX14" s="3" t="n">
        <v>0.0002250265</v>
      </c>
      <c r="AY14" s="3" t="n">
        <v>256</v>
      </c>
      <c r="AZ14" s="3" t="n">
        <v>0.07762218999999999</v>
      </c>
      <c r="BA14" s="3" t="n">
        <v>0.08279017</v>
      </c>
      <c r="BB14" s="3" t="n">
        <v>0.06596307</v>
      </c>
      <c r="BC14" s="3" t="n">
        <v>0.09134208000000001</v>
      </c>
      <c r="BD14" s="3" t="n">
        <v>256</v>
      </c>
      <c r="BE14" s="3" t="n">
        <v>102.2682</v>
      </c>
      <c r="BF14" s="3" t="n">
        <v>0.04139509</v>
      </c>
      <c r="BG14" s="3" t="n">
        <v>94.26553</v>
      </c>
      <c r="BH14" s="3" t="n">
        <v>110.9503</v>
      </c>
      <c r="BI14" s="3" t="n">
        <v>256</v>
      </c>
      <c r="BJ14" s="3" t="n">
        <v>2782.398</v>
      </c>
      <c r="BK14" s="3" t="n">
        <v>2792.975</v>
      </c>
      <c r="BL14" s="3" t="n">
        <v>-1388.152</v>
      </c>
      <c r="BM14" s="6" t="n">
        <v>0.3382219</v>
      </c>
      <c r="BN14" s="3" t="n">
        <v>0.4</v>
      </c>
      <c r="BO14" s="3" t="n">
        <v>0.3</v>
      </c>
      <c r="BP14" s="4" t="inlineStr">
        <is>
          <t>HNORMAL</t>
        </is>
      </c>
      <c r="BQ14" s="4" t="inlineStr">
        <is>
          <t>POLY</t>
        </is>
      </c>
      <c r="BR14" s="3" t="n">
        <v>1</v>
      </c>
      <c r="BS14" s="3" t="n">
        <v>2</v>
      </c>
      <c r="BT14" s="3" t="n">
        <v>0</v>
      </c>
      <c r="BU14" s="3" t="n">
        <v>69.86378000000001</v>
      </c>
      <c r="BV14" s="3" t="n">
        <v>-19.91861</v>
      </c>
      <c r="BW14" s="3" t="n">
        <v>134.168</v>
      </c>
      <c r="BX14" s="3" t="n">
        <v>41.48728</v>
      </c>
      <c r="BY14" s="3" t="n">
        <v>0.1169778</v>
      </c>
      <c r="BZ14" s="3" t="n">
        <v>32.97971</v>
      </c>
      <c r="CA14" s="3" t="n">
        <v>52.18949</v>
      </c>
      <c r="CB14" s="3" t="n">
        <v>277.6083</v>
      </c>
      <c r="CC14" s="3" t="n">
        <v>41.48728</v>
      </c>
      <c r="CD14" s="3" t="n">
        <v>0</v>
      </c>
      <c r="CE14" s="7" t="n">
        <v>0.1169778</v>
      </c>
      <c r="CF14" s="3" t="n">
        <v>32.97971</v>
      </c>
      <c r="CG14" s="3" t="n">
        <v>52.18949</v>
      </c>
      <c r="CH14" s="3" t="n">
        <v>277.6083</v>
      </c>
      <c r="CI14" s="3" t="n">
        <v>996</v>
      </c>
      <c r="CJ14" s="3" t="n">
        <v>0.1169778</v>
      </c>
      <c r="CK14" s="3" t="n">
        <v>792</v>
      </c>
      <c r="CL14" s="3" t="n">
        <v>1253</v>
      </c>
      <c r="CM14" s="3" t="n">
        <v>277.6083</v>
      </c>
      <c r="CN14" s="3" t="n">
        <v>0.4775552600121816</v>
      </c>
      <c r="CO14" s="3" t="n">
        <v>0.4903751422693903</v>
      </c>
      <c r="CP14" s="3" t="n">
        <v>0.4927582331622892</v>
      </c>
      <c r="CQ14" s="3" t="n">
        <v>0.4471881335121814</v>
      </c>
      <c r="CR14" s="3" t="n">
        <v>0.4725793710462361</v>
      </c>
      <c r="CS14" s="3" t="n">
        <v>0.5239759501681494</v>
      </c>
      <c r="CT14" s="3" t="n">
        <v>1</v>
      </c>
      <c r="CU14" s="3" t="n">
        <v>4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11</v>
      </c>
      <c r="DF14" s="3" t="n">
        <v>12</v>
      </c>
      <c r="DG14" s="3" t="n">
        <v>12</v>
      </c>
      <c r="DH14" s="3" t="n">
        <v>12</v>
      </c>
      <c r="DI14" s="3" t="n">
        <v>11</v>
      </c>
      <c r="DJ14" s="3" t="n">
        <v>12</v>
      </c>
      <c r="DK14" s="3" t="n">
        <v>12</v>
      </c>
      <c r="DL14" s="3" t="n">
        <v>17</v>
      </c>
    </row>
    <row r="15">
      <c r="A15" s="1" t="n">
        <v>14</v>
      </c>
      <c r="B15" s="3" t="n">
        <v>3</v>
      </c>
      <c r="C15" s="3" t="n">
        <v>0</v>
      </c>
      <c r="D15" s="4" t="inlineStr">
        <is>
          <t>Sylvia atricapilla</t>
        </is>
      </c>
      <c r="E15" s="4" t="inlineStr">
        <is>
          <t>a+b</t>
        </is>
      </c>
      <c r="F15" s="4" t="inlineStr">
        <is>
          <t>m</t>
        </is>
      </c>
      <c r="G15" s="4" t="inlineStr">
        <is>
          <t>5mn</t>
        </is>
      </c>
      <c r="H15" s="4" t="inlineStr">
        <is>
          <t>HNORMAL</t>
        </is>
      </c>
      <c r="I15" s="4" t="inlineStr">
        <is>
          <t>POLY</t>
        </is>
      </c>
      <c r="J15" s="5" t="inlineStr"/>
      <c r="K15" s="3" t="n">
        <v>315.500903969655</v>
      </c>
      <c r="L15" s="3" t="n">
        <v>15</v>
      </c>
      <c r="M15" s="4" t="inlineStr">
        <is>
          <t>SylvAtri-ab-5mn-m-hno-pol-ra-ma</t>
        </is>
      </c>
      <c r="N15" s="3" t="n">
        <v>1</v>
      </c>
      <c r="O15" s="3" t="n">
        <v>270</v>
      </c>
      <c r="P15" s="3" t="n">
        <v>10.843323181859</v>
      </c>
      <c r="Q15" s="3" t="n">
        <v>488.187599344441</v>
      </c>
      <c r="R15" s="4" t="inlineStr">
        <is>
          <t>HNORMAL</t>
        </is>
      </c>
      <c r="S15" s="4" t="inlineStr">
        <is>
          <t>POLY</t>
        </is>
      </c>
      <c r="T15" s="4" t="inlineStr">
        <is>
          <t>AIC</t>
        </is>
      </c>
      <c r="U15" s="3" t="n">
        <v>95</v>
      </c>
      <c r="V15" s="5" t="inlineStr"/>
      <c r="W15" s="3" t="n">
        <v>315.500903969655</v>
      </c>
      <c r="X15" s="3" t="n">
        <v>15</v>
      </c>
      <c r="Y15" s="7" t="n">
        <v>1</v>
      </c>
      <c r="Z15" s="12" t="n">
        <v>45046.66321142361</v>
      </c>
      <c r="AA15" s="3" t="n">
        <v>1.104494</v>
      </c>
      <c r="AB15" s="4">
        <f>HYPERLINK("file:///SylvAtri-ab-5mn-m-hno-pol-ra-ma-037exkgf", "SylvAtri-ab-5mn-m-hno-pol-ra-ma-037exkgf")</f>
        <v/>
      </c>
      <c r="AC15" s="3" t="n">
        <v>262</v>
      </c>
      <c r="AD15" s="3" t="n">
        <v>96</v>
      </c>
      <c r="AE15" s="3" t="n">
        <v>190</v>
      </c>
      <c r="AF15" s="3" t="n">
        <v>1.378947</v>
      </c>
      <c r="AG15" s="3" t="n">
        <v>0.08417479999999999</v>
      </c>
      <c r="AH15" s="3" t="n">
        <v>1.167083</v>
      </c>
      <c r="AI15" s="3" t="n">
        <v>1.629273</v>
      </c>
      <c r="AJ15" s="3" t="n">
        <v>95</v>
      </c>
      <c r="AK15" s="3" t="n">
        <v>0</v>
      </c>
      <c r="AL15" s="3" t="n">
        <v>315.501</v>
      </c>
      <c r="AM15" s="3" t="n">
        <v>97.03703703703704</v>
      </c>
      <c r="AN15" s="3" t="n">
        <v>3</v>
      </c>
      <c r="AO15" s="3" t="n">
        <v>0</v>
      </c>
      <c r="AP15" s="3" t="n">
        <v>2818.634</v>
      </c>
      <c r="AQ15" s="6" t="n">
        <v>0.2418475</v>
      </c>
      <c r="AR15" s="3" t="n">
        <v>0.2418475</v>
      </c>
      <c r="AS15" s="5" t="inlineStr"/>
      <c r="AT15" s="5" t="inlineStr"/>
      <c r="AU15" s="3" t="n">
        <v>0.0001912436</v>
      </c>
      <c r="AV15" s="3" t="n">
        <v>0.09343750000000001</v>
      </c>
      <c r="AW15" s="3" t="n">
        <v>0.000159167</v>
      </c>
      <c r="AX15" s="3" t="n">
        <v>0.0002297846</v>
      </c>
      <c r="AY15" s="3" t="n">
        <v>259</v>
      </c>
      <c r="AZ15" s="3" t="n">
        <v>0.105061</v>
      </c>
      <c r="BA15" s="3" t="n">
        <v>0.09343752</v>
      </c>
      <c r="BB15" s="3" t="n">
        <v>0.08743948</v>
      </c>
      <c r="BC15" s="3" t="n">
        <v>0.1262338</v>
      </c>
      <c r="BD15" s="3" t="n">
        <v>259</v>
      </c>
      <c r="BE15" s="3" t="n">
        <v>102.2637</v>
      </c>
      <c r="BF15" s="3" t="n">
        <v>0.04671876</v>
      </c>
      <c r="BG15" s="3" t="n">
        <v>93.28021</v>
      </c>
      <c r="BH15" s="3" t="n">
        <v>112.1124</v>
      </c>
      <c r="BI15" s="3" t="n">
        <v>259</v>
      </c>
      <c r="BJ15" s="3" t="n">
        <v>2818.727</v>
      </c>
      <c r="BK15" s="3" t="n">
        <v>2829.339</v>
      </c>
      <c r="BL15" s="3" t="n">
        <v>-1406.317</v>
      </c>
      <c r="BM15" s="6" t="n">
        <v>0.3218013</v>
      </c>
      <c r="BN15" s="3" t="n">
        <v>0.3</v>
      </c>
      <c r="BO15" s="3" t="n">
        <v>0.2</v>
      </c>
      <c r="BP15" s="4" t="inlineStr">
        <is>
          <t>HNORMAL</t>
        </is>
      </c>
      <c r="BQ15" s="4" t="inlineStr">
        <is>
          <t>POLY</t>
        </is>
      </c>
      <c r="BR15" s="3" t="n">
        <v>1</v>
      </c>
      <c r="BS15" s="3" t="n">
        <v>2</v>
      </c>
      <c r="BT15" s="3" t="n">
        <v>0</v>
      </c>
      <c r="BU15" s="3" t="n">
        <v>68.17985</v>
      </c>
      <c r="BV15" s="3" t="n">
        <v>-10.90391</v>
      </c>
      <c r="BW15" s="3" t="n">
        <v>64.78111</v>
      </c>
      <c r="BX15" s="3" t="n">
        <v>41.97152</v>
      </c>
      <c r="BY15" s="3" t="n">
        <v>0.1257615</v>
      </c>
      <c r="BZ15" s="3" t="n">
        <v>32.80196</v>
      </c>
      <c r="CA15" s="3" t="n">
        <v>53.70437</v>
      </c>
      <c r="CB15" s="3" t="n">
        <v>304.0358</v>
      </c>
      <c r="CC15" s="3" t="n">
        <v>41.97152</v>
      </c>
      <c r="CD15" s="3" t="n">
        <v>0</v>
      </c>
      <c r="CE15" s="7" t="n">
        <v>0.1257615</v>
      </c>
      <c r="CF15" s="3" t="n">
        <v>32.80196</v>
      </c>
      <c r="CG15" s="3" t="n">
        <v>53.70437</v>
      </c>
      <c r="CH15" s="3" t="n">
        <v>304.0358</v>
      </c>
      <c r="CI15" s="3" t="n">
        <v>1007</v>
      </c>
      <c r="CJ15" s="3" t="n">
        <v>0.1257615</v>
      </c>
      <c r="CK15" s="3" t="n">
        <v>787</v>
      </c>
      <c r="CL15" s="3" t="n">
        <v>1289</v>
      </c>
      <c r="CM15" s="3" t="n">
        <v>304.0358</v>
      </c>
      <c r="CN15" s="3" t="n">
        <v>0.4386189223767188</v>
      </c>
      <c r="CO15" s="3" t="n">
        <v>0.4542377571392927</v>
      </c>
      <c r="CP15" s="3" t="n">
        <v>0.4568923343303197</v>
      </c>
      <c r="CQ15" s="3" t="n">
        <v>0.4257130395622435</v>
      </c>
      <c r="CR15" s="3" t="n">
        <v>0.4394402802612932</v>
      </c>
      <c r="CS15" s="3" t="n">
        <v>0.4880431531267514</v>
      </c>
      <c r="CT15" s="3" t="n">
        <v>0</v>
      </c>
      <c r="CU15" s="3" t="n">
        <v>3</v>
      </c>
      <c r="CV15" s="3" t="n">
        <v>0</v>
      </c>
      <c r="CW15" s="3" t="n">
        <v>1</v>
      </c>
      <c r="CX15" s="3" t="n">
        <v>0</v>
      </c>
      <c r="CY15" s="3" t="n">
        <v>1</v>
      </c>
      <c r="CZ15" s="3" t="n">
        <v>1</v>
      </c>
      <c r="DA15" s="3" t="n">
        <v>1</v>
      </c>
      <c r="DB15" s="3" t="n">
        <v>1</v>
      </c>
      <c r="DC15" s="3" t="n">
        <v>1</v>
      </c>
      <c r="DD15" s="3" t="n">
        <v>1</v>
      </c>
      <c r="DE15" s="3" t="n">
        <v>8</v>
      </c>
      <c r="DF15" s="3" t="n">
        <v>13</v>
      </c>
      <c r="DG15" s="3" t="n">
        <v>13</v>
      </c>
      <c r="DH15" s="3" t="n">
        <v>13</v>
      </c>
      <c r="DI15" s="3" t="n">
        <v>12</v>
      </c>
      <c r="DJ15" s="3" t="n">
        <v>13</v>
      </c>
      <c r="DK15" s="3" t="n">
        <v>13</v>
      </c>
      <c r="DL15" s="3" t="n">
        <v>8</v>
      </c>
    </row>
    <row r="16">
      <c r="A16" s="1" t="n">
        <v>15</v>
      </c>
      <c r="B16" s="3" t="n">
        <v>2</v>
      </c>
      <c r="C16" s="3" t="n">
        <v>0</v>
      </c>
      <c r="D16" s="4" t="inlineStr">
        <is>
          <t>Sylvia atricapilla</t>
        </is>
      </c>
      <c r="E16" s="4" t="inlineStr">
        <is>
          <t>a+b</t>
        </is>
      </c>
      <c r="F16" s="4" t="inlineStr">
        <is>
          <t>m</t>
        </is>
      </c>
      <c r="G16" s="4" t="inlineStr">
        <is>
          <t>5mn</t>
        </is>
      </c>
      <c r="H16" s="4" t="inlineStr">
        <is>
          <t>HNORMAL</t>
        </is>
      </c>
      <c r="I16" s="4" t="inlineStr">
        <is>
          <t>POLY</t>
        </is>
      </c>
      <c r="J16" s="5" t="inlineStr"/>
      <c r="K16" s="3" t="n">
        <v>319.4278886906082</v>
      </c>
      <c r="L16" s="5" t="inlineStr"/>
      <c r="M16" s="4" t="inlineStr">
        <is>
          <t>SylvAtri-ab-5mn-m-hno-pol-ra</t>
        </is>
      </c>
      <c r="N16" s="3" t="n">
        <v>1</v>
      </c>
      <c r="O16" s="3" t="n">
        <v>270</v>
      </c>
      <c r="P16" s="3" t="n">
        <v>10.843323181859</v>
      </c>
      <c r="Q16" s="3" t="n">
        <v>488.187599344441</v>
      </c>
      <c r="R16" s="4" t="inlineStr">
        <is>
          <t>HNORMAL</t>
        </is>
      </c>
      <c r="S16" s="4" t="inlineStr">
        <is>
          <t>POLY</t>
        </is>
      </c>
      <c r="T16" s="4" t="inlineStr">
        <is>
          <t>AIC</t>
        </is>
      </c>
      <c r="U16" s="3" t="n">
        <v>95</v>
      </c>
      <c r="V16" s="5" t="inlineStr"/>
      <c r="W16" s="3" t="n">
        <v>319.4278886906082</v>
      </c>
      <c r="X16" s="5" t="inlineStr"/>
      <c r="Y16" s="7" t="n">
        <v>1</v>
      </c>
      <c r="Z16" s="12" t="n">
        <v>45046.66321135416</v>
      </c>
      <c r="AA16" s="3" t="n">
        <v>0.630996</v>
      </c>
      <c r="AB16" s="4">
        <f>HYPERLINK("file:///SylvAtri-ab-5mn-m-hno-pol-ra-jxjy_6k6", "SylvAtri-ab-5mn-m-hno-pol-ra-jxjy_6k6")</f>
        <v/>
      </c>
      <c r="AC16" s="3" t="n">
        <v>262</v>
      </c>
      <c r="AD16" s="3" t="n">
        <v>96</v>
      </c>
      <c r="AE16" s="3" t="n">
        <v>190</v>
      </c>
      <c r="AF16" s="3" t="n">
        <v>1.378947</v>
      </c>
      <c r="AG16" s="3" t="n">
        <v>0.08417479999999999</v>
      </c>
      <c r="AH16" s="3" t="n">
        <v>1.167083</v>
      </c>
      <c r="AI16" s="3" t="n">
        <v>1.629273</v>
      </c>
      <c r="AJ16" s="3" t="n">
        <v>95</v>
      </c>
      <c r="AK16" s="3" t="n">
        <v>0</v>
      </c>
      <c r="AL16" s="3" t="n">
        <v>319.428</v>
      </c>
      <c r="AM16" s="3" t="n">
        <v>97.03703703703704</v>
      </c>
      <c r="AN16" s="3" t="n">
        <v>3</v>
      </c>
      <c r="AO16" s="3" t="n">
        <v>0</v>
      </c>
      <c r="AP16" s="3" t="n">
        <v>2818.773</v>
      </c>
      <c r="AQ16" s="10" t="n">
        <v>0.1461519</v>
      </c>
      <c r="AR16" s="3" t="n">
        <v>0.006824076</v>
      </c>
      <c r="AS16" s="3" t="n">
        <v>0.01319665</v>
      </c>
      <c r="AT16" s="3" t="n">
        <v>0.1461519</v>
      </c>
      <c r="AU16" s="3" t="n">
        <v>0.0001916141</v>
      </c>
      <c r="AV16" s="3" t="n">
        <v>0.09354895000000001</v>
      </c>
      <c r="AW16" s="3" t="n">
        <v>0.0001594406</v>
      </c>
      <c r="AX16" s="3" t="n">
        <v>0.00023028</v>
      </c>
      <c r="AY16" s="3" t="n">
        <v>259</v>
      </c>
      <c r="AZ16" s="3" t="n">
        <v>0.1022955</v>
      </c>
      <c r="BA16" s="3" t="n">
        <v>0.09354891999999999</v>
      </c>
      <c r="BB16" s="3" t="n">
        <v>0.08511924999999999</v>
      </c>
      <c r="BC16" s="3" t="n">
        <v>0.1229377</v>
      </c>
      <c r="BD16" s="3" t="n">
        <v>259</v>
      </c>
      <c r="BE16" s="3" t="n">
        <v>102.1648</v>
      </c>
      <c r="BF16" s="3" t="n">
        <v>0.04677446</v>
      </c>
      <c r="BG16" s="3" t="n">
        <v>93.17977</v>
      </c>
      <c r="BH16" s="3" t="n">
        <v>112.0162</v>
      </c>
      <c r="BI16" s="3" t="n">
        <v>259</v>
      </c>
      <c r="BJ16" s="3" t="n">
        <v>2818.866</v>
      </c>
      <c r="BK16" s="3" t="n">
        <v>2829.479</v>
      </c>
      <c r="BL16" s="3" t="n">
        <v>-1406.387</v>
      </c>
      <c r="BM16" s="6" t="n">
        <v>0.3146848</v>
      </c>
      <c r="BN16" s="3" t="n">
        <v>0.3</v>
      </c>
      <c r="BO16" s="3" t="n">
        <v>0.2</v>
      </c>
      <c r="BP16" s="4" t="inlineStr">
        <is>
          <t>HNORMAL</t>
        </is>
      </c>
      <c r="BQ16" s="4" t="inlineStr">
        <is>
          <t>POLY</t>
        </is>
      </c>
      <c r="BR16" s="3" t="n">
        <v>1</v>
      </c>
      <c r="BS16" s="3" t="n">
        <v>2</v>
      </c>
      <c r="BT16" s="3" t="n">
        <v>0</v>
      </c>
      <c r="BU16" s="3" t="n">
        <v>68.04577</v>
      </c>
      <c r="BV16" s="3" t="n">
        <v>-11.46612</v>
      </c>
      <c r="BW16" s="3" t="n">
        <v>70.7282</v>
      </c>
      <c r="BX16" s="3" t="n">
        <v>42.05285</v>
      </c>
      <c r="BY16" s="3" t="n">
        <v>0.1258444</v>
      </c>
      <c r="BZ16" s="3" t="n">
        <v>32.86026</v>
      </c>
      <c r="CA16" s="3" t="n">
        <v>53.81704</v>
      </c>
      <c r="CB16" s="3" t="n">
        <v>304.3172</v>
      </c>
      <c r="CC16" s="3" t="n">
        <v>42.05285</v>
      </c>
      <c r="CD16" s="3" t="n">
        <v>0</v>
      </c>
      <c r="CE16" s="7" t="n">
        <v>0.1258444</v>
      </c>
      <c r="CF16" s="3" t="n">
        <v>32.86026</v>
      </c>
      <c r="CG16" s="3" t="n">
        <v>53.81704</v>
      </c>
      <c r="CH16" s="3" t="n">
        <v>304.3172</v>
      </c>
      <c r="CI16" s="3" t="n">
        <v>1009</v>
      </c>
      <c r="CJ16" s="3" t="n">
        <v>0.1258444</v>
      </c>
      <c r="CK16" s="3" t="n">
        <v>789</v>
      </c>
      <c r="CL16" s="3" t="n">
        <v>1292</v>
      </c>
      <c r="CM16" s="3" t="n">
        <v>304.3172</v>
      </c>
      <c r="CN16" s="3" t="n">
        <v>0.4068517979749609</v>
      </c>
      <c r="CO16" s="3" t="n">
        <v>0.425308868572578</v>
      </c>
      <c r="CP16" s="3" t="n">
        <v>0.4277979575999621</v>
      </c>
      <c r="CQ16" s="3" t="n">
        <v>0.3796755930871543</v>
      </c>
      <c r="CR16" s="3" t="n">
        <v>0.4134477209306063</v>
      </c>
      <c r="CS16" s="3" t="n">
        <v>0.4603002088749659</v>
      </c>
      <c r="CT16" s="3" t="n">
        <v>0</v>
      </c>
      <c r="CU16" s="3" t="n">
        <v>3</v>
      </c>
      <c r="CV16" s="3" t="n">
        <v>0</v>
      </c>
      <c r="CW16" s="3" t="n">
        <v>2</v>
      </c>
      <c r="CX16" s="3" t="n">
        <v>1</v>
      </c>
      <c r="CY16" s="3" t="n">
        <v>2</v>
      </c>
      <c r="CZ16" s="3" t="n">
        <v>2</v>
      </c>
      <c r="DA16" s="3" t="n">
        <v>2</v>
      </c>
      <c r="DB16" s="3" t="n">
        <v>2</v>
      </c>
      <c r="DC16" s="3" t="n">
        <v>2</v>
      </c>
      <c r="DD16" s="3" t="n">
        <v>2</v>
      </c>
      <c r="DE16" s="3" t="n">
        <v>13</v>
      </c>
      <c r="DF16" s="3" t="n">
        <v>14</v>
      </c>
      <c r="DG16" s="3" t="n">
        <v>14</v>
      </c>
      <c r="DH16" s="3" t="n">
        <v>14</v>
      </c>
      <c r="DI16" s="3" t="n">
        <v>14</v>
      </c>
      <c r="DJ16" s="3" t="n">
        <v>14</v>
      </c>
      <c r="DK16" s="3" t="n">
        <v>14</v>
      </c>
      <c r="DL16" s="3" t="n">
        <v>9</v>
      </c>
    </row>
    <row r="17">
      <c r="A17" s="1" t="n">
        <v>16</v>
      </c>
      <c r="B17" s="3" t="n">
        <v>27</v>
      </c>
      <c r="C17" s="3" t="n">
        <v>0</v>
      </c>
      <c r="D17" s="4" t="inlineStr">
        <is>
          <t>Sylvia atricapilla</t>
        </is>
      </c>
      <c r="E17" s="4" t="inlineStr">
        <is>
          <t>a+b</t>
        </is>
      </c>
      <c r="F17" s="4" t="inlineStr">
        <is>
          <t>m</t>
        </is>
      </c>
      <c r="G17" s="4" t="inlineStr">
        <is>
          <t>5mn</t>
        </is>
      </c>
      <c r="H17" s="4" t="inlineStr">
        <is>
          <t>HAZARD</t>
        </is>
      </c>
      <c r="I17" s="4" t="inlineStr">
        <is>
          <t>POLY</t>
        </is>
      </c>
      <c r="J17" s="3" t="n">
        <v>20</v>
      </c>
      <c r="K17" s="3" t="n">
        <v>200</v>
      </c>
      <c r="L17" s="5" t="inlineStr"/>
      <c r="M17" s="4" t="inlineStr">
        <is>
          <t>SylvAtri-ab-5mn-m-haz-pol-l20-r200</t>
        </is>
      </c>
      <c r="N17" s="3" t="n">
        <v>0</v>
      </c>
      <c r="O17" s="3" t="n">
        <v>270</v>
      </c>
      <c r="P17" s="3" t="n">
        <v>10.843323181859</v>
      </c>
      <c r="Q17" s="3" t="n">
        <v>488.187599344441</v>
      </c>
      <c r="R17" s="4" t="inlineStr">
        <is>
          <t>HAZARD</t>
        </is>
      </c>
      <c r="S17" s="4" t="inlineStr">
        <is>
          <t>POLY</t>
        </is>
      </c>
      <c r="T17" s="4" t="inlineStr">
        <is>
          <t>AIC</t>
        </is>
      </c>
      <c r="U17" s="3" t="n">
        <v>95</v>
      </c>
      <c r="V17" s="3" t="n">
        <v>20</v>
      </c>
      <c r="W17" s="3" t="n">
        <v>200</v>
      </c>
      <c r="X17" s="5" t="inlineStr"/>
      <c r="Y17" s="6" t="n">
        <v>2</v>
      </c>
      <c r="Z17" s="12" t="n">
        <v>45046.66322163194</v>
      </c>
      <c r="AA17" s="3" t="n">
        <v>1.216001</v>
      </c>
      <c r="AB17" s="4">
        <f>HYPERLINK("file:///SylvAtri-ab-5mn-m-haz-pol-l20-r200-e_krzl_5", "SylvAtri-ab-5mn-m-haz-pol-l20-r200-e_krzl_5")</f>
        <v/>
      </c>
      <c r="AC17" s="3" t="n">
        <v>236</v>
      </c>
      <c r="AD17" s="3" t="n">
        <v>96</v>
      </c>
      <c r="AE17" s="3" t="n">
        <v>190</v>
      </c>
      <c r="AF17" s="3" t="n">
        <v>1.242105</v>
      </c>
      <c r="AG17" s="3" t="n">
        <v>0.08534943</v>
      </c>
      <c r="AH17" s="3" t="n">
        <v>1.04883</v>
      </c>
      <c r="AI17" s="3" t="n">
        <v>1.470997</v>
      </c>
      <c r="AJ17" s="3" t="n">
        <v>95</v>
      </c>
      <c r="AK17" s="3" t="n">
        <v>20</v>
      </c>
      <c r="AL17" s="3" t="n">
        <v>200</v>
      </c>
      <c r="AM17" s="3" t="n">
        <v>87.4074074074074</v>
      </c>
      <c r="AN17" s="3" t="n">
        <v>2</v>
      </c>
      <c r="AO17" s="3" t="n">
        <v>0</v>
      </c>
      <c r="AP17" s="3" t="n">
        <v>2403.959</v>
      </c>
      <c r="AQ17" s="10" t="n">
        <v>0.03332615</v>
      </c>
      <c r="AR17" s="3" t="n">
        <v>0.009356618000000001</v>
      </c>
      <c r="AS17" s="3" t="n">
        <v>0.1140916</v>
      </c>
      <c r="AT17" s="3" t="n">
        <v>0.03332615</v>
      </c>
      <c r="AU17" s="3" t="n">
        <v>0.0001688913</v>
      </c>
      <c r="AV17" s="3" t="n">
        <v>0.1165894</v>
      </c>
      <c r="AW17" s="3" t="n">
        <v>0.0001343342</v>
      </c>
      <c r="AX17" s="3" t="n">
        <v>0.000212338</v>
      </c>
      <c r="AY17" s="3" t="n">
        <v>234</v>
      </c>
      <c r="AZ17" s="3" t="n">
        <v>0.2960485</v>
      </c>
      <c r="BA17" s="3" t="n">
        <v>0.1165895</v>
      </c>
      <c r="BB17" s="3" t="n">
        <v>0.2354736</v>
      </c>
      <c r="BC17" s="3" t="n">
        <v>0.372206</v>
      </c>
      <c r="BD17" s="3" t="n">
        <v>234</v>
      </c>
      <c r="BE17" s="3" t="n">
        <v>108.8207</v>
      </c>
      <c r="BF17" s="3" t="n">
        <v>0.05829473</v>
      </c>
      <c r="BG17" s="3" t="n">
        <v>97.0231</v>
      </c>
      <c r="BH17" s="3" t="n">
        <v>122.0528</v>
      </c>
      <c r="BI17" s="3" t="n">
        <v>234</v>
      </c>
      <c r="BJ17" s="3" t="n">
        <v>2404.01</v>
      </c>
      <c r="BK17" s="3" t="n">
        <v>2410.887</v>
      </c>
      <c r="BL17" s="3" t="n">
        <v>-1199.979</v>
      </c>
      <c r="BM17" s="6" t="n">
        <v>0.3018347</v>
      </c>
      <c r="BN17" s="3" t="n">
        <v>0.4</v>
      </c>
      <c r="BO17" s="3" t="n">
        <v>0.4</v>
      </c>
      <c r="BP17" s="4" t="inlineStr">
        <is>
          <t>HAZARD</t>
        </is>
      </c>
      <c r="BQ17" s="4" t="inlineStr">
        <is>
          <t>POLY</t>
        </is>
      </c>
      <c r="BR17" s="3" t="n">
        <v>2</v>
      </c>
      <c r="BS17" s="3" t="n">
        <v>0</v>
      </c>
      <c r="BT17" s="3" t="n">
        <v>0</v>
      </c>
      <c r="BU17" s="3" t="n">
        <v>82.01009000000001</v>
      </c>
      <c r="BV17" s="3" t="n">
        <v>3.143636</v>
      </c>
      <c r="BW17" s="5" t="inlineStr"/>
      <c r="BX17" s="3" t="n">
        <v>33.38764</v>
      </c>
      <c r="BY17" s="3" t="n">
        <v>0.1444909</v>
      </c>
      <c r="BZ17" s="3" t="n">
        <v>25.16343</v>
      </c>
      <c r="CA17" s="3" t="n">
        <v>44.29979</v>
      </c>
      <c r="CB17" s="3" t="n">
        <v>323.3023</v>
      </c>
      <c r="CC17" s="3" t="n">
        <v>33.38764</v>
      </c>
      <c r="CD17" s="3" t="n">
        <v>0.0330574</v>
      </c>
      <c r="CE17" s="7" t="n">
        <v>0.1444909</v>
      </c>
      <c r="CF17" s="3" t="n">
        <v>25.16343</v>
      </c>
      <c r="CG17" s="3" t="n">
        <v>44.29979</v>
      </c>
      <c r="CH17" s="3" t="n">
        <v>323.3023</v>
      </c>
      <c r="CI17" s="3" t="n">
        <v>801</v>
      </c>
      <c r="CJ17" s="3" t="n">
        <v>0.1444909</v>
      </c>
      <c r="CK17" s="3" t="n">
        <v>604</v>
      </c>
      <c r="CL17" s="3" t="n">
        <v>1063</v>
      </c>
      <c r="CM17" s="3" t="n">
        <v>323.3023</v>
      </c>
      <c r="CN17" s="3" t="n">
        <v>0.3776241232461179</v>
      </c>
      <c r="CO17" s="3" t="n">
        <v>0.3918583764409471</v>
      </c>
      <c r="CP17" s="3" t="n">
        <v>0.3986627483548469</v>
      </c>
      <c r="CQ17" s="3" t="n">
        <v>0.3025852973570886</v>
      </c>
      <c r="CR17" s="3" t="n">
        <v>0.3865265939316681</v>
      </c>
      <c r="CS17" s="3" t="n">
        <v>0.4280353481610087</v>
      </c>
      <c r="CT17" s="3" t="n">
        <v>1</v>
      </c>
      <c r="CU17" s="3" t="n">
        <v>2</v>
      </c>
      <c r="CV17" s="3" t="n">
        <v>0</v>
      </c>
      <c r="CW17" s="3" t="n">
        <v>0</v>
      </c>
      <c r="CX17" s="3" t="n">
        <v>1</v>
      </c>
      <c r="CY17" s="3" t="n">
        <v>0</v>
      </c>
      <c r="CZ17" s="3" t="n">
        <v>0</v>
      </c>
      <c r="DA17" s="3" t="n">
        <v>0</v>
      </c>
      <c r="DB17" s="3" t="n">
        <v>0</v>
      </c>
      <c r="DC17" s="3" t="n">
        <v>0</v>
      </c>
      <c r="DD17" s="3" t="n">
        <v>0</v>
      </c>
      <c r="DE17" s="3" t="n">
        <v>15</v>
      </c>
      <c r="DF17" s="3" t="n">
        <v>15</v>
      </c>
      <c r="DG17" s="3" t="n">
        <v>15</v>
      </c>
      <c r="DH17" s="3" t="n">
        <v>15</v>
      </c>
      <c r="DI17" s="3" t="n">
        <v>15</v>
      </c>
      <c r="DJ17" s="3" t="n">
        <v>15</v>
      </c>
      <c r="DK17" s="3" t="n">
        <v>15</v>
      </c>
      <c r="DL17" s="3" t="n">
        <v>23</v>
      </c>
    </row>
    <row r="18">
      <c r="A18" s="1" t="n">
        <v>17</v>
      </c>
      <c r="B18" s="3" t="n">
        <v>24</v>
      </c>
      <c r="C18" s="3" t="n">
        <v>0</v>
      </c>
      <c r="D18" s="4" t="inlineStr">
        <is>
          <t>Sylvia atricapilla</t>
        </is>
      </c>
      <c r="E18" s="4" t="inlineStr">
        <is>
          <t>a+b</t>
        </is>
      </c>
      <c r="F18" s="4" t="inlineStr">
        <is>
          <t>m</t>
        </is>
      </c>
      <c r="G18" s="4" t="inlineStr">
        <is>
          <t>5mn</t>
        </is>
      </c>
      <c r="H18" s="4" t="inlineStr">
        <is>
          <t>HAZARD</t>
        </is>
      </c>
      <c r="I18" s="4" t="inlineStr">
        <is>
          <t>POLY</t>
        </is>
      </c>
      <c r="J18" s="5" t="inlineStr"/>
      <c r="K18" s="3" t="n">
        <v>200</v>
      </c>
      <c r="L18" s="5" t="inlineStr"/>
      <c r="M18" s="4" t="inlineStr">
        <is>
          <t>SylvAtri-ab-5mn-m-haz-pol-r200</t>
        </is>
      </c>
      <c r="N18" s="3" t="n">
        <v>0</v>
      </c>
      <c r="O18" s="3" t="n">
        <v>270</v>
      </c>
      <c r="P18" s="3" t="n">
        <v>10.843323181859</v>
      </c>
      <c r="Q18" s="3" t="n">
        <v>488.187599344441</v>
      </c>
      <c r="R18" s="4" t="inlineStr">
        <is>
          <t>HAZARD</t>
        </is>
      </c>
      <c r="S18" s="4" t="inlineStr">
        <is>
          <t>POLY</t>
        </is>
      </c>
      <c r="T18" s="4" t="inlineStr">
        <is>
          <t>AIC</t>
        </is>
      </c>
      <c r="U18" s="3" t="n">
        <v>95</v>
      </c>
      <c r="V18" s="5" t="inlineStr"/>
      <c r="W18" s="3" t="n">
        <v>200</v>
      </c>
      <c r="X18" s="5" t="inlineStr"/>
      <c r="Y18" s="6" t="n">
        <v>2</v>
      </c>
      <c r="Z18" s="12" t="n">
        <v>45046.66322140046</v>
      </c>
      <c r="AA18" s="3" t="n">
        <v>1.119998</v>
      </c>
      <c r="AB18" s="4">
        <f>HYPERLINK("file:///SylvAtri-ab-5mn-m-haz-pol-r200-d7hbko7b", "SylvAtri-ab-5mn-m-haz-pol-r200-d7hbko7b")</f>
        <v/>
      </c>
      <c r="AC18" s="3" t="n">
        <v>241</v>
      </c>
      <c r="AD18" s="3" t="n">
        <v>96</v>
      </c>
      <c r="AE18" s="3" t="n">
        <v>190</v>
      </c>
      <c r="AF18" s="3" t="n">
        <v>1.268421</v>
      </c>
      <c r="AG18" s="3" t="n">
        <v>0.08735091</v>
      </c>
      <c r="AH18" s="3" t="n">
        <v>1.066827</v>
      </c>
      <c r="AI18" s="3" t="n">
        <v>1.50811</v>
      </c>
      <c r="AJ18" s="3" t="n">
        <v>95</v>
      </c>
      <c r="AK18" s="3" t="n">
        <v>0</v>
      </c>
      <c r="AL18" s="3" t="n">
        <v>200</v>
      </c>
      <c r="AM18" s="3" t="n">
        <v>89.25925925925925</v>
      </c>
      <c r="AN18" s="3" t="n">
        <v>2</v>
      </c>
      <c r="AO18" s="3" t="n">
        <v>0</v>
      </c>
      <c r="AP18" s="3" t="n">
        <v>2480.172</v>
      </c>
      <c r="AQ18" s="10" t="n">
        <v>0.01678169</v>
      </c>
      <c r="AR18" s="3" t="n">
        <v>0.02089</v>
      </c>
      <c r="AS18" s="3" t="n">
        <v>0.1192813</v>
      </c>
      <c r="AT18" s="3" t="n">
        <v>0.01678169</v>
      </c>
      <c r="AU18" s="3" t="n">
        <v>0.0001580355</v>
      </c>
      <c r="AV18" s="3" t="n">
        <v>0.1057854</v>
      </c>
      <c r="AW18" s="3" t="n">
        <v>0.0001283818</v>
      </c>
      <c r="AX18" s="3" t="n">
        <v>0.0001945387</v>
      </c>
      <c r="AY18" s="3" t="n">
        <v>239</v>
      </c>
      <c r="AZ18" s="3" t="n">
        <v>0.3163846</v>
      </c>
      <c r="BA18" s="3" t="n">
        <v>0.1057854</v>
      </c>
      <c r="BB18" s="3" t="n">
        <v>0.2570183</v>
      </c>
      <c r="BC18" s="3" t="n">
        <v>0.3894635</v>
      </c>
      <c r="BD18" s="3" t="n">
        <v>239</v>
      </c>
      <c r="BE18" s="3" t="n">
        <v>112.4962</v>
      </c>
      <c r="BF18" s="3" t="n">
        <v>0.0528927</v>
      </c>
      <c r="BG18" s="3" t="n">
        <v>101.3719</v>
      </c>
      <c r="BH18" s="3" t="n">
        <v>124.8411</v>
      </c>
      <c r="BI18" s="3" t="n">
        <v>239</v>
      </c>
      <c r="BJ18" s="3" t="n">
        <v>2480.222</v>
      </c>
      <c r="BK18" s="3" t="n">
        <v>2487.141</v>
      </c>
      <c r="BL18" s="3" t="n">
        <v>-1238.086</v>
      </c>
      <c r="BM18" s="6" t="n">
        <v>0.3176201</v>
      </c>
      <c r="BN18" s="3" t="n">
        <v>0.5</v>
      </c>
      <c r="BO18" s="3" t="n">
        <v>0.4</v>
      </c>
      <c r="BP18" s="4" t="inlineStr">
        <is>
          <t>HAZARD</t>
        </is>
      </c>
      <c r="BQ18" s="4" t="inlineStr">
        <is>
          <t>POLY</t>
        </is>
      </c>
      <c r="BR18" s="3" t="n">
        <v>2</v>
      </c>
      <c r="BS18" s="3" t="n">
        <v>0</v>
      </c>
      <c r="BT18" s="3" t="n">
        <v>0</v>
      </c>
      <c r="BU18" s="3" t="n">
        <v>84.4092</v>
      </c>
      <c r="BV18" s="3" t="n">
        <v>3.226305</v>
      </c>
      <c r="BW18" s="5" t="inlineStr"/>
      <c r="BX18" s="3" t="n">
        <v>31.90349</v>
      </c>
      <c r="BY18" s="3" t="n">
        <v>0.1371887</v>
      </c>
      <c r="BZ18" s="3" t="n">
        <v>24.38673</v>
      </c>
      <c r="CA18" s="3" t="n">
        <v>41.73714</v>
      </c>
      <c r="CB18" s="3" t="n">
        <v>311.592</v>
      </c>
      <c r="CC18" s="3" t="n">
        <v>31.90349</v>
      </c>
      <c r="CD18" s="3" t="n">
        <v>0.02565769999999999</v>
      </c>
      <c r="CE18" s="7" t="n">
        <v>0.1371887</v>
      </c>
      <c r="CF18" s="3" t="n">
        <v>24.38673</v>
      </c>
      <c r="CG18" s="3" t="n">
        <v>41.73714</v>
      </c>
      <c r="CH18" s="3" t="n">
        <v>311.592</v>
      </c>
      <c r="CI18" s="3" t="n">
        <v>766</v>
      </c>
      <c r="CJ18" s="3" t="n">
        <v>0.1371887</v>
      </c>
      <c r="CK18" s="3" t="n">
        <v>585</v>
      </c>
      <c r="CL18" s="3" t="n">
        <v>1002</v>
      </c>
      <c r="CM18" s="3" t="n">
        <v>311.592</v>
      </c>
      <c r="CN18" s="3" t="n">
        <v>0.3583724166518928</v>
      </c>
      <c r="CO18" s="3" t="n">
        <v>0.3750920992092426</v>
      </c>
      <c r="CP18" s="3" t="n">
        <v>0.3814471428641891</v>
      </c>
      <c r="CQ18" s="3" t="n">
        <v>0.2695883871476585</v>
      </c>
      <c r="CR18" s="3" t="n">
        <v>0.3737645439197962</v>
      </c>
      <c r="CS18" s="3" t="n">
        <v>0.4132982040997337</v>
      </c>
      <c r="CT18" s="3" t="n">
        <v>0</v>
      </c>
      <c r="CU18" s="3" t="n">
        <v>2</v>
      </c>
      <c r="CV18" s="3" t="n">
        <v>0</v>
      </c>
      <c r="CW18" s="3" t="n">
        <v>0</v>
      </c>
      <c r="CX18" s="3" t="n">
        <v>1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16</v>
      </c>
      <c r="DF18" s="3" t="n">
        <v>16</v>
      </c>
      <c r="DG18" s="3" t="n">
        <v>16</v>
      </c>
      <c r="DH18" s="3" t="n">
        <v>16</v>
      </c>
      <c r="DI18" s="3" t="n">
        <v>16</v>
      </c>
      <c r="DJ18" s="3" t="n">
        <v>16</v>
      </c>
      <c r="DK18" s="3" t="n">
        <v>16</v>
      </c>
      <c r="DL18" s="3" t="n">
        <v>6</v>
      </c>
    </row>
    <row r="19">
      <c r="A19" s="1" t="n">
        <v>18</v>
      </c>
      <c r="B19" s="3" t="n">
        <v>25</v>
      </c>
      <c r="C19" s="3" t="n">
        <v>0</v>
      </c>
      <c r="D19" s="4" t="inlineStr">
        <is>
          <t>Sylvia atricapilla</t>
        </is>
      </c>
      <c r="E19" s="4" t="inlineStr">
        <is>
          <t>a+b</t>
        </is>
      </c>
      <c r="F19" s="4" t="inlineStr">
        <is>
          <t>m</t>
        </is>
      </c>
      <c r="G19" s="4" t="inlineStr">
        <is>
          <t>5mn</t>
        </is>
      </c>
      <c r="H19" s="4" t="inlineStr">
        <is>
          <t>HAZARD</t>
        </is>
      </c>
      <c r="I19" s="4" t="inlineStr">
        <is>
          <t>POLY</t>
        </is>
      </c>
      <c r="J19" s="3" t="n">
        <v>20</v>
      </c>
      <c r="K19" s="5" t="inlineStr"/>
      <c r="L19" s="5" t="inlineStr"/>
      <c r="M19" s="4" t="inlineStr">
        <is>
          <t>SylvAtri-ab-5mn-m-haz-pol-l20</t>
        </is>
      </c>
      <c r="N19" s="3" t="n">
        <v>0</v>
      </c>
      <c r="O19" s="3" t="n">
        <v>270</v>
      </c>
      <c r="P19" s="3" t="n">
        <v>10.843323181859</v>
      </c>
      <c r="Q19" s="3" t="n">
        <v>488.187599344441</v>
      </c>
      <c r="R19" s="4" t="inlineStr">
        <is>
          <t>HAZARD</t>
        </is>
      </c>
      <c r="S19" s="4" t="inlineStr">
        <is>
          <t>POLY</t>
        </is>
      </c>
      <c r="T19" s="4" t="inlineStr">
        <is>
          <t>AIC</t>
        </is>
      </c>
      <c r="U19" s="3" t="n">
        <v>95</v>
      </c>
      <c r="V19" s="3" t="n">
        <v>20</v>
      </c>
      <c r="W19" s="5" t="inlineStr"/>
      <c r="X19" s="5" t="inlineStr"/>
      <c r="Y19" s="6" t="n">
        <v>2</v>
      </c>
      <c r="Z19" s="12" t="n">
        <v>45046.66322142361</v>
      </c>
      <c r="AA19" s="3" t="n">
        <v>1.208</v>
      </c>
      <c r="AB19" s="4">
        <f>HYPERLINK("file:///SylvAtri-ab-5mn-m-haz-pol-l20-oaf5b8qy", "SylvAtri-ab-5mn-m-haz-pol-l20-oaf5b8qy")</f>
        <v/>
      </c>
      <c r="AC19" s="3" t="n">
        <v>265</v>
      </c>
      <c r="AD19" s="3" t="n">
        <v>96</v>
      </c>
      <c r="AE19" s="3" t="n">
        <v>190</v>
      </c>
      <c r="AF19" s="3" t="n">
        <v>1.394737</v>
      </c>
      <c r="AG19" s="3" t="n">
        <v>0.08102063</v>
      </c>
      <c r="AH19" s="3" t="n">
        <v>1.187823</v>
      </c>
      <c r="AI19" s="3" t="n">
        <v>1.637694</v>
      </c>
      <c r="AJ19" s="3" t="n">
        <v>95</v>
      </c>
      <c r="AK19" s="3" t="n">
        <v>20</v>
      </c>
      <c r="AL19" s="3" t="n">
        <v>488.1876</v>
      </c>
      <c r="AM19" s="3" t="n">
        <v>98.14814814814815</v>
      </c>
      <c r="AN19" s="3" t="n">
        <v>2</v>
      </c>
      <c r="AO19" s="3" t="n">
        <v>0</v>
      </c>
      <c r="AP19" s="3" t="n">
        <v>2893.779</v>
      </c>
      <c r="AQ19" s="10" t="n">
        <v>0.0008880496</v>
      </c>
      <c r="AR19" s="3" t="n">
        <v>0.07899486999999999</v>
      </c>
      <c r="AS19" s="3" t="n">
        <v>0.1027018</v>
      </c>
      <c r="AT19" s="3" t="n">
        <v>0.0008880496</v>
      </c>
      <c r="AU19" s="3" t="n">
        <v>0.0001371145</v>
      </c>
      <c r="AV19" s="3" t="n">
        <v>0.09118924</v>
      </c>
      <c r="AW19" s="3" t="n">
        <v>0.0001146213</v>
      </c>
      <c r="AX19" s="3" t="n">
        <v>0.0001640217</v>
      </c>
      <c r="AY19" s="3" t="n">
        <v>263</v>
      </c>
      <c r="AZ19" s="3" t="n">
        <v>0.06120306</v>
      </c>
      <c r="BA19" s="3" t="n">
        <v>0.09118924</v>
      </c>
      <c r="BB19" s="3" t="n">
        <v>0.05116291</v>
      </c>
      <c r="BC19" s="3" t="n">
        <v>0.07321348</v>
      </c>
      <c r="BD19" s="3" t="n">
        <v>263</v>
      </c>
      <c r="BE19" s="3" t="n">
        <v>120.774</v>
      </c>
      <c r="BF19" s="3" t="n">
        <v>0.04559462</v>
      </c>
      <c r="BG19" s="3" t="n">
        <v>110.4089</v>
      </c>
      <c r="BH19" s="3" t="n">
        <v>132.1121</v>
      </c>
      <c r="BI19" s="3" t="n">
        <v>263</v>
      </c>
      <c r="BJ19" s="3" t="n">
        <v>2893.824</v>
      </c>
      <c r="BK19" s="3" t="n">
        <v>2900.938</v>
      </c>
      <c r="BL19" s="3" t="n">
        <v>-1444.889</v>
      </c>
      <c r="BM19" s="6" t="n">
        <v>0.5657573</v>
      </c>
      <c r="BN19" s="3" t="n">
        <v>0.7</v>
      </c>
      <c r="BO19" s="3" t="n">
        <v>0.7</v>
      </c>
      <c r="BP19" s="4" t="inlineStr">
        <is>
          <t>HAZARD</t>
        </is>
      </c>
      <c r="BQ19" s="4" t="inlineStr">
        <is>
          <t>POLY</t>
        </is>
      </c>
      <c r="BR19" s="3" t="n">
        <v>2</v>
      </c>
      <c r="BS19" s="3" t="n">
        <v>0</v>
      </c>
      <c r="BT19" s="3" t="n">
        <v>0</v>
      </c>
      <c r="BU19" s="3" t="n">
        <v>91.90107999999999</v>
      </c>
      <c r="BV19" s="3" t="n">
        <v>3.900306</v>
      </c>
      <c r="BW19" s="5" t="inlineStr"/>
      <c r="BX19" s="3" t="n">
        <v>30.43658</v>
      </c>
      <c r="BY19" s="3" t="n">
        <v>0.1219829</v>
      </c>
      <c r="BZ19" s="3" t="n">
        <v>23.96295</v>
      </c>
      <c r="CA19" s="3" t="n">
        <v>38.65907</v>
      </c>
      <c r="CB19" s="3" t="n">
        <v>309.0138</v>
      </c>
      <c r="CC19" s="3" t="n">
        <v>30.43658</v>
      </c>
      <c r="CD19" s="3" t="n">
        <v>0.0259958</v>
      </c>
      <c r="CE19" s="7" t="n">
        <v>0.1219829</v>
      </c>
      <c r="CF19" s="3" t="n">
        <v>23.96295</v>
      </c>
      <c r="CG19" s="3" t="n">
        <v>38.65907</v>
      </c>
      <c r="CH19" s="3" t="n">
        <v>309.0138</v>
      </c>
      <c r="CI19" s="3" t="n">
        <v>730</v>
      </c>
      <c r="CJ19" s="3" t="n">
        <v>0.1219829</v>
      </c>
      <c r="CK19" s="3" t="n">
        <v>575</v>
      </c>
      <c r="CL19" s="3" t="n">
        <v>928</v>
      </c>
      <c r="CM19" s="3" t="n">
        <v>309.0138</v>
      </c>
      <c r="CN19" s="3" t="n">
        <v>0.2966391087520497</v>
      </c>
      <c r="CO19" s="3" t="n">
        <v>0.3191585885910521</v>
      </c>
      <c r="CP19" s="3" t="n">
        <v>0.3241207812313213</v>
      </c>
      <c r="CQ19" s="3" t="n">
        <v>0.1682713770496925</v>
      </c>
      <c r="CR19" s="3" t="n">
        <v>0.3448158673633635</v>
      </c>
      <c r="CS19" s="3" t="n">
        <v>0.3603032119075195</v>
      </c>
      <c r="CT19" s="3" t="n">
        <v>1</v>
      </c>
      <c r="CU19" s="3" t="n">
        <v>0</v>
      </c>
      <c r="CV19" s="3" t="n">
        <v>0</v>
      </c>
      <c r="CW19" s="3" t="n">
        <v>0</v>
      </c>
      <c r="CX19" s="3" t="n">
        <v>1</v>
      </c>
      <c r="CY19" s="3" t="n">
        <v>0</v>
      </c>
      <c r="CZ19" s="3" t="n">
        <v>0</v>
      </c>
      <c r="DA19" s="3" t="n">
        <v>0</v>
      </c>
      <c r="DB19" s="3" t="n">
        <v>0</v>
      </c>
      <c r="DC19" s="3" t="n">
        <v>0</v>
      </c>
      <c r="DD19" s="3" t="n">
        <v>0</v>
      </c>
      <c r="DE19" s="3" t="n">
        <v>20</v>
      </c>
      <c r="DF19" s="3" t="n">
        <v>17</v>
      </c>
      <c r="DG19" s="3" t="n">
        <v>17</v>
      </c>
      <c r="DH19" s="3" t="n">
        <v>17</v>
      </c>
      <c r="DI19" s="3" t="n">
        <v>17</v>
      </c>
      <c r="DJ19" s="3" t="n">
        <v>17</v>
      </c>
      <c r="DK19" s="3" t="n">
        <v>17</v>
      </c>
      <c r="DL19" s="3" t="n">
        <v>19</v>
      </c>
    </row>
    <row r="20">
      <c r="A20" s="1" t="n">
        <v>19</v>
      </c>
      <c r="B20" t="n">
        <v>13</v>
      </c>
      <c r="C20" t="n">
        <v>0</v>
      </c>
      <c r="D20" s="8" t="inlineStr">
        <is>
          <t>Sylvia atricapilla</t>
        </is>
      </c>
      <c r="E20" s="8" t="inlineStr">
        <is>
          <t>a+b</t>
        </is>
      </c>
      <c r="F20" s="8" t="inlineStr">
        <is>
          <t>m</t>
        </is>
      </c>
      <c r="G20" s="8" t="inlineStr">
        <is>
          <t>5mn</t>
        </is>
      </c>
      <c r="H20" s="8" t="inlineStr">
        <is>
          <t>HNORMAL</t>
        </is>
      </c>
      <c r="I20" s="8" t="inlineStr">
        <is>
          <t>POLY</t>
        </is>
      </c>
      <c r="J20" t="n">
        <v>20</v>
      </c>
      <c r="K20" t="n">
        <v>200</v>
      </c>
      <c r="L20" s="9" t="inlineStr"/>
      <c r="M20" s="8" t="inlineStr">
        <is>
          <t>SylvAtri-ab-5mn-m-hno-pol-l20-r200</t>
        </is>
      </c>
      <c r="N20" t="n">
        <v>0</v>
      </c>
      <c r="O20" t="n">
        <v>270</v>
      </c>
      <c r="P20" t="n">
        <v>10.843323181859</v>
      </c>
      <c r="Q20" t="n">
        <v>488.187599344441</v>
      </c>
      <c r="R20" s="8" t="inlineStr">
        <is>
          <t>HNORMAL</t>
        </is>
      </c>
      <c r="S20" s="8" t="inlineStr">
        <is>
          <t>POLY</t>
        </is>
      </c>
      <c r="T20" s="8" t="inlineStr">
        <is>
          <t>AIC</t>
        </is>
      </c>
      <c r="U20" t="n">
        <v>95</v>
      </c>
      <c r="V20" t="n">
        <v>20</v>
      </c>
      <c r="W20" t="n">
        <v>200</v>
      </c>
      <c r="X20" s="9" t="inlineStr"/>
      <c r="Y20" s="7" t="n">
        <v>1</v>
      </c>
      <c r="Z20" s="2" t="n">
        <v>45046.66321305556</v>
      </c>
      <c r="AA20" t="n">
        <v>1.146496</v>
      </c>
      <c r="AB20" s="8">
        <f>HYPERLINK("file:///SylvAtri-ab-5mn-m-hno-pol-l20-r200-hwyu32i3", "SylvAtri-ab-5mn-m-hno-pol-l20-r200-hwyu32i3")</f>
        <v/>
      </c>
      <c r="AC20" t="n">
        <v>236</v>
      </c>
      <c r="AD20" t="n">
        <v>96</v>
      </c>
      <c r="AE20" t="n">
        <v>190</v>
      </c>
      <c r="AF20" t="n">
        <v>1.242105</v>
      </c>
      <c r="AG20" t="n">
        <v>0.08534943</v>
      </c>
      <c r="AH20" t="n">
        <v>1.04883</v>
      </c>
      <c r="AI20" t="n">
        <v>1.470997</v>
      </c>
      <c r="AJ20" t="n">
        <v>95</v>
      </c>
      <c r="AK20" t="n">
        <v>20</v>
      </c>
      <c r="AL20" t="n">
        <v>200</v>
      </c>
      <c r="AM20" t="n">
        <v>87.4074074074074</v>
      </c>
      <c r="AN20" t="n">
        <v>1</v>
      </c>
      <c r="AO20" t="n">
        <v>5.522000000000389</v>
      </c>
      <c r="AP20" t="n">
        <v>2409.481</v>
      </c>
      <c r="AQ20" s="10" t="n">
        <v>0.005496502</v>
      </c>
      <c r="AR20" t="n">
        <v>0.0005058646</v>
      </c>
      <c r="AS20" t="n">
        <v>0.01648045</v>
      </c>
      <c r="AT20" t="n">
        <v>0.005496502</v>
      </c>
      <c r="AU20" t="n">
        <v>0.0001877035</v>
      </c>
      <c r="AV20" t="n">
        <v>0.07164432</v>
      </c>
      <c r="AW20" t="n">
        <v>0.000163024</v>
      </c>
      <c r="AX20" t="n">
        <v>0.0002161193</v>
      </c>
      <c r="AY20" t="n">
        <v>235</v>
      </c>
      <c r="AZ20" t="n">
        <v>0.2663775</v>
      </c>
      <c r="BA20" t="n">
        <v>0.07164433000000001</v>
      </c>
      <c r="BB20" t="n">
        <v>0.2313537</v>
      </c>
      <c r="BC20" t="n">
        <v>0.3067034</v>
      </c>
      <c r="BD20" t="n">
        <v>235</v>
      </c>
      <c r="BE20" t="n">
        <v>103.2235</v>
      </c>
      <c r="BF20" t="n">
        <v>0.03582216</v>
      </c>
      <c r="BG20" t="n">
        <v>96.19199</v>
      </c>
      <c r="BH20" t="n">
        <v>110.7691</v>
      </c>
      <c r="BI20" t="n">
        <v>235</v>
      </c>
      <c r="BJ20" t="n">
        <v>2409.499</v>
      </c>
      <c r="BK20" t="n">
        <v>2412.945</v>
      </c>
      <c r="BL20" t="n">
        <v>-1203.741</v>
      </c>
      <c r="BM20" s="10" t="n">
        <v>0.03138841</v>
      </c>
      <c r="BN20" t="n">
        <v>0.15</v>
      </c>
      <c r="BO20" t="n">
        <v>0.2</v>
      </c>
      <c r="BP20" s="8" t="inlineStr">
        <is>
          <t>HNORMAL</t>
        </is>
      </c>
      <c r="BQ20" s="8" t="inlineStr">
        <is>
          <t>POLY</t>
        </is>
      </c>
      <c r="BR20" t="n">
        <v>1</v>
      </c>
      <c r="BS20" t="n">
        <v>0</v>
      </c>
      <c r="BT20" t="n">
        <v>0</v>
      </c>
      <c r="BU20" t="n">
        <v>75.45665</v>
      </c>
      <c r="BV20" s="9" t="inlineStr"/>
      <c r="BW20" s="9" t="inlineStr"/>
      <c r="BX20" t="n">
        <v>37.10658</v>
      </c>
      <c r="BY20" t="n">
        <v>0.1114335</v>
      </c>
      <c r="BZ20" t="n">
        <v>29.81197</v>
      </c>
      <c r="CA20" t="n">
        <v>46.1861</v>
      </c>
      <c r="CB20" t="n">
        <v>229.9031</v>
      </c>
      <c r="CC20" t="n">
        <v>37.10658</v>
      </c>
      <c r="CD20" t="n">
        <v>0</v>
      </c>
      <c r="CE20" s="7" t="n">
        <v>0.1114335</v>
      </c>
      <c r="CF20" t="n">
        <v>29.81197</v>
      </c>
      <c r="CG20" t="n">
        <v>46.1861</v>
      </c>
      <c r="CH20" t="n">
        <v>229.9031</v>
      </c>
      <c r="CI20" t="n">
        <v>891</v>
      </c>
      <c r="CJ20" t="n">
        <v>0.1114335</v>
      </c>
      <c r="CK20" t="n">
        <v>715</v>
      </c>
      <c r="CL20" t="n">
        <v>1108</v>
      </c>
      <c r="CM20" t="n">
        <v>229.9031</v>
      </c>
      <c r="CN20" t="n">
        <v>0.168755823004449</v>
      </c>
      <c r="CO20" t="n">
        <v>0.2081893945909956</v>
      </c>
      <c r="CP20" t="n">
        <v>0.2111547900423583</v>
      </c>
      <c r="CQ20" t="n">
        <v>0.1407809092732581</v>
      </c>
      <c r="CR20" t="n">
        <v>0.1708518346045443</v>
      </c>
      <c r="CS20" t="n">
        <v>0.2472413403946914</v>
      </c>
      <c r="CT20" t="n">
        <v>1</v>
      </c>
      <c r="CU20" t="n">
        <v>2</v>
      </c>
      <c r="CV20" t="n">
        <v>1</v>
      </c>
      <c r="CW20" t="n">
        <v>1</v>
      </c>
      <c r="CX20" t="n">
        <v>0</v>
      </c>
      <c r="CY20" t="n">
        <v>1</v>
      </c>
      <c r="CZ20" t="n">
        <v>1</v>
      </c>
      <c r="DA20" t="n">
        <v>1</v>
      </c>
      <c r="DB20" t="n">
        <v>1</v>
      </c>
      <c r="DC20" t="n">
        <v>1</v>
      </c>
      <c r="DD20" t="n">
        <v>1</v>
      </c>
      <c r="DE20" t="n">
        <v>18</v>
      </c>
      <c r="DF20" t="n">
        <v>18</v>
      </c>
      <c r="DG20" t="n">
        <v>18</v>
      </c>
      <c r="DH20" t="n">
        <v>18</v>
      </c>
      <c r="DI20" t="n">
        <v>18</v>
      </c>
      <c r="DJ20" t="n">
        <v>19</v>
      </c>
      <c r="DK20" t="n">
        <v>18</v>
      </c>
      <c r="DL20" t="n">
        <v>24</v>
      </c>
    </row>
    <row r="21">
      <c r="A21" s="1" t="n">
        <v>20</v>
      </c>
      <c r="B21" t="n">
        <v>10</v>
      </c>
      <c r="C21" t="n">
        <v>0</v>
      </c>
      <c r="D21" s="8" t="inlineStr">
        <is>
          <t>Sylvia atricapilla</t>
        </is>
      </c>
      <c r="E21" s="8" t="inlineStr">
        <is>
          <t>a+b</t>
        </is>
      </c>
      <c r="F21" s="8" t="inlineStr">
        <is>
          <t>m</t>
        </is>
      </c>
      <c r="G21" s="8" t="inlineStr">
        <is>
          <t>5mn</t>
        </is>
      </c>
      <c r="H21" s="8" t="inlineStr">
        <is>
          <t>HNORMAL</t>
        </is>
      </c>
      <c r="I21" s="8" t="inlineStr">
        <is>
          <t>POLY</t>
        </is>
      </c>
      <c r="J21" s="9" t="inlineStr"/>
      <c r="K21" t="n">
        <v>200</v>
      </c>
      <c r="L21" s="9" t="inlineStr"/>
      <c r="M21" s="8" t="inlineStr">
        <is>
          <t>SylvAtri-ab-5mn-m-hno-pol-r200</t>
        </is>
      </c>
      <c r="N21" t="n">
        <v>0</v>
      </c>
      <c r="O21" t="n">
        <v>270</v>
      </c>
      <c r="P21" t="n">
        <v>10.843323181859</v>
      </c>
      <c r="Q21" t="n">
        <v>488.187599344441</v>
      </c>
      <c r="R21" s="8" t="inlineStr">
        <is>
          <t>HNORMAL</t>
        </is>
      </c>
      <c r="S21" s="8" t="inlineStr">
        <is>
          <t>POLY</t>
        </is>
      </c>
      <c r="T21" s="8" t="inlineStr">
        <is>
          <t>AIC</t>
        </is>
      </c>
      <c r="U21" t="n">
        <v>95</v>
      </c>
      <c r="V21" s="9" t="inlineStr"/>
      <c r="W21" t="n">
        <v>200</v>
      </c>
      <c r="X21" s="9" t="inlineStr"/>
      <c r="Y21" s="7" t="n">
        <v>1</v>
      </c>
      <c r="Z21" s="2" t="n">
        <v>45046.66321229166</v>
      </c>
      <c r="AA21" t="n">
        <v>1.087493</v>
      </c>
      <c r="AB21" s="8">
        <f>HYPERLINK("file:///SylvAtri-ab-5mn-m-hno-pol-r200-bv2bt3v9", "SylvAtri-ab-5mn-m-hno-pol-r200-bv2bt3v9")</f>
        <v/>
      </c>
      <c r="AC21" t="n">
        <v>241</v>
      </c>
      <c r="AD21" t="n">
        <v>96</v>
      </c>
      <c r="AE21" t="n">
        <v>190</v>
      </c>
      <c r="AF21" t="n">
        <v>1.268421</v>
      </c>
      <c r="AG21" t="n">
        <v>0.08735091</v>
      </c>
      <c r="AH21" t="n">
        <v>1.066827</v>
      </c>
      <c r="AI21" t="n">
        <v>1.50811</v>
      </c>
      <c r="AJ21" t="n">
        <v>95</v>
      </c>
      <c r="AK21" t="n">
        <v>0</v>
      </c>
      <c r="AL21" t="n">
        <v>200</v>
      </c>
      <c r="AM21" t="n">
        <v>89.25925925925925</v>
      </c>
      <c r="AN21" t="n">
        <v>1</v>
      </c>
      <c r="AO21" t="n">
        <v>6.731999999999971</v>
      </c>
      <c r="AP21" t="n">
        <v>2486.904</v>
      </c>
      <c r="AQ21" s="10" t="n">
        <v>0.001253903</v>
      </c>
      <c r="AR21" t="n">
        <v>0.001541734</v>
      </c>
      <c r="AS21" t="n">
        <v>0.01027811</v>
      </c>
      <c r="AT21" t="n">
        <v>0.001253903</v>
      </c>
      <c r="AU21" t="n">
        <v>0.0001775175</v>
      </c>
      <c r="AV21" t="n">
        <v>0.06934686</v>
      </c>
      <c r="AW21" t="n">
        <v>0.0001548763</v>
      </c>
      <c r="AX21" t="n">
        <v>0.0002034686</v>
      </c>
      <c r="AY21" t="n">
        <v>240</v>
      </c>
      <c r="AZ21" t="n">
        <v>0.2816624</v>
      </c>
      <c r="BA21" t="n">
        <v>0.06934686</v>
      </c>
      <c r="BB21" t="n">
        <v>0.2457382</v>
      </c>
      <c r="BC21" t="n">
        <v>0.3228383</v>
      </c>
      <c r="BD21" t="n">
        <v>240</v>
      </c>
      <c r="BE21" t="n">
        <v>106.1437</v>
      </c>
      <c r="BF21" t="n">
        <v>0.03467343</v>
      </c>
      <c r="BG21" t="n">
        <v>99.13789</v>
      </c>
      <c r="BH21" t="n">
        <v>113.6447</v>
      </c>
      <c r="BI21" t="n">
        <v>240</v>
      </c>
      <c r="BJ21" t="n">
        <v>2486.92</v>
      </c>
      <c r="BK21" t="n">
        <v>2490.388</v>
      </c>
      <c r="BL21" t="n">
        <v>-1242.452</v>
      </c>
      <c r="BM21" s="10" t="n">
        <v>0.03393479</v>
      </c>
      <c r="BN21" t="n">
        <v>0.2</v>
      </c>
      <c r="BO21" t="n">
        <v>0.2</v>
      </c>
      <c r="BP21" s="8" t="inlineStr">
        <is>
          <t>HNORMAL</t>
        </is>
      </c>
      <c r="BQ21" s="8" t="inlineStr">
        <is>
          <t>POLY</t>
        </is>
      </c>
      <c r="BR21" t="n">
        <v>1</v>
      </c>
      <c r="BS21" t="n">
        <v>0</v>
      </c>
      <c r="BT21" t="n">
        <v>0</v>
      </c>
      <c r="BU21" t="n">
        <v>76.29148000000001</v>
      </c>
      <c r="BV21" s="9" t="inlineStr"/>
      <c r="BW21" s="9" t="inlineStr"/>
      <c r="BX21" t="n">
        <v>35.83643</v>
      </c>
      <c r="BY21" t="n">
        <v>0.111531</v>
      </c>
      <c r="BZ21" t="n">
        <v>28.78423</v>
      </c>
      <c r="CA21" t="n">
        <v>44.61643</v>
      </c>
      <c r="CB21" t="n">
        <v>218.18</v>
      </c>
      <c r="CC21" t="n">
        <v>35.83643</v>
      </c>
      <c r="CD21" t="n">
        <v>0</v>
      </c>
      <c r="CE21" s="7" t="n">
        <v>0.111531</v>
      </c>
      <c r="CF21" t="n">
        <v>28.78423</v>
      </c>
      <c r="CG21" t="n">
        <v>44.61643</v>
      </c>
      <c r="CH21" t="n">
        <v>218.18</v>
      </c>
      <c r="CI21" t="n">
        <v>860</v>
      </c>
      <c r="CJ21" t="n">
        <v>0.111531</v>
      </c>
      <c r="CK21" t="n">
        <v>691</v>
      </c>
      <c r="CL21" t="n">
        <v>1071</v>
      </c>
      <c r="CM21" t="n">
        <v>218.18</v>
      </c>
      <c r="CN21" t="n">
        <v>0.1443916832197975</v>
      </c>
      <c r="CO21" t="n">
        <v>0.1816339996907575</v>
      </c>
      <c r="CP21" t="n">
        <v>0.1842235255256232</v>
      </c>
      <c r="CQ21" t="n">
        <v>0.1058176944794643</v>
      </c>
      <c r="CR21" t="n">
        <v>0.1526552568967127</v>
      </c>
      <c r="CS21" t="n">
        <v>0.2189945101257409</v>
      </c>
      <c r="CT21" t="n">
        <v>0</v>
      </c>
      <c r="CU21" t="n">
        <v>2</v>
      </c>
      <c r="CV21" t="n">
        <v>1</v>
      </c>
      <c r="CW21" t="n">
        <v>1</v>
      </c>
      <c r="CX21" t="n">
        <v>0</v>
      </c>
      <c r="CY21" t="n">
        <v>1</v>
      </c>
      <c r="CZ21" t="n">
        <v>1</v>
      </c>
      <c r="DA21" t="n">
        <v>1</v>
      </c>
      <c r="DB21" t="n">
        <v>1</v>
      </c>
      <c r="DC21" t="n">
        <v>1</v>
      </c>
      <c r="DD21" t="n">
        <v>1</v>
      </c>
      <c r="DE21" t="n">
        <v>19</v>
      </c>
      <c r="DF21" t="n">
        <v>20</v>
      </c>
      <c r="DG21" t="n">
        <v>19</v>
      </c>
      <c r="DH21" t="n">
        <v>19</v>
      </c>
      <c r="DI21" t="n">
        <v>19</v>
      </c>
      <c r="DJ21" t="n">
        <v>20</v>
      </c>
      <c r="DK21" t="n">
        <v>19</v>
      </c>
      <c r="DL21" t="n">
        <v>7</v>
      </c>
    </row>
    <row r="22">
      <c r="A22" s="1" t="n">
        <v>21</v>
      </c>
      <c r="B22" s="3" t="n">
        <v>14</v>
      </c>
      <c r="C22" s="3" t="n">
        <v>0</v>
      </c>
      <c r="D22" s="4" t="inlineStr">
        <is>
          <t>Sylvia atricapilla</t>
        </is>
      </c>
      <c r="E22" s="4" t="inlineStr">
        <is>
          <t>a+b</t>
        </is>
      </c>
      <c r="F22" s="4" t="inlineStr">
        <is>
          <t>m</t>
        </is>
      </c>
      <c r="G22" s="4" t="inlineStr">
        <is>
          <t>5mn</t>
        </is>
      </c>
      <c r="H22" s="4" t="inlineStr">
        <is>
          <t>HAZARD</t>
        </is>
      </c>
      <c r="I22" s="4" t="inlineStr">
        <is>
          <t>POLY</t>
        </is>
      </c>
      <c r="J22" s="5" t="inlineStr"/>
      <c r="K22" s="5" t="inlineStr"/>
      <c r="L22" s="5" t="inlineStr"/>
      <c r="M22" s="4" t="inlineStr">
        <is>
          <t>SylvAtri-ab-5mn-m-haz-pol</t>
        </is>
      </c>
      <c r="N22" s="3" t="n">
        <v>0</v>
      </c>
      <c r="O22" s="3" t="n">
        <v>270</v>
      </c>
      <c r="P22" s="3" t="n">
        <v>10.843323181859</v>
      </c>
      <c r="Q22" s="3" t="n">
        <v>488.187599344441</v>
      </c>
      <c r="R22" s="4" t="inlineStr">
        <is>
          <t>HAZARD</t>
        </is>
      </c>
      <c r="S22" s="4" t="inlineStr">
        <is>
          <t>POLY</t>
        </is>
      </c>
      <c r="T22" s="4" t="inlineStr">
        <is>
          <t>AIC</t>
        </is>
      </c>
      <c r="U22" s="3" t="n">
        <v>95</v>
      </c>
      <c r="V22" s="5" t="inlineStr"/>
      <c r="W22" s="5" t="inlineStr"/>
      <c r="X22" s="5" t="inlineStr"/>
      <c r="Y22" s="6" t="n">
        <v>2</v>
      </c>
      <c r="Z22" s="12" t="n">
        <v>45046.66321325232</v>
      </c>
      <c r="AA22" s="3" t="n">
        <v>1.110492</v>
      </c>
      <c r="AB22" s="4">
        <f>HYPERLINK("file:///SylvAtri-ab-5mn-m-haz-pol-vcz7gm42", "SylvAtri-ab-5mn-m-haz-pol-vcz7gm42")</f>
        <v/>
      </c>
      <c r="AC22" s="3" t="n">
        <v>270</v>
      </c>
      <c r="AD22" s="3" t="n">
        <v>96</v>
      </c>
      <c r="AE22" s="3" t="n">
        <v>190</v>
      </c>
      <c r="AF22" s="3" t="n">
        <v>1.421053</v>
      </c>
      <c r="AG22" s="3" t="n">
        <v>0.08260341</v>
      </c>
      <c r="AH22" s="3" t="n">
        <v>1.206457</v>
      </c>
      <c r="AI22" s="3" t="n">
        <v>1.673819</v>
      </c>
      <c r="AJ22" s="3" t="n">
        <v>95</v>
      </c>
      <c r="AK22" s="3" t="n">
        <v>0</v>
      </c>
      <c r="AL22" s="3" t="n">
        <v>488.1876</v>
      </c>
      <c r="AM22" s="3" t="n">
        <v>100</v>
      </c>
      <c r="AN22" s="3" t="n">
        <v>2</v>
      </c>
      <c r="AO22" s="3" t="n">
        <v>0</v>
      </c>
      <c r="AP22" s="3" t="n">
        <v>2971.359</v>
      </c>
      <c r="AQ22" s="10" t="n">
        <v>7.212162e-06</v>
      </c>
      <c r="AR22" s="3" t="n">
        <v>0.003026009</v>
      </c>
      <c r="AS22" s="3" t="n">
        <v>0.0001206994</v>
      </c>
      <c r="AT22" s="3" t="n">
        <v>7.212162e-06</v>
      </c>
      <c r="AU22" s="3" t="n">
        <v>0.0001320759</v>
      </c>
      <c r="AV22" s="3" t="n">
        <v>0.08694122999999999</v>
      </c>
      <c r="AW22" s="3" t="n">
        <v>0.0001113328</v>
      </c>
      <c r="AX22" s="3" t="n">
        <v>0.0001566837</v>
      </c>
      <c r="AY22" s="3" t="n">
        <v>268</v>
      </c>
      <c r="AZ22" s="3" t="n">
        <v>0.06353793000000001</v>
      </c>
      <c r="BA22" s="3" t="n">
        <v>0.08694122999999999</v>
      </c>
      <c r="BB22" s="3" t="n">
        <v>0.05355904</v>
      </c>
      <c r="BC22" s="3" t="n">
        <v>0.07537605</v>
      </c>
      <c r="BD22" s="3" t="n">
        <v>268</v>
      </c>
      <c r="BE22" s="3" t="n">
        <v>123.0561</v>
      </c>
      <c r="BF22" s="3" t="n">
        <v>0.04347061</v>
      </c>
      <c r="BG22" s="3" t="n">
        <v>112.9668</v>
      </c>
      <c r="BH22" s="3" t="n">
        <v>134.0466</v>
      </c>
      <c r="BI22" s="3" t="n">
        <v>268</v>
      </c>
      <c r="BJ22" s="3" t="n">
        <v>2971.404</v>
      </c>
      <c r="BK22" s="3" t="n">
        <v>2978.556</v>
      </c>
      <c r="BL22" s="3" t="n">
        <v>-1483.68</v>
      </c>
      <c r="BM22" s="6" t="n">
        <v>0.5805464</v>
      </c>
      <c r="BN22" s="3" t="n">
        <v>0.7</v>
      </c>
      <c r="BO22" s="3" t="n">
        <v>0.7</v>
      </c>
      <c r="BP22" s="4" t="inlineStr">
        <is>
          <t>HAZARD</t>
        </is>
      </c>
      <c r="BQ22" s="4" t="inlineStr">
        <is>
          <t>POLY</t>
        </is>
      </c>
      <c r="BR22" s="3" t="n">
        <v>2</v>
      </c>
      <c r="BS22" s="3" t="n">
        <v>0</v>
      </c>
      <c r="BT22" s="3" t="n">
        <v>0</v>
      </c>
      <c r="BU22" s="3" t="n">
        <v>92.35535</v>
      </c>
      <c r="BV22" s="3" t="n">
        <v>3.896882</v>
      </c>
      <c r="BW22" s="5" t="inlineStr"/>
      <c r="BX22" s="3" t="n">
        <v>29.87127</v>
      </c>
      <c r="BY22" s="3" t="n">
        <v>0.1199254</v>
      </c>
      <c r="BZ22" s="3" t="n">
        <v>23.61114</v>
      </c>
      <c r="CA22" s="3" t="n">
        <v>37.79118</v>
      </c>
      <c r="CB22" s="3" t="n">
        <v>294.1177</v>
      </c>
      <c r="CC22" s="3" t="n">
        <v>29.87127</v>
      </c>
      <c r="CD22" s="3" t="n">
        <v>0.02337388</v>
      </c>
      <c r="CE22" s="7" t="n">
        <v>0.1199254</v>
      </c>
      <c r="CF22" s="3" t="n">
        <v>23.61114</v>
      </c>
      <c r="CG22" s="3" t="n">
        <v>37.79118</v>
      </c>
      <c r="CH22" s="3" t="n">
        <v>294.1177</v>
      </c>
      <c r="CI22" s="3" t="n">
        <v>717</v>
      </c>
      <c r="CJ22" s="3" t="n">
        <v>0.1199254</v>
      </c>
      <c r="CK22" s="3" t="n">
        <v>567</v>
      </c>
      <c r="CL22" s="3" t="n">
        <v>907</v>
      </c>
      <c r="CM22" s="3" t="n">
        <v>294.1177</v>
      </c>
      <c r="CN22" s="3" t="n">
        <v>0.1502225387856522</v>
      </c>
      <c r="CO22" s="3" t="n">
        <v>0.1760621695213141</v>
      </c>
      <c r="CP22" s="3" t="n">
        <v>0.1787581260842388</v>
      </c>
      <c r="CQ22" s="3" t="n">
        <v>0.05807929196546355</v>
      </c>
      <c r="CR22" s="3" t="n">
        <v>0.2037544166497825</v>
      </c>
      <c r="CS22" s="3" t="n">
        <v>0.2124876343278704</v>
      </c>
      <c r="CT22" s="3" t="n">
        <v>0</v>
      </c>
      <c r="CU22" s="3" t="n">
        <v>0</v>
      </c>
      <c r="CV22" s="3" t="n">
        <v>0</v>
      </c>
      <c r="CW22" s="3" t="n">
        <v>0</v>
      </c>
      <c r="CX22" s="3" t="n">
        <v>1</v>
      </c>
      <c r="CY22" s="3" t="n">
        <v>0</v>
      </c>
      <c r="CZ22" s="3" t="n">
        <v>0</v>
      </c>
      <c r="DA22" s="3" t="n">
        <v>0</v>
      </c>
      <c r="DB22" s="3" t="n">
        <v>0</v>
      </c>
      <c r="DC22" s="3" t="n">
        <v>0</v>
      </c>
      <c r="DD22" s="3" t="n">
        <v>0</v>
      </c>
      <c r="DE22" s="3" t="n">
        <v>23</v>
      </c>
      <c r="DF22" s="3" t="n">
        <v>19</v>
      </c>
      <c r="DG22" s="3" t="n">
        <v>20</v>
      </c>
      <c r="DH22" s="3" t="n">
        <v>20</v>
      </c>
      <c r="DI22" s="3" t="n">
        <v>20</v>
      </c>
      <c r="DJ22" s="3" t="n">
        <v>18</v>
      </c>
      <c r="DK22" s="3" t="n">
        <v>20</v>
      </c>
      <c r="DL22" s="3" t="n">
        <v>0</v>
      </c>
    </row>
    <row r="23">
      <c r="A23" s="1" t="n">
        <v>22</v>
      </c>
      <c r="B23" s="3" t="n">
        <v>5</v>
      </c>
      <c r="C23" s="3" t="n">
        <v>0</v>
      </c>
      <c r="D23" s="4" t="inlineStr">
        <is>
          <t>Sylvia atricapilla</t>
        </is>
      </c>
      <c r="E23" s="4" t="inlineStr">
        <is>
          <t>a+b</t>
        </is>
      </c>
      <c r="F23" s="4" t="inlineStr">
        <is>
          <t>m</t>
        </is>
      </c>
      <c r="G23" s="4" t="inlineStr">
        <is>
          <t>5mn</t>
        </is>
      </c>
      <c r="H23" s="4" t="inlineStr">
        <is>
          <t>HNORMAL</t>
        </is>
      </c>
      <c r="I23" s="4" t="inlineStr">
        <is>
          <t>POLY</t>
        </is>
      </c>
      <c r="J23" s="3" t="n">
        <v>11.38833751625634</v>
      </c>
      <c r="K23" s="5" t="inlineStr"/>
      <c r="L23" s="3" t="n">
        <v>13</v>
      </c>
      <c r="M23" s="4" t="inlineStr">
        <is>
          <t>SylvAtri-ab-5mn-m-hno-pol-la-ma</t>
        </is>
      </c>
      <c r="N23" s="3" t="n">
        <v>1</v>
      </c>
      <c r="O23" s="3" t="n">
        <v>270</v>
      </c>
      <c r="P23" s="3" t="n">
        <v>10.843323181859</v>
      </c>
      <c r="Q23" s="3" t="n">
        <v>488.187599344441</v>
      </c>
      <c r="R23" s="4" t="inlineStr">
        <is>
          <t>HNORMAL</t>
        </is>
      </c>
      <c r="S23" s="4" t="inlineStr">
        <is>
          <t>POLY</t>
        </is>
      </c>
      <c r="T23" s="4" t="inlineStr">
        <is>
          <t>AIC</t>
        </is>
      </c>
      <c r="U23" s="3" t="n">
        <v>95</v>
      </c>
      <c r="V23" s="3" t="n">
        <v>11.38833751625634</v>
      </c>
      <c r="W23" s="5" t="inlineStr"/>
      <c r="X23" s="3" t="n">
        <v>13</v>
      </c>
      <c r="Y23" s="6" t="n">
        <v>2</v>
      </c>
      <c r="Z23" s="12" t="n">
        <v>45046.66321163195</v>
      </c>
      <c r="AA23" s="3" t="n">
        <v>1.072487</v>
      </c>
      <c r="AB23" s="4">
        <f>HYPERLINK("file:///SylvAtri-ab-5mn-m-hno-pol-la-ma-dni8ewx2", "SylvAtri-ab-5mn-m-hno-pol-la-ma-dni8ewx2")</f>
        <v/>
      </c>
      <c r="AC23" s="3" t="n">
        <v>268</v>
      </c>
      <c r="AD23" s="3" t="n">
        <v>96</v>
      </c>
      <c r="AE23" s="3" t="n">
        <v>190</v>
      </c>
      <c r="AF23" s="3" t="n">
        <v>1.410526</v>
      </c>
      <c r="AG23" s="3" t="n">
        <v>0.08283264999999999</v>
      </c>
      <c r="AH23" s="3" t="n">
        <v>1.196978</v>
      </c>
      <c r="AI23" s="3" t="n">
        <v>1.662172</v>
      </c>
      <c r="AJ23" s="3" t="n">
        <v>95</v>
      </c>
      <c r="AK23" s="3" t="n">
        <v>11.3883</v>
      </c>
      <c r="AL23" s="3" t="n">
        <v>488.1876</v>
      </c>
      <c r="AM23" s="3" t="n">
        <v>99.25925925925925</v>
      </c>
      <c r="AN23" s="3" t="n">
        <v>3</v>
      </c>
      <c r="AO23" s="3" t="n">
        <v>0</v>
      </c>
      <c r="AP23" s="3" t="n">
        <v>2965.577</v>
      </c>
      <c r="AQ23" s="10" t="n">
        <v>0.01411819</v>
      </c>
      <c r="AR23" s="3" t="n">
        <v>0.01411819</v>
      </c>
      <c r="AS23" s="5" t="inlineStr"/>
      <c r="AT23" s="5" t="inlineStr"/>
      <c r="AU23" s="3" t="n">
        <v>0.0001229902</v>
      </c>
      <c r="AV23" s="3" t="n">
        <v>0.05050417</v>
      </c>
      <c r="AW23" s="3" t="n">
        <v>0.0001113554</v>
      </c>
      <c r="AX23" s="3" t="n">
        <v>0.0001358406</v>
      </c>
      <c r="AY23" s="3" t="n">
        <v>265</v>
      </c>
      <c r="AZ23" s="3" t="n">
        <v>0.06823169</v>
      </c>
      <c r="BA23" s="3" t="n">
        <v>0.05050419</v>
      </c>
      <c r="BB23" s="3" t="n">
        <v>0.06177704</v>
      </c>
      <c r="BC23" s="3" t="n">
        <v>0.07536073</v>
      </c>
      <c r="BD23" s="3" t="n">
        <v>265</v>
      </c>
      <c r="BE23" s="3" t="n">
        <v>127.5204</v>
      </c>
      <c r="BF23" s="3" t="n">
        <v>0.02525209</v>
      </c>
      <c r="BG23" s="3" t="n">
        <v>121.3361</v>
      </c>
      <c r="BH23" s="3" t="n">
        <v>134.02</v>
      </c>
      <c r="BI23" s="3" t="n">
        <v>265</v>
      </c>
      <c r="BJ23" s="3" t="n">
        <v>2965.668</v>
      </c>
      <c r="BK23" s="3" t="n">
        <v>2976.35</v>
      </c>
      <c r="BL23" s="3" t="n">
        <v>-1479.789</v>
      </c>
      <c r="BM23" s="10" t="n">
        <v>1.78825e-05</v>
      </c>
      <c r="BN23" s="3" t="n">
        <v>0.005</v>
      </c>
      <c r="BO23" s="3" t="n">
        <v>0.001</v>
      </c>
      <c r="BP23" s="4" t="inlineStr">
        <is>
          <t>HNORMAL</t>
        </is>
      </c>
      <c r="BQ23" s="4" t="inlineStr">
        <is>
          <t>POLY</t>
        </is>
      </c>
      <c r="BR23" s="3" t="n">
        <v>1</v>
      </c>
      <c r="BS23" s="3" t="n">
        <v>2</v>
      </c>
      <c r="BT23" s="3" t="n">
        <v>0</v>
      </c>
      <c r="BU23" s="3" t="n">
        <v>97.7376</v>
      </c>
      <c r="BV23" s="3" t="n">
        <v>-30.27916</v>
      </c>
      <c r="BW23" s="3" t="n">
        <v>79.98956</v>
      </c>
      <c r="BX23" s="3" t="n">
        <v>27.61034</v>
      </c>
      <c r="BY23" s="3" t="n">
        <v>0.09701505000000001</v>
      </c>
      <c r="BZ23" s="3" t="n">
        <v>22.80847</v>
      </c>
      <c r="CA23" s="3" t="n">
        <v>33.42315</v>
      </c>
      <c r="CB23" s="3" t="n">
        <v>170.3231</v>
      </c>
      <c r="CC23" s="3" t="n">
        <v>27.61034</v>
      </c>
      <c r="CD23" s="3" t="n">
        <v>0</v>
      </c>
      <c r="CE23" s="7" t="n">
        <v>0.09701505000000001</v>
      </c>
      <c r="CF23" s="3" t="n">
        <v>22.80847</v>
      </c>
      <c r="CG23" s="3" t="n">
        <v>33.42315</v>
      </c>
      <c r="CH23" s="3" t="n">
        <v>170.3231</v>
      </c>
      <c r="CI23" s="3" t="n">
        <v>663</v>
      </c>
      <c r="CJ23" s="3" t="n">
        <v>0.09701505000000001</v>
      </c>
      <c r="CK23" s="3" t="n">
        <v>547</v>
      </c>
      <c r="CL23" s="3" t="n">
        <v>802</v>
      </c>
      <c r="CM23" s="3" t="n">
        <v>170.3231</v>
      </c>
      <c r="CN23" s="3" t="n">
        <v>0.01911560607482332</v>
      </c>
      <c r="CO23" s="3" t="n">
        <v>0.02947491680271306</v>
      </c>
      <c r="CP23" s="3" t="n">
        <v>0.02953581919418534</v>
      </c>
      <c r="CQ23" s="3" t="n">
        <v>0.02721009963659449</v>
      </c>
      <c r="CR23" s="3" t="n">
        <v>0.01296588802514828</v>
      </c>
      <c r="CS23" s="3" t="n">
        <v>0.04323983541663321</v>
      </c>
      <c r="CT23" s="3" t="n">
        <v>1</v>
      </c>
      <c r="CU23" s="3" t="n">
        <v>0</v>
      </c>
      <c r="CV23" s="3" t="n">
        <v>0</v>
      </c>
      <c r="CW23" s="3" t="n">
        <v>2</v>
      </c>
      <c r="CX23" s="3" t="n">
        <v>0</v>
      </c>
      <c r="CY23" s="3" t="n">
        <v>2</v>
      </c>
      <c r="CZ23" s="3" t="n">
        <v>2</v>
      </c>
      <c r="DA23" s="3" t="n">
        <v>2</v>
      </c>
      <c r="DB23" s="3" t="n">
        <v>2</v>
      </c>
      <c r="DC23" s="3" t="n">
        <v>2</v>
      </c>
      <c r="DD23" s="3" t="n">
        <v>2</v>
      </c>
      <c r="DE23" s="3" t="n">
        <v>17</v>
      </c>
      <c r="DF23" s="3" t="n">
        <v>21</v>
      </c>
      <c r="DG23" s="3" t="n">
        <v>21</v>
      </c>
      <c r="DH23" s="3" t="n">
        <v>21</v>
      </c>
      <c r="DI23" s="3" t="n">
        <v>21</v>
      </c>
      <c r="DJ23" s="3" t="n">
        <v>21</v>
      </c>
      <c r="DK23" s="3" t="n">
        <v>21</v>
      </c>
      <c r="DL23" s="3" t="n">
        <v>12</v>
      </c>
    </row>
    <row r="24">
      <c r="A24" s="1" t="n">
        <v>23</v>
      </c>
      <c r="B24" t="n">
        <v>1</v>
      </c>
      <c r="C24" t="n">
        <v>0</v>
      </c>
      <c r="D24" s="8" t="inlineStr">
        <is>
          <t>Sylvia atricapilla</t>
        </is>
      </c>
      <c r="E24" s="8" t="inlineStr">
        <is>
          <t>a+b</t>
        </is>
      </c>
      <c r="F24" s="8" t="inlineStr">
        <is>
          <t>m</t>
        </is>
      </c>
      <c r="G24" s="8" t="inlineStr">
        <is>
          <t>5mn</t>
        </is>
      </c>
      <c r="H24" s="8" t="inlineStr">
        <is>
          <t>HNORMAL</t>
        </is>
      </c>
      <c r="I24" s="8" t="inlineStr">
        <is>
          <t>POLY</t>
        </is>
      </c>
      <c r="J24" s="9" t="inlineStr"/>
      <c r="K24" s="9" t="inlineStr"/>
      <c r="L24" t="n">
        <v>17</v>
      </c>
      <c r="M24" s="8" t="inlineStr">
        <is>
          <t>SylvAtri-ab-5mn-m-hno-pol-ma</t>
        </is>
      </c>
      <c r="N24" t="n">
        <v>1</v>
      </c>
      <c r="O24" t="n">
        <v>270</v>
      </c>
      <c r="P24" t="n">
        <v>10.843323181859</v>
      </c>
      <c r="Q24" t="n">
        <v>488.187599344441</v>
      </c>
      <c r="R24" s="8" t="inlineStr">
        <is>
          <t>HNORMAL</t>
        </is>
      </c>
      <c r="S24" s="8" t="inlineStr">
        <is>
          <t>POLY</t>
        </is>
      </c>
      <c r="T24" s="8" t="inlineStr">
        <is>
          <t>AIC</t>
        </is>
      </c>
      <c r="U24" t="n">
        <v>95</v>
      </c>
      <c r="V24" s="9" t="inlineStr"/>
      <c r="W24" s="9" t="inlineStr"/>
      <c r="X24" t="n">
        <v>17</v>
      </c>
      <c r="Y24" s="6" t="n">
        <v>2</v>
      </c>
      <c r="Z24" s="2" t="n">
        <v>45046.66321127315</v>
      </c>
      <c r="AA24" t="n">
        <v>1.100496</v>
      </c>
      <c r="AB24" s="8">
        <f>HYPERLINK("file:///SylvAtri-ab-5mn-m-hno-pol-ma-qs58hvj3", "SylvAtri-ab-5mn-m-hno-pol-ma-qs58hvj3")</f>
        <v/>
      </c>
      <c r="AC24" t="n">
        <v>270</v>
      </c>
      <c r="AD24" t="n">
        <v>96</v>
      </c>
      <c r="AE24" t="n">
        <v>190</v>
      </c>
      <c r="AF24" t="n">
        <v>1.421053</v>
      </c>
      <c r="AG24" t="n">
        <v>0.08260341</v>
      </c>
      <c r="AH24" t="n">
        <v>1.206457</v>
      </c>
      <c r="AI24" t="n">
        <v>1.673819</v>
      </c>
      <c r="AJ24" t="n">
        <v>95</v>
      </c>
      <c r="AK24" t="n">
        <v>0</v>
      </c>
      <c r="AL24" t="n">
        <v>488.1876</v>
      </c>
      <c r="AM24" t="n">
        <v>100</v>
      </c>
      <c r="AN24" t="n">
        <v>3</v>
      </c>
      <c r="AO24" t="n">
        <v>24.97299999999996</v>
      </c>
      <c r="AP24" t="n">
        <v>2996.332</v>
      </c>
      <c r="AQ24" s="10" t="n">
        <v>0.000744164</v>
      </c>
      <c r="AR24" t="n">
        <v>0.000744164</v>
      </c>
      <c r="AS24" s="9" t="inlineStr"/>
      <c r="AT24" s="9" t="inlineStr"/>
      <c r="AU24" t="n">
        <v>0.0001219293</v>
      </c>
      <c r="AV24" t="n">
        <v>0.04998872</v>
      </c>
      <c r="AW24" t="n">
        <v>0.0001105072</v>
      </c>
      <c r="AX24" t="n">
        <v>0.000134532</v>
      </c>
      <c r="AY24" t="n">
        <v>267</v>
      </c>
      <c r="AZ24" t="n">
        <v>0.06882536</v>
      </c>
      <c r="BA24" t="n">
        <v>0.04998873</v>
      </c>
      <c r="BB24" t="n">
        <v>0.06237792</v>
      </c>
      <c r="BC24" t="n">
        <v>0.07593920999999999</v>
      </c>
      <c r="BD24" t="n">
        <v>267</v>
      </c>
      <c r="BE24" t="n">
        <v>128.074</v>
      </c>
      <c r="BF24" t="n">
        <v>0.02499436</v>
      </c>
      <c r="BG24" t="n">
        <v>121.9249</v>
      </c>
      <c r="BH24" t="n">
        <v>134.5333</v>
      </c>
      <c r="BI24" t="n">
        <v>267</v>
      </c>
      <c r="BJ24" t="n">
        <v>2996.422</v>
      </c>
      <c r="BK24" t="n">
        <v>3007.127</v>
      </c>
      <c r="BL24" t="n">
        <v>-1495.166</v>
      </c>
      <c r="BM24" s="10" t="n">
        <v>1.964145e-05</v>
      </c>
      <c r="BN24" t="n">
        <v>0.005</v>
      </c>
      <c r="BO24" t="n">
        <v>0.005</v>
      </c>
      <c r="BP24" s="8" t="inlineStr">
        <is>
          <t>HNORMAL</t>
        </is>
      </c>
      <c r="BQ24" s="8" t="inlineStr">
        <is>
          <t>POLY</t>
        </is>
      </c>
      <c r="BR24" t="n">
        <v>1</v>
      </c>
      <c r="BS24" t="n">
        <v>2</v>
      </c>
      <c r="BT24" t="n">
        <v>0</v>
      </c>
      <c r="BU24" t="n">
        <v>97.7847</v>
      </c>
      <c r="BV24" t="n">
        <v>-30.23886</v>
      </c>
      <c r="BW24" t="n">
        <v>79.77185</v>
      </c>
      <c r="BX24" t="n">
        <v>27.57645</v>
      </c>
      <c r="BY24" t="n">
        <v>0.09655152</v>
      </c>
      <c r="BZ24" t="n">
        <v>22.80098</v>
      </c>
      <c r="CA24" t="n">
        <v>33.35209</v>
      </c>
      <c r="CB24" t="n">
        <v>169.2476</v>
      </c>
      <c r="CC24" t="n">
        <v>27.57645</v>
      </c>
      <c r="CD24" t="n">
        <v>0</v>
      </c>
      <c r="CE24" s="7" t="n">
        <v>0.09655152</v>
      </c>
      <c r="CF24" t="n">
        <v>22.80098</v>
      </c>
      <c r="CG24" t="n">
        <v>33.35209</v>
      </c>
      <c r="CH24" t="n">
        <v>169.2476</v>
      </c>
      <c r="CI24" t="n">
        <v>662</v>
      </c>
      <c r="CJ24" t="n">
        <v>0.09655152</v>
      </c>
      <c r="CK24" t="n">
        <v>547</v>
      </c>
      <c r="CL24" t="n">
        <v>800</v>
      </c>
      <c r="CM24" t="n">
        <v>169.2476</v>
      </c>
      <c r="CN24" t="n">
        <v>0.01603254896875709</v>
      </c>
      <c r="CO24" t="n">
        <v>0.02527285144166683</v>
      </c>
      <c r="CP24" t="n">
        <v>0.02532325866924754</v>
      </c>
      <c r="CQ24" t="n">
        <v>0.01711251854508191</v>
      </c>
      <c r="CR24" t="n">
        <v>0.0114268252595969</v>
      </c>
      <c r="CS24" t="n">
        <v>0.03771716616550293</v>
      </c>
      <c r="CT24" t="n">
        <v>0</v>
      </c>
      <c r="CU24" t="n">
        <v>0</v>
      </c>
      <c r="CV24" t="n">
        <v>1</v>
      </c>
      <c r="CW24" t="n">
        <v>1</v>
      </c>
      <c r="CX24" t="n">
        <v>0</v>
      </c>
      <c r="CY24" t="n">
        <v>1</v>
      </c>
      <c r="CZ24" t="n">
        <v>1</v>
      </c>
      <c r="DA24" t="n">
        <v>1</v>
      </c>
      <c r="DB24" t="n">
        <v>1</v>
      </c>
      <c r="DC24" t="n">
        <v>1</v>
      </c>
      <c r="DD24" t="n">
        <v>1</v>
      </c>
      <c r="DE24" t="n">
        <v>21</v>
      </c>
      <c r="DF24" t="n">
        <v>22</v>
      </c>
      <c r="DG24" t="n">
        <v>22</v>
      </c>
      <c r="DH24" t="n">
        <v>22</v>
      </c>
      <c r="DI24" t="n">
        <v>22</v>
      </c>
      <c r="DJ24" t="n">
        <v>22</v>
      </c>
      <c r="DK24" t="n">
        <v>22</v>
      </c>
      <c r="DL24" t="n">
        <v>3</v>
      </c>
    </row>
    <row r="25">
      <c r="A25" s="1" t="n">
        <v>24</v>
      </c>
      <c r="B25" s="3" t="n">
        <v>4</v>
      </c>
      <c r="C25" s="3" t="n">
        <v>0</v>
      </c>
      <c r="D25" s="4" t="inlineStr">
        <is>
          <t>Sylvia atricapilla</t>
        </is>
      </c>
      <c r="E25" s="4" t="inlineStr">
        <is>
          <t>a+b</t>
        </is>
      </c>
      <c r="F25" s="4" t="inlineStr">
        <is>
          <t>m</t>
        </is>
      </c>
      <c r="G25" s="4" t="inlineStr">
        <is>
          <t>5mn</t>
        </is>
      </c>
      <c r="H25" s="4" t="inlineStr">
        <is>
          <t>HNORMAL</t>
        </is>
      </c>
      <c r="I25" s="4" t="inlineStr">
        <is>
          <t>POLY</t>
        </is>
      </c>
      <c r="J25" s="3" t="n">
        <v>13.12819096122114</v>
      </c>
      <c r="K25" s="5" t="inlineStr"/>
      <c r="L25" s="5" t="inlineStr"/>
      <c r="M25" s="4" t="inlineStr">
        <is>
          <t>SylvAtri-ab-5mn-m-hno-pol-la</t>
        </is>
      </c>
      <c r="N25" s="3" t="n">
        <v>1</v>
      </c>
      <c r="O25" s="3" t="n">
        <v>270</v>
      </c>
      <c r="P25" s="3" t="n">
        <v>10.843323181859</v>
      </c>
      <c r="Q25" s="3" t="n">
        <v>488.187599344441</v>
      </c>
      <c r="R25" s="4" t="inlineStr">
        <is>
          <t>HNORMAL</t>
        </is>
      </c>
      <c r="S25" s="4" t="inlineStr">
        <is>
          <t>POLY</t>
        </is>
      </c>
      <c r="T25" s="4" t="inlineStr">
        <is>
          <t>AIC</t>
        </is>
      </c>
      <c r="U25" s="3" t="n">
        <v>95</v>
      </c>
      <c r="V25" s="3" t="n">
        <v>13.12819096122114</v>
      </c>
      <c r="W25" s="5" t="inlineStr"/>
      <c r="X25" s="5" t="inlineStr"/>
      <c r="Y25" s="6" t="n">
        <v>2</v>
      </c>
      <c r="Z25" s="12" t="n">
        <v>45046.66321152778</v>
      </c>
      <c r="AA25" s="3" t="n">
        <v>1.091493</v>
      </c>
      <c r="AB25" s="4">
        <f>HYPERLINK("file:///SylvAtri-ab-5mn-m-hno-pol-la-hwer4yjo", "SylvAtri-ab-5mn-m-hno-pol-la-hwer4yjo")</f>
        <v/>
      </c>
      <c r="AC25" s="3" t="n">
        <v>268</v>
      </c>
      <c r="AD25" s="3" t="n">
        <v>96</v>
      </c>
      <c r="AE25" s="3" t="n">
        <v>190</v>
      </c>
      <c r="AF25" s="3" t="n">
        <v>1.410526</v>
      </c>
      <c r="AG25" s="3" t="n">
        <v>0.08283264999999999</v>
      </c>
      <c r="AH25" s="3" t="n">
        <v>1.196978</v>
      </c>
      <c r="AI25" s="3" t="n">
        <v>1.662172</v>
      </c>
      <c r="AJ25" s="3" t="n">
        <v>95</v>
      </c>
      <c r="AK25" s="3" t="n">
        <v>13.1282</v>
      </c>
      <c r="AL25" s="3" t="n">
        <v>488.1876</v>
      </c>
      <c r="AM25" s="3" t="n">
        <v>99.25925925925925</v>
      </c>
      <c r="AN25" s="3" t="n">
        <v>3</v>
      </c>
      <c r="AO25" s="3" t="n">
        <v>0</v>
      </c>
      <c r="AP25" s="3" t="n">
        <v>2964.177</v>
      </c>
      <c r="AQ25" s="10" t="n">
        <v>0.0001016855</v>
      </c>
      <c r="AR25" s="3" t="n">
        <v>1.66297e-05</v>
      </c>
      <c r="AS25" s="3" t="n">
        <v>2.682209e-05</v>
      </c>
      <c r="AT25" s="3" t="n">
        <v>0.0001016855</v>
      </c>
      <c r="AU25" s="3" t="n">
        <v>0.000123785</v>
      </c>
      <c r="AV25" s="3" t="n">
        <v>0.05060223</v>
      </c>
      <c r="AW25" s="3" t="n">
        <v>0.0001120535</v>
      </c>
      <c r="AX25" s="3" t="n">
        <v>0.0001367448</v>
      </c>
      <c r="AY25" s="3" t="n">
        <v>265</v>
      </c>
      <c r="AZ25" s="3" t="n">
        <v>0.06779356</v>
      </c>
      <c r="BA25" s="3" t="n">
        <v>0.05060223</v>
      </c>
      <c r="BB25" s="3" t="n">
        <v>0.06136854</v>
      </c>
      <c r="BC25" s="3" t="n">
        <v>0.07489125000000001</v>
      </c>
      <c r="BD25" s="3" t="n">
        <v>265</v>
      </c>
      <c r="BE25" s="3" t="n">
        <v>127.1104</v>
      </c>
      <c r="BF25" s="3" t="n">
        <v>0.02530112</v>
      </c>
      <c r="BG25" s="3" t="n">
        <v>120.9342</v>
      </c>
      <c r="BH25" s="3" t="n">
        <v>133.6019</v>
      </c>
      <c r="BI25" s="3" t="n">
        <v>265</v>
      </c>
      <c r="BJ25" s="3" t="n">
        <v>2964.268</v>
      </c>
      <c r="BK25" s="3" t="n">
        <v>2974.95</v>
      </c>
      <c r="BL25" s="3" t="n">
        <v>-1479.089</v>
      </c>
      <c r="BM25" s="10" t="n">
        <v>1.694157e-05</v>
      </c>
      <c r="BN25" s="3" t="n">
        <v>0.005</v>
      </c>
      <c r="BO25" s="3" t="n">
        <v>0.001</v>
      </c>
      <c r="BP25" s="4" t="inlineStr">
        <is>
          <t>HNORMAL</t>
        </is>
      </c>
      <c r="BQ25" s="4" t="inlineStr">
        <is>
          <t>POLY</t>
        </is>
      </c>
      <c r="BR25" s="3" t="n">
        <v>1</v>
      </c>
      <c r="BS25" s="3" t="n">
        <v>2</v>
      </c>
      <c r="BT25" s="3" t="n">
        <v>0</v>
      </c>
      <c r="BU25" s="3" t="n">
        <v>97.49665</v>
      </c>
      <c r="BV25" s="3" t="n">
        <v>-30.48705</v>
      </c>
      <c r="BW25" s="3" t="n">
        <v>81.11427</v>
      </c>
      <c r="BX25" s="3" t="n">
        <v>27.78877</v>
      </c>
      <c r="BY25" s="3" t="n">
        <v>0.09706613</v>
      </c>
      <c r="BZ25" s="3" t="n">
        <v>22.95362</v>
      </c>
      <c r="CA25" s="3" t="n">
        <v>33.64244</v>
      </c>
      <c r="CB25" s="3" t="n">
        <v>170.6194</v>
      </c>
      <c r="CC25" s="3" t="n">
        <v>27.78877</v>
      </c>
      <c r="CD25" s="3" t="n">
        <v>0</v>
      </c>
      <c r="CE25" s="7" t="n">
        <v>0.09706613</v>
      </c>
      <c r="CF25" s="3" t="n">
        <v>22.95362</v>
      </c>
      <c r="CG25" s="3" t="n">
        <v>33.64244</v>
      </c>
      <c r="CH25" s="3" t="n">
        <v>170.6194</v>
      </c>
      <c r="CI25" s="3" t="n">
        <v>667</v>
      </c>
      <c r="CJ25" s="3" t="n">
        <v>0.09706613</v>
      </c>
      <c r="CK25" s="3" t="n">
        <v>551</v>
      </c>
      <c r="CL25" s="3" t="n">
        <v>807</v>
      </c>
      <c r="CM25" s="3" t="n">
        <v>170.6194</v>
      </c>
      <c r="CN25" s="3" t="n">
        <v>0.009374603220472115</v>
      </c>
      <c r="CO25" s="3" t="n">
        <v>0.01580128850589166</v>
      </c>
      <c r="CP25" s="3" t="n">
        <v>0.01583406249476793</v>
      </c>
      <c r="CQ25" s="3" t="n">
        <v>0.0090364898037883</v>
      </c>
      <c r="CR25" s="3" t="n">
        <v>0.007404937341971102</v>
      </c>
      <c r="CS25" s="3" t="n">
        <v>0.02484304990341116</v>
      </c>
      <c r="CT25" s="3" t="n">
        <v>1</v>
      </c>
      <c r="CU25" s="3" t="n">
        <v>0</v>
      </c>
      <c r="CV25" s="3" t="n">
        <v>0</v>
      </c>
      <c r="CW25" s="3" t="n">
        <v>3</v>
      </c>
      <c r="CX25" s="3" t="n">
        <v>1</v>
      </c>
      <c r="CY25" s="3" t="n">
        <v>3</v>
      </c>
      <c r="CZ25" s="3" t="n">
        <v>3</v>
      </c>
      <c r="DA25" s="3" t="n">
        <v>3</v>
      </c>
      <c r="DB25" s="3" t="n">
        <v>3</v>
      </c>
      <c r="DC25" s="3" t="n">
        <v>3</v>
      </c>
      <c r="DD25" s="3" t="n">
        <v>3</v>
      </c>
      <c r="DE25" s="3" t="n">
        <v>22</v>
      </c>
      <c r="DF25" s="3" t="n">
        <v>23</v>
      </c>
      <c r="DG25" s="3" t="n">
        <v>23</v>
      </c>
      <c r="DH25" s="3" t="n">
        <v>23</v>
      </c>
      <c r="DI25" s="3" t="n">
        <v>23</v>
      </c>
      <c r="DJ25" s="3" t="n">
        <v>23</v>
      </c>
      <c r="DK25" s="3" t="n">
        <v>23</v>
      </c>
      <c r="DL25" s="3" t="n">
        <v>15</v>
      </c>
    </row>
    <row r="26">
      <c r="A26" s="1" t="n">
        <v>25</v>
      </c>
      <c r="B26" t="n">
        <v>0</v>
      </c>
      <c r="C26" t="n">
        <v>0</v>
      </c>
      <c r="D26" s="8" t="inlineStr">
        <is>
          <t>Sylvia atricapilla</t>
        </is>
      </c>
      <c r="E26" s="8" t="inlineStr">
        <is>
          <t>a+b</t>
        </is>
      </c>
      <c r="F26" s="8" t="inlineStr">
        <is>
          <t>m</t>
        </is>
      </c>
      <c r="G26" s="8" t="inlineStr">
        <is>
          <t>5mn</t>
        </is>
      </c>
      <c r="H26" s="8" t="inlineStr">
        <is>
          <t>HNORMAL</t>
        </is>
      </c>
      <c r="I26" s="8" t="inlineStr">
        <is>
          <t>POLY</t>
        </is>
      </c>
      <c r="J26" s="9" t="inlineStr"/>
      <c r="K26" s="9" t="inlineStr"/>
      <c r="L26" s="9" t="inlineStr"/>
      <c r="M26" s="8" t="inlineStr">
        <is>
          <t>SylvAtri-ab-5mn-m-hno-pol</t>
        </is>
      </c>
      <c r="N26" t="n">
        <v>0</v>
      </c>
      <c r="O26" t="n">
        <v>270</v>
      </c>
      <c r="P26" t="n">
        <v>10.843323181859</v>
      </c>
      <c r="Q26" t="n">
        <v>488.187599344441</v>
      </c>
      <c r="R26" s="8" t="inlineStr">
        <is>
          <t>HNORMAL</t>
        </is>
      </c>
      <c r="S26" s="8" t="inlineStr">
        <is>
          <t>POLY</t>
        </is>
      </c>
      <c r="T26" s="8" t="inlineStr">
        <is>
          <t>AIC</t>
        </is>
      </c>
      <c r="U26" t="n">
        <v>95</v>
      </c>
      <c r="V26" s="9" t="inlineStr"/>
      <c r="W26" s="9" t="inlineStr"/>
      <c r="X26" s="9" t="inlineStr"/>
      <c r="Y26" s="6" t="n">
        <v>2</v>
      </c>
      <c r="Z26" s="2" t="n">
        <v>45046.6632112037</v>
      </c>
      <c r="AA26" t="n">
        <v>1.036498</v>
      </c>
      <c r="AB26" s="8">
        <f>HYPERLINK("file:///SylvAtri-ab-5mn-m-hno-pol-co7kuj3b", "SylvAtri-ab-5mn-m-hno-pol-co7kuj3b")</f>
        <v/>
      </c>
      <c r="AC26" t="n">
        <v>270</v>
      </c>
      <c r="AD26" t="n">
        <v>96</v>
      </c>
      <c r="AE26" t="n">
        <v>190</v>
      </c>
      <c r="AF26" t="n">
        <v>1.421053</v>
      </c>
      <c r="AG26" t="n">
        <v>0.08260341</v>
      </c>
      <c r="AH26" t="n">
        <v>1.206457</v>
      </c>
      <c r="AI26" t="n">
        <v>1.673819</v>
      </c>
      <c r="AJ26" t="n">
        <v>95</v>
      </c>
      <c r="AK26" t="n">
        <v>0</v>
      </c>
      <c r="AL26" t="n">
        <v>488.1876</v>
      </c>
      <c r="AM26" t="n">
        <v>100</v>
      </c>
      <c r="AN26" t="n">
        <v>3</v>
      </c>
      <c r="AO26" t="n">
        <v>24.97299999999996</v>
      </c>
      <c r="AP26" t="n">
        <v>2996.332</v>
      </c>
      <c r="AQ26" s="10" t="n">
        <v>2.384186e-07</v>
      </c>
      <c r="AR26" t="n">
        <v>1.788139e-07</v>
      </c>
      <c r="AS26" t="n">
        <v>5.960464e-08</v>
      </c>
      <c r="AT26" t="n">
        <v>2.384186e-07</v>
      </c>
      <c r="AU26" t="n">
        <v>0.0001219293</v>
      </c>
      <c r="AV26" t="n">
        <v>0.04998872</v>
      </c>
      <c r="AW26" t="n">
        <v>0.0001105072</v>
      </c>
      <c r="AX26" t="n">
        <v>0.000134532</v>
      </c>
      <c r="AY26" t="n">
        <v>267</v>
      </c>
      <c r="AZ26" t="n">
        <v>0.06882536</v>
      </c>
      <c r="BA26" t="n">
        <v>0.04998873</v>
      </c>
      <c r="BB26" t="n">
        <v>0.06237792</v>
      </c>
      <c r="BC26" t="n">
        <v>0.07593920999999999</v>
      </c>
      <c r="BD26" t="n">
        <v>267</v>
      </c>
      <c r="BE26" t="n">
        <v>128.074</v>
      </c>
      <c r="BF26" t="n">
        <v>0.02499436</v>
      </c>
      <c r="BG26" t="n">
        <v>121.9249</v>
      </c>
      <c r="BH26" t="n">
        <v>134.5333</v>
      </c>
      <c r="BI26" t="n">
        <v>267</v>
      </c>
      <c r="BJ26" t="n">
        <v>2996.422</v>
      </c>
      <c r="BK26" t="n">
        <v>3007.127</v>
      </c>
      <c r="BL26" t="n">
        <v>-1495.166</v>
      </c>
      <c r="BM26" s="10" t="n">
        <v>1.964145e-05</v>
      </c>
      <c r="BN26" t="n">
        <v>0.005</v>
      </c>
      <c r="BO26" t="n">
        <v>0.005</v>
      </c>
      <c r="BP26" s="8" t="inlineStr">
        <is>
          <t>HNORMAL</t>
        </is>
      </c>
      <c r="BQ26" s="8" t="inlineStr">
        <is>
          <t>POLY</t>
        </is>
      </c>
      <c r="BR26" t="n">
        <v>1</v>
      </c>
      <c r="BS26" t="n">
        <v>2</v>
      </c>
      <c r="BT26" t="n">
        <v>0</v>
      </c>
      <c r="BU26" t="n">
        <v>97.7847</v>
      </c>
      <c r="BV26" t="n">
        <v>-30.23886</v>
      </c>
      <c r="BW26" t="n">
        <v>79.77185</v>
      </c>
      <c r="BX26" t="n">
        <v>27.57645</v>
      </c>
      <c r="BY26" t="n">
        <v>0.09655152</v>
      </c>
      <c r="BZ26" t="n">
        <v>22.80098</v>
      </c>
      <c r="CA26" t="n">
        <v>33.35209</v>
      </c>
      <c r="CB26" t="n">
        <v>169.2476</v>
      </c>
      <c r="CC26" t="n">
        <v>27.57645</v>
      </c>
      <c r="CD26" t="n">
        <v>0</v>
      </c>
      <c r="CE26" s="7" t="n">
        <v>0.09655152</v>
      </c>
      <c r="CF26" t="n">
        <v>22.80098</v>
      </c>
      <c r="CG26" t="n">
        <v>33.35209</v>
      </c>
      <c r="CH26" t="n">
        <v>169.2476</v>
      </c>
      <c r="CI26" t="n">
        <v>662</v>
      </c>
      <c r="CJ26" t="n">
        <v>0.09655152</v>
      </c>
      <c r="CK26" t="n">
        <v>547</v>
      </c>
      <c r="CL26" t="n">
        <v>800</v>
      </c>
      <c r="CM26" t="n">
        <v>169.2476</v>
      </c>
      <c r="CN26" t="n">
        <v>0.005079404344090466</v>
      </c>
      <c r="CO26" t="n">
        <v>0.009244069013270151</v>
      </c>
      <c r="CP26" t="n">
        <v>0.009262506501085847</v>
      </c>
      <c r="CQ26" t="n">
        <v>0.002862836081789792</v>
      </c>
      <c r="CR26" t="n">
        <v>0.004673764885556776</v>
      </c>
      <c r="CS26" t="n">
        <v>0.01542695917739591</v>
      </c>
      <c r="CT26" t="n">
        <v>0</v>
      </c>
      <c r="CU26" t="n">
        <v>0</v>
      </c>
      <c r="CV26" t="n">
        <v>1</v>
      </c>
      <c r="CW26" t="n">
        <v>1</v>
      </c>
      <c r="CX26" t="n">
        <v>0</v>
      </c>
      <c r="CY26" t="n">
        <v>1</v>
      </c>
      <c r="CZ26" t="n">
        <v>1</v>
      </c>
      <c r="DA26" t="n">
        <v>1</v>
      </c>
      <c r="DB26" t="n">
        <v>1</v>
      </c>
      <c r="DC26" t="n">
        <v>1</v>
      </c>
      <c r="DD26" t="n">
        <v>1</v>
      </c>
      <c r="DE26" t="n">
        <v>25</v>
      </c>
      <c r="DF26" t="n">
        <v>24</v>
      </c>
      <c r="DG26" t="n">
        <v>24</v>
      </c>
      <c r="DH26" t="n">
        <v>24</v>
      </c>
      <c r="DI26" t="n">
        <v>24</v>
      </c>
      <c r="DJ26" t="n">
        <v>24</v>
      </c>
      <c r="DK26" t="n">
        <v>24</v>
      </c>
      <c r="DL26" t="n">
        <v>1</v>
      </c>
    </row>
    <row r="27">
      <c r="A27" s="1" t="n">
        <v>26</v>
      </c>
      <c r="B27" t="n">
        <v>11</v>
      </c>
      <c r="C27" t="n">
        <v>0</v>
      </c>
      <c r="D27" s="8" t="inlineStr">
        <is>
          <t>Sylvia atricapilla</t>
        </is>
      </c>
      <c r="E27" s="8" t="inlineStr">
        <is>
          <t>a+b</t>
        </is>
      </c>
      <c r="F27" s="8" t="inlineStr">
        <is>
          <t>m</t>
        </is>
      </c>
      <c r="G27" s="8" t="inlineStr">
        <is>
          <t>5mn</t>
        </is>
      </c>
      <c r="H27" s="8" t="inlineStr">
        <is>
          <t>HNORMAL</t>
        </is>
      </c>
      <c r="I27" s="8" t="inlineStr">
        <is>
          <t>POLY</t>
        </is>
      </c>
      <c r="J27" t="n">
        <v>20</v>
      </c>
      <c r="K27" s="9" t="inlineStr"/>
      <c r="L27" s="9" t="inlineStr"/>
      <c r="M27" s="8" t="inlineStr">
        <is>
          <t>SylvAtri-ab-5mn-m-hno-pol-l20</t>
        </is>
      </c>
      <c r="N27" t="n">
        <v>0</v>
      </c>
      <c r="O27" t="n">
        <v>270</v>
      </c>
      <c r="P27" t="n">
        <v>10.843323181859</v>
      </c>
      <c r="Q27" t="n">
        <v>488.187599344441</v>
      </c>
      <c r="R27" s="8" t="inlineStr">
        <is>
          <t>HNORMAL</t>
        </is>
      </c>
      <c r="S27" s="8" t="inlineStr">
        <is>
          <t>POLY</t>
        </is>
      </c>
      <c r="T27" s="8" t="inlineStr">
        <is>
          <t>AIC</t>
        </is>
      </c>
      <c r="U27" t="n">
        <v>95</v>
      </c>
      <c r="V27" t="n">
        <v>20</v>
      </c>
      <c r="W27" s="9" t="inlineStr"/>
      <c r="X27" s="9" t="inlineStr"/>
      <c r="Y27" s="6" t="n">
        <v>2</v>
      </c>
      <c r="Z27" s="2" t="n">
        <v>45046.66321254629</v>
      </c>
      <c r="AA27" t="n">
        <v>1.158493</v>
      </c>
      <c r="AB27" s="8">
        <f>HYPERLINK("file:///SylvAtri-ab-5mn-m-hno-pol-l20-4bx1k24p", "SylvAtri-ab-5mn-m-hno-pol-l20-4bx1k24p")</f>
        <v/>
      </c>
      <c r="AC27" t="n">
        <v>265</v>
      </c>
      <c r="AD27" t="n">
        <v>96</v>
      </c>
      <c r="AE27" t="n">
        <v>190</v>
      </c>
      <c r="AF27" t="n">
        <v>1.394737</v>
      </c>
      <c r="AG27" t="n">
        <v>0.08102063</v>
      </c>
      <c r="AH27" t="n">
        <v>1.187823</v>
      </c>
      <c r="AI27" t="n">
        <v>1.637694</v>
      </c>
      <c r="AJ27" t="n">
        <v>95</v>
      </c>
      <c r="AK27" t="n">
        <v>20</v>
      </c>
      <c r="AL27" t="n">
        <v>488.1876</v>
      </c>
      <c r="AM27" t="n">
        <v>98.14814814814815</v>
      </c>
      <c r="AN27" t="n">
        <v>3</v>
      </c>
      <c r="AO27" t="n">
        <v>25.3119999999999</v>
      </c>
      <c r="AP27" t="n">
        <v>2919.091</v>
      </c>
      <c r="AQ27" s="10" t="n">
        <v>5.960464e-07</v>
      </c>
      <c r="AR27" t="n">
        <v>0.0001277328</v>
      </c>
      <c r="AS27" t="n">
        <v>0.0001831055</v>
      </c>
      <c r="AT27" t="n">
        <v>5.960464e-07</v>
      </c>
      <c r="AU27" t="n">
        <v>0.0001260487</v>
      </c>
      <c r="AV27" t="n">
        <v>0.05147018</v>
      </c>
      <c r="AW27" t="n">
        <v>0.0001139076</v>
      </c>
      <c r="AX27" t="n">
        <v>0.0001394839</v>
      </c>
      <c r="AY27" t="n">
        <v>262</v>
      </c>
      <c r="AZ27" t="n">
        <v>0.06657608</v>
      </c>
      <c r="BA27" t="n">
        <v>0.05147019</v>
      </c>
      <c r="BB27" t="n">
        <v>0.06016342</v>
      </c>
      <c r="BC27" t="n">
        <v>0.07367224999999999</v>
      </c>
      <c r="BD27" t="n">
        <v>262</v>
      </c>
      <c r="BE27" t="n">
        <v>125.9638</v>
      </c>
      <c r="BF27" t="n">
        <v>0.0257351</v>
      </c>
      <c r="BG27" t="n">
        <v>119.7408</v>
      </c>
      <c r="BH27" t="n">
        <v>132.5103</v>
      </c>
      <c r="BI27" t="n">
        <v>262</v>
      </c>
      <c r="BJ27" t="n">
        <v>2919.183</v>
      </c>
      <c r="BK27" t="n">
        <v>2929.83</v>
      </c>
      <c r="BL27" t="n">
        <v>-1456.546</v>
      </c>
      <c r="BM27" s="10" t="n">
        <v>1.400377e-05</v>
      </c>
      <c r="BN27" t="n">
        <v>0.005</v>
      </c>
      <c r="BO27" t="n">
        <v>0.001</v>
      </c>
      <c r="BP27" s="8" t="inlineStr">
        <is>
          <t>HNORMAL</t>
        </is>
      </c>
      <c r="BQ27" s="8" t="inlineStr">
        <is>
          <t>POLY</t>
        </is>
      </c>
      <c r="BR27" t="n">
        <v>1</v>
      </c>
      <c r="BS27" t="n">
        <v>2</v>
      </c>
      <c r="BT27" t="n">
        <v>0</v>
      </c>
      <c r="BU27" t="n">
        <v>97.24047</v>
      </c>
      <c r="BV27" t="n">
        <v>-30.71005</v>
      </c>
      <c r="BW27" t="n">
        <v>82.33320999999999</v>
      </c>
      <c r="BX27" t="n">
        <v>27.98019</v>
      </c>
      <c r="BY27" t="n">
        <v>0.09598710000000001</v>
      </c>
      <c r="BZ27" t="n">
        <v>23.16176</v>
      </c>
      <c r="CA27" t="n">
        <v>33.80103</v>
      </c>
      <c r="CB27" t="n">
        <v>176.7151</v>
      </c>
      <c r="CC27" t="n">
        <v>27.98019</v>
      </c>
      <c r="CD27" t="n">
        <v>0</v>
      </c>
      <c r="CE27" s="7" t="n">
        <v>0.09598710000000001</v>
      </c>
      <c r="CF27" t="n">
        <v>23.16176</v>
      </c>
      <c r="CG27" t="n">
        <v>33.80103</v>
      </c>
      <c r="CH27" t="n">
        <v>176.7151</v>
      </c>
      <c r="CI27" t="n">
        <v>672</v>
      </c>
      <c r="CJ27" t="n">
        <v>0.09598710000000001</v>
      </c>
      <c r="CK27" t="n">
        <v>556</v>
      </c>
      <c r="CL27" t="n">
        <v>811</v>
      </c>
      <c r="CM27" t="n">
        <v>176.7151</v>
      </c>
      <c r="CN27" t="n">
        <v>0.004372601532077593</v>
      </c>
      <c r="CO27" t="n">
        <v>0.00810908031886614</v>
      </c>
      <c r="CP27" t="n">
        <v>0.00812454327023527</v>
      </c>
      <c r="CQ27" t="n">
        <v>0.002821031714541829</v>
      </c>
      <c r="CR27" t="n">
        <v>0.00400624405065566</v>
      </c>
      <c r="CS27" t="n">
        <v>0.01373242945918271</v>
      </c>
      <c r="CT27" t="n">
        <v>1</v>
      </c>
      <c r="CU27" t="n">
        <v>0</v>
      </c>
      <c r="CV27" t="n">
        <v>1</v>
      </c>
      <c r="CW27" t="n">
        <v>1</v>
      </c>
      <c r="CX27" t="n">
        <v>0</v>
      </c>
      <c r="CY27" t="n">
        <v>1</v>
      </c>
      <c r="CZ27" t="n">
        <v>1</v>
      </c>
      <c r="DA27" t="n">
        <v>1</v>
      </c>
      <c r="DB27" t="n">
        <v>1</v>
      </c>
      <c r="DC27" t="n">
        <v>1</v>
      </c>
      <c r="DD27" t="n">
        <v>1</v>
      </c>
      <c r="DE27" t="n">
        <v>24</v>
      </c>
      <c r="DF27" t="n">
        <v>25</v>
      </c>
      <c r="DG27" t="n">
        <v>25</v>
      </c>
      <c r="DH27" t="n">
        <v>25</v>
      </c>
      <c r="DI27" t="n">
        <v>25</v>
      </c>
      <c r="DJ27" t="n">
        <v>25</v>
      </c>
      <c r="DK27" t="n">
        <v>25</v>
      </c>
      <c r="DL27" t="n">
        <v>20</v>
      </c>
    </row>
    <row r="28">
      <c r="A28" s="1" t="n">
        <v>27</v>
      </c>
      <c r="B28" s="3" t="n">
        <v>49</v>
      </c>
      <c r="C28" s="3" t="n">
        <v>1</v>
      </c>
      <c r="D28" s="4" t="inlineStr">
        <is>
          <t>Sylvia atricapilla</t>
        </is>
      </c>
      <c r="E28" s="4" t="inlineStr">
        <is>
          <t>a+b</t>
        </is>
      </c>
      <c r="F28" s="4" t="inlineStr">
        <is>
          <t>m</t>
        </is>
      </c>
      <c r="G28" s="4" t="inlineStr">
        <is>
          <t>10mn</t>
        </is>
      </c>
      <c r="H28" s="4" t="inlineStr">
        <is>
          <t>HAZARD</t>
        </is>
      </c>
      <c r="I28" s="4" t="inlineStr">
        <is>
          <t>POLY</t>
        </is>
      </c>
      <c r="J28" s="3" t="n">
        <v>4.553959641354886</v>
      </c>
      <c r="K28" s="3" t="n">
        <v>492.3283159838322</v>
      </c>
      <c r="L28" s="3" t="n">
        <v>13</v>
      </c>
      <c r="M28" s="4" t="inlineStr">
        <is>
          <t>SylvAtri-ab-10mn-m-haz-pol-la-ra-ma</t>
        </is>
      </c>
      <c r="N28" s="3" t="n">
        <v>1</v>
      </c>
      <c r="O28" s="3" t="n">
        <v>403</v>
      </c>
      <c r="P28" s="3" t="n">
        <v>1.21209447400735</v>
      </c>
      <c r="Q28" s="3" t="n">
        <v>511.409745300912</v>
      </c>
      <c r="R28" s="4" t="inlineStr">
        <is>
          <t>HAZARD</t>
        </is>
      </c>
      <c r="S28" s="4" t="inlineStr">
        <is>
          <t>POLY</t>
        </is>
      </c>
      <c r="T28" s="4" t="inlineStr">
        <is>
          <t>AIC</t>
        </is>
      </c>
      <c r="U28" s="3" t="n">
        <v>95</v>
      </c>
      <c r="V28" s="3" t="n">
        <v>4.553959641354886</v>
      </c>
      <c r="W28" s="3" t="n">
        <v>492.3283159838322</v>
      </c>
      <c r="X28" s="3" t="n">
        <v>13</v>
      </c>
      <c r="Y28" s="7" t="n">
        <v>1</v>
      </c>
      <c r="Z28" s="12" t="n">
        <v>45046.66323353009</v>
      </c>
      <c r="AA28" s="3" t="n">
        <v>1.3</v>
      </c>
      <c r="AB28" s="4">
        <f>HYPERLINK("file:///SylvAtri-ab-10mn-m-haz-pol-la-ra-ma-90vq_6nr", "SylvAtri-ab-10mn-m-haz-pol-la-ra-ma-90vq_6nr")</f>
        <v/>
      </c>
      <c r="AC28" s="3" t="n">
        <v>401</v>
      </c>
      <c r="AD28" s="3" t="n">
        <v>96</v>
      </c>
      <c r="AE28" s="3" t="n">
        <v>190</v>
      </c>
      <c r="AF28" s="3" t="n">
        <v>2.110526</v>
      </c>
      <c r="AG28" s="3" t="n">
        <v>0.068677</v>
      </c>
      <c r="AH28" s="3" t="n">
        <v>1.841824</v>
      </c>
      <c r="AI28" s="3" t="n">
        <v>2.418429</v>
      </c>
      <c r="AJ28" s="3" t="n">
        <v>95</v>
      </c>
      <c r="AK28" s="3" t="n">
        <v>4.55396</v>
      </c>
      <c r="AL28" s="3" t="n">
        <v>492.328</v>
      </c>
      <c r="AM28" s="3" t="n">
        <v>99.50372208436724</v>
      </c>
      <c r="AN28" s="3" t="n">
        <v>2</v>
      </c>
      <c r="AO28" s="3" t="n">
        <v>0</v>
      </c>
      <c r="AP28" s="3" t="n">
        <v>4488.174</v>
      </c>
      <c r="AQ28" s="6" t="n">
        <v>0.2500808</v>
      </c>
      <c r="AR28" s="3" t="n">
        <v>0.2500808</v>
      </c>
      <c r="AS28" s="5" t="inlineStr"/>
      <c r="AT28" s="5" t="inlineStr"/>
      <c r="AU28" s="3" t="n">
        <v>0.0001118922</v>
      </c>
      <c r="AV28" s="3" t="n">
        <v>0.07300479</v>
      </c>
      <c r="AW28" s="3" t="n">
        <v>9.695090999999999e-05</v>
      </c>
      <c r="AX28" s="3" t="n">
        <v>0.0001291362</v>
      </c>
      <c r="AY28" s="3" t="n">
        <v>399</v>
      </c>
      <c r="AZ28" s="3" t="n">
        <v>0.07374303</v>
      </c>
      <c r="BA28" s="3" t="n">
        <v>0.07300479</v>
      </c>
      <c r="BB28" s="3" t="n">
        <v>0.06389590000000001</v>
      </c>
      <c r="BC28" s="3" t="n">
        <v>0.08510773000000001</v>
      </c>
      <c r="BD28" s="3" t="n">
        <v>399</v>
      </c>
      <c r="BE28" s="3" t="n">
        <v>133.695</v>
      </c>
      <c r="BF28" s="3" t="n">
        <v>0.03650239</v>
      </c>
      <c r="BG28" s="3" t="n">
        <v>124.44</v>
      </c>
      <c r="BH28" s="3" t="n">
        <v>143.6382</v>
      </c>
      <c r="BI28" s="3" t="n">
        <v>399</v>
      </c>
      <c r="BJ28" s="3" t="n">
        <v>4488.205</v>
      </c>
      <c r="BK28" s="3" t="n">
        <v>4496.162</v>
      </c>
      <c r="BL28" s="3" t="n">
        <v>-2242.087</v>
      </c>
      <c r="BM28" s="6" t="n">
        <v>0.5500754</v>
      </c>
      <c r="BN28" s="3" t="n">
        <v>0.6</v>
      </c>
      <c r="BO28" s="3" t="n">
        <v>0.7</v>
      </c>
      <c r="BP28" s="4" t="inlineStr">
        <is>
          <t>HAZARD</t>
        </is>
      </c>
      <c r="BQ28" s="4" t="inlineStr">
        <is>
          <t>POLY</t>
        </is>
      </c>
      <c r="BR28" s="3" t="n">
        <v>2</v>
      </c>
      <c r="BS28" s="3" t="n">
        <v>0</v>
      </c>
      <c r="BT28" s="3" t="n">
        <v>0</v>
      </c>
      <c r="BU28" s="3" t="n">
        <v>99.03355000000001</v>
      </c>
      <c r="BV28" s="3" t="n">
        <v>3.760158</v>
      </c>
      <c r="BW28" s="5" t="inlineStr"/>
      <c r="BX28" s="3" t="n">
        <v>37.58468</v>
      </c>
      <c r="BY28" s="3" t="n">
        <v>0.1002309</v>
      </c>
      <c r="BZ28" s="3" t="n">
        <v>30.87411</v>
      </c>
      <c r="CA28" s="3" t="n">
        <v>45.7538</v>
      </c>
      <c r="CB28" s="3" t="n">
        <v>330.5204</v>
      </c>
      <c r="CC28" s="3" t="n">
        <v>37.58468</v>
      </c>
      <c r="CD28" s="3" t="n">
        <v>0</v>
      </c>
      <c r="CE28" s="7" t="n">
        <v>0.1002309</v>
      </c>
      <c r="CF28" s="3" t="n">
        <v>30.87411</v>
      </c>
      <c r="CG28" s="3" t="n">
        <v>45.7538</v>
      </c>
      <c r="CH28" s="3" t="n">
        <v>330.5204</v>
      </c>
      <c r="CI28" s="3" t="n">
        <v>902</v>
      </c>
      <c r="CJ28" s="3" t="n">
        <v>0.1002309</v>
      </c>
      <c r="CK28" s="3" t="n">
        <v>741</v>
      </c>
      <c r="CL28" s="3" t="n">
        <v>1098</v>
      </c>
      <c r="CM28" s="3" t="n">
        <v>330.5204</v>
      </c>
      <c r="CN28" s="3" t="n">
        <v>0.6536108791086135</v>
      </c>
      <c r="CO28" s="3" t="n">
        <v>0.6401920044787797</v>
      </c>
      <c r="CP28" s="3" t="n">
        <v>0.6482794332705014</v>
      </c>
      <c r="CQ28" s="3" t="n">
        <v>0.5831732421065325</v>
      </c>
      <c r="CR28" s="3" t="n">
        <v>0.6365544738905814</v>
      </c>
      <c r="CS28" s="3" t="n">
        <v>0.6727104315566447</v>
      </c>
      <c r="CT28" s="3" t="n">
        <v>1</v>
      </c>
      <c r="CU28" s="3" t="n">
        <v>4</v>
      </c>
      <c r="CV28" s="3" t="n">
        <v>0</v>
      </c>
      <c r="CW28" s="3" t="n">
        <v>0</v>
      </c>
      <c r="CX28" s="3" t="n">
        <v>0</v>
      </c>
      <c r="CY28" s="3" t="n">
        <v>0</v>
      </c>
      <c r="CZ28" s="3" t="n">
        <v>0</v>
      </c>
      <c r="DA28" s="3" t="n">
        <v>0</v>
      </c>
      <c r="DB28" s="3" t="n">
        <v>0</v>
      </c>
      <c r="DC28" s="3" t="n">
        <v>0</v>
      </c>
      <c r="DD28" s="3" t="n">
        <v>0</v>
      </c>
      <c r="DE28" s="3" t="n">
        <v>1</v>
      </c>
      <c r="DF28" s="3" t="n">
        <v>0</v>
      </c>
      <c r="DG28" s="3" t="n">
        <v>0</v>
      </c>
      <c r="DH28" s="3" t="n">
        <v>0</v>
      </c>
      <c r="DI28" s="3" t="n">
        <v>0</v>
      </c>
      <c r="DJ28" s="3" t="n">
        <v>0</v>
      </c>
      <c r="DK28" s="3" t="n">
        <v>0</v>
      </c>
      <c r="DL28" s="3" t="n">
        <v>13</v>
      </c>
    </row>
    <row r="29">
      <c r="A29" s="1" t="n">
        <v>28</v>
      </c>
      <c r="B29" s="3" t="n">
        <v>48</v>
      </c>
      <c r="C29" s="3" t="n">
        <v>1</v>
      </c>
      <c r="D29" s="4" t="inlineStr">
        <is>
          <t>Sylvia atricapilla</t>
        </is>
      </c>
      <c r="E29" s="4" t="inlineStr">
        <is>
          <t>a+b</t>
        </is>
      </c>
      <c r="F29" s="4" t="inlineStr">
        <is>
          <t>m</t>
        </is>
      </c>
      <c r="G29" s="4" t="inlineStr">
        <is>
          <t>10mn</t>
        </is>
      </c>
      <c r="H29" s="4" t="inlineStr">
        <is>
          <t>HAZARD</t>
        </is>
      </c>
      <c r="I29" s="4" t="inlineStr">
        <is>
          <t>POLY</t>
        </is>
      </c>
      <c r="J29" s="3" t="n">
        <v>26.1201365615479</v>
      </c>
      <c r="K29" s="3" t="n">
        <v>265.0048292910468</v>
      </c>
      <c r="L29" s="5" t="inlineStr"/>
      <c r="M29" s="4" t="inlineStr">
        <is>
          <t>SylvAtri-ab-10mn-m-haz-pol-la-ra</t>
        </is>
      </c>
      <c r="N29" s="3" t="n">
        <v>1</v>
      </c>
      <c r="O29" s="3" t="n">
        <v>403</v>
      </c>
      <c r="P29" s="3" t="n">
        <v>1.21209447400735</v>
      </c>
      <c r="Q29" s="3" t="n">
        <v>511.409745300912</v>
      </c>
      <c r="R29" s="4" t="inlineStr">
        <is>
          <t>HAZARD</t>
        </is>
      </c>
      <c r="S29" s="4" t="inlineStr">
        <is>
          <t>POLY</t>
        </is>
      </c>
      <c r="T29" s="4" t="inlineStr">
        <is>
          <t>AIC</t>
        </is>
      </c>
      <c r="U29" s="3" t="n">
        <v>95</v>
      </c>
      <c r="V29" s="3" t="n">
        <v>26.1201365615479</v>
      </c>
      <c r="W29" s="3" t="n">
        <v>265.0048292910468</v>
      </c>
      <c r="X29" s="5" t="inlineStr"/>
      <c r="Y29" s="6" t="n">
        <v>2</v>
      </c>
      <c r="Z29" s="12" t="n">
        <v>45046.6632331713</v>
      </c>
      <c r="AA29" s="3" t="n">
        <v>1.219992</v>
      </c>
      <c r="AB29" s="4">
        <f>HYPERLINK("file:///SylvAtri-ab-10mn-m-haz-pol-la-ra-xkolv95u", "SylvAtri-ab-10mn-m-haz-pol-la-ra-xkolv95u")</f>
        <v/>
      </c>
      <c r="AC29" s="3" t="n">
        <v>362</v>
      </c>
      <c r="AD29" s="3" t="n">
        <v>96</v>
      </c>
      <c r="AE29" s="3" t="n">
        <v>190</v>
      </c>
      <c r="AF29" s="3" t="n">
        <v>1.905263</v>
      </c>
      <c r="AG29" s="3" t="n">
        <v>0.07158674</v>
      </c>
      <c r="AH29" s="3" t="n">
        <v>1.653152</v>
      </c>
      <c r="AI29" s="3" t="n">
        <v>2.195822</v>
      </c>
      <c r="AJ29" s="3" t="n">
        <v>95</v>
      </c>
      <c r="AK29" s="3" t="n">
        <v>26.1201</v>
      </c>
      <c r="AL29" s="3" t="n">
        <v>265.005</v>
      </c>
      <c r="AM29" s="3" t="n">
        <v>89.82630272952854</v>
      </c>
      <c r="AN29" s="3" t="n">
        <v>2</v>
      </c>
      <c r="AO29" s="3" t="n">
        <v>0</v>
      </c>
      <c r="AP29" s="3" t="n">
        <v>3848.381</v>
      </c>
      <c r="AQ29" s="6" t="n">
        <v>0.3316771</v>
      </c>
      <c r="AR29" s="3" t="n">
        <v>0.06101215</v>
      </c>
      <c r="AS29" s="3" t="n">
        <v>0.03403658</v>
      </c>
      <c r="AT29" s="3" t="n">
        <v>0.3316771</v>
      </c>
      <c r="AU29" s="3" t="n">
        <v>0.0001198347</v>
      </c>
      <c r="AV29" s="3" t="n">
        <v>0.09194922</v>
      </c>
      <c r="AW29" s="3" t="n">
        <v>0.0001000499</v>
      </c>
      <c r="AX29" s="3" t="n">
        <v>0.000143532</v>
      </c>
      <c r="AY29" s="3" t="n">
        <v>360</v>
      </c>
      <c r="AZ29" s="3" t="n">
        <v>0.2376507</v>
      </c>
      <c r="BA29" s="3" t="n">
        <v>0.09194921</v>
      </c>
      <c r="BB29" s="3" t="n">
        <v>0.1984143</v>
      </c>
      <c r="BC29" s="3" t="n">
        <v>0.2846461</v>
      </c>
      <c r="BD29" s="3" t="n">
        <v>360</v>
      </c>
      <c r="BE29" s="3" t="n">
        <v>129.1884</v>
      </c>
      <c r="BF29" s="3" t="n">
        <v>0.04597461</v>
      </c>
      <c r="BG29" s="3" t="n">
        <v>118.0263</v>
      </c>
      <c r="BH29" s="3" t="n">
        <v>141.4062</v>
      </c>
      <c r="BI29" s="3" t="n">
        <v>360</v>
      </c>
      <c r="BJ29" s="3" t="n">
        <v>3848.414</v>
      </c>
      <c r="BK29" s="3" t="n">
        <v>3856.164</v>
      </c>
      <c r="BL29" s="3" t="n">
        <v>-1922.19</v>
      </c>
      <c r="BM29" s="6" t="n">
        <v>0.3852856</v>
      </c>
      <c r="BN29" s="3" t="n">
        <v>0.6</v>
      </c>
      <c r="BO29" s="3" t="n">
        <v>0.5</v>
      </c>
      <c r="BP29" s="4" t="inlineStr">
        <is>
          <t>HAZARD</t>
        </is>
      </c>
      <c r="BQ29" s="4" t="inlineStr">
        <is>
          <t>POLY</t>
        </is>
      </c>
      <c r="BR29" s="3" t="n">
        <v>2</v>
      </c>
      <c r="BS29" s="3" t="n">
        <v>0</v>
      </c>
      <c r="BT29" s="3" t="n">
        <v>0</v>
      </c>
      <c r="BU29" s="3" t="n">
        <v>97.93785</v>
      </c>
      <c r="BV29" s="3" t="n">
        <v>3.367626</v>
      </c>
      <c r="BW29" s="5" t="inlineStr"/>
      <c r="BX29" s="3" t="n">
        <v>36.33773</v>
      </c>
      <c r="BY29" s="3" t="n">
        <v>0.1165303</v>
      </c>
      <c r="BZ29" s="3" t="n">
        <v>28.91959</v>
      </c>
      <c r="CA29" s="3" t="n">
        <v>45.6587</v>
      </c>
      <c r="CB29" s="3" t="n">
        <v>388.2039</v>
      </c>
      <c r="CC29" s="3" t="n">
        <v>36.33773</v>
      </c>
      <c r="CD29" s="3" t="n">
        <v>0</v>
      </c>
      <c r="CE29" s="7" t="n">
        <v>0.1165303</v>
      </c>
      <c r="CF29" s="3" t="n">
        <v>28.91959</v>
      </c>
      <c r="CG29" s="3" t="n">
        <v>45.6587</v>
      </c>
      <c r="CH29" s="3" t="n">
        <v>388.2039</v>
      </c>
      <c r="CI29" s="3" t="n">
        <v>872</v>
      </c>
      <c r="CJ29" s="3" t="n">
        <v>0.1165303</v>
      </c>
      <c r="CK29" s="3" t="n">
        <v>694</v>
      </c>
      <c r="CL29" s="3" t="n">
        <v>1096</v>
      </c>
      <c r="CM29" s="3" t="n">
        <v>388.2039</v>
      </c>
      <c r="CN29" s="3" t="n">
        <v>0.6038004461633582</v>
      </c>
      <c r="CO29" s="3" t="n">
        <v>0.5951867267347402</v>
      </c>
      <c r="CP29" s="3" t="n">
        <v>0.6040570107365242</v>
      </c>
      <c r="CQ29" s="3" t="n">
        <v>0.565130528939173</v>
      </c>
      <c r="CR29" s="3" t="n">
        <v>0.574616996631355</v>
      </c>
      <c r="CS29" s="3" t="n">
        <v>0.6280700200573496</v>
      </c>
      <c r="CT29" s="3" t="n">
        <v>3</v>
      </c>
      <c r="CU29" s="3" t="n">
        <v>1</v>
      </c>
      <c r="CV29" s="3" t="n">
        <v>0</v>
      </c>
      <c r="CW29" s="3" t="n">
        <v>0</v>
      </c>
      <c r="CX29" s="3" t="n">
        <v>0</v>
      </c>
      <c r="CY29" s="3" t="n">
        <v>0</v>
      </c>
      <c r="CZ29" s="3" t="n">
        <v>0</v>
      </c>
      <c r="DA29" s="3" t="n">
        <v>0</v>
      </c>
      <c r="DB29" s="3" t="n">
        <v>0</v>
      </c>
      <c r="DC29" s="3" t="n">
        <v>0</v>
      </c>
      <c r="DD29" s="3" t="n">
        <v>0</v>
      </c>
      <c r="DE29" s="3" t="n">
        <v>0</v>
      </c>
      <c r="DF29" s="3" t="n">
        <v>1</v>
      </c>
      <c r="DG29" s="3" t="n">
        <v>1</v>
      </c>
      <c r="DH29" s="3" t="n">
        <v>1</v>
      </c>
      <c r="DI29" s="3" t="n">
        <v>1</v>
      </c>
      <c r="DJ29" s="3" t="n">
        <v>4</v>
      </c>
      <c r="DK29" s="3" t="n">
        <v>1</v>
      </c>
      <c r="DL29" s="3" t="n">
        <v>25</v>
      </c>
    </row>
    <row r="30">
      <c r="A30" s="1" t="n">
        <v>29</v>
      </c>
      <c r="B30" s="3" t="n">
        <v>43</v>
      </c>
      <c r="C30" s="3" t="n">
        <v>1</v>
      </c>
      <c r="D30" s="4" t="inlineStr">
        <is>
          <t>Sylvia atricapilla</t>
        </is>
      </c>
      <c r="E30" s="4" t="inlineStr">
        <is>
          <t>a+b</t>
        </is>
      </c>
      <c r="F30" s="4" t="inlineStr">
        <is>
          <t>m</t>
        </is>
      </c>
      <c r="G30" s="4" t="inlineStr">
        <is>
          <t>10mn</t>
        </is>
      </c>
      <c r="H30" s="4" t="inlineStr">
        <is>
          <t>HAZARD</t>
        </is>
      </c>
      <c r="I30" s="4" t="inlineStr">
        <is>
          <t>POLY</t>
        </is>
      </c>
      <c r="J30" s="5" t="inlineStr"/>
      <c r="K30" s="5" t="inlineStr"/>
      <c r="L30" s="3" t="n">
        <v>13</v>
      </c>
      <c r="M30" s="4" t="inlineStr">
        <is>
          <t>SylvAtri-ab-10mn-m-haz-pol-ma</t>
        </is>
      </c>
      <c r="N30" s="3" t="n">
        <v>1</v>
      </c>
      <c r="O30" s="3" t="n">
        <v>403</v>
      </c>
      <c r="P30" s="3" t="n">
        <v>1.21209447400735</v>
      </c>
      <c r="Q30" s="3" t="n">
        <v>511.409745300912</v>
      </c>
      <c r="R30" s="4" t="inlineStr">
        <is>
          <t>HAZARD</t>
        </is>
      </c>
      <c r="S30" s="4" t="inlineStr">
        <is>
          <t>POLY</t>
        </is>
      </c>
      <c r="T30" s="4" t="inlineStr">
        <is>
          <t>AIC</t>
        </is>
      </c>
      <c r="U30" s="3" t="n">
        <v>95</v>
      </c>
      <c r="V30" s="5" t="inlineStr"/>
      <c r="W30" s="5" t="inlineStr"/>
      <c r="X30" s="3" t="n">
        <v>13</v>
      </c>
      <c r="Y30" s="7" t="n">
        <v>1</v>
      </c>
      <c r="Z30" s="12" t="n">
        <v>45046.66323216435</v>
      </c>
      <c r="AA30" s="3" t="n">
        <v>0.854</v>
      </c>
      <c r="AB30" s="4">
        <f>HYPERLINK("file:///SylvAtri-ab-10mn-m-haz-pol-ma-w3hq64b3", "SylvAtri-ab-10mn-m-haz-pol-ma-w3hq64b3")</f>
        <v/>
      </c>
      <c r="AC30" s="3" t="n">
        <v>403</v>
      </c>
      <c r="AD30" s="3" t="n">
        <v>96</v>
      </c>
      <c r="AE30" s="3" t="n">
        <v>190</v>
      </c>
      <c r="AF30" s="3" t="n">
        <v>2.121053</v>
      </c>
      <c r="AG30" s="3" t="n">
        <v>0.06838444</v>
      </c>
      <c r="AH30" s="3" t="n">
        <v>1.852082</v>
      </c>
      <c r="AI30" s="3" t="n">
        <v>2.429085</v>
      </c>
      <c r="AJ30" s="3" t="n">
        <v>95</v>
      </c>
      <c r="AK30" s="3" t="n">
        <v>0</v>
      </c>
      <c r="AL30" s="3" t="n">
        <v>511.4098</v>
      </c>
      <c r="AM30" s="3" t="n">
        <v>100</v>
      </c>
      <c r="AN30" s="3" t="n">
        <v>2</v>
      </c>
      <c r="AO30" s="3" t="n">
        <v>0</v>
      </c>
      <c r="AP30" s="3" t="n">
        <v>4526.764</v>
      </c>
      <c r="AQ30" s="10" t="n">
        <v>0.1633545</v>
      </c>
      <c r="AR30" s="3" t="n">
        <v>0.1633545</v>
      </c>
      <c r="AS30" s="5" t="inlineStr"/>
      <c r="AT30" s="5" t="inlineStr"/>
      <c r="AU30" s="3" t="n">
        <v>0.000109471</v>
      </c>
      <c r="AV30" s="3" t="n">
        <v>0.07105763</v>
      </c>
      <c r="AW30" s="3" t="n">
        <v>9.521561e-05</v>
      </c>
      <c r="AX30" s="3" t="n">
        <v>0.0001258608</v>
      </c>
      <c r="AY30" s="3" t="n">
        <v>401</v>
      </c>
      <c r="AZ30" s="3" t="n">
        <v>0.06985421999999999</v>
      </c>
      <c r="BA30" s="3" t="n">
        <v>0.07105763</v>
      </c>
      <c r="BB30" s="3" t="n">
        <v>0.06075773</v>
      </c>
      <c r="BC30" s="3" t="n">
        <v>0.08031262</v>
      </c>
      <c r="BD30" s="3" t="n">
        <v>401</v>
      </c>
      <c r="BE30" s="3" t="n">
        <v>135.1653</v>
      </c>
      <c r="BF30" s="3" t="n">
        <v>0.03552882</v>
      </c>
      <c r="BG30" s="3" t="n">
        <v>126.0495</v>
      </c>
      <c r="BH30" s="3" t="n">
        <v>144.9404</v>
      </c>
      <c r="BI30" s="3" t="n">
        <v>401</v>
      </c>
      <c r="BJ30" s="3" t="n">
        <v>4526.793</v>
      </c>
      <c r="BK30" s="3" t="n">
        <v>4534.762</v>
      </c>
      <c r="BL30" s="3" t="n">
        <v>-2261.382</v>
      </c>
      <c r="BM30" s="6" t="n">
        <v>0.5173957</v>
      </c>
      <c r="BN30" s="3" t="n">
        <v>0.6</v>
      </c>
      <c r="BO30" s="3" t="n">
        <v>0.6</v>
      </c>
      <c r="BP30" s="4" t="inlineStr">
        <is>
          <t>HAZARD</t>
        </is>
      </c>
      <c r="BQ30" s="4" t="inlineStr">
        <is>
          <t>POLY</t>
        </is>
      </c>
      <c r="BR30" s="3" t="n">
        <v>2</v>
      </c>
      <c r="BS30" s="3" t="n">
        <v>0</v>
      </c>
      <c r="BT30" s="3" t="n">
        <v>0</v>
      </c>
      <c r="BU30" s="3" t="n">
        <v>100.7935</v>
      </c>
      <c r="BV30" s="3" t="n">
        <v>3.829198</v>
      </c>
      <c r="BW30" s="5" t="inlineStr"/>
      <c r="BX30" s="3" t="n">
        <v>36.9548</v>
      </c>
      <c r="BY30" s="3" t="n">
        <v>0.09861854</v>
      </c>
      <c r="BZ30" s="3" t="n">
        <v>30.45185</v>
      </c>
      <c r="CA30" s="3" t="n">
        <v>44.84645</v>
      </c>
      <c r="CB30" s="3" t="n">
        <v>321.971</v>
      </c>
      <c r="CC30" s="3" t="n">
        <v>36.9548</v>
      </c>
      <c r="CD30" s="3" t="n">
        <v>0.01681696000000001</v>
      </c>
      <c r="CE30" s="7" t="n">
        <v>0.09861854</v>
      </c>
      <c r="CF30" s="3" t="n">
        <v>30.45185</v>
      </c>
      <c r="CG30" s="3" t="n">
        <v>44.84645</v>
      </c>
      <c r="CH30" s="3" t="n">
        <v>321.971</v>
      </c>
      <c r="CI30" s="3" t="n">
        <v>887</v>
      </c>
      <c r="CJ30" s="3" t="n">
        <v>0.09861854</v>
      </c>
      <c r="CK30" s="3" t="n">
        <v>731</v>
      </c>
      <c r="CL30" s="3" t="n">
        <v>1076</v>
      </c>
      <c r="CM30" s="3" t="n">
        <v>321.971</v>
      </c>
      <c r="CN30" s="3" t="n">
        <v>0.5971474431974104</v>
      </c>
      <c r="CO30" s="3" t="n">
        <v>0.5917203490096981</v>
      </c>
      <c r="CP30" s="3" t="n">
        <v>0.5990493272745453</v>
      </c>
      <c r="CQ30" s="3" t="n">
        <v>0.5185123283272443</v>
      </c>
      <c r="CR30" s="3" t="n">
        <v>0.5893747139061933</v>
      </c>
      <c r="CS30" s="3" t="n">
        <v>0.6274149375497393</v>
      </c>
      <c r="CT30" s="3" t="n">
        <v>0</v>
      </c>
      <c r="CU30" s="3" t="n">
        <v>0</v>
      </c>
      <c r="CV30" s="3" t="n">
        <v>0</v>
      </c>
      <c r="CW30" s="3" t="n">
        <v>0</v>
      </c>
      <c r="CX30" s="3" t="n">
        <v>1</v>
      </c>
      <c r="CY30" s="3" t="n">
        <v>0</v>
      </c>
      <c r="CZ30" s="3" t="n">
        <v>0</v>
      </c>
      <c r="DA30" s="3" t="n">
        <v>0</v>
      </c>
      <c r="DB30" s="3" t="n">
        <v>0</v>
      </c>
      <c r="DC30" s="3" t="n">
        <v>0</v>
      </c>
      <c r="DD30" s="3" t="n">
        <v>0</v>
      </c>
      <c r="DE30" s="3" t="n">
        <v>4</v>
      </c>
      <c r="DF30" s="3" t="n">
        <v>2</v>
      </c>
      <c r="DG30" s="3" t="n">
        <v>2</v>
      </c>
      <c r="DH30" s="3" t="n">
        <v>2</v>
      </c>
      <c r="DI30" s="3" t="n">
        <v>2</v>
      </c>
      <c r="DJ30" s="3" t="n">
        <v>2</v>
      </c>
      <c r="DK30" s="3" t="n">
        <v>2</v>
      </c>
      <c r="DL30" s="3" t="n">
        <v>2</v>
      </c>
    </row>
    <row r="31">
      <c r="A31" s="1" t="n">
        <v>30</v>
      </c>
      <c r="B31" s="3" t="n">
        <v>40</v>
      </c>
      <c r="C31" s="3" t="n">
        <v>1</v>
      </c>
      <c r="D31" s="4" t="inlineStr">
        <is>
          <t>Sylvia atricapilla</t>
        </is>
      </c>
      <c r="E31" s="4" t="inlineStr">
        <is>
          <t>a+b</t>
        </is>
      </c>
      <c r="F31" s="4" t="inlineStr">
        <is>
          <t>m</t>
        </is>
      </c>
      <c r="G31" s="4" t="inlineStr">
        <is>
          <t>10mn</t>
        </is>
      </c>
      <c r="H31" s="4" t="inlineStr">
        <is>
          <t>HNORMAL</t>
        </is>
      </c>
      <c r="I31" s="4" t="inlineStr">
        <is>
          <t>POLY</t>
        </is>
      </c>
      <c r="J31" s="3" t="n">
        <v>20</v>
      </c>
      <c r="K31" s="3" t="n">
        <v>100</v>
      </c>
      <c r="L31" s="5" t="inlineStr"/>
      <c r="M31" s="4" t="inlineStr">
        <is>
          <t>SylvAtri-ab-10mn-m-hno-pol-l20-r100</t>
        </is>
      </c>
      <c r="N31" s="3" t="n">
        <v>0</v>
      </c>
      <c r="O31" s="3" t="n">
        <v>403</v>
      </c>
      <c r="P31" s="3" t="n">
        <v>1.21209447400735</v>
      </c>
      <c r="Q31" s="3" t="n">
        <v>511.409745300912</v>
      </c>
      <c r="R31" s="4" t="inlineStr">
        <is>
          <t>HNORMAL</t>
        </is>
      </c>
      <c r="S31" s="4" t="inlineStr">
        <is>
          <t>POLY</t>
        </is>
      </c>
      <c r="T31" s="4" t="inlineStr">
        <is>
          <t>AIC</t>
        </is>
      </c>
      <c r="U31" s="3" t="n">
        <v>95</v>
      </c>
      <c r="V31" s="3" t="n">
        <v>20</v>
      </c>
      <c r="W31" s="3" t="n">
        <v>100</v>
      </c>
      <c r="X31" s="5" t="inlineStr"/>
      <c r="Y31" s="7" t="n">
        <v>1</v>
      </c>
      <c r="Z31" s="12" t="n">
        <v>45046.66323170139</v>
      </c>
      <c r="AA31" s="3" t="n">
        <v>1.134003</v>
      </c>
      <c r="AB31" s="4">
        <f>HYPERLINK("file:///SylvAtri-ab-10mn-m-hno-pol-l20-r100-pu4xokbb", "SylvAtri-ab-10mn-m-hno-pol-l20-r100-pu4xokbb")</f>
        <v/>
      </c>
      <c r="AC31" s="3" t="n">
        <v>202</v>
      </c>
      <c r="AD31" s="3" t="n">
        <v>96</v>
      </c>
      <c r="AE31" s="3" t="n">
        <v>190</v>
      </c>
      <c r="AF31" s="3" t="n">
        <v>1.063158</v>
      </c>
      <c r="AG31" s="3" t="n">
        <v>0.09437339</v>
      </c>
      <c r="AH31" s="3" t="n">
        <v>0.8818828</v>
      </c>
      <c r="AI31" s="3" t="n">
        <v>1.281695</v>
      </c>
      <c r="AJ31" s="3" t="n">
        <v>95</v>
      </c>
      <c r="AK31" s="3" t="n">
        <v>20</v>
      </c>
      <c r="AL31" s="3" t="n">
        <v>100</v>
      </c>
      <c r="AM31" s="3" t="n">
        <v>50.12406947890819</v>
      </c>
      <c r="AN31" s="3" t="n">
        <v>1</v>
      </c>
      <c r="AO31" s="3" t="n">
        <v>0</v>
      </c>
      <c r="AP31" s="3" t="n">
        <v>1750.09</v>
      </c>
      <c r="AQ31" s="10" t="n">
        <v>0.1064683</v>
      </c>
      <c r="AR31" s="3" t="n">
        <v>0.04791296</v>
      </c>
      <c r="AS31" s="3" t="n">
        <v>0.1094304</v>
      </c>
      <c r="AT31" s="3" t="n">
        <v>0.1064683</v>
      </c>
      <c r="AU31" s="3" t="n">
        <v>0.000228683</v>
      </c>
      <c r="AV31" s="3" t="n">
        <v>0.1305159</v>
      </c>
      <c r="AW31" s="3" t="n">
        <v>0.0001769853</v>
      </c>
      <c r="AX31" s="3" t="n">
        <v>0.0002954817</v>
      </c>
      <c r="AY31" s="3" t="n">
        <v>201</v>
      </c>
      <c r="AZ31" s="3" t="n">
        <v>0.8745732000000001</v>
      </c>
      <c r="BA31" s="3" t="n">
        <v>0.1305159</v>
      </c>
      <c r="BB31" s="3" t="n">
        <v>0.6768609</v>
      </c>
      <c r="BC31" s="3" t="n">
        <v>1</v>
      </c>
      <c r="BD31" s="3" t="n">
        <v>201</v>
      </c>
      <c r="BE31" s="3" t="n">
        <v>93.51862</v>
      </c>
      <c r="BF31" s="3" t="n">
        <v>0.06525797</v>
      </c>
      <c r="BG31" s="3" t="n">
        <v>82.23813</v>
      </c>
      <c r="BH31" s="3" t="n">
        <v>106.3464</v>
      </c>
      <c r="BI31" s="3" t="n">
        <v>201</v>
      </c>
      <c r="BJ31" s="3" t="n">
        <v>1750.11</v>
      </c>
      <c r="BK31" s="3" t="n">
        <v>1753.398</v>
      </c>
      <c r="BL31" s="3" t="n">
        <v>-874.0449</v>
      </c>
      <c r="BM31" s="7" t="n">
        <v>0.7373148</v>
      </c>
      <c r="BN31" s="3" t="n">
        <v>0.7</v>
      </c>
      <c r="BO31" s="3" t="n">
        <v>0.7</v>
      </c>
      <c r="BP31" s="4" t="inlineStr">
        <is>
          <t>HNORMAL</t>
        </is>
      </c>
      <c r="BQ31" s="4" t="inlineStr">
        <is>
          <t>POLY</t>
        </is>
      </c>
      <c r="BR31" s="3" t="n">
        <v>1</v>
      </c>
      <c r="BS31" s="3" t="n">
        <v>0</v>
      </c>
      <c r="BT31" s="3" t="n">
        <v>0</v>
      </c>
      <c r="BU31" s="3" t="n">
        <v>165.9</v>
      </c>
      <c r="BV31" s="5" t="inlineStr"/>
      <c r="BW31" s="5" t="inlineStr"/>
      <c r="BX31" s="3" t="n">
        <v>38.69473</v>
      </c>
      <c r="BY31" s="3" t="n">
        <v>0.1610613</v>
      </c>
      <c r="BZ31" s="3" t="n">
        <v>28.2405</v>
      </c>
      <c r="CA31" s="3" t="n">
        <v>53.01896</v>
      </c>
      <c r="CB31" s="3" t="n">
        <v>295.3208</v>
      </c>
      <c r="CC31" s="3" t="n">
        <v>38.69473</v>
      </c>
      <c r="CD31" s="3" t="n">
        <v>0.0540962</v>
      </c>
      <c r="CE31" s="7" t="n">
        <v>0.1610613</v>
      </c>
      <c r="CF31" s="3" t="n">
        <v>28.2405</v>
      </c>
      <c r="CG31" s="3" t="n">
        <v>53.01896</v>
      </c>
      <c r="CH31" s="3" t="n">
        <v>295.3208</v>
      </c>
      <c r="CI31" s="3" t="n">
        <v>929</v>
      </c>
      <c r="CJ31" s="3" t="n">
        <v>0.1610613</v>
      </c>
      <c r="CK31" s="3" t="n">
        <v>678</v>
      </c>
      <c r="CL31" s="3" t="n">
        <v>1272</v>
      </c>
      <c r="CM31" s="3" t="n">
        <v>295.3208</v>
      </c>
      <c r="CN31" s="3" t="n">
        <v>0.5441310601390741</v>
      </c>
      <c r="CO31" s="3" t="n">
        <v>0.5721035677993956</v>
      </c>
      <c r="CP31" s="3" t="n">
        <v>0.5821724443910739</v>
      </c>
      <c r="CQ31" s="3" t="n">
        <v>0.4820259142053422</v>
      </c>
      <c r="CR31" s="3" t="n">
        <v>0.5976566972709041</v>
      </c>
      <c r="CS31" s="3" t="n">
        <v>0.5927297683053775</v>
      </c>
      <c r="CT31" s="3" t="n">
        <v>1</v>
      </c>
      <c r="CU31" s="3" t="n">
        <v>1</v>
      </c>
      <c r="CV31" s="3" t="n">
        <v>0</v>
      </c>
      <c r="CW31" s="3" t="n">
        <v>1</v>
      </c>
      <c r="CX31" s="3" t="n">
        <v>1</v>
      </c>
      <c r="CY31" s="3" t="n">
        <v>1</v>
      </c>
      <c r="CZ31" s="3" t="n">
        <v>0</v>
      </c>
      <c r="DA31" s="3" t="n">
        <v>0</v>
      </c>
      <c r="DB31" s="3" t="n">
        <v>0</v>
      </c>
      <c r="DC31" s="3" t="n">
        <v>0</v>
      </c>
      <c r="DD31" s="3" t="n">
        <v>1</v>
      </c>
      <c r="DE31" s="3" t="n">
        <v>6</v>
      </c>
      <c r="DF31" s="3" t="n">
        <v>5</v>
      </c>
      <c r="DG31" s="3" t="n">
        <v>3</v>
      </c>
      <c r="DH31" s="3" t="n">
        <v>3</v>
      </c>
      <c r="DI31" s="3" t="n">
        <v>3</v>
      </c>
      <c r="DJ31" s="3" t="n">
        <v>1</v>
      </c>
      <c r="DK31" s="3" t="n">
        <v>5</v>
      </c>
      <c r="DL31" s="3" t="n">
        <v>20</v>
      </c>
    </row>
    <row r="32">
      <c r="A32" s="1" t="n">
        <v>31</v>
      </c>
      <c r="B32" t="n">
        <v>54</v>
      </c>
      <c r="C32" t="n">
        <v>1</v>
      </c>
      <c r="D32" s="8" t="inlineStr">
        <is>
          <t>Sylvia atricapilla</t>
        </is>
      </c>
      <c r="E32" s="8" t="inlineStr">
        <is>
          <t>a+b</t>
        </is>
      </c>
      <c r="F32" s="8" t="inlineStr">
        <is>
          <t>m</t>
        </is>
      </c>
      <c r="G32" s="8" t="inlineStr">
        <is>
          <t>10mn</t>
        </is>
      </c>
      <c r="H32" s="8" t="inlineStr">
        <is>
          <t>HAZARD</t>
        </is>
      </c>
      <c r="I32" s="8" t="inlineStr">
        <is>
          <t>POLY</t>
        </is>
      </c>
      <c r="J32" t="n">
        <v>20</v>
      </c>
      <c r="K32" t="n">
        <v>100</v>
      </c>
      <c r="L32" s="9" t="inlineStr"/>
      <c r="M32" s="8" t="inlineStr">
        <is>
          <t>SylvAtri-ab-10mn-m-haz-pol-l20-r100</t>
        </is>
      </c>
      <c r="N32" t="n">
        <v>0</v>
      </c>
      <c r="O32" t="n">
        <v>403</v>
      </c>
      <c r="P32" t="n">
        <v>1.21209447400735</v>
      </c>
      <c r="Q32" t="n">
        <v>511.409745300912</v>
      </c>
      <c r="R32" s="8" t="inlineStr">
        <is>
          <t>HAZARD</t>
        </is>
      </c>
      <c r="S32" s="8" t="inlineStr">
        <is>
          <t>POLY</t>
        </is>
      </c>
      <c r="T32" s="8" t="inlineStr">
        <is>
          <t>AIC</t>
        </is>
      </c>
      <c r="U32" t="n">
        <v>95</v>
      </c>
      <c r="V32" t="n">
        <v>20</v>
      </c>
      <c r="W32" t="n">
        <v>100</v>
      </c>
      <c r="X32" s="9" t="inlineStr"/>
      <c r="Y32" s="6" t="n">
        <v>2</v>
      </c>
      <c r="Z32" s="2" t="n">
        <v>45046.66323510417</v>
      </c>
      <c r="AA32" t="n">
        <v>1.226999</v>
      </c>
      <c r="AB32" s="8">
        <f>HYPERLINK("file:///SylvAtri-ab-10mn-m-haz-pol-l20-r100-g8gzccq7", "SylvAtri-ab-10mn-m-haz-pol-l20-r100-g8gzccq7")</f>
        <v/>
      </c>
      <c r="AC32" t="n">
        <v>202</v>
      </c>
      <c r="AD32" t="n">
        <v>96</v>
      </c>
      <c r="AE32" t="n">
        <v>190</v>
      </c>
      <c r="AF32" t="n">
        <v>1.063158</v>
      </c>
      <c r="AG32" t="n">
        <v>0.09437339</v>
      </c>
      <c r="AH32" t="n">
        <v>0.8818828</v>
      </c>
      <c r="AI32" t="n">
        <v>1.281695</v>
      </c>
      <c r="AJ32" t="n">
        <v>95</v>
      </c>
      <c r="AK32" t="n">
        <v>20</v>
      </c>
      <c r="AL32" t="n">
        <v>100</v>
      </c>
      <c r="AM32" t="n">
        <v>50.12406947890819</v>
      </c>
      <c r="AN32" t="n">
        <v>2</v>
      </c>
      <c r="AO32" t="n">
        <v>0.1870000000001255</v>
      </c>
      <c r="AP32" t="n">
        <v>1750.277</v>
      </c>
      <c r="AQ32" s="10" t="n">
        <v>0.1305727</v>
      </c>
      <c r="AR32" t="n">
        <v>0.03707594</v>
      </c>
      <c r="AS32" t="n">
        <v>0.1294689</v>
      </c>
      <c r="AT32" t="n">
        <v>0.1305727</v>
      </c>
      <c r="AU32" t="n">
        <v>0.0002196821</v>
      </c>
      <c r="AV32" t="n">
        <v>0.05035066</v>
      </c>
      <c r="AW32" t="n">
        <v>0.000198931</v>
      </c>
      <c r="AX32" t="n">
        <v>0.0002425978</v>
      </c>
      <c r="AY32" t="n">
        <v>200</v>
      </c>
      <c r="AZ32" t="n">
        <v>0.9104063999999999</v>
      </c>
      <c r="BA32" t="n">
        <v>0.05035066</v>
      </c>
      <c r="BB32" t="n">
        <v>0.8244097</v>
      </c>
      <c r="BC32" t="n">
        <v>1</v>
      </c>
      <c r="BD32" t="n">
        <v>200</v>
      </c>
      <c r="BE32" t="n">
        <v>95.41521</v>
      </c>
      <c r="BF32" t="n">
        <v>0.02517533</v>
      </c>
      <c r="BG32" t="n">
        <v>90.79487</v>
      </c>
      <c r="BH32" t="n">
        <v>100.2707</v>
      </c>
      <c r="BI32" t="n">
        <v>200</v>
      </c>
      <c r="BJ32" t="n">
        <v>1750.338</v>
      </c>
      <c r="BK32" t="n">
        <v>1756.894</v>
      </c>
      <c r="BL32" t="n">
        <v>-873.1387</v>
      </c>
      <c r="BM32" s="7" t="n">
        <v>0.7316509</v>
      </c>
      <c r="BN32" t="n">
        <v>0.7</v>
      </c>
      <c r="BO32" t="n">
        <v>0.6</v>
      </c>
      <c r="BP32" s="8" t="inlineStr">
        <is>
          <t>HAZARD</t>
        </is>
      </c>
      <c r="BQ32" s="8" t="inlineStr">
        <is>
          <t>POLY</t>
        </is>
      </c>
      <c r="BR32" t="n">
        <v>2</v>
      </c>
      <c r="BS32" t="n">
        <v>0</v>
      </c>
      <c r="BT32" t="n">
        <v>0</v>
      </c>
      <c r="BU32" t="n">
        <v>101.813</v>
      </c>
      <c r="BV32" t="n">
        <v>6.386513</v>
      </c>
      <c r="BW32" s="9" t="inlineStr"/>
      <c r="BX32" t="n">
        <v>37.17172</v>
      </c>
      <c r="BY32" t="n">
        <v>0.1069651</v>
      </c>
      <c r="BZ32" t="n">
        <v>30.10849</v>
      </c>
      <c r="CA32" t="n">
        <v>45.89193</v>
      </c>
      <c r="CB32" t="n">
        <v>150.9705</v>
      </c>
      <c r="CC32" t="n">
        <v>37.17172</v>
      </c>
      <c r="CD32" t="n">
        <v>0</v>
      </c>
      <c r="CE32" s="7" t="n">
        <v>0.1069651</v>
      </c>
      <c r="CF32" t="n">
        <v>30.10849</v>
      </c>
      <c r="CG32" t="n">
        <v>45.89193</v>
      </c>
      <c r="CH32" t="n">
        <v>150.9705</v>
      </c>
      <c r="CI32" t="n">
        <v>892</v>
      </c>
      <c r="CJ32" t="n">
        <v>0.1069651</v>
      </c>
      <c r="CK32" t="n">
        <v>723</v>
      </c>
      <c r="CL32" t="n">
        <v>1101</v>
      </c>
      <c r="CM32" t="n">
        <v>150.9705</v>
      </c>
      <c r="CN32" t="n">
        <v>0.5612000626178681</v>
      </c>
      <c r="CO32" t="n">
        <v>0.5594714236311399</v>
      </c>
      <c r="CP32" t="n">
        <v>0.5670943862401092</v>
      </c>
      <c r="CQ32" t="n">
        <v>0.4817129838252506</v>
      </c>
      <c r="CR32" t="n">
        <v>0.5833774434680823</v>
      </c>
      <c r="CS32" t="n">
        <v>0.595949084213329</v>
      </c>
      <c r="CT32" t="n">
        <v>1</v>
      </c>
      <c r="CU32" t="n">
        <v>1</v>
      </c>
      <c r="CV32" t="n">
        <v>1</v>
      </c>
      <c r="CW32" t="n">
        <v>0</v>
      </c>
      <c r="CX32" t="n">
        <v>0</v>
      </c>
      <c r="CY32" t="n">
        <v>0</v>
      </c>
      <c r="CZ32" t="n">
        <v>1</v>
      </c>
      <c r="DA32" t="n">
        <v>1</v>
      </c>
      <c r="DB32" t="n">
        <v>1</v>
      </c>
      <c r="DC32" t="n">
        <v>1</v>
      </c>
      <c r="DD32" t="n">
        <v>0</v>
      </c>
      <c r="DE32" t="n">
        <v>5</v>
      </c>
      <c r="DF32" t="n">
        <v>3</v>
      </c>
      <c r="DG32" t="n">
        <v>4</v>
      </c>
      <c r="DH32" t="n">
        <v>4</v>
      </c>
      <c r="DI32" t="n">
        <v>4</v>
      </c>
      <c r="DJ32" t="n">
        <v>3</v>
      </c>
      <c r="DK32" t="n">
        <v>3</v>
      </c>
      <c r="DL32" t="n">
        <v>21</v>
      </c>
    </row>
    <row r="33">
      <c r="A33" s="1" t="n">
        <v>32</v>
      </c>
      <c r="B33" s="3" t="n">
        <v>47</v>
      </c>
      <c r="C33" s="3" t="n">
        <v>1</v>
      </c>
      <c r="D33" s="4" t="inlineStr">
        <is>
          <t>Sylvia atricapilla</t>
        </is>
      </c>
      <c r="E33" s="4" t="inlineStr">
        <is>
          <t>a+b</t>
        </is>
      </c>
      <c r="F33" s="4" t="inlineStr">
        <is>
          <t>m</t>
        </is>
      </c>
      <c r="G33" s="4" t="inlineStr">
        <is>
          <t>10mn</t>
        </is>
      </c>
      <c r="H33" s="4" t="inlineStr">
        <is>
          <t>HAZARD</t>
        </is>
      </c>
      <c r="I33" s="4" t="inlineStr">
        <is>
          <t>POLY</t>
        </is>
      </c>
      <c r="J33" s="3" t="n">
        <v>6.391710018107661</v>
      </c>
      <c r="K33" s="5" t="inlineStr"/>
      <c r="L33" s="3" t="n">
        <v>25</v>
      </c>
      <c r="M33" s="4" t="inlineStr">
        <is>
          <t>SylvAtri-ab-10mn-m-haz-pol-la-ma</t>
        </is>
      </c>
      <c r="N33" s="3" t="n">
        <v>1</v>
      </c>
      <c r="O33" s="3" t="n">
        <v>403</v>
      </c>
      <c r="P33" s="3" t="n">
        <v>1.21209447400735</v>
      </c>
      <c r="Q33" s="3" t="n">
        <v>511.409745300912</v>
      </c>
      <c r="R33" s="4" t="inlineStr">
        <is>
          <t>HAZARD</t>
        </is>
      </c>
      <c r="S33" s="4" t="inlineStr">
        <is>
          <t>POLY</t>
        </is>
      </c>
      <c r="T33" s="4" t="inlineStr">
        <is>
          <t>AIC</t>
        </is>
      </c>
      <c r="U33" s="3" t="n">
        <v>95</v>
      </c>
      <c r="V33" s="3" t="n">
        <v>6.391710018107661</v>
      </c>
      <c r="W33" s="5" t="inlineStr"/>
      <c r="X33" s="3" t="n">
        <v>25</v>
      </c>
      <c r="Y33" s="7" t="n">
        <v>1</v>
      </c>
      <c r="Z33" s="12" t="n">
        <v>45046.66323306713</v>
      </c>
      <c r="AA33" s="3" t="n">
        <v>1.184997</v>
      </c>
      <c r="AB33" s="4">
        <f>HYPERLINK("file:///SylvAtri-ab-10mn-m-haz-pol-la-ma-7ak3cu9l", "SylvAtri-ab-10mn-m-haz-pol-la-ma-7ak3cu9l")</f>
        <v/>
      </c>
      <c r="AC33" s="3" t="n">
        <v>402</v>
      </c>
      <c r="AD33" s="3" t="n">
        <v>96</v>
      </c>
      <c r="AE33" s="3" t="n">
        <v>190</v>
      </c>
      <c r="AF33" s="3" t="n">
        <v>2.115789</v>
      </c>
      <c r="AG33" s="3" t="n">
        <v>0.06879837</v>
      </c>
      <c r="AH33" s="3" t="n">
        <v>1.845974</v>
      </c>
      <c r="AI33" s="3" t="n">
        <v>2.425042</v>
      </c>
      <c r="AJ33" s="3" t="n">
        <v>95</v>
      </c>
      <c r="AK33" s="3" t="n">
        <v>6.39171</v>
      </c>
      <c r="AL33" s="3" t="n">
        <v>511.4098</v>
      </c>
      <c r="AM33" s="3" t="n">
        <v>99.75186104218362</v>
      </c>
      <c r="AN33" s="3" t="n">
        <v>2</v>
      </c>
      <c r="AO33" s="3" t="n">
        <v>0</v>
      </c>
      <c r="AP33" s="3" t="n">
        <v>4507.106</v>
      </c>
      <c r="AQ33" s="10" t="n">
        <v>0.1012</v>
      </c>
      <c r="AR33" s="3" t="n">
        <v>0.1012</v>
      </c>
      <c r="AS33" s="5" t="inlineStr"/>
      <c r="AT33" s="5" t="inlineStr"/>
      <c r="AU33" s="3" t="n">
        <v>0.0001096588</v>
      </c>
      <c r="AV33" s="3" t="n">
        <v>0.07137801000000001</v>
      </c>
      <c r="AW33" s="3" t="n">
        <v>9.531902e-05</v>
      </c>
      <c r="AX33" s="3" t="n">
        <v>0.0001261559</v>
      </c>
      <c r="AY33" s="3" t="n">
        <v>400</v>
      </c>
      <c r="AZ33" s="3" t="n">
        <v>0.06973459999999999</v>
      </c>
      <c r="BA33" s="3" t="n">
        <v>0.07137801000000001</v>
      </c>
      <c r="BB33" s="3" t="n">
        <v>0.06061558</v>
      </c>
      <c r="BC33" s="3" t="n">
        <v>0.08022549</v>
      </c>
      <c r="BD33" s="3" t="n">
        <v>400</v>
      </c>
      <c r="BE33" s="3" t="n">
        <v>135.0496</v>
      </c>
      <c r="BF33" s="3" t="n">
        <v>0.035689</v>
      </c>
      <c r="BG33" s="3" t="n">
        <v>125.9018</v>
      </c>
      <c r="BH33" s="3" t="n">
        <v>144.8619</v>
      </c>
      <c r="BI33" s="3" t="n">
        <v>400</v>
      </c>
      <c r="BJ33" s="3" t="n">
        <v>4507.137</v>
      </c>
      <c r="BK33" s="3" t="n">
        <v>4515.1</v>
      </c>
      <c r="BL33" s="3" t="n">
        <v>-2251.553</v>
      </c>
      <c r="BM33" s="6" t="n">
        <v>0.516043</v>
      </c>
      <c r="BN33" s="3" t="n">
        <v>0.6</v>
      </c>
      <c r="BO33" s="3" t="n">
        <v>0.6</v>
      </c>
      <c r="BP33" s="4" t="inlineStr">
        <is>
          <t>HAZARD</t>
        </is>
      </c>
      <c r="BQ33" s="4" t="inlineStr">
        <is>
          <t>POLY</t>
        </is>
      </c>
      <c r="BR33" s="3" t="n">
        <v>2</v>
      </c>
      <c r="BS33" s="3" t="n">
        <v>0</v>
      </c>
      <c r="BT33" s="3" t="n">
        <v>0</v>
      </c>
      <c r="BU33" s="3" t="n">
        <v>100.8283</v>
      </c>
      <c r="BV33" s="3" t="n">
        <v>3.829837</v>
      </c>
      <c r="BW33" s="5" t="inlineStr"/>
      <c r="BX33" s="3" t="n">
        <v>36.92633</v>
      </c>
      <c r="BY33" s="3" t="n">
        <v>0.09913646</v>
      </c>
      <c r="BZ33" s="3" t="n">
        <v>30.39757</v>
      </c>
      <c r="CA33" s="3" t="n">
        <v>44.85734</v>
      </c>
      <c r="CB33" s="3" t="n">
        <v>321.1994</v>
      </c>
      <c r="CC33" s="3" t="n">
        <v>36.92633</v>
      </c>
      <c r="CD33" s="3" t="n">
        <v>0</v>
      </c>
      <c r="CE33" s="7" t="n">
        <v>0.09913646</v>
      </c>
      <c r="CF33" s="3" t="n">
        <v>30.39757</v>
      </c>
      <c r="CG33" s="3" t="n">
        <v>44.85734</v>
      </c>
      <c r="CH33" s="3" t="n">
        <v>321.1994</v>
      </c>
      <c r="CI33" s="3" t="n">
        <v>886</v>
      </c>
      <c r="CJ33" s="3" t="n">
        <v>0.09913646</v>
      </c>
      <c r="CK33" s="3" t="n">
        <v>730</v>
      </c>
      <c r="CL33" s="3" t="n">
        <v>1077</v>
      </c>
      <c r="CM33" s="3" t="n">
        <v>321.1994</v>
      </c>
      <c r="CN33" s="3" t="n">
        <v>0.557162062378715</v>
      </c>
      <c r="CO33" s="3" t="n">
        <v>0.5568452108825582</v>
      </c>
      <c r="CP33" s="3" t="n">
        <v>0.5637865961168452</v>
      </c>
      <c r="CQ33" s="3" t="n">
        <v>0.4658361254087934</v>
      </c>
      <c r="CR33" s="3" t="n">
        <v>0.5582707494583885</v>
      </c>
      <c r="CS33" s="3" t="n">
        <v>0.5943825991518996</v>
      </c>
      <c r="CT33" s="3" t="n">
        <v>1</v>
      </c>
      <c r="CU33" s="3" t="n">
        <v>0</v>
      </c>
      <c r="CV33" s="3" t="n">
        <v>0</v>
      </c>
      <c r="CW33" s="3" t="n">
        <v>0</v>
      </c>
      <c r="CX33" s="3" t="n">
        <v>1</v>
      </c>
      <c r="CY33" s="3" t="n">
        <v>0</v>
      </c>
      <c r="CZ33" s="3" t="n">
        <v>0</v>
      </c>
      <c r="DA33" s="3" t="n">
        <v>0</v>
      </c>
      <c r="DB33" s="3" t="n">
        <v>0</v>
      </c>
      <c r="DC33" s="3" t="n">
        <v>0</v>
      </c>
      <c r="DD33" s="3" t="n">
        <v>0</v>
      </c>
      <c r="DE33" s="3" t="n">
        <v>7</v>
      </c>
      <c r="DF33" s="3" t="n">
        <v>4</v>
      </c>
      <c r="DG33" s="3" t="n">
        <v>5</v>
      </c>
      <c r="DH33" s="3" t="n">
        <v>5</v>
      </c>
      <c r="DI33" s="3" t="n">
        <v>5</v>
      </c>
      <c r="DJ33" s="3" t="n">
        <v>5</v>
      </c>
      <c r="DK33" s="3" t="n">
        <v>4</v>
      </c>
      <c r="DL33" s="3" t="n">
        <v>14</v>
      </c>
    </row>
    <row r="34">
      <c r="A34" s="1" t="n">
        <v>33</v>
      </c>
      <c r="B34" s="3" t="n">
        <v>45</v>
      </c>
      <c r="C34" s="3" t="n">
        <v>1</v>
      </c>
      <c r="D34" s="4" t="inlineStr">
        <is>
          <t>Sylvia atricapilla</t>
        </is>
      </c>
      <c r="E34" s="4" t="inlineStr">
        <is>
          <t>a+b</t>
        </is>
      </c>
      <c r="F34" s="4" t="inlineStr">
        <is>
          <t>m</t>
        </is>
      </c>
      <c r="G34" s="4" t="inlineStr">
        <is>
          <t>10mn</t>
        </is>
      </c>
      <c r="H34" s="4" t="inlineStr">
        <is>
          <t>HAZARD</t>
        </is>
      </c>
      <c r="I34" s="4" t="inlineStr">
        <is>
          <t>POLY</t>
        </is>
      </c>
      <c r="J34" s="5" t="inlineStr"/>
      <c r="K34" s="3" t="n">
        <v>278.0036317770612</v>
      </c>
      <c r="L34" s="3" t="n">
        <v>25</v>
      </c>
      <c r="M34" s="4" t="inlineStr">
        <is>
          <t>SylvAtri-ab-10mn-m-haz-pol-ra-ma</t>
        </is>
      </c>
      <c r="N34" s="3" t="n">
        <v>1</v>
      </c>
      <c r="O34" s="3" t="n">
        <v>403</v>
      </c>
      <c r="P34" s="3" t="n">
        <v>1.21209447400735</v>
      </c>
      <c r="Q34" s="3" t="n">
        <v>511.409745300912</v>
      </c>
      <c r="R34" s="4" t="inlineStr">
        <is>
          <t>HAZARD</t>
        </is>
      </c>
      <c r="S34" s="4" t="inlineStr">
        <is>
          <t>POLY</t>
        </is>
      </c>
      <c r="T34" s="4" t="inlineStr">
        <is>
          <t>AIC</t>
        </is>
      </c>
      <c r="U34" s="3" t="n">
        <v>95</v>
      </c>
      <c r="V34" s="5" t="inlineStr"/>
      <c r="W34" s="3" t="n">
        <v>278.0036317770612</v>
      </c>
      <c r="X34" s="3" t="n">
        <v>25</v>
      </c>
      <c r="Y34" s="7" t="n">
        <v>1</v>
      </c>
      <c r="Z34" s="12" t="n">
        <v>45046.66323230324</v>
      </c>
      <c r="AA34" s="3" t="n">
        <v>1.303001</v>
      </c>
      <c r="AB34" s="4">
        <f>HYPERLINK("file:///SylvAtri-ab-10mn-m-haz-pol-ra-ma-c7m6ijqg", "SylvAtri-ab-10mn-m-haz-pol-ra-ma-c7m6ijqg")</f>
        <v/>
      </c>
      <c r="AC34" s="3" t="n">
        <v>384</v>
      </c>
      <c r="AD34" s="3" t="n">
        <v>96</v>
      </c>
      <c r="AE34" s="3" t="n">
        <v>190</v>
      </c>
      <c r="AF34" s="3" t="n">
        <v>2.021053</v>
      </c>
      <c r="AG34" s="3" t="n">
        <v>0.07017682</v>
      </c>
      <c r="AH34" s="3" t="n">
        <v>1.758517</v>
      </c>
      <c r="AI34" s="3" t="n">
        <v>2.322783</v>
      </c>
      <c r="AJ34" s="3" t="n">
        <v>95</v>
      </c>
      <c r="AK34" s="3" t="n">
        <v>0</v>
      </c>
      <c r="AL34" s="3" t="n">
        <v>278.004</v>
      </c>
      <c r="AM34" s="3" t="n">
        <v>95.28535980148884</v>
      </c>
      <c r="AN34" s="3" t="n">
        <v>2</v>
      </c>
      <c r="AO34" s="3" t="n">
        <v>0</v>
      </c>
      <c r="AP34" s="3" t="n">
        <v>4164.032</v>
      </c>
      <c r="AQ34" s="10" t="n">
        <v>0.08880752</v>
      </c>
      <c r="AR34" s="3" t="n">
        <v>0.08880752</v>
      </c>
      <c r="AS34" s="5" t="inlineStr"/>
      <c r="AT34" s="5" t="inlineStr"/>
      <c r="AU34" s="3" t="n">
        <v>0.0001175433</v>
      </c>
      <c r="AV34" s="3" t="n">
        <v>0.08007383</v>
      </c>
      <c r="AW34" s="3" t="n">
        <v>0.0001004457</v>
      </c>
      <c r="AX34" s="3" t="n">
        <v>0.0001375511</v>
      </c>
      <c r="AY34" s="3" t="n">
        <v>382</v>
      </c>
      <c r="AZ34" s="3" t="n">
        <v>0.2201558</v>
      </c>
      <c r="BA34" s="3" t="n">
        <v>0.08007383999999999</v>
      </c>
      <c r="BB34" s="3" t="n">
        <v>0.1881324</v>
      </c>
      <c r="BC34" s="3" t="n">
        <v>0.2576301</v>
      </c>
      <c r="BD34" s="3" t="n">
        <v>382</v>
      </c>
      <c r="BE34" s="3" t="n">
        <v>130.4416</v>
      </c>
      <c r="BF34" s="3" t="n">
        <v>0.04003692</v>
      </c>
      <c r="BG34" s="3" t="n">
        <v>120.5708</v>
      </c>
      <c r="BH34" s="3" t="n">
        <v>141.1205</v>
      </c>
      <c r="BI34" s="3" t="n">
        <v>382</v>
      </c>
      <c r="BJ34" s="3" t="n">
        <v>4164.063</v>
      </c>
      <c r="BK34" s="3" t="n">
        <v>4171.933</v>
      </c>
      <c r="BL34" s="3" t="n">
        <v>-2080.016</v>
      </c>
      <c r="BM34" s="6" t="n">
        <v>0.47873</v>
      </c>
      <c r="BN34" s="3" t="n">
        <v>0.6</v>
      </c>
      <c r="BO34" s="3" t="n">
        <v>0.6</v>
      </c>
      <c r="BP34" s="4" t="inlineStr">
        <is>
          <t>HAZARD</t>
        </is>
      </c>
      <c r="BQ34" s="4" t="inlineStr">
        <is>
          <t>POLY</t>
        </is>
      </c>
      <c r="BR34" s="3" t="n">
        <v>2</v>
      </c>
      <c r="BS34" s="3" t="n">
        <v>0</v>
      </c>
      <c r="BT34" s="3" t="n">
        <v>0</v>
      </c>
      <c r="BU34" s="3" t="n">
        <v>97.14494000000001</v>
      </c>
      <c r="BV34" s="3" t="n">
        <v>3.470435</v>
      </c>
      <c r="BW34" s="5" t="inlineStr"/>
      <c r="BX34" s="3" t="n">
        <v>37.80903</v>
      </c>
      <c r="BY34" s="3" t="n">
        <v>0.1064735</v>
      </c>
      <c r="BZ34" s="3" t="n">
        <v>30.6839</v>
      </c>
      <c r="CA34" s="3" t="n">
        <v>46.5887</v>
      </c>
      <c r="CB34" s="3" t="n">
        <v>354.1221</v>
      </c>
      <c r="CC34" s="3" t="n">
        <v>37.80903</v>
      </c>
      <c r="CD34" s="3" t="n">
        <v>0</v>
      </c>
      <c r="CE34" s="7" t="n">
        <v>0.1064735</v>
      </c>
      <c r="CF34" s="3" t="n">
        <v>30.6839</v>
      </c>
      <c r="CG34" s="3" t="n">
        <v>46.5887</v>
      </c>
      <c r="CH34" s="3" t="n">
        <v>354.1221</v>
      </c>
      <c r="CI34" s="3" t="n">
        <v>907</v>
      </c>
      <c r="CJ34" s="3" t="n">
        <v>0.1064735</v>
      </c>
      <c r="CK34" s="3" t="n">
        <v>736</v>
      </c>
      <c r="CL34" s="3" t="n">
        <v>1118</v>
      </c>
      <c r="CM34" s="3" t="n">
        <v>354.1221</v>
      </c>
      <c r="CN34" s="3" t="n">
        <v>0.5361118696167554</v>
      </c>
      <c r="CO34" s="3" t="n">
        <v>0.5375810802254775</v>
      </c>
      <c r="CP34" s="3" t="n">
        <v>0.5448680839913186</v>
      </c>
      <c r="CQ34" s="3" t="n">
        <v>0.4454032800776709</v>
      </c>
      <c r="CR34" s="3" t="n">
        <v>0.5370897255604845</v>
      </c>
      <c r="CS34" s="3" t="n">
        <v>0.575239985146146</v>
      </c>
      <c r="CT34" s="3" t="n">
        <v>0</v>
      </c>
      <c r="CU34" s="3" t="n">
        <v>1</v>
      </c>
      <c r="CV34" s="3" t="n">
        <v>0</v>
      </c>
      <c r="CW34" s="3" t="n">
        <v>0</v>
      </c>
      <c r="CX34" s="3" t="n">
        <v>0</v>
      </c>
      <c r="CY34" s="3" t="n">
        <v>0</v>
      </c>
      <c r="CZ34" s="3" t="n">
        <v>0</v>
      </c>
      <c r="DA34" s="3" t="n">
        <v>0</v>
      </c>
      <c r="DB34" s="3" t="n">
        <v>0</v>
      </c>
      <c r="DC34" s="3" t="n">
        <v>0</v>
      </c>
      <c r="DD34" s="3" t="n">
        <v>0</v>
      </c>
      <c r="DE34" s="3" t="n">
        <v>10</v>
      </c>
      <c r="DF34" s="3" t="n">
        <v>6</v>
      </c>
      <c r="DG34" s="3" t="n">
        <v>6</v>
      </c>
      <c r="DH34" s="3" t="n">
        <v>6</v>
      </c>
      <c r="DI34" s="3" t="n">
        <v>7</v>
      </c>
      <c r="DJ34" s="3" t="n">
        <v>6</v>
      </c>
      <c r="DK34" s="3" t="n">
        <v>6</v>
      </c>
      <c r="DL34" s="3" t="n">
        <v>8</v>
      </c>
    </row>
    <row r="35">
      <c r="A35" s="1" t="n">
        <v>34</v>
      </c>
      <c r="B35" s="3" t="n">
        <v>44</v>
      </c>
      <c r="C35" s="3" t="n">
        <v>1</v>
      </c>
      <c r="D35" s="4" t="inlineStr">
        <is>
          <t>Sylvia atricapilla</t>
        </is>
      </c>
      <c r="E35" s="4" t="inlineStr">
        <is>
          <t>a+b</t>
        </is>
      </c>
      <c r="F35" s="4" t="inlineStr">
        <is>
          <t>m</t>
        </is>
      </c>
      <c r="G35" s="4" t="inlineStr">
        <is>
          <t>10mn</t>
        </is>
      </c>
      <c r="H35" s="4" t="inlineStr">
        <is>
          <t>HAZARD</t>
        </is>
      </c>
      <c r="I35" s="4" t="inlineStr">
        <is>
          <t>POLY</t>
        </is>
      </c>
      <c r="J35" s="5" t="inlineStr"/>
      <c r="K35" s="3" t="n">
        <v>356.6315512324471</v>
      </c>
      <c r="L35" s="5" t="inlineStr"/>
      <c r="M35" s="4" t="inlineStr">
        <is>
          <t>SylvAtri-ab-10mn-m-haz-pol-ra</t>
        </is>
      </c>
      <c r="N35" s="3" t="n">
        <v>1</v>
      </c>
      <c r="O35" s="3" t="n">
        <v>403</v>
      </c>
      <c r="P35" s="3" t="n">
        <v>1.21209447400735</v>
      </c>
      <c r="Q35" s="3" t="n">
        <v>511.409745300912</v>
      </c>
      <c r="R35" s="4" t="inlineStr">
        <is>
          <t>HAZARD</t>
        </is>
      </c>
      <c r="S35" s="4" t="inlineStr">
        <is>
          <t>POLY</t>
        </is>
      </c>
      <c r="T35" s="4" t="inlineStr">
        <is>
          <t>AIC</t>
        </is>
      </c>
      <c r="U35" s="3" t="n">
        <v>95</v>
      </c>
      <c r="V35" s="5" t="inlineStr"/>
      <c r="W35" s="3" t="n">
        <v>356.6315512324471</v>
      </c>
      <c r="X35" s="5" t="inlineStr"/>
      <c r="Y35" s="6" t="n">
        <v>2</v>
      </c>
      <c r="Z35" s="12" t="n">
        <v>45046.66323229167</v>
      </c>
      <c r="AA35" s="3" t="n">
        <v>1.373997</v>
      </c>
      <c r="AB35" s="4">
        <f>HYPERLINK("file:///SylvAtri-ab-10mn-m-haz-pol-ra-8pyrex_e", "SylvAtri-ab-10mn-m-haz-pol-ra-8pyrex_e")</f>
        <v/>
      </c>
      <c r="AC35" s="3" t="n">
        <v>390</v>
      </c>
      <c r="AD35" s="3" t="n">
        <v>96</v>
      </c>
      <c r="AE35" s="3" t="n">
        <v>190</v>
      </c>
      <c r="AF35" s="3" t="n">
        <v>2.052632</v>
      </c>
      <c r="AG35" s="3" t="n">
        <v>0.06980562</v>
      </c>
      <c r="AH35" s="3" t="n">
        <v>1.787306</v>
      </c>
      <c r="AI35" s="3" t="n">
        <v>2.357345</v>
      </c>
      <c r="AJ35" s="3" t="n">
        <v>95</v>
      </c>
      <c r="AK35" s="3" t="n">
        <v>0</v>
      </c>
      <c r="AL35" s="3" t="n">
        <v>356.632</v>
      </c>
      <c r="AM35" s="3" t="n">
        <v>96.7741935483871</v>
      </c>
      <c r="AN35" s="3" t="n">
        <v>3</v>
      </c>
      <c r="AO35" s="3" t="n">
        <v>0</v>
      </c>
      <c r="AP35" s="3" t="n">
        <v>4272.091</v>
      </c>
      <c r="AQ35" s="10" t="n">
        <v>0.09560858999999999</v>
      </c>
      <c r="AR35" s="3" t="n">
        <v>0.09086943</v>
      </c>
      <c r="AS35" s="3" t="n">
        <v>0.009580076</v>
      </c>
      <c r="AT35" s="3" t="n">
        <v>0.09560858999999999</v>
      </c>
      <c r="AU35" s="3" t="n">
        <v>0.0001173677</v>
      </c>
      <c r="AV35" s="3" t="n">
        <v>0.08660316</v>
      </c>
      <c r="AW35" s="3" t="n">
        <v>9.902356e-05</v>
      </c>
      <c r="AX35" s="3" t="n">
        <v>0.00013911</v>
      </c>
      <c r="AY35" s="3" t="n">
        <v>387</v>
      </c>
      <c r="AZ35" s="3" t="n">
        <v>0.1339803</v>
      </c>
      <c r="BA35" s="3" t="n">
        <v>0.08660315</v>
      </c>
      <c r="BB35" s="3" t="n">
        <v>0.1130397</v>
      </c>
      <c r="BC35" s="3" t="n">
        <v>0.1588001</v>
      </c>
      <c r="BD35" s="3" t="n">
        <v>387</v>
      </c>
      <c r="BE35" s="3" t="n">
        <v>130.5392</v>
      </c>
      <c r="BF35" s="3" t="n">
        <v>0.04330157</v>
      </c>
      <c r="BG35" s="3" t="n">
        <v>119.8903</v>
      </c>
      <c r="BH35" s="3" t="n">
        <v>142.1338</v>
      </c>
      <c r="BI35" s="3" t="n">
        <v>387</v>
      </c>
      <c r="BJ35" s="3" t="n">
        <v>4272.153</v>
      </c>
      <c r="BK35" s="3" t="n">
        <v>4283.989</v>
      </c>
      <c r="BL35" s="3" t="n">
        <v>-2133.045</v>
      </c>
      <c r="BM35" s="6" t="n">
        <v>0.3722855</v>
      </c>
      <c r="BN35" s="3" t="n">
        <v>0.6</v>
      </c>
      <c r="BO35" s="3" t="n">
        <v>0.6</v>
      </c>
      <c r="BP35" s="4" t="inlineStr">
        <is>
          <t>HAZARD</t>
        </is>
      </c>
      <c r="BQ35" s="4" t="inlineStr">
        <is>
          <t>POLY</t>
        </is>
      </c>
      <c r="BR35" s="3" t="n">
        <v>2</v>
      </c>
      <c r="BS35" s="3" t="n">
        <v>1</v>
      </c>
      <c r="BT35" s="3" t="n">
        <v>0</v>
      </c>
      <c r="BU35" s="3" t="n">
        <v>95.28485999999999</v>
      </c>
      <c r="BV35" s="3" t="n">
        <v>3.12238</v>
      </c>
      <c r="BW35" s="3" t="n">
        <v>-1.335349</v>
      </c>
      <c r="BX35" s="3" t="n">
        <v>38.34243</v>
      </c>
      <c r="BY35" s="3" t="n">
        <v>0.1112337</v>
      </c>
      <c r="BZ35" s="3" t="n">
        <v>30.83133</v>
      </c>
      <c r="CA35" s="3" t="n">
        <v>47.68336</v>
      </c>
      <c r="CB35" s="3" t="n">
        <v>387.2797</v>
      </c>
      <c r="CC35" s="3" t="n">
        <v>38.34243</v>
      </c>
      <c r="CD35" s="3" t="n">
        <v>0</v>
      </c>
      <c r="CE35" s="7" t="n">
        <v>0.1112337</v>
      </c>
      <c r="CF35" s="3" t="n">
        <v>30.83133</v>
      </c>
      <c r="CG35" s="3" t="n">
        <v>47.68336</v>
      </c>
      <c r="CH35" s="3" t="n">
        <v>387.2797</v>
      </c>
      <c r="CI35" s="3" t="n">
        <v>920</v>
      </c>
      <c r="CJ35" s="3" t="n">
        <v>0.1112337</v>
      </c>
      <c r="CK35" s="3" t="n">
        <v>740</v>
      </c>
      <c r="CL35" s="3" t="n">
        <v>1144</v>
      </c>
      <c r="CM35" s="3" t="n">
        <v>387.2797</v>
      </c>
      <c r="CN35" s="3" t="n">
        <v>0.509460207387378</v>
      </c>
      <c r="CO35" s="3" t="n">
        <v>0.5156695973910909</v>
      </c>
      <c r="CP35" s="3" t="n">
        <v>0.5216949252533859</v>
      </c>
      <c r="CQ35" s="3" t="n">
        <v>0.4320526225620714</v>
      </c>
      <c r="CR35" s="3" t="n">
        <v>0.5024979975340045</v>
      </c>
      <c r="CS35" s="3" t="n">
        <v>0.552488546089737</v>
      </c>
      <c r="CT35" s="3" t="n">
        <v>0</v>
      </c>
      <c r="CU35" s="3" t="n">
        <v>3</v>
      </c>
      <c r="CV35" s="3" t="n">
        <v>0</v>
      </c>
      <c r="CW35" s="3" t="n">
        <v>0</v>
      </c>
      <c r="CX35" s="3" t="n">
        <v>1</v>
      </c>
      <c r="CY35" s="3" t="n">
        <v>0</v>
      </c>
      <c r="CZ35" s="3" t="n">
        <v>0</v>
      </c>
      <c r="DA35" s="3" t="n">
        <v>0</v>
      </c>
      <c r="DB35" s="3" t="n">
        <v>0</v>
      </c>
      <c r="DC35" s="3" t="n">
        <v>0</v>
      </c>
      <c r="DD35" s="3" t="n">
        <v>0</v>
      </c>
      <c r="DE35" s="3" t="n">
        <v>8</v>
      </c>
      <c r="DF35" s="3" t="n">
        <v>7</v>
      </c>
      <c r="DG35" s="3" t="n">
        <v>7</v>
      </c>
      <c r="DH35" s="3" t="n">
        <v>7</v>
      </c>
      <c r="DI35" s="3" t="n">
        <v>8</v>
      </c>
      <c r="DJ35" s="3" t="n">
        <v>8</v>
      </c>
      <c r="DK35" s="3" t="n">
        <v>7</v>
      </c>
      <c r="DL35" s="3" t="n">
        <v>11</v>
      </c>
    </row>
    <row r="36">
      <c r="A36" s="1" t="n">
        <v>35</v>
      </c>
      <c r="B36" s="3" t="n">
        <v>34</v>
      </c>
      <c r="C36" s="3" t="n">
        <v>1</v>
      </c>
      <c r="D36" s="4" t="inlineStr">
        <is>
          <t>Sylvia atricapilla</t>
        </is>
      </c>
      <c r="E36" s="4" t="inlineStr">
        <is>
          <t>a+b</t>
        </is>
      </c>
      <c r="F36" s="4" t="inlineStr">
        <is>
          <t>m</t>
        </is>
      </c>
      <c r="G36" s="4" t="inlineStr">
        <is>
          <t>10mn</t>
        </is>
      </c>
      <c r="H36" s="4" t="inlineStr">
        <is>
          <t>HNORMAL</t>
        </is>
      </c>
      <c r="I36" s="4" t="inlineStr">
        <is>
          <t>POLY</t>
        </is>
      </c>
      <c r="J36" s="3" t="n">
        <v>16.27002665534494</v>
      </c>
      <c r="K36" s="3" t="n">
        <v>310.1984947836591</v>
      </c>
      <c r="L36" s="5" t="inlineStr"/>
      <c r="M36" s="4" t="inlineStr">
        <is>
          <t>SylvAtri-ab-10mn-m-hno-pol-la-ra</t>
        </is>
      </c>
      <c r="N36" s="3" t="n">
        <v>1</v>
      </c>
      <c r="O36" s="3" t="n">
        <v>403</v>
      </c>
      <c r="P36" s="3" t="n">
        <v>1.21209447400735</v>
      </c>
      <c r="Q36" s="3" t="n">
        <v>511.409745300912</v>
      </c>
      <c r="R36" s="4" t="inlineStr">
        <is>
          <t>HNORMAL</t>
        </is>
      </c>
      <c r="S36" s="4" t="inlineStr">
        <is>
          <t>POLY</t>
        </is>
      </c>
      <c r="T36" s="4" t="inlineStr">
        <is>
          <t>AIC</t>
        </is>
      </c>
      <c r="U36" s="3" t="n">
        <v>95</v>
      </c>
      <c r="V36" s="3" t="n">
        <v>16.27002665534494</v>
      </c>
      <c r="W36" s="3" t="n">
        <v>310.1984947836591</v>
      </c>
      <c r="X36" s="5" t="inlineStr"/>
      <c r="Y36" s="7" t="n">
        <v>1</v>
      </c>
      <c r="Z36" s="12" t="n">
        <v>45046.66322429398</v>
      </c>
      <c r="AA36" s="3" t="n">
        <v>0.9919990000000001</v>
      </c>
      <c r="AB36" s="4">
        <f>HYPERLINK("file:///SylvAtri-ab-10mn-m-hno-pol-la-ra-ct6695j9", "SylvAtri-ab-10mn-m-hno-pol-la-ra-ct6695j9")</f>
        <v/>
      </c>
      <c r="AC36" s="3" t="n">
        <v>382</v>
      </c>
      <c r="AD36" s="3" t="n">
        <v>96</v>
      </c>
      <c r="AE36" s="3" t="n">
        <v>190</v>
      </c>
      <c r="AF36" s="3" t="n">
        <v>2.010526</v>
      </c>
      <c r="AG36" s="3" t="n">
        <v>0.07064629</v>
      </c>
      <c r="AH36" s="3" t="n">
        <v>1.747735</v>
      </c>
      <c r="AI36" s="3" t="n">
        <v>2.312832</v>
      </c>
      <c r="AJ36" s="3" t="n">
        <v>95</v>
      </c>
      <c r="AK36" s="3" t="n">
        <v>16.27</v>
      </c>
      <c r="AL36" s="3" t="n">
        <v>310.198</v>
      </c>
      <c r="AM36" s="3" t="n">
        <v>94.78908188585608</v>
      </c>
      <c r="AN36" s="3" t="n">
        <v>3</v>
      </c>
      <c r="AO36" s="3" t="n">
        <v>0</v>
      </c>
      <c r="AP36" s="3" t="n">
        <v>4146.095</v>
      </c>
      <c r="AQ36" s="6" t="n">
        <v>0.2076188</v>
      </c>
      <c r="AR36" s="3" t="n">
        <v>0.003857613</v>
      </c>
      <c r="AS36" s="3" t="n">
        <v>0.009519814999999999</v>
      </c>
      <c r="AT36" s="3" t="n">
        <v>0.2076188</v>
      </c>
      <c r="AU36" s="3" t="n">
        <v>0.0001591643</v>
      </c>
      <c r="AV36" s="3" t="n">
        <v>0.08868464</v>
      </c>
      <c r="AW36" s="3" t="n">
        <v>0.0001337407</v>
      </c>
      <c r="AX36" s="3" t="n">
        <v>0.0001894208</v>
      </c>
      <c r="AY36" s="3" t="n">
        <v>379</v>
      </c>
      <c r="AZ36" s="3" t="n">
        <v>0.1305889</v>
      </c>
      <c r="BA36" s="3" t="n">
        <v>0.08868465</v>
      </c>
      <c r="BB36" s="3" t="n">
        <v>0.1097297</v>
      </c>
      <c r="BC36" s="3" t="n">
        <v>0.1554134</v>
      </c>
      <c r="BD36" s="3" t="n">
        <v>379</v>
      </c>
      <c r="BE36" s="3" t="n">
        <v>112.0965</v>
      </c>
      <c r="BF36" s="3" t="n">
        <v>0.04434232</v>
      </c>
      <c r="BG36" s="3" t="n">
        <v>102.7414</v>
      </c>
      <c r="BH36" s="3" t="n">
        <v>122.3035</v>
      </c>
      <c r="BI36" s="3" t="n">
        <v>379</v>
      </c>
      <c r="BJ36" s="3" t="n">
        <v>4146.158</v>
      </c>
      <c r="BK36" s="3" t="n">
        <v>4157.931</v>
      </c>
      <c r="BL36" s="3" t="n">
        <v>-2070.047</v>
      </c>
      <c r="BM36" s="6" t="n">
        <v>0.326651</v>
      </c>
      <c r="BN36" s="3" t="n">
        <v>0.4</v>
      </c>
      <c r="BO36" s="3" t="n">
        <v>0.3</v>
      </c>
      <c r="BP36" s="4" t="inlineStr">
        <is>
          <t>HNORMAL</t>
        </is>
      </c>
      <c r="BQ36" s="4" t="inlineStr">
        <is>
          <t>POLY</t>
        </is>
      </c>
      <c r="BR36" s="3" t="n">
        <v>1</v>
      </c>
      <c r="BS36" s="3" t="n">
        <v>2</v>
      </c>
      <c r="BT36" s="3" t="n">
        <v>0</v>
      </c>
      <c r="BU36" s="3" t="n">
        <v>73.68513</v>
      </c>
      <c r="BV36" s="3" t="n">
        <v>-2.925065</v>
      </c>
      <c r="BW36" s="3" t="n">
        <v>30.3157</v>
      </c>
      <c r="BX36" s="3" t="n">
        <v>50.93022</v>
      </c>
      <c r="BY36" s="3" t="n">
        <v>0.1133837</v>
      </c>
      <c r="BZ36" s="3" t="n">
        <v>40.78219</v>
      </c>
      <c r="CA36" s="3" t="n">
        <v>63.60344</v>
      </c>
      <c r="CB36" s="3" t="n">
        <v>388.5001</v>
      </c>
      <c r="CC36" s="3" t="n">
        <v>50.93022</v>
      </c>
      <c r="CD36" s="3" t="n">
        <v>0</v>
      </c>
      <c r="CE36" s="7" t="n">
        <v>0.1133837</v>
      </c>
      <c r="CF36" s="3" t="n">
        <v>40.78219</v>
      </c>
      <c r="CG36" s="3" t="n">
        <v>63.60344</v>
      </c>
      <c r="CH36" s="3" t="n">
        <v>388.5001</v>
      </c>
      <c r="CI36" s="3" t="n">
        <v>1222</v>
      </c>
      <c r="CJ36" s="3" t="n">
        <v>0.1133837</v>
      </c>
      <c r="CK36" s="3" t="n">
        <v>979</v>
      </c>
      <c r="CL36" s="3" t="n">
        <v>1526</v>
      </c>
      <c r="CM36" s="3" t="n">
        <v>388.5001</v>
      </c>
      <c r="CN36" s="3" t="n">
        <v>0.4756652882157691</v>
      </c>
      <c r="CO36" s="3" t="n">
        <v>0.489081365895487</v>
      </c>
      <c r="CP36" s="3" t="n">
        <v>0.4912371209087519</v>
      </c>
      <c r="CQ36" s="3" t="n">
        <v>0.4464089565223441</v>
      </c>
      <c r="CR36" s="3" t="n">
        <v>0.4694631301369342</v>
      </c>
      <c r="CS36" s="3" t="n">
        <v>0.5232909283456311</v>
      </c>
      <c r="CT36" s="3" t="n">
        <v>2</v>
      </c>
      <c r="CU36" s="3" t="n">
        <v>2</v>
      </c>
      <c r="CV36" s="3" t="n">
        <v>0</v>
      </c>
      <c r="CW36" s="3" t="n">
        <v>0</v>
      </c>
      <c r="CX36" s="3" t="n">
        <v>0</v>
      </c>
      <c r="CY36" s="3" t="n">
        <v>0</v>
      </c>
      <c r="CZ36" s="3" t="n">
        <v>0</v>
      </c>
      <c r="DA36" s="3" t="n">
        <v>0</v>
      </c>
      <c r="DB36" s="3" t="n">
        <v>0</v>
      </c>
      <c r="DC36" s="3" t="n">
        <v>0</v>
      </c>
      <c r="DD36" s="3" t="n">
        <v>0</v>
      </c>
      <c r="DE36" s="3" t="n">
        <v>2</v>
      </c>
      <c r="DF36" s="3" t="n">
        <v>8</v>
      </c>
      <c r="DG36" s="3" t="n">
        <v>8</v>
      </c>
      <c r="DH36" s="3" t="n">
        <v>8</v>
      </c>
      <c r="DI36" s="3" t="n">
        <v>6</v>
      </c>
      <c r="DJ36" s="3" t="n">
        <v>10</v>
      </c>
      <c r="DK36" s="3" t="n">
        <v>8</v>
      </c>
      <c r="DL36" s="3" t="n">
        <v>16</v>
      </c>
    </row>
    <row r="37">
      <c r="A37" s="1" t="n">
        <v>36</v>
      </c>
      <c r="B37" t="n">
        <v>37</v>
      </c>
      <c r="C37" t="n">
        <v>1</v>
      </c>
      <c r="D37" s="8" t="inlineStr">
        <is>
          <t>Sylvia atricapilla</t>
        </is>
      </c>
      <c r="E37" s="8" t="inlineStr">
        <is>
          <t>a+b</t>
        </is>
      </c>
      <c r="F37" s="8" t="inlineStr">
        <is>
          <t>m</t>
        </is>
      </c>
      <c r="G37" s="8" t="inlineStr">
        <is>
          <t>10mn</t>
        </is>
      </c>
      <c r="H37" s="8" t="inlineStr">
        <is>
          <t>HNORMAL</t>
        </is>
      </c>
      <c r="I37" s="8" t="inlineStr">
        <is>
          <t>POLY</t>
        </is>
      </c>
      <c r="J37" s="9" t="inlineStr"/>
      <c r="K37" t="n">
        <v>100</v>
      </c>
      <c r="L37" s="9" t="inlineStr"/>
      <c r="M37" s="8" t="inlineStr">
        <is>
          <t>SylvAtri-ab-10mn-m-hno-pol-r100</t>
        </is>
      </c>
      <c r="N37" t="n">
        <v>0</v>
      </c>
      <c r="O37" t="n">
        <v>403</v>
      </c>
      <c r="P37" t="n">
        <v>1.21209447400735</v>
      </c>
      <c r="Q37" t="n">
        <v>511.409745300912</v>
      </c>
      <c r="R37" s="8" t="inlineStr">
        <is>
          <t>HNORMAL</t>
        </is>
      </c>
      <c r="S37" s="8" t="inlineStr">
        <is>
          <t>POLY</t>
        </is>
      </c>
      <c r="T37" s="8" t="inlineStr">
        <is>
          <t>AIC</t>
        </is>
      </c>
      <c r="U37" t="n">
        <v>95</v>
      </c>
      <c r="V37" s="9" t="inlineStr"/>
      <c r="W37" t="n">
        <v>100</v>
      </c>
      <c r="X37" s="9" t="inlineStr"/>
      <c r="Y37" s="7" t="n">
        <v>1</v>
      </c>
      <c r="Z37" s="2" t="n">
        <v>45046.66322692129</v>
      </c>
      <c r="AA37" t="n">
        <v>0.824998</v>
      </c>
      <c r="AB37" s="8">
        <f>HYPERLINK("file:///SylvAtri-ab-10mn-m-hno-pol-r100-em0e734c", "SylvAtri-ab-10mn-m-hno-pol-r100-em0e734c")</f>
        <v/>
      </c>
      <c r="AC37" t="n">
        <v>212</v>
      </c>
      <c r="AD37" t="n">
        <v>96</v>
      </c>
      <c r="AE37" t="n">
        <v>190</v>
      </c>
      <c r="AF37" t="n">
        <v>1.11579</v>
      </c>
      <c r="AG37" t="n">
        <v>0.09769665</v>
      </c>
      <c r="AH37" t="n">
        <v>0.9194959</v>
      </c>
      <c r="AI37" t="n">
        <v>1.353988</v>
      </c>
      <c r="AJ37" t="n">
        <v>95</v>
      </c>
      <c r="AK37" t="n">
        <v>0</v>
      </c>
      <c r="AL37" t="n">
        <v>100</v>
      </c>
      <c r="AM37" t="n">
        <v>52.60545905707196</v>
      </c>
      <c r="AN37" t="n">
        <v>1</v>
      </c>
      <c r="AO37" t="n">
        <v>0.33400000000006</v>
      </c>
      <c r="AP37" t="n">
        <v>1889.491</v>
      </c>
      <c r="AQ37" s="10" t="n">
        <v>0.02162677</v>
      </c>
      <c r="AR37" t="n">
        <v>0.3022307</v>
      </c>
      <c r="AS37" t="n">
        <v>0.1036043</v>
      </c>
      <c r="AT37" t="n">
        <v>0.02162677</v>
      </c>
      <c r="AU37" t="n">
        <v>0.0002209888</v>
      </c>
      <c r="AV37" t="n">
        <v>0.1161674</v>
      </c>
      <c r="AW37" t="n">
        <v>0.000175894</v>
      </c>
      <c r="AX37" t="n">
        <v>0.0002776448</v>
      </c>
      <c r="AY37" t="n">
        <v>211</v>
      </c>
      <c r="AZ37" t="n">
        <v>0.905023</v>
      </c>
      <c r="BA37" t="n">
        <v>0.1161674</v>
      </c>
      <c r="BB37" t="n">
        <v>0.7203448</v>
      </c>
      <c r="BC37" t="n">
        <v>1</v>
      </c>
      <c r="BD37" t="n">
        <v>211</v>
      </c>
      <c r="BE37" t="n">
        <v>95.1327</v>
      </c>
      <c r="BF37" t="n">
        <v>0.05808371</v>
      </c>
      <c r="BG37" t="n">
        <v>84.84875</v>
      </c>
      <c r="BH37" t="n">
        <v>106.6631</v>
      </c>
      <c r="BI37" t="n">
        <v>211</v>
      </c>
      <c r="BJ37" t="n">
        <v>1889.51</v>
      </c>
      <c r="BK37" t="n">
        <v>1892.847</v>
      </c>
      <c r="BL37" t="n">
        <v>-943.7453</v>
      </c>
      <c r="BM37" s="7" t="n">
        <v>0.7869111</v>
      </c>
      <c r="BN37" t="n">
        <v>0.7</v>
      </c>
      <c r="BO37" t="n">
        <v>0.7</v>
      </c>
      <c r="BP37" s="8" t="inlineStr">
        <is>
          <t>HNORMAL</t>
        </is>
      </c>
      <c r="BQ37" s="8" t="inlineStr">
        <is>
          <t>POLY</t>
        </is>
      </c>
      <c r="BR37" t="n">
        <v>1</v>
      </c>
      <c r="BS37" t="n">
        <v>0</v>
      </c>
      <c r="BT37" t="n">
        <v>0</v>
      </c>
      <c r="BU37" t="n">
        <v>156.9284</v>
      </c>
      <c r="BV37" s="9" t="inlineStr"/>
      <c r="BW37" s="9" t="inlineStr"/>
      <c r="BX37" t="n">
        <v>39.24395</v>
      </c>
      <c r="BY37" t="n">
        <v>0.1517877</v>
      </c>
      <c r="BZ37" t="n">
        <v>29.15882</v>
      </c>
      <c r="CA37" t="n">
        <v>52.81722</v>
      </c>
      <c r="CB37" t="n">
        <v>291.3328</v>
      </c>
      <c r="CC37" t="n">
        <v>39.24395</v>
      </c>
      <c r="CD37" t="n">
        <v>0.0457655</v>
      </c>
      <c r="CE37" s="7" t="n">
        <v>0.1517877</v>
      </c>
      <c r="CF37" t="n">
        <v>29.15882</v>
      </c>
      <c r="CG37" t="n">
        <v>52.81722</v>
      </c>
      <c r="CH37" t="n">
        <v>291.3328</v>
      </c>
      <c r="CI37" t="n">
        <v>942</v>
      </c>
      <c r="CJ37" t="n">
        <v>0.1517877</v>
      </c>
      <c r="CK37" t="n">
        <v>700</v>
      </c>
      <c r="CL37" t="n">
        <v>1268</v>
      </c>
      <c r="CM37" t="n">
        <v>291.3328</v>
      </c>
      <c r="CN37" t="n">
        <v>0.4425990096261211</v>
      </c>
      <c r="CO37" t="n">
        <v>0.4789092250876355</v>
      </c>
      <c r="CP37" t="n">
        <v>0.487337693341323</v>
      </c>
      <c r="CQ37" t="n">
        <v>0.3447582218205326</v>
      </c>
      <c r="CR37" t="n">
        <v>0.5139865378573363</v>
      </c>
      <c r="CS37" t="n">
        <v>0.5093485706851464</v>
      </c>
      <c r="CT37" t="n">
        <v>0</v>
      </c>
      <c r="CU37" t="n">
        <v>1</v>
      </c>
      <c r="CV37" t="n">
        <v>1</v>
      </c>
      <c r="CW37" t="n">
        <v>1</v>
      </c>
      <c r="CX37" t="n">
        <v>1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15</v>
      </c>
      <c r="DF37" t="n">
        <v>11</v>
      </c>
      <c r="DG37" t="n">
        <v>9</v>
      </c>
      <c r="DH37" t="n">
        <v>9</v>
      </c>
      <c r="DI37" t="n">
        <v>13</v>
      </c>
      <c r="DJ37" t="n">
        <v>7</v>
      </c>
      <c r="DK37" t="n">
        <v>10</v>
      </c>
      <c r="DL37" t="n">
        <v>5</v>
      </c>
    </row>
    <row r="38">
      <c r="A38" s="1" t="n">
        <v>37</v>
      </c>
      <c r="B38" s="3" t="n">
        <v>55</v>
      </c>
      <c r="C38" s="3" t="n">
        <v>1</v>
      </c>
      <c r="D38" s="4" t="inlineStr">
        <is>
          <t>Sylvia atricapilla</t>
        </is>
      </c>
      <c r="E38" s="4" t="inlineStr">
        <is>
          <t>a+b</t>
        </is>
      </c>
      <c r="F38" s="4" t="inlineStr">
        <is>
          <t>m</t>
        </is>
      </c>
      <c r="G38" s="4" t="inlineStr">
        <is>
          <t>10mn</t>
        </is>
      </c>
      <c r="H38" s="4" t="inlineStr">
        <is>
          <t>HAZARD</t>
        </is>
      </c>
      <c r="I38" s="4" t="inlineStr">
        <is>
          <t>POLY</t>
        </is>
      </c>
      <c r="J38" s="3" t="n">
        <v>20</v>
      </c>
      <c r="K38" s="3" t="n">
        <v>200</v>
      </c>
      <c r="L38" s="5" t="inlineStr"/>
      <c r="M38" s="4" t="inlineStr">
        <is>
          <t>SylvAtri-ab-10mn-m-haz-pol-l20-r200</t>
        </is>
      </c>
      <c r="N38" s="3" t="n">
        <v>0</v>
      </c>
      <c r="O38" s="3" t="n">
        <v>403</v>
      </c>
      <c r="P38" s="3" t="n">
        <v>1.21209447400735</v>
      </c>
      <c r="Q38" s="3" t="n">
        <v>511.409745300912</v>
      </c>
      <c r="R38" s="4" t="inlineStr">
        <is>
          <t>HAZARD</t>
        </is>
      </c>
      <c r="S38" s="4" t="inlineStr">
        <is>
          <t>POLY</t>
        </is>
      </c>
      <c r="T38" s="4" t="inlineStr">
        <is>
          <t>AIC</t>
        </is>
      </c>
      <c r="U38" s="3" t="n">
        <v>95</v>
      </c>
      <c r="V38" s="3" t="n">
        <v>20</v>
      </c>
      <c r="W38" s="3" t="n">
        <v>200</v>
      </c>
      <c r="X38" s="5" t="inlineStr"/>
      <c r="Y38" s="6" t="n">
        <v>2</v>
      </c>
      <c r="Z38" s="12" t="n">
        <v>45046.66323548611</v>
      </c>
      <c r="AA38" s="3" t="n">
        <v>1.034994</v>
      </c>
      <c r="AB38" s="4">
        <f>HYPERLINK("file:///SylvAtri-ab-10mn-m-haz-pol-l20-r200-cx1v5yph", "SylvAtri-ab-10mn-m-haz-pol-l20-r200-cx1v5yph")</f>
        <v/>
      </c>
      <c r="AC38" s="3" t="n">
        <v>339</v>
      </c>
      <c r="AD38" s="3" t="n">
        <v>96</v>
      </c>
      <c r="AE38" s="3" t="n">
        <v>190</v>
      </c>
      <c r="AF38" s="3" t="n">
        <v>1.784211</v>
      </c>
      <c r="AG38" s="3" t="n">
        <v>0.07524383</v>
      </c>
      <c r="AH38" s="3" t="n">
        <v>1.536964</v>
      </c>
      <c r="AI38" s="3" t="n">
        <v>2.071231</v>
      </c>
      <c r="AJ38" s="3" t="n">
        <v>95</v>
      </c>
      <c r="AK38" s="3" t="n">
        <v>20</v>
      </c>
      <c r="AL38" s="3" t="n">
        <v>200</v>
      </c>
      <c r="AM38" s="3" t="n">
        <v>84.11910669975187</v>
      </c>
      <c r="AN38" s="3" t="n">
        <v>2</v>
      </c>
      <c r="AO38" s="3" t="n">
        <v>0</v>
      </c>
      <c r="AP38" s="3" t="n">
        <v>3478.688</v>
      </c>
      <c r="AQ38" s="10" t="n">
        <v>0.08976787</v>
      </c>
      <c r="AR38" s="3" t="n">
        <v>0.02710968</v>
      </c>
      <c r="AS38" s="3" t="n">
        <v>0.01164615</v>
      </c>
      <c r="AT38" s="3" t="n">
        <v>0.08976787</v>
      </c>
      <c r="AU38" s="3" t="n">
        <v>0.0001358244</v>
      </c>
      <c r="AV38" s="3" t="n">
        <v>0.09500516000000001</v>
      </c>
      <c r="AW38" s="3" t="n">
        <v>0.0001127197</v>
      </c>
      <c r="AX38" s="3" t="n">
        <v>0.0001636649</v>
      </c>
      <c r="AY38" s="3" t="n">
        <v>337</v>
      </c>
      <c r="AZ38" s="3" t="n">
        <v>0.3681224</v>
      </c>
      <c r="BA38" s="3" t="n">
        <v>0.09500517999999999</v>
      </c>
      <c r="BB38" s="3" t="n">
        <v>0.3055023</v>
      </c>
      <c r="BC38" s="3" t="n">
        <v>0.4435781</v>
      </c>
      <c r="BD38" s="3" t="n">
        <v>337</v>
      </c>
      <c r="BE38" s="3" t="n">
        <v>121.3462</v>
      </c>
      <c r="BF38" s="3" t="n">
        <v>0.04750259</v>
      </c>
      <c r="BG38" s="3" t="n">
        <v>110.5272</v>
      </c>
      <c r="BH38" s="3" t="n">
        <v>133.2242</v>
      </c>
      <c r="BI38" s="3" t="n">
        <v>337</v>
      </c>
      <c r="BJ38" s="3" t="n">
        <v>3478.723</v>
      </c>
      <c r="BK38" s="3" t="n">
        <v>3486.34</v>
      </c>
      <c r="BL38" s="3" t="n">
        <v>-1737.344</v>
      </c>
      <c r="BM38" s="6" t="n">
        <v>0.3136989</v>
      </c>
      <c r="BN38" s="3" t="n">
        <v>0.5</v>
      </c>
      <c r="BO38" s="3" t="n">
        <v>0.5</v>
      </c>
      <c r="BP38" s="4" t="inlineStr">
        <is>
          <t>HAZARD</t>
        </is>
      </c>
      <c r="BQ38" s="4" t="inlineStr">
        <is>
          <t>POLY</t>
        </is>
      </c>
      <c r="BR38" s="3" t="n">
        <v>2</v>
      </c>
      <c r="BS38" s="3" t="n">
        <v>0</v>
      </c>
      <c r="BT38" s="3" t="n">
        <v>0</v>
      </c>
      <c r="BU38" s="3" t="n">
        <v>93.65916</v>
      </c>
      <c r="BV38" s="3" t="n">
        <v>3.127379</v>
      </c>
      <c r="BW38" s="5" t="inlineStr"/>
      <c r="BX38" s="3" t="n">
        <v>38.56949</v>
      </c>
      <c r="BY38" s="3" t="n">
        <v>0.1211925</v>
      </c>
      <c r="BZ38" s="3" t="n">
        <v>30.41763</v>
      </c>
      <c r="CA38" s="3" t="n">
        <v>48.90603</v>
      </c>
      <c r="CB38" s="3" t="n">
        <v>372.4826</v>
      </c>
      <c r="CC38" s="3" t="n">
        <v>38.56949</v>
      </c>
      <c r="CD38" s="3" t="n">
        <v>0.02231256999999999</v>
      </c>
      <c r="CE38" s="7" t="n">
        <v>0.1211925</v>
      </c>
      <c r="CF38" s="3" t="n">
        <v>30.41763</v>
      </c>
      <c r="CG38" s="3" t="n">
        <v>48.90603</v>
      </c>
      <c r="CH38" s="3" t="n">
        <v>372.4826</v>
      </c>
      <c r="CI38" s="3" t="n">
        <v>926</v>
      </c>
      <c r="CJ38" s="3" t="n">
        <v>0.1211925</v>
      </c>
      <c r="CK38" s="3" t="n">
        <v>730</v>
      </c>
      <c r="CL38" s="3" t="n">
        <v>1174</v>
      </c>
      <c r="CM38" s="3" t="n">
        <v>372.4826</v>
      </c>
      <c r="CN38" s="3" t="n">
        <v>0.4686474084424052</v>
      </c>
      <c r="CO38" s="3" t="n">
        <v>0.4763000152237843</v>
      </c>
      <c r="CP38" s="3" t="n">
        <v>0.4836629250654179</v>
      </c>
      <c r="CQ38" s="3" t="n">
        <v>0.4011194309765884</v>
      </c>
      <c r="CR38" s="3" t="n">
        <v>0.460946580771245</v>
      </c>
      <c r="CS38" s="3" t="n">
        <v>0.5144468934597449</v>
      </c>
      <c r="CT38" s="3" t="n">
        <v>1</v>
      </c>
      <c r="CU38" s="3" t="n">
        <v>2</v>
      </c>
      <c r="CV38" s="3" t="n">
        <v>0</v>
      </c>
      <c r="CW38" s="3" t="n">
        <v>0</v>
      </c>
      <c r="CX38" s="3" t="n">
        <v>1</v>
      </c>
      <c r="CY38" s="3" t="n">
        <v>0</v>
      </c>
      <c r="CZ38" s="3" t="n">
        <v>0</v>
      </c>
      <c r="DA38" s="3" t="n">
        <v>0</v>
      </c>
      <c r="DB38" s="3" t="n">
        <v>0</v>
      </c>
      <c r="DC38" s="3" t="n">
        <v>0</v>
      </c>
      <c r="DD38" s="3" t="n">
        <v>0</v>
      </c>
      <c r="DE38" s="3" t="n">
        <v>9</v>
      </c>
      <c r="DF38" s="3" t="n">
        <v>9</v>
      </c>
      <c r="DG38" s="3" t="n">
        <v>10</v>
      </c>
      <c r="DH38" s="3" t="n">
        <v>10</v>
      </c>
      <c r="DI38" s="3" t="n">
        <v>10</v>
      </c>
      <c r="DJ38" s="3" t="n">
        <v>11</v>
      </c>
      <c r="DK38" s="3" t="n">
        <v>9</v>
      </c>
      <c r="DL38" s="3" t="n">
        <v>22</v>
      </c>
    </row>
    <row r="39">
      <c r="A39" s="1" t="n">
        <v>38</v>
      </c>
      <c r="B39" s="3" t="n">
        <v>35</v>
      </c>
      <c r="C39" s="3" t="n">
        <v>1</v>
      </c>
      <c r="D39" s="4" t="inlineStr">
        <is>
          <t>Sylvia atricapilla</t>
        </is>
      </c>
      <c r="E39" s="4" t="inlineStr">
        <is>
          <t>a+b</t>
        </is>
      </c>
      <c r="F39" s="4" t="inlineStr">
        <is>
          <t>m</t>
        </is>
      </c>
      <c r="G39" s="4" t="inlineStr">
        <is>
          <t>10mn</t>
        </is>
      </c>
      <c r="H39" s="4" t="inlineStr">
        <is>
          <t>HNORMAL</t>
        </is>
      </c>
      <c r="I39" s="4" t="inlineStr">
        <is>
          <t>POLY</t>
        </is>
      </c>
      <c r="J39" s="3" t="n">
        <v>22.01868753575665</v>
      </c>
      <c r="K39" s="3" t="n">
        <v>295.1204112350394</v>
      </c>
      <c r="L39" s="3" t="n">
        <v>13</v>
      </c>
      <c r="M39" s="4" t="inlineStr">
        <is>
          <t>SylvAtri-ab-10mn-m-hno-pol-la-ra-ma</t>
        </is>
      </c>
      <c r="N39" s="3" t="n">
        <v>1</v>
      </c>
      <c r="O39" s="3" t="n">
        <v>403</v>
      </c>
      <c r="P39" s="3" t="n">
        <v>1.21209447400735</v>
      </c>
      <c r="Q39" s="3" t="n">
        <v>511.409745300912</v>
      </c>
      <c r="R39" s="4" t="inlineStr">
        <is>
          <t>HNORMAL</t>
        </is>
      </c>
      <c r="S39" s="4" t="inlineStr">
        <is>
          <t>POLY</t>
        </is>
      </c>
      <c r="T39" s="4" t="inlineStr">
        <is>
          <t>AIC</t>
        </is>
      </c>
      <c r="U39" s="3" t="n">
        <v>95</v>
      </c>
      <c r="V39" s="3" t="n">
        <v>22.01868753575665</v>
      </c>
      <c r="W39" s="3" t="n">
        <v>295.1204112350394</v>
      </c>
      <c r="X39" s="3" t="n">
        <v>13</v>
      </c>
      <c r="Y39" s="7" t="n">
        <v>1</v>
      </c>
      <c r="Z39" s="12" t="n">
        <v>45046.66322471065</v>
      </c>
      <c r="AA39" s="3" t="n">
        <v>0.9729989999999999</v>
      </c>
      <c r="AB39" s="4">
        <f>HYPERLINK("file:///SylvAtri-ab-10mn-m-hno-pol-la-ra-ma-uz19m2fe", "SylvAtri-ab-10mn-m-hno-pol-la-ra-ma-uz19m2fe")</f>
        <v/>
      </c>
      <c r="AC39" s="3" t="n">
        <v>375</v>
      </c>
      <c r="AD39" s="3" t="n">
        <v>96</v>
      </c>
      <c r="AE39" s="3" t="n">
        <v>190</v>
      </c>
      <c r="AF39" s="3" t="n">
        <v>1.973684</v>
      </c>
      <c r="AG39" s="3" t="n">
        <v>0.06921264000000001</v>
      </c>
      <c r="AH39" s="3" t="n">
        <v>1.72058</v>
      </c>
      <c r="AI39" s="3" t="n">
        <v>2.264021</v>
      </c>
      <c r="AJ39" s="3" t="n">
        <v>95</v>
      </c>
      <c r="AK39" s="3" t="n">
        <v>22.0187</v>
      </c>
      <c r="AL39" s="3" t="n">
        <v>295.12</v>
      </c>
      <c r="AM39" s="3" t="n">
        <v>93.05210918114143</v>
      </c>
      <c r="AN39" s="3" t="n">
        <v>3</v>
      </c>
      <c r="AO39" s="3" t="n">
        <v>0</v>
      </c>
      <c r="AP39" s="3" t="n">
        <v>4039.967</v>
      </c>
      <c r="AQ39" s="10" t="n">
        <v>0.1659957</v>
      </c>
      <c r="AR39" s="3" t="n">
        <v>0.1659957</v>
      </c>
      <c r="AS39" s="5" t="inlineStr"/>
      <c r="AT39" s="5" t="inlineStr"/>
      <c r="AU39" s="3" t="n">
        <v>0.0001659386</v>
      </c>
      <c r="AV39" s="3" t="n">
        <v>0.09569602000000001</v>
      </c>
      <c r="AW39" s="3" t="n">
        <v>0.0001375343</v>
      </c>
      <c r="AX39" s="3" t="n">
        <v>0.000200209</v>
      </c>
      <c r="AY39" s="3" t="n">
        <v>372</v>
      </c>
      <c r="AZ39" s="3" t="n">
        <v>0.1383839</v>
      </c>
      <c r="BA39" s="3" t="n">
        <v>0.09569606</v>
      </c>
      <c r="BB39" s="3" t="n">
        <v>0.1146962</v>
      </c>
      <c r="BC39" s="3" t="n">
        <v>0.1669636</v>
      </c>
      <c r="BD39" s="3" t="n">
        <v>372</v>
      </c>
      <c r="BE39" s="3" t="n">
        <v>109.7846</v>
      </c>
      <c r="BF39" s="3" t="n">
        <v>0.04784803</v>
      </c>
      <c r="BG39" s="3" t="n">
        <v>99.93173</v>
      </c>
      <c r="BH39" s="3" t="n">
        <v>120.6089</v>
      </c>
      <c r="BI39" s="3" t="n">
        <v>372</v>
      </c>
      <c r="BJ39" s="3" t="n">
        <v>4040.031</v>
      </c>
      <c r="BK39" s="3" t="n">
        <v>4051.748</v>
      </c>
      <c r="BL39" s="3" t="n">
        <v>-2016.983</v>
      </c>
      <c r="BM39" s="6" t="n">
        <v>0.3024977</v>
      </c>
      <c r="BN39" s="3" t="n">
        <v>0.4</v>
      </c>
      <c r="BO39" s="3" t="n">
        <v>0.3</v>
      </c>
      <c r="BP39" s="4" t="inlineStr">
        <is>
          <t>HNORMAL</t>
        </is>
      </c>
      <c r="BQ39" s="4" t="inlineStr">
        <is>
          <t>POLY</t>
        </is>
      </c>
      <c r="BR39" s="3" t="n">
        <v>1</v>
      </c>
      <c r="BS39" s="3" t="n">
        <v>2</v>
      </c>
      <c r="BT39" s="3" t="n">
        <v>0</v>
      </c>
      <c r="BU39" s="3" t="n">
        <v>72.54951</v>
      </c>
      <c r="BV39" s="3" t="n">
        <v>-2.522517</v>
      </c>
      <c r="BW39" s="3" t="n">
        <v>25.7343</v>
      </c>
      <c r="BX39" s="3" t="n">
        <v>52.12489</v>
      </c>
      <c r="BY39" s="3" t="n">
        <v>0.1181021</v>
      </c>
      <c r="BZ39" s="3" t="n">
        <v>41.35923</v>
      </c>
      <c r="CA39" s="3" t="n">
        <v>65.69280999999999</v>
      </c>
      <c r="CB39" s="3" t="n">
        <v>416.5979</v>
      </c>
      <c r="CC39" s="3" t="n">
        <v>52.12489</v>
      </c>
      <c r="CD39" s="3" t="n">
        <v>0</v>
      </c>
      <c r="CE39" s="7" t="n">
        <v>0.1181021</v>
      </c>
      <c r="CF39" s="3" t="n">
        <v>41.35923</v>
      </c>
      <c r="CG39" s="3" t="n">
        <v>65.69280999999999</v>
      </c>
      <c r="CH39" s="3" t="n">
        <v>416.5979</v>
      </c>
      <c r="CI39" s="3" t="n">
        <v>1251</v>
      </c>
      <c r="CJ39" s="3" t="n">
        <v>0.1181021</v>
      </c>
      <c r="CK39" s="3" t="n">
        <v>993</v>
      </c>
      <c r="CL39" s="3" t="n">
        <v>1577</v>
      </c>
      <c r="CM39" s="3" t="n">
        <v>416.5979</v>
      </c>
      <c r="CN39" s="3" t="n">
        <v>0.4536213057874998</v>
      </c>
      <c r="CO39" s="3" t="n">
        <v>0.4686781942597825</v>
      </c>
      <c r="CP39" s="3" t="n">
        <v>0.4710195143248794</v>
      </c>
      <c r="CQ39" s="3" t="n">
        <v>0.4194807197573155</v>
      </c>
      <c r="CR39" s="3" t="n">
        <v>0.4484049150948078</v>
      </c>
      <c r="CS39" s="3" t="n">
        <v>0.5031421447069405</v>
      </c>
      <c r="CT39" s="3" t="n">
        <v>3</v>
      </c>
      <c r="CU39" s="3" t="n">
        <v>2</v>
      </c>
      <c r="CV39" s="3" t="n">
        <v>0</v>
      </c>
      <c r="CW39" s="3" t="n">
        <v>0</v>
      </c>
      <c r="CX39" s="3" t="n">
        <v>0</v>
      </c>
      <c r="CY39" s="3" t="n">
        <v>0</v>
      </c>
      <c r="CZ39" s="3" t="n">
        <v>0</v>
      </c>
      <c r="DA39" s="3" t="n">
        <v>0</v>
      </c>
      <c r="DB39" s="3" t="n">
        <v>0</v>
      </c>
      <c r="DC39" s="3" t="n">
        <v>0</v>
      </c>
      <c r="DD39" s="3" t="n">
        <v>0</v>
      </c>
      <c r="DE39" s="3" t="n">
        <v>3</v>
      </c>
      <c r="DF39" s="3" t="n">
        <v>10</v>
      </c>
      <c r="DG39" s="3" t="n">
        <v>11</v>
      </c>
      <c r="DH39" s="3" t="n">
        <v>11</v>
      </c>
      <c r="DI39" s="3" t="n">
        <v>9</v>
      </c>
      <c r="DJ39" s="3" t="n">
        <v>12</v>
      </c>
      <c r="DK39" s="3" t="n">
        <v>11</v>
      </c>
      <c r="DL39" s="3" t="n">
        <v>24</v>
      </c>
    </row>
    <row r="40">
      <c r="A40" s="1" t="n">
        <v>39</v>
      </c>
      <c r="B40" s="3" t="n">
        <v>51</v>
      </c>
      <c r="C40" s="3" t="n">
        <v>1</v>
      </c>
      <c r="D40" s="4" t="inlineStr">
        <is>
          <t>Sylvia atricapilla</t>
        </is>
      </c>
      <c r="E40" s="4" t="inlineStr">
        <is>
          <t>a+b</t>
        </is>
      </c>
      <c r="F40" s="4" t="inlineStr">
        <is>
          <t>m</t>
        </is>
      </c>
      <c r="G40" s="4" t="inlineStr">
        <is>
          <t>10mn</t>
        </is>
      </c>
      <c r="H40" s="4" t="inlineStr">
        <is>
          <t>HAZARD</t>
        </is>
      </c>
      <c r="I40" s="4" t="inlineStr">
        <is>
          <t>POLY</t>
        </is>
      </c>
      <c r="J40" s="5" t="inlineStr"/>
      <c r="K40" s="3" t="n">
        <v>100</v>
      </c>
      <c r="L40" s="5" t="inlineStr"/>
      <c r="M40" s="4" t="inlineStr">
        <is>
          <t>SylvAtri-ab-10mn-m-haz-pol-r100</t>
        </is>
      </c>
      <c r="N40" s="3" t="n">
        <v>0</v>
      </c>
      <c r="O40" s="3" t="n">
        <v>403</v>
      </c>
      <c r="P40" s="3" t="n">
        <v>1.21209447400735</v>
      </c>
      <c r="Q40" s="3" t="n">
        <v>511.409745300912</v>
      </c>
      <c r="R40" s="4" t="inlineStr">
        <is>
          <t>HAZARD</t>
        </is>
      </c>
      <c r="S40" s="4" t="inlineStr">
        <is>
          <t>POLY</t>
        </is>
      </c>
      <c r="T40" s="4" t="inlineStr">
        <is>
          <t>AIC</t>
        </is>
      </c>
      <c r="U40" s="3" t="n">
        <v>95</v>
      </c>
      <c r="V40" s="5" t="inlineStr"/>
      <c r="W40" s="3" t="n">
        <v>100</v>
      </c>
      <c r="X40" s="5" t="inlineStr"/>
      <c r="Y40" s="6" t="n">
        <v>2</v>
      </c>
      <c r="Z40" s="12" t="n">
        <v>45046.66323363426</v>
      </c>
      <c r="AA40" s="3" t="n">
        <v>1.180001</v>
      </c>
      <c r="AB40" s="4">
        <f>HYPERLINK("file:///SylvAtri-ab-10mn-m-haz-pol-r100-8ukl0i5a", "SylvAtri-ab-10mn-m-haz-pol-r100-8ukl0i5a")</f>
        <v/>
      </c>
      <c r="AC40" s="3" t="n">
        <v>212</v>
      </c>
      <c r="AD40" s="3" t="n">
        <v>96</v>
      </c>
      <c r="AE40" s="3" t="n">
        <v>190</v>
      </c>
      <c r="AF40" s="3" t="n">
        <v>1.11579</v>
      </c>
      <c r="AG40" s="3" t="n">
        <v>0.09769665</v>
      </c>
      <c r="AH40" s="3" t="n">
        <v>0.9194959</v>
      </c>
      <c r="AI40" s="3" t="n">
        <v>1.353988</v>
      </c>
      <c r="AJ40" s="3" t="n">
        <v>95</v>
      </c>
      <c r="AK40" s="3" t="n">
        <v>0</v>
      </c>
      <c r="AL40" s="3" t="n">
        <v>100</v>
      </c>
      <c r="AM40" s="3" t="n">
        <v>52.60545905707196</v>
      </c>
      <c r="AN40" s="3" t="n">
        <v>2</v>
      </c>
      <c r="AO40" s="3" t="n">
        <v>0</v>
      </c>
      <c r="AP40" s="3" t="n">
        <v>1889.157</v>
      </c>
      <c r="AQ40" s="10" t="n">
        <v>0.02389878</v>
      </c>
      <c r="AR40" s="3" t="n">
        <v>0.3715187</v>
      </c>
      <c r="AS40" s="3" t="n">
        <v>0.1001592</v>
      </c>
      <c r="AT40" s="3" t="n">
        <v>0.02389878</v>
      </c>
      <c r="AU40" s="3" t="n">
        <v>0.0002111375</v>
      </c>
      <c r="AV40" s="3" t="n">
        <v>0.04118335</v>
      </c>
      <c r="AW40" s="3" t="n">
        <v>0.0001946802</v>
      </c>
      <c r="AX40" s="3" t="n">
        <v>0.000228986</v>
      </c>
      <c r="AY40" s="3" t="n">
        <v>210</v>
      </c>
      <c r="AZ40" s="3" t="n">
        <v>0.9472501</v>
      </c>
      <c r="BA40" s="3" t="n">
        <v>0.04118335</v>
      </c>
      <c r="BB40" s="3" t="n">
        <v>0.8734158</v>
      </c>
      <c r="BC40" s="3" t="n">
        <v>1</v>
      </c>
      <c r="BD40" s="3" t="n">
        <v>210</v>
      </c>
      <c r="BE40" s="3" t="n">
        <v>97.32677</v>
      </c>
      <c r="BF40" s="3" t="n">
        <v>0.02059167</v>
      </c>
      <c r="BG40" s="3" t="n">
        <v>93.45551</v>
      </c>
      <c r="BH40" s="3" t="n">
        <v>101.3584</v>
      </c>
      <c r="BI40" s="3" t="n">
        <v>210</v>
      </c>
      <c r="BJ40" s="3" t="n">
        <v>1889.214</v>
      </c>
      <c r="BK40" s="3" t="n">
        <v>1895.87</v>
      </c>
      <c r="BL40" s="3" t="n">
        <v>-942.5784</v>
      </c>
      <c r="BM40" s="7" t="n">
        <v>0.7149069</v>
      </c>
      <c r="BN40" s="3" t="n">
        <v>0.7</v>
      </c>
      <c r="BO40" s="3" t="n">
        <v>0.6</v>
      </c>
      <c r="BP40" s="4" t="inlineStr">
        <is>
          <t>HAZARD</t>
        </is>
      </c>
      <c r="BQ40" s="4" t="inlineStr">
        <is>
          <t>POLY</t>
        </is>
      </c>
      <c r="BR40" s="3" t="n">
        <v>2</v>
      </c>
      <c r="BS40" s="3" t="n">
        <v>0</v>
      </c>
      <c r="BT40" s="3" t="n">
        <v>0</v>
      </c>
      <c r="BU40" s="3" t="n">
        <v>98.84614000000001</v>
      </c>
      <c r="BV40" s="3" t="n">
        <v>8.856420999999999</v>
      </c>
      <c r="BW40" s="5" t="inlineStr"/>
      <c r="BX40" s="3" t="n">
        <v>37.49451</v>
      </c>
      <c r="BY40" s="3" t="n">
        <v>0.1060222</v>
      </c>
      <c r="BZ40" s="3" t="n">
        <v>30.41777</v>
      </c>
      <c r="CA40" s="3" t="n">
        <v>46.21768</v>
      </c>
      <c r="CB40" s="3" t="n">
        <v>129.9068</v>
      </c>
      <c r="CC40" s="3" t="n">
        <v>37.49451</v>
      </c>
      <c r="CD40" s="3" t="n">
        <v>0</v>
      </c>
      <c r="CE40" s="7" t="n">
        <v>0.1060222</v>
      </c>
      <c r="CF40" s="3" t="n">
        <v>30.41777</v>
      </c>
      <c r="CG40" s="3" t="n">
        <v>46.21768</v>
      </c>
      <c r="CH40" s="3" t="n">
        <v>129.9068</v>
      </c>
      <c r="CI40" s="3" t="n">
        <v>900</v>
      </c>
      <c r="CJ40" s="3" t="n">
        <v>0.1060222</v>
      </c>
      <c r="CK40" s="3" t="n">
        <v>730</v>
      </c>
      <c r="CL40" s="3" t="n">
        <v>1109</v>
      </c>
      <c r="CM40" s="3" t="n">
        <v>129.9068</v>
      </c>
      <c r="CN40" s="3" t="n">
        <v>0.4420535243075469</v>
      </c>
      <c r="CO40" s="3" t="n">
        <v>0.4541273199599671</v>
      </c>
      <c r="CP40" s="3" t="n">
        <v>0.4602537035179797</v>
      </c>
      <c r="CQ40" s="3" t="n">
        <v>0.3313306121547283</v>
      </c>
      <c r="CR40" s="3" t="n">
        <v>0.4833342107654406</v>
      </c>
      <c r="CS40" s="3" t="n">
        <v>0.4951840836916671</v>
      </c>
      <c r="CT40" s="3" t="n">
        <v>0</v>
      </c>
      <c r="CU40" s="3" t="n">
        <v>1</v>
      </c>
      <c r="CV40" s="3" t="n">
        <v>0</v>
      </c>
      <c r="CW40" s="3" t="n">
        <v>0</v>
      </c>
      <c r="CX40" s="3" t="n">
        <v>0</v>
      </c>
      <c r="CY40" s="3" t="n">
        <v>1</v>
      </c>
      <c r="CZ40" s="3" t="n">
        <v>1</v>
      </c>
      <c r="DA40" s="3" t="n">
        <v>1</v>
      </c>
      <c r="DB40" s="3" t="n">
        <v>1</v>
      </c>
      <c r="DC40" s="3" t="n">
        <v>1</v>
      </c>
      <c r="DD40" s="3" t="n">
        <v>1</v>
      </c>
      <c r="DE40" s="3" t="n">
        <v>13</v>
      </c>
      <c r="DF40" s="3" t="n">
        <v>12</v>
      </c>
      <c r="DG40" s="3" t="n">
        <v>12</v>
      </c>
      <c r="DH40" s="3" t="n">
        <v>12</v>
      </c>
      <c r="DI40" s="3" t="n">
        <v>14</v>
      </c>
      <c r="DJ40" s="3" t="n">
        <v>9</v>
      </c>
      <c r="DK40" s="3" t="n">
        <v>12</v>
      </c>
      <c r="DL40" s="3" t="n">
        <v>4</v>
      </c>
    </row>
    <row r="41">
      <c r="A41" s="1" t="n">
        <v>40</v>
      </c>
      <c r="B41" s="3" t="n">
        <v>30</v>
      </c>
      <c r="C41" s="3" t="n">
        <v>1</v>
      </c>
      <c r="D41" s="4" t="inlineStr">
        <is>
          <t>Sylvia atricapilla</t>
        </is>
      </c>
      <c r="E41" s="4" t="inlineStr">
        <is>
          <t>a+b</t>
        </is>
      </c>
      <c r="F41" s="4" t="inlineStr">
        <is>
          <t>m</t>
        </is>
      </c>
      <c r="G41" s="4" t="inlineStr">
        <is>
          <t>10mn</t>
        </is>
      </c>
      <c r="H41" s="4" t="inlineStr">
        <is>
          <t>HNORMAL</t>
        </is>
      </c>
      <c r="I41" s="4" t="inlineStr">
        <is>
          <t>POLY</t>
        </is>
      </c>
      <c r="J41" s="5" t="inlineStr"/>
      <c r="K41" s="3" t="n">
        <v>304.2520392944627</v>
      </c>
      <c r="L41" s="5" t="inlineStr"/>
      <c r="M41" s="4" t="inlineStr">
        <is>
          <t>SylvAtri-ab-10mn-m-hno-pol-ra</t>
        </is>
      </c>
      <c r="N41" s="3" t="n">
        <v>1</v>
      </c>
      <c r="O41" s="3" t="n">
        <v>403</v>
      </c>
      <c r="P41" s="3" t="n">
        <v>1.21209447400735</v>
      </c>
      <c r="Q41" s="3" t="n">
        <v>511.409745300912</v>
      </c>
      <c r="R41" s="4" t="inlineStr">
        <is>
          <t>HNORMAL</t>
        </is>
      </c>
      <c r="S41" s="4" t="inlineStr">
        <is>
          <t>POLY</t>
        </is>
      </c>
      <c r="T41" s="4" t="inlineStr">
        <is>
          <t>AIC</t>
        </is>
      </c>
      <c r="U41" s="3" t="n">
        <v>95</v>
      </c>
      <c r="V41" s="5" t="inlineStr"/>
      <c r="W41" s="3" t="n">
        <v>304.2520392944627</v>
      </c>
      <c r="X41" s="5" t="inlineStr"/>
      <c r="Y41" s="7" t="n">
        <v>1</v>
      </c>
      <c r="Z41" s="12" t="n">
        <v>45046.66322240741</v>
      </c>
      <c r="AA41" s="3" t="n">
        <v>1.103999</v>
      </c>
      <c r="AB41" s="4">
        <f>HYPERLINK("file:///SylvAtri-ab-10mn-m-hno-pol-ra-lj9s6p8k", "SylvAtri-ab-10mn-m-hno-pol-ra-lj9s6p8k")</f>
        <v/>
      </c>
      <c r="AC41" s="3" t="n">
        <v>389</v>
      </c>
      <c r="AD41" s="3" t="n">
        <v>96</v>
      </c>
      <c r="AE41" s="3" t="n">
        <v>190</v>
      </c>
      <c r="AF41" s="3" t="n">
        <v>2.047369</v>
      </c>
      <c r="AG41" s="3" t="n">
        <v>0.07013432</v>
      </c>
      <c r="AH41" s="3" t="n">
        <v>1.781564</v>
      </c>
      <c r="AI41" s="3" t="n">
        <v>2.35283</v>
      </c>
      <c r="AJ41" s="3" t="n">
        <v>95</v>
      </c>
      <c r="AK41" s="3" t="n">
        <v>0</v>
      </c>
      <c r="AL41" s="3" t="n">
        <v>304.252</v>
      </c>
      <c r="AM41" s="3" t="n">
        <v>96.52605459057072</v>
      </c>
      <c r="AN41" s="3" t="n">
        <v>3</v>
      </c>
      <c r="AO41" s="3" t="n">
        <v>0</v>
      </c>
      <c r="AP41" s="3" t="n">
        <v>4254.207</v>
      </c>
      <c r="AQ41" s="10" t="n">
        <v>0.06337452</v>
      </c>
      <c r="AR41" s="3" t="n">
        <v>0.01229346</v>
      </c>
      <c r="AS41" s="3" t="n">
        <v>0.007956088</v>
      </c>
      <c r="AT41" s="3" t="n">
        <v>0.06337452</v>
      </c>
      <c r="AU41" s="3" t="n">
        <v>0.0001534963</v>
      </c>
      <c r="AV41" s="3" t="n">
        <v>0.08467843</v>
      </c>
      <c r="AW41" s="3" t="n">
        <v>0.0001299936</v>
      </c>
      <c r="AX41" s="3" t="n">
        <v>0.0001812483</v>
      </c>
      <c r="AY41" s="3" t="n">
        <v>386</v>
      </c>
      <c r="AZ41" s="3" t="n">
        <v>0.1407554</v>
      </c>
      <c r="BA41" s="3" t="n">
        <v>0.08467845</v>
      </c>
      <c r="BB41" s="3" t="n">
        <v>0.1192035</v>
      </c>
      <c r="BC41" s="3" t="n">
        <v>0.1662039</v>
      </c>
      <c r="BD41" s="3" t="n">
        <v>386</v>
      </c>
      <c r="BE41" s="3" t="n">
        <v>114.1474</v>
      </c>
      <c r="BF41" s="3" t="n">
        <v>0.04233923</v>
      </c>
      <c r="BG41" s="3" t="n">
        <v>105.0339</v>
      </c>
      <c r="BH41" s="3" t="n">
        <v>124.0516</v>
      </c>
      <c r="BI41" s="3" t="n">
        <v>386</v>
      </c>
      <c r="BJ41" s="3" t="n">
        <v>4254.269</v>
      </c>
      <c r="BK41" s="3" t="n">
        <v>4266.097</v>
      </c>
      <c r="BL41" s="3" t="n">
        <v>-2124.103</v>
      </c>
      <c r="BM41" s="6" t="n">
        <v>0.3691601</v>
      </c>
      <c r="BN41" s="3" t="n">
        <v>0.4</v>
      </c>
      <c r="BO41" s="3" t="n">
        <v>0.3</v>
      </c>
      <c r="BP41" s="4" t="inlineStr">
        <is>
          <t>HNORMAL</t>
        </is>
      </c>
      <c r="BQ41" s="4" t="inlineStr">
        <is>
          <t>POLY</t>
        </is>
      </c>
      <c r="BR41" s="3" t="n">
        <v>1</v>
      </c>
      <c r="BS41" s="3" t="n">
        <v>2</v>
      </c>
      <c r="BT41" s="3" t="n">
        <v>0</v>
      </c>
      <c r="BU41" s="3" t="n">
        <v>74.80356999999999</v>
      </c>
      <c r="BV41" s="3" t="n">
        <v>-2.759963</v>
      </c>
      <c r="BW41" s="3" t="n">
        <v>23.87944</v>
      </c>
      <c r="BX41" s="3" t="n">
        <v>50.01659</v>
      </c>
      <c r="BY41" s="3" t="n">
        <v>0.1099512</v>
      </c>
      <c r="BZ41" s="3" t="n">
        <v>40.31845</v>
      </c>
      <c r="CA41" s="3" t="n">
        <v>62.04751</v>
      </c>
      <c r="CB41" s="3" t="n">
        <v>376.7902</v>
      </c>
      <c r="CC41" s="3" t="n">
        <v>50.01659</v>
      </c>
      <c r="CD41" s="3" t="n">
        <v>0</v>
      </c>
      <c r="CE41" s="7" t="n">
        <v>0.1099512</v>
      </c>
      <c r="CF41" s="3" t="n">
        <v>40.31845</v>
      </c>
      <c r="CG41" s="3" t="n">
        <v>62.04751</v>
      </c>
      <c r="CH41" s="3" t="n">
        <v>376.7902</v>
      </c>
      <c r="CI41" s="3" t="n">
        <v>1200</v>
      </c>
      <c r="CJ41" s="3" t="n">
        <v>0.1099512</v>
      </c>
      <c r="CK41" s="3" t="n">
        <v>968</v>
      </c>
      <c r="CL41" s="3" t="n">
        <v>1489</v>
      </c>
      <c r="CM41" s="3" t="n">
        <v>376.7902</v>
      </c>
      <c r="CN41" s="3" t="n">
        <v>0.4101731199323466</v>
      </c>
      <c r="CO41" s="3" t="n">
        <v>0.4299535751609662</v>
      </c>
      <c r="CP41" s="3" t="n">
        <v>0.4316530109406416</v>
      </c>
      <c r="CQ41" s="3" t="n">
        <v>0.3487825627702576</v>
      </c>
      <c r="CR41" s="3" t="n">
        <v>0.4242170365315914</v>
      </c>
      <c r="CS41" s="3" t="n">
        <v>0.4670799950596793</v>
      </c>
      <c r="CT41" s="3" t="n">
        <v>0</v>
      </c>
      <c r="CU41" s="3" t="n">
        <v>2</v>
      </c>
      <c r="CV41" s="3" t="n">
        <v>0</v>
      </c>
      <c r="CW41" s="3" t="n">
        <v>0</v>
      </c>
      <c r="CX41" s="3" t="n">
        <v>0</v>
      </c>
      <c r="CY41" s="3" t="n">
        <v>0</v>
      </c>
      <c r="CZ41" s="3" t="n">
        <v>0</v>
      </c>
      <c r="DA41" s="3" t="n">
        <v>0</v>
      </c>
      <c r="DB41" s="3" t="n">
        <v>0</v>
      </c>
      <c r="DC41" s="3" t="n">
        <v>0</v>
      </c>
      <c r="DD41" s="3" t="n">
        <v>0</v>
      </c>
      <c r="DE41" s="3" t="n">
        <v>12</v>
      </c>
      <c r="DF41" s="3" t="n">
        <v>13</v>
      </c>
      <c r="DG41" s="3" t="n">
        <v>13</v>
      </c>
      <c r="DH41" s="3" t="n">
        <v>13</v>
      </c>
      <c r="DI41" s="3" t="n">
        <v>11</v>
      </c>
      <c r="DJ41" s="3" t="n">
        <v>13</v>
      </c>
      <c r="DK41" s="3" t="n">
        <v>13</v>
      </c>
      <c r="DL41" s="3" t="n">
        <v>9</v>
      </c>
    </row>
    <row r="42">
      <c r="A42" s="1" t="n">
        <v>41</v>
      </c>
      <c r="B42" s="3" t="n">
        <v>31</v>
      </c>
      <c r="C42" s="3" t="n">
        <v>1</v>
      </c>
      <c r="D42" s="4" t="inlineStr">
        <is>
          <t>Sylvia atricapilla</t>
        </is>
      </c>
      <c r="E42" s="4" t="inlineStr">
        <is>
          <t>a+b</t>
        </is>
      </c>
      <c r="F42" s="4" t="inlineStr">
        <is>
          <t>m</t>
        </is>
      </c>
      <c r="G42" s="4" t="inlineStr">
        <is>
          <t>10mn</t>
        </is>
      </c>
      <c r="H42" s="4" t="inlineStr">
        <is>
          <t>HNORMAL</t>
        </is>
      </c>
      <c r="I42" s="4" t="inlineStr">
        <is>
          <t>POLY</t>
        </is>
      </c>
      <c r="J42" s="5" t="inlineStr"/>
      <c r="K42" s="3" t="n">
        <v>348.5219595181352</v>
      </c>
      <c r="L42" s="3" t="n">
        <v>13</v>
      </c>
      <c r="M42" s="4" t="inlineStr">
        <is>
          <t>SylvAtri-ab-10mn-m-hno-pol-ra-ma</t>
        </is>
      </c>
      <c r="N42" s="3" t="n">
        <v>1</v>
      </c>
      <c r="O42" s="3" t="n">
        <v>403</v>
      </c>
      <c r="P42" s="3" t="n">
        <v>1.21209447400735</v>
      </c>
      <c r="Q42" s="3" t="n">
        <v>511.409745300912</v>
      </c>
      <c r="R42" s="4" t="inlineStr">
        <is>
          <t>HNORMAL</t>
        </is>
      </c>
      <c r="S42" s="4" t="inlineStr">
        <is>
          <t>POLY</t>
        </is>
      </c>
      <c r="T42" s="4" t="inlineStr">
        <is>
          <t>AIC</t>
        </is>
      </c>
      <c r="U42" s="3" t="n">
        <v>95</v>
      </c>
      <c r="V42" s="5" t="inlineStr"/>
      <c r="W42" s="3" t="n">
        <v>348.5219595181352</v>
      </c>
      <c r="X42" s="3" t="n">
        <v>13</v>
      </c>
      <c r="Y42" s="7" t="n">
        <v>1</v>
      </c>
      <c r="Z42" s="12" t="n">
        <v>45046.66322241898</v>
      </c>
      <c r="AA42" s="3" t="n">
        <v>1.160997</v>
      </c>
      <c r="AB42" s="4">
        <f>HYPERLINK("file:///SylvAtri-ab-10mn-m-hno-pol-ra-ma-_y06dsbm", "SylvAtri-ab-10mn-m-hno-pol-ra-ma-_y06dsbm")</f>
        <v/>
      </c>
      <c r="AC42" s="3" t="n">
        <v>390</v>
      </c>
      <c r="AD42" s="3" t="n">
        <v>96</v>
      </c>
      <c r="AE42" s="3" t="n">
        <v>190</v>
      </c>
      <c r="AF42" s="3" t="n">
        <v>2.052632</v>
      </c>
      <c r="AG42" s="3" t="n">
        <v>0.06980562</v>
      </c>
      <c r="AH42" s="3" t="n">
        <v>1.787306</v>
      </c>
      <c r="AI42" s="3" t="n">
        <v>2.357345</v>
      </c>
      <c r="AJ42" s="3" t="n">
        <v>95</v>
      </c>
      <c r="AK42" s="3" t="n">
        <v>0</v>
      </c>
      <c r="AL42" s="3" t="n">
        <v>348.522</v>
      </c>
      <c r="AM42" s="3" t="n">
        <v>96.7741935483871</v>
      </c>
      <c r="AN42" s="3" t="n">
        <v>3</v>
      </c>
      <c r="AO42" s="3" t="n">
        <v>0</v>
      </c>
      <c r="AP42" s="3" t="n">
        <v>4276.215</v>
      </c>
      <c r="AQ42" s="10" t="n">
        <v>0.07042527</v>
      </c>
      <c r="AR42" s="3" t="n">
        <v>0.07042527</v>
      </c>
      <c r="AS42" s="5" t="inlineStr"/>
      <c r="AT42" s="5" t="inlineStr"/>
      <c r="AU42" s="3" t="n">
        <v>0.0001562058</v>
      </c>
      <c r="AV42" s="3" t="n">
        <v>0.08253943</v>
      </c>
      <c r="AW42" s="3" t="n">
        <v>0.0001328429</v>
      </c>
      <c r="AX42" s="3" t="n">
        <v>0.0001836773</v>
      </c>
      <c r="AY42" s="3" t="n">
        <v>387</v>
      </c>
      <c r="AZ42" s="3" t="n">
        <v>0.1054078</v>
      </c>
      <c r="BA42" s="3" t="n">
        <v>0.08253945</v>
      </c>
      <c r="BB42" s="3" t="n">
        <v>0.08964250999999999</v>
      </c>
      <c r="BC42" s="3" t="n">
        <v>0.1239456</v>
      </c>
      <c r="BD42" s="3" t="n">
        <v>387</v>
      </c>
      <c r="BE42" s="3" t="n">
        <v>113.1531</v>
      </c>
      <c r="BF42" s="3" t="n">
        <v>0.04126972</v>
      </c>
      <c r="BG42" s="3" t="n">
        <v>104.338</v>
      </c>
      <c r="BH42" s="3" t="n">
        <v>122.713</v>
      </c>
      <c r="BI42" s="3" t="n">
        <v>387</v>
      </c>
      <c r="BJ42" s="3" t="n">
        <v>4276.277</v>
      </c>
      <c r="BK42" s="3" t="n">
        <v>4288.114</v>
      </c>
      <c r="BL42" s="3" t="n">
        <v>-2135.108</v>
      </c>
      <c r="BM42" s="6" t="n">
        <v>0.2912295</v>
      </c>
      <c r="BN42" s="3" t="n">
        <v>0.4</v>
      </c>
      <c r="BO42" s="3" t="n">
        <v>0.3</v>
      </c>
      <c r="BP42" s="4" t="inlineStr">
        <is>
          <t>HNORMAL</t>
        </is>
      </c>
      <c r="BQ42" s="4" t="inlineStr">
        <is>
          <t>POLY</t>
        </is>
      </c>
      <c r="BR42" s="3" t="n">
        <v>1</v>
      </c>
      <c r="BS42" s="3" t="n">
        <v>2</v>
      </c>
      <c r="BT42" s="3" t="n">
        <v>0</v>
      </c>
      <c r="BU42" s="3" t="n">
        <v>73.03767999999999</v>
      </c>
      <c r="BV42" s="3" t="n">
        <v>-3.954674</v>
      </c>
      <c r="BW42" s="3" t="n">
        <v>64.42085</v>
      </c>
      <c r="BX42" s="3" t="n">
        <v>51.03031</v>
      </c>
      <c r="BY42" s="3" t="n">
        <v>0.1080999</v>
      </c>
      <c r="BZ42" s="3" t="n">
        <v>41.28371</v>
      </c>
      <c r="CA42" s="3" t="n">
        <v>63.07796</v>
      </c>
      <c r="CB42" s="3" t="n">
        <v>369.1882</v>
      </c>
      <c r="CC42" s="3" t="n">
        <v>51.03031</v>
      </c>
      <c r="CD42" s="3" t="n">
        <v>0</v>
      </c>
      <c r="CE42" s="7" t="n">
        <v>0.1080999</v>
      </c>
      <c r="CF42" s="3" t="n">
        <v>41.28371</v>
      </c>
      <c r="CG42" s="3" t="n">
        <v>63.07796</v>
      </c>
      <c r="CH42" s="3" t="n">
        <v>369.1882</v>
      </c>
      <c r="CI42" s="3" t="n">
        <v>1225</v>
      </c>
      <c r="CJ42" s="3" t="n">
        <v>0.1080999</v>
      </c>
      <c r="CK42" s="3" t="n">
        <v>991</v>
      </c>
      <c r="CL42" s="3" t="n">
        <v>1514</v>
      </c>
      <c r="CM42" s="3" t="n">
        <v>369.1882</v>
      </c>
      <c r="CN42" s="3" t="n">
        <v>0.4029586801486614</v>
      </c>
      <c r="CO42" s="3" t="n">
        <v>0.4235001163720011</v>
      </c>
      <c r="CP42" s="3" t="n">
        <v>0.42506634818578</v>
      </c>
      <c r="CQ42" s="3" t="n">
        <v>0.3481041058718655</v>
      </c>
      <c r="CR42" s="3" t="n">
        <v>0.4075772232666207</v>
      </c>
      <c r="CS42" s="3" t="n">
        <v>0.4610489267476109</v>
      </c>
      <c r="CT42" s="3" t="n">
        <v>0</v>
      </c>
      <c r="CU42" s="3" t="n">
        <v>3</v>
      </c>
      <c r="CV42" s="3" t="n">
        <v>0</v>
      </c>
      <c r="CW42" s="3" t="n">
        <v>1</v>
      </c>
      <c r="CX42" s="3" t="n">
        <v>0</v>
      </c>
      <c r="CY42" s="3" t="n">
        <v>1</v>
      </c>
      <c r="CZ42" s="3" t="n">
        <v>1</v>
      </c>
      <c r="DA42" s="3" t="n">
        <v>1</v>
      </c>
      <c r="DB42" s="3" t="n">
        <v>1</v>
      </c>
      <c r="DC42" s="3" t="n">
        <v>1</v>
      </c>
      <c r="DD42" s="3" t="n">
        <v>1</v>
      </c>
      <c r="DE42" s="3" t="n">
        <v>11</v>
      </c>
      <c r="DF42" s="3" t="n">
        <v>14</v>
      </c>
      <c r="DG42" s="3" t="n">
        <v>14</v>
      </c>
      <c r="DH42" s="3" t="n">
        <v>14</v>
      </c>
      <c r="DI42" s="3" t="n">
        <v>12</v>
      </c>
      <c r="DJ42" s="3" t="n">
        <v>14</v>
      </c>
      <c r="DK42" s="3" t="n">
        <v>14</v>
      </c>
      <c r="DL42" s="3" t="n">
        <v>10</v>
      </c>
    </row>
    <row r="43">
      <c r="A43" s="1" t="n">
        <v>42</v>
      </c>
      <c r="B43" s="3" t="n">
        <v>52</v>
      </c>
      <c r="C43" s="3" t="n">
        <v>1</v>
      </c>
      <c r="D43" s="4" t="inlineStr">
        <is>
          <t>Sylvia atricapilla</t>
        </is>
      </c>
      <c r="E43" s="4" t="inlineStr">
        <is>
          <t>a+b</t>
        </is>
      </c>
      <c r="F43" s="4" t="inlineStr">
        <is>
          <t>m</t>
        </is>
      </c>
      <c r="G43" s="4" t="inlineStr">
        <is>
          <t>10mn</t>
        </is>
      </c>
      <c r="H43" s="4" t="inlineStr">
        <is>
          <t>HAZARD</t>
        </is>
      </c>
      <c r="I43" s="4" t="inlineStr">
        <is>
          <t>POLY</t>
        </is>
      </c>
      <c r="J43" s="5" t="inlineStr"/>
      <c r="K43" s="3" t="n">
        <v>200</v>
      </c>
      <c r="L43" s="5" t="inlineStr"/>
      <c r="M43" s="4" t="inlineStr">
        <is>
          <t>SylvAtri-ab-10mn-m-haz-pol-r200</t>
        </is>
      </c>
      <c r="N43" s="3" t="n">
        <v>0</v>
      </c>
      <c r="O43" s="3" t="n">
        <v>403</v>
      </c>
      <c r="P43" s="3" t="n">
        <v>1.21209447400735</v>
      </c>
      <c r="Q43" s="3" t="n">
        <v>511.409745300912</v>
      </c>
      <c r="R43" s="4" t="inlineStr">
        <is>
          <t>HAZARD</t>
        </is>
      </c>
      <c r="S43" s="4" t="inlineStr">
        <is>
          <t>POLY</t>
        </is>
      </c>
      <c r="T43" s="4" t="inlineStr">
        <is>
          <t>AIC</t>
        </is>
      </c>
      <c r="U43" s="3" t="n">
        <v>95</v>
      </c>
      <c r="V43" s="5" t="inlineStr"/>
      <c r="W43" s="3" t="n">
        <v>200</v>
      </c>
      <c r="X43" s="5" t="inlineStr"/>
      <c r="Y43" s="6" t="n">
        <v>2</v>
      </c>
      <c r="Z43" s="12" t="n">
        <v>45046.66323372685</v>
      </c>
      <c r="AA43" s="3" t="n">
        <v>1.222007</v>
      </c>
      <c r="AB43" s="4">
        <f>HYPERLINK("file:///SylvAtri-ab-10mn-m-haz-pol-r200-lyb0xygf", "SylvAtri-ab-10mn-m-haz-pol-r200-lyb0xygf")</f>
        <v/>
      </c>
      <c r="AC43" s="3" t="n">
        <v>349</v>
      </c>
      <c r="AD43" s="3" t="n">
        <v>96</v>
      </c>
      <c r="AE43" s="3" t="n">
        <v>190</v>
      </c>
      <c r="AF43" s="3" t="n">
        <v>1.836842</v>
      </c>
      <c r="AG43" s="3" t="n">
        <v>0.07557448</v>
      </c>
      <c r="AH43" s="3" t="n">
        <v>1.581268</v>
      </c>
      <c r="AI43" s="3" t="n">
        <v>2.133723</v>
      </c>
      <c r="AJ43" s="3" t="n">
        <v>95</v>
      </c>
      <c r="AK43" s="3" t="n">
        <v>0</v>
      </c>
      <c r="AL43" s="3" t="n">
        <v>200</v>
      </c>
      <c r="AM43" s="3" t="n">
        <v>86.60049627791564</v>
      </c>
      <c r="AN43" s="3" t="n">
        <v>2</v>
      </c>
      <c r="AO43" s="3" t="n">
        <v>0</v>
      </c>
      <c r="AP43" s="3" t="n">
        <v>3628.302</v>
      </c>
      <c r="AQ43" s="10" t="n">
        <v>0.0232324</v>
      </c>
      <c r="AR43" s="3" t="n">
        <v>0.008902490000000001</v>
      </c>
      <c r="AS43" s="3" t="n">
        <v>0.05264574</v>
      </c>
      <c r="AT43" s="3" t="n">
        <v>0.0232324</v>
      </c>
      <c r="AU43" s="3" t="n">
        <v>0.0001330967</v>
      </c>
      <c r="AV43" s="3" t="n">
        <v>0.08923499</v>
      </c>
      <c r="AW43" s="3" t="n">
        <v>0.0001117109</v>
      </c>
      <c r="AX43" s="3" t="n">
        <v>0.0001585766</v>
      </c>
      <c r="AY43" s="3" t="n">
        <v>347</v>
      </c>
      <c r="AZ43" s="3" t="n">
        <v>0.3756667</v>
      </c>
      <c r="BA43" s="3" t="n">
        <v>0.08923499</v>
      </c>
      <c r="BB43" s="3" t="n">
        <v>0.3153051</v>
      </c>
      <c r="BC43" s="3" t="n">
        <v>0.4475839</v>
      </c>
      <c r="BD43" s="3" t="n">
        <v>347</v>
      </c>
      <c r="BE43" s="3" t="n">
        <v>122.5833</v>
      </c>
      <c r="BF43" s="3" t="n">
        <v>0.0446175</v>
      </c>
      <c r="BG43" s="3" t="n">
        <v>112.2894</v>
      </c>
      <c r="BH43" s="3" t="n">
        <v>133.8209</v>
      </c>
      <c r="BI43" s="3" t="n">
        <v>347</v>
      </c>
      <c r="BJ43" s="3" t="n">
        <v>3628.337</v>
      </c>
      <c r="BK43" s="3" t="n">
        <v>3636.013</v>
      </c>
      <c r="BL43" s="3" t="n">
        <v>-1812.151</v>
      </c>
      <c r="BM43" s="6" t="n">
        <v>0.3329194</v>
      </c>
      <c r="BN43" s="3" t="n">
        <v>0.5</v>
      </c>
      <c r="BO43" s="3" t="n">
        <v>0.5</v>
      </c>
      <c r="BP43" s="4" t="inlineStr">
        <is>
          <t>HAZARD</t>
        </is>
      </c>
      <c r="BQ43" s="4" t="inlineStr">
        <is>
          <t>POLY</t>
        </is>
      </c>
      <c r="BR43" s="3" t="n">
        <v>2</v>
      </c>
      <c r="BS43" s="3" t="n">
        <v>0</v>
      </c>
      <c r="BT43" s="3" t="n">
        <v>0</v>
      </c>
      <c r="BU43" s="3" t="n">
        <v>93.09399000000001</v>
      </c>
      <c r="BV43" s="3" t="n">
        <v>3.107046</v>
      </c>
      <c r="BW43" s="5" t="inlineStr"/>
      <c r="BX43" s="3" t="n">
        <v>38.90982</v>
      </c>
      <c r="BY43" s="3" t="n">
        <v>0.1169375</v>
      </c>
      <c r="BZ43" s="3" t="n">
        <v>30.94002</v>
      </c>
      <c r="CA43" s="3" t="n">
        <v>48.93255</v>
      </c>
      <c r="CB43" s="3" t="n">
        <v>355.4162</v>
      </c>
      <c r="CC43" s="3" t="n">
        <v>38.90982</v>
      </c>
      <c r="CD43" s="3" t="n">
        <v>0.01970851999999999</v>
      </c>
      <c r="CE43" s="7" t="n">
        <v>0.1169375</v>
      </c>
      <c r="CF43" s="3" t="n">
        <v>30.94002</v>
      </c>
      <c r="CG43" s="3" t="n">
        <v>48.93255</v>
      </c>
      <c r="CH43" s="3" t="n">
        <v>355.4162</v>
      </c>
      <c r="CI43" s="3" t="n">
        <v>934</v>
      </c>
      <c r="CJ43" s="3" t="n">
        <v>0.1169375</v>
      </c>
      <c r="CK43" s="3" t="n">
        <v>743</v>
      </c>
      <c r="CL43" s="3" t="n">
        <v>1174</v>
      </c>
      <c r="CM43" s="3" t="n">
        <v>355.4162</v>
      </c>
      <c r="CN43" s="3" t="n">
        <v>0.3919518565872744</v>
      </c>
      <c r="CO43" s="3" t="n">
        <v>0.4077639561908079</v>
      </c>
      <c r="CP43" s="3" t="n">
        <v>0.4138615642381671</v>
      </c>
      <c r="CQ43" s="3" t="n">
        <v>0.3005257214436536</v>
      </c>
      <c r="CR43" s="3" t="n">
        <v>0.4039739102106172</v>
      </c>
      <c r="CS43" s="3" t="n">
        <v>0.4487036818598133</v>
      </c>
      <c r="CT43" s="3" t="n">
        <v>0</v>
      </c>
      <c r="CU43" s="3" t="n">
        <v>2</v>
      </c>
      <c r="CV43" s="3" t="n">
        <v>0</v>
      </c>
      <c r="CW43" s="3" t="n">
        <v>0</v>
      </c>
      <c r="CX43" s="3" t="n">
        <v>1</v>
      </c>
      <c r="CY43" s="3" t="n">
        <v>0</v>
      </c>
      <c r="CZ43" s="3" t="n">
        <v>0</v>
      </c>
      <c r="DA43" s="3" t="n">
        <v>0</v>
      </c>
      <c r="DB43" s="3" t="n">
        <v>0</v>
      </c>
      <c r="DC43" s="3" t="n">
        <v>0</v>
      </c>
      <c r="DD43" s="3" t="n">
        <v>0</v>
      </c>
      <c r="DE43" s="3" t="n">
        <v>14</v>
      </c>
      <c r="DF43" s="3" t="n">
        <v>15</v>
      </c>
      <c r="DG43" s="3" t="n">
        <v>15</v>
      </c>
      <c r="DH43" s="3" t="n">
        <v>15</v>
      </c>
      <c r="DI43" s="3" t="n">
        <v>15</v>
      </c>
      <c r="DJ43" s="3" t="n">
        <v>15</v>
      </c>
      <c r="DK43" s="3" t="n">
        <v>15</v>
      </c>
      <c r="DL43" s="3" t="n">
        <v>6</v>
      </c>
    </row>
    <row r="44">
      <c r="A44" s="1" t="n">
        <v>43</v>
      </c>
      <c r="B44" s="3" t="n">
        <v>46</v>
      </c>
      <c r="C44" s="3" t="n">
        <v>1</v>
      </c>
      <c r="D44" s="4" t="inlineStr">
        <is>
          <t>Sylvia atricapilla</t>
        </is>
      </c>
      <c r="E44" s="4" t="inlineStr">
        <is>
          <t>a+b</t>
        </is>
      </c>
      <c r="F44" s="4" t="inlineStr">
        <is>
          <t>m</t>
        </is>
      </c>
      <c r="G44" s="4" t="inlineStr">
        <is>
          <t>10mn</t>
        </is>
      </c>
      <c r="H44" s="4" t="inlineStr">
        <is>
          <t>HAZARD</t>
        </is>
      </c>
      <c r="I44" s="4" t="inlineStr">
        <is>
          <t>POLY</t>
        </is>
      </c>
      <c r="J44" s="3" t="n">
        <v>1.394174439319107</v>
      </c>
      <c r="K44" s="5" t="inlineStr"/>
      <c r="L44" s="5" t="inlineStr"/>
      <c r="M44" s="4" t="inlineStr">
        <is>
          <t>SylvAtri-ab-10mn-m-haz-pol-la</t>
        </is>
      </c>
      <c r="N44" s="3" t="n">
        <v>1</v>
      </c>
      <c r="O44" s="3" t="n">
        <v>403</v>
      </c>
      <c r="P44" s="3" t="n">
        <v>1.21209447400735</v>
      </c>
      <c r="Q44" s="3" t="n">
        <v>511.409745300912</v>
      </c>
      <c r="R44" s="4" t="inlineStr">
        <is>
          <t>HAZARD</t>
        </is>
      </c>
      <c r="S44" s="4" t="inlineStr">
        <is>
          <t>POLY</t>
        </is>
      </c>
      <c r="T44" s="4" t="inlineStr">
        <is>
          <t>AIC</t>
        </is>
      </c>
      <c r="U44" s="3" t="n">
        <v>95</v>
      </c>
      <c r="V44" s="3" t="n">
        <v>1.394174439319107</v>
      </c>
      <c r="W44" s="5" t="inlineStr"/>
      <c r="X44" s="5" t="inlineStr"/>
      <c r="Y44" s="7" t="n">
        <v>1</v>
      </c>
      <c r="Z44" s="12" t="n">
        <v>45046.66323289352</v>
      </c>
      <c r="AA44" s="3" t="n">
        <v>1.289</v>
      </c>
      <c r="AB44" s="4">
        <f>HYPERLINK("file:///SylvAtri-ab-10mn-m-haz-pol-la-53a3kp36", "SylvAtri-ab-10mn-m-haz-pol-la-53a3kp36")</f>
        <v/>
      </c>
      <c r="AC44" s="3" t="n">
        <v>402</v>
      </c>
      <c r="AD44" s="3" t="n">
        <v>96</v>
      </c>
      <c r="AE44" s="3" t="n">
        <v>190</v>
      </c>
      <c r="AF44" s="3" t="n">
        <v>2.115789</v>
      </c>
      <c r="AG44" s="3" t="n">
        <v>0.06879837</v>
      </c>
      <c r="AH44" s="3" t="n">
        <v>1.845974</v>
      </c>
      <c r="AI44" s="3" t="n">
        <v>2.425042</v>
      </c>
      <c r="AJ44" s="3" t="n">
        <v>95</v>
      </c>
      <c r="AK44" s="3" t="n">
        <v>1.39417</v>
      </c>
      <c r="AL44" s="3" t="n">
        <v>511.4098</v>
      </c>
      <c r="AM44" s="3" t="n">
        <v>99.75186104218362</v>
      </c>
      <c r="AN44" s="3" t="n">
        <v>2</v>
      </c>
      <c r="AO44" s="3" t="n">
        <v>0</v>
      </c>
      <c r="AP44" s="3" t="n">
        <v>4508.818</v>
      </c>
      <c r="AQ44" s="10" t="n">
        <v>0.004510641</v>
      </c>
      <c r="AR44" s="3" t="n">
        <v>0.1939274</v>
      </c>
      <c r="AS44" s="3" t="n">
        <v>0.005762756</v>
      </c>
      <c r="AT44" s="3" t="n">
        <v>0.004510641</v>
      </c>
      <c r="AU44" s="3" t="n">
        <v>0.0001089906</v>
      </c>
      <c r="AV44" s="3" t="n">
        <v>0.07110171</v>
      </c>
      <c r="AW44" s="3" t="n">
        <v>9.478944999999999e-05</v>
      </c>
      <c r="AX44" s="3" t="n">
        <v>0.0001253194</v>
      </c>
      <c r="AY44" s="3" t="n">
        <v>400</v>
      </c>
      <c r="AZ44" s="3" t="n">
        <v>0.07016215000000001</v>
      </c>
      <c r="BA44" s="3" t="n">
        <v>0.07110171</v>
      </c>
      <c r="BB44" s="3" t="n">
        <v>0.06102022</v>
      </c>
      <c r="BC44" s="3" t="n">
        <v>0.08067369000000001</v>
      </c>
      <c r="BD44" s="3" t="n">
        <v>400</v>
      </c>
      <c r="BE44" s="3" t="n">
        <v>135.4629</v>
      </c>
      <c r="BF44" s="3" t="n">
        <v>0.03555086</v>
      </c>
      <c r="BG44" s="3" t="n">
        <v>126.3215</v>
      </c>
      <c r="BH44" s="3" t="n">
        <v>145.2659</v>
      </c>
      <c r="BI44" s="3" t="n">
        <v>400</v>
      </c>
      <c r="BJ44" s="3" t="n">
        <v>4508.849</v>
      </c>
      <c r="BK44" s="3" t="n">
        <v>4516.811</v>
      </c>
      <c r="BL44" s="3" t="n">
        <v>-2252.409</v>
      </c>
      <c r="BM44" s="6" t="n">
        <v>0.5193621</v>
      </c>
      <c r="BN44" s="3" t="n">
        <v>0.6</v>
      </c>
      <c r="BO44" s="3" t="n">
        <v>0.6</v>
      </c>
      <c r="BP44" s="4" t="inlineStr">
        <is>
          <t>HAZARD</t>
        </is>
      </c>
      <c r="BQ44" s="4" t="inlineStr">
        <is>
          <t>POLY</t>
        </is>
      </c>
      <c r="BR44" s="3" t="n">
        <v>2</v>
      </c>
      <c r="BS44" s="3" t="n">
        <v>0</v>
      </c>
      <c r="BT44" s="3" t="n">
        <v>0</v>
      </c>
      <c r="BU44" s="3" t="n">
        <v>101.0745</v>
      </c>
      <c r="BV44" s="3" t="n">
        <v>3.833231</v>
      </c>
      <c r="BW44" s="5" t="inlineStr"/>
      <c r="BX44" s="3" t="n">
        <v>36.70132</v>
      </c>
      <c r="BY44" s="3" t="n">
        <v>0.0989377</v>
      </c>
      <c r="BZ44" s="3" t="n">
        <v>30.22397</v>
      </c>
      <c r="CA44" s="3" t="n">
        <v>44.56684</v>
      </c>
      <c r="CB44" s="3" t="n">
        <v>319.6934</v>
      </c>
      <c r="CC44" s="3" t="n">
        <v>36.70132</v>
      </c>
      <c r="CD44" s="3" t="n">
        <v>0</v>
      </c>
      <c r="CE44" s="7" t="n">
        <v>0.0989377</v>
      </c>
      <c r="CF44" s="3" t="n">
        <v>30.22397</v>
      </c>
      <c r="CG44" s="3" t="n">
        <v>44.56684</v>
      </c>
      <c r="CH44" s="3" t="n">
        <v>319.6934</v>
      </c>
      <c r="CI44" s="3" t="n">
        <v>881</v>
      </c>
      <c r="CJ44" s="3" t="n">
        <v>0.0989377</v>
      </c>
      <c r="CK44" s="3" t="n">
        <v>725</v>
      </c>
      <c r="CL44" s="3" t="n">
        <v>1070</v>
      </c>
      <c r="CM44" s="3" t="n">
        <v>319.6934</v>
      </c>
      <c r="CN44" s="3" t="n">
        <v>0.3576159364902595</v>
      </c>
      <c r="CO44" s="3" t="n">
        <v>0.377796123738834</v>
      </c>
      <c r="CP44" s="3" t="n">
        <v>0.3824940256165151</v>
      </c>
      <c r="CQ44" s="3" t="n">
        <v>0.2335390457295184</v>
      </c>
      <c r="CR44" s="3" t="n">
        <v>0.3957175194761733</v>
      </c>
      <c r="CS44" s="3" t="n">
        <v>0.4210401086279972</v>
      </c>
      <c r="CT44" s="3" t="n">
        <v>1</v>
      </c>
      <c r="CU44" s="3" t="n">
        <v>0</v>
      </c>
      <c r="CV44" s="3" t="n">
        <v>0</v>
      </c>
      <c r="CW44" s="3" t="n">
        <v>1</v>
      </c>
      <c r="CX44" s="3" t="n">
        <v>0</v>
      </c>
      <c r="CY44" s="3" t="n">
        <v>1</v>
      </c>
      <c r="CZ44" s="3" t="n">
        <v>1</v>
      </c>
      <c r="DA44" s="3" t="n">
        <v>1</v>
      </c>
      <c r="DB44" s="3" t="n">
        <v>1</v>
      </c>
      <c r="DC44" s="3" t="n">
        <v>1</v>
      </c>
      <c r="DD44" s="3" t="n">
        <v>1</v>
      </c>
      <c r="DE44" s="3" t="n">
        <v>19</v>
      </c>
      <c r="DF44" s="3" t="n">
        <v>16</v>
      </c>
      <c r="DG44" s="3" t="n">
        <v>16</v>
      </c>
      <c r="DH44" s="3" t="n">
        <v>16</v>
      </c>
      <c r="DI44" s="3" t="n">
        <v>16</v>
      </c>
      <c r="DJ44" s="3" t="n">
        <v>16</v>
      </c>
      <c r="DK44" s="3" t="n">
        <v>16</v>
      </c>
      <c r="DL44" s="3" t="n">
        <v>12</v>
      </c>
    </row>
    <row r="45">
      <c r="A45" s="1" t="n">
        <v>44</v>
      </c>
      <c r="B45" s="3" t="n">
        <v>42</v>
      </c>
      <c r="C45" s="3" t="n">
        <v>1</v>
      </c>
      <c r="D45" s="4" t="inlineStr">
        <is>
          <t>Sylvia atricapilla</t>
        </is>
      </c>
      <c r="E45" s="4" t="inlineStr">
        <is>
          <t>a+b</t>
        </is>
      </c>
      <c r="F45" s="4" t="inlineStr">
        <is>
          <t>m</t>
        </is>
      </c>
      <c r="G45" s="4" t="inlineStr">
        <is>
          <t>10mn</t>
        </is>
      </c>
      <c r="H45" s="4" t="inlineStr">
        <is>
          <t>HAZARD</t>
        </is>
      </c>
      <c r="I45" s="4" t="inlineStr">
        <is>
          <t>POLY</t>
        </is>
      </c>
      <c r="J45" s="5" t="inlineStr"/>
      <c r="K45" s="5" t="inlineStr"/>
      <c r="L45" s="5" t="inlineStr"/>
      <c r="M45" s="4" t="inlineStr">
        <is>
          <t>SylvAtri-ab-10mn-m-haz-pol</t>
        </is>
      </c>
      <c r="N45" s="3" t="n">
        <v>0</v>
      </c>
      <c r="O45" s="3" t="n">
        <v>403</v>
      </c>
      <c r="P45" s="3" t="n">
        <v>1.21209447400735</v>
      </c>
      <c r="Q45" s="3" t="n">
        <v>511.409745300912</v>
      </c>
      <c r="R45" s="4" t="inlineStr">
        <is>
          <t>HAZARD</t>
        </is>
      </c>
      <c r="S45" s="4" t="inlineStr">
        <is>
          <t>POLY</t>
        </is>
      </c>
      <c r="T45" s="4" t="inlineStr">
        <is>
          <t>AIC</t>
        </is>
      </c>
      <c r="U45" s="3" t="n">
        <v>95</v>
      </c>
      <c r="V45" s="5" t="inlineStr"/>
      <c r="W45" s="5" t="inlineStr"/>
      <c r="X45" s="5" t="inlineStr"/>
      <c r="Y45" s="7" t="n">
        <v>1</v>
      </c>
      <c r="Z45" s="12" t="n">
        <v>45046.66323185185</v>
      </c>
      <c r="AA45" s="3" t="n">
        <v>1.249003</v>
      </c>
      <c r="AB45" s="4">
        <f>HYPERLINK("file:///SylvAtri-ab-10mn-m-haz-pol-d095av3p", "SylvAtri-ab-10mn-m-haz-pol-d095av3p")</f>
        <v/>
      </c>
      <c r="AC45" s="3" t="n">
        <v>403</v>
      </c>
      <c r="AD45" s="3" t="n">
        <v>96</v>
      </c>
      <c r="AE45" s="3" t="n">
        <v>190</v>
      </c>
      <c r="AF45" s="3" t="n">
        <v>2.121053</v>
      </c>
      <c r="AG45" s="3" t="n">
        <v>0.06838444</v>
      </c>
      <c r="AH45" s="3" t="n">
        <v>1.852082</v>
      </c>
      <c r="AI45" s="3" t="n">
        <v>2.429085</v>
      </c>
      <c r="AJ45" s="3" t="n">
        <v>95</v>
      </c>
      <c r="AK45" s="3" t="n">
        <v>0</v>
      </c>
      <c r="AL45" s="3" t="n">
        <v>511.4098</v>
      </c>
      <c r="AM45" s="3" t="n">
        <v>100</v>
      </c>
      <c r="AN45" s="3" t="n">
        <v>2</v>
      </c>
      <c r="AO45" s="3" t="n">
        <v>0</v>
      </c>
      <c r="AP45" s="3" t="n">
        <v>4526.764</v>
      </c>
      <c r="AQ45" s="10" t="n">
        <v>0.002468109</v>
      </c>
      <c r="AR45" s="3" t="n">
        <v>0.1633545</v>
      </c>
      <c r="AS45" s="3" t="n">
        <v>0.005630314</v>
      </c>
      <c r="AT45" s="3" t="n">
        <v>0.002468109</v>
      </c>
      <c r="AU45" s="3" t="n">
        <v>0.000109471</v>
      </c>
      <c r="AV45" s="3" t="n">
        <v>0.07105763</v>
      </c>
      <c r="AW45" s="3" t="n">
        <v>9.521561e-05</v>
      </c>
      <c r="AX45" s="3" t="n">
        <v>0.0001258608</v>
      </c>
      <c r="AY45" s="3" t="n">
        <v>401</v>
      </c>
      <c r="AZ45" s="3" t="n">
        <v>0.06985421999999999</v>
      </c>
      <c r="BA45" s="3" t="n">
        <v>0.07105763</v>
      </c>
      <c r="BB45" s="3" t="n">
        <v>0.06075773</v>
      </c>
      <c r="BC45" s="3" t="n">
        <v>0.08031262</v>
      </c>
      <c r="BD45" s="3" t="n">
        <v>401</v>
      </c>
      <c r="BE45" s="3" t="n">
        <v>135.1653</v>
      </c>
      <c r="BF45" s="3" t="n">
        <v>0.03552882</v>
      </c>
      <c r="BG45" s="3" t="n">
        <v>126.0495</v>
      </c>
      <c r="BH45" s="3" t="n">
        <v>144.9404</v>
      </c>
      <c r="BI45" s="3" t="n">
        <v>401</v>
      </c>
      <c r="BJ45" s="3" t="n">
        <v>4526.793</v>
      </c>
      <c r="BK45" s="3" t="n">
        <v>4534.762</v>
      </c>
      <c r="BL45" s="3" t="n">
        <v>-2261.382</v>
      </c>
      <c r="BM45" s="6" t="n">
        <v>0.5173957</v>
      </c>
      <c r="BN45" s="3" t="n">
        <v>0.6</v>
      </c>
      <c r="BO45" s="3" t="n">
        <v>0.6</v>
      </c>
      <c r="BP45" s="4" t="inlineStr">
        <is>
          <t>HAZARD</t>
        </is>
      </c>
      <c r="BQ45" s="4" t="inlineStr">
        <is>
          <t>POLY</t>
        </is>
      </c>
      <c r="BR45" s="3" t="n">
        <v>2</v>
      </c>
      <c r="BS45" s="3" t="n">
        <v>0</v>
      </c>
      <c r="BT45" s="3" t="n">
        <v>0</v>
      </c>
      <c r="BU45" s="3" t="n">
        <v>100.7935</v>
      </c>
      <c r="BV45" s="3" t="n">
        <v>3.829198</v>
      </c>
      <c r="BW45" s="5" t="inlineStr"/>
      <c r="BX45" s="3" t="n">
        <v>36.9548</v>
      </c>
      <c r="BY45" s="3" t="n">
        <v>0.09861854</v>
      </c>
      <c r="BZ45" s="3" t="n">
        <v>30.45185</v>
      </c>
      <c r="CA45" s="3" t="n">
        <v>44.84645</v>
      </c>
      <c r="CB45" s="3" t="n">
        <v>321.971</v>
      </c>
      <c r="CC45" s="3" t="n">
        <v>36.9548</v>
      </c>
      <c r="CD45" s="3" t="n">
        <v>0.01681696000000001</v>
      </c>
      <c r="CE45" s="7" t="n">
        <v>0.09861854</v>
      </c>
      <c r="CF45" s="3" t="n">
        <v>30.45185</v>
      </c>
      <c r="CG45" s="3" t="n">
        <v>44.84645</v>
      </c>
      <c r="CH45" s="3" t="n">
        <v>321.971</v>
      </c>
      <c r="CI45" s="3" t="n">
        <v>887</v>
      </c>
      <c r="CJ45" s="3" t="n">
        <v>0.09861854</v>
      </c>
      <c r="CK45" s="3" t="n">
        <v>731</v>
      </c>
      <c r="CL45" s="3" t="n">
        <v>1076</v>
      </c>
      <c r="CM45" s="3" t="n">
        <v>321.971</v>
      </c>
      <c r="CN45" s="3" t="n">
        <v>0.3280741701605567</v>
      </c>
      <c r="CO45" s="3" t="n">
        <v>0.3503649543408011</v>
      </c>
      <c r="CP45" s="3" t="n">
        <v>0.3547045332304327</v>
      </c>
      <c r="CQ45" s="3" t="n">
        <v>0.2042416214740777</v>
      </c>
      <c r="CR45" s="3" t="n">
        <v>0.3698997865545661</v>
      </c>
      <c r="CS45" s="3" t="n">
        <v>0.3937743612084003</v>
      </c>
      <c r="CT45" s="3" t="n">
        <v>0</v>
      </c>
      <c r="CU45" s="3" t="n">
        <v>0</v>
      </c>
      <c r="CV45" s="3" t="n">
        <v>0</v>
      </c>
      <c r="CW45" s="3" t="n">
        <v>0</v>
      </c>
      <c r="CX45" s="3" t="n">
        <v>1</v>
      </c>
      <c r="CY45" s="3" t="n">
        <v>0</v>
      </c>
      <c r="CZ45" s="3" t="n">
        <v>0</v>
      </c>
      <c r="DA45" s="3" t="n">
        <v>0</v>
      </c>
      <c r="DB45" s="3" t="n">
        <v>0</v>
      </c>
      <c r="DC45" s="3" t="n">
        <v>0</v>
      </c>
      <c r="DD45" s="3" t="n">
        <v>0</v>
      </c>
      <c r="DE45" s="3" t="n">
        <v>21</v>
      </c>
      <c r="DF45" s="3" t="n">
        <v>17</v>
      </c>
      <c r="DG45" s="3" t="n">
        <v>17</v>
      </c>
      <c r="DH45" s="3" t="n">
        <v>17</v>
      </c>
      <c r="DI45" s="3" t="n">
        <v>17</v>
      </c>
      <c r="DJ45" s="3" t="n">
        <v>17</v>
      </c>
      <c r="DK45" s="3" t="n">
        <v>17</v>
      </c>
      <c r="DL45" s="3" t="n">
        <v>0</v>
      </c>
    </row>
    <row r="46">
      <c r="A46" s="1" t="n">
        <v>45</v>
      </c>
      <c r="B46" s="3" t="n">
        <v>53</v>
      </c>
      <c r="C46" s="3" t="n">
        <v>1</v>
      </c>
      <c r="D46" s="4" t="inlineStr">
        <is>
          <t>Sylvia atricapilla</t>
        </is>
      </c>
      <c r="E46" s="4" t="inlineStr">
        <is>
          <t>a+b</t>
        </is>
      </c>
      <c r="F46" s="4" t="inlineStr">
        <is>
          <t>m</t>
        </is>
      </c>
      <c r="G46" s="4" t="inlineStr">
        <is>
          <t>10mn</t>
        </is>
      </c>
      <c r="H46" s="4" t="inlineStr">
        <is>
          <t>HAZARD</t>
        </is>
      </c>
      <c r="I46" s="4" t="inlineStr">
        <is>
          <t>POLY</t>
        </is>
      </c>
      <c r="J46" s="3" t="n">
        <v>20</v>
      </c>
      <c r="K46" s="5" t="inlineStr"/>
      <c r="L46" s="5" t="inlineStr"/>
      <c r="M46" s="4" t="inlineStr">
        <is>
          <t>SylvAtri-ab-10mn-m-haz-pol-l20</t>
        </is>
      </c>
      <c r="N46" s="3" t="n">
        <v>0</v>
      </c>
      <c r="O46" s="3" t="n">
        <v>403</v>
      </c>
      <c r="P46" s="3" t="n">
        <v>1.21209447400735</v>
      </c>
      <c r="Q46" s="3" t="n">
        <v>511.409745300912</v>
      </c>
      <c r="R46" s="4" t="inlineStr">
        <is>
          <t>HAZARD</t>
        </is>
      </c>
      <c r="S46" s="4" t="inlineStr">
        <is>
          <t>POLY</t>
        </is>
      </c>
      <c r="T46" s="4" t="inlineStr">
        <is>
          <t>AIC</t>
        </is>
      </c>
      <c r="U46" s="3" t="n">
        <v>95</v>
      </c>
      <c r="V46" s="3" t="n">
        <v>20</v>
      </c>
      <c r="W46" s="5" t="inlineStr"/>
      <c r="X46" s="5" t="inlineStr"/>
      <c r="Y46" s="7" t="n">
        <v>1</v>
      </c>
      <c r="Z46" s="12" t="n">
        <v>45046.66323487269</v>
      </c>
      <c r="AA46" s="3" t="n">
        <v>1.209</v>
      </c>
      <c r="AB46" s="4">
        <f>HYPERLINK("file:///SylvAtri-ab-10mn-m-haz-pol-l20-6gbvnjys", "SylvAtri-ab-10mn-m-haz-pol-l20-6gbvnjys")</f>
        <v/>
      </c>
      <c r="AC46" s="3" t="n">
        <v>393</v>
      </c>
      <c r="AD46" s="3" t="n">
        <v>96</v>
      </c>
      <c r="AE46" s="3" t="n">
        <v>190</v>
      </c>
      <c r="AF46" s="3" t="n">
        <v>2.068421</v>
      </c>
      <c r="AG46" s="3" t="n">
        <v>0.06844842</v>
      </c>
      <c r="AH46" s="3" t="n">
        <v>1.805896</v>
      </c>
      <c r="AI46" s="3" t="n">
        <v>2.369109</v>
      </c>
      <c r="AJ46" s="3" t="n">
        <v>95</v>
      </c>
      <c r="AK46" s="3" t="n">
        <v>20</v>
      </c>
      <c r="AL46" s="3" t="n">
        <v>511.4098</v>
      </c>
      <c r="AM46" s="3" t="n">
        <v>97.51861042183623</v>
      </c>
      <c r="AN46" s="3" t="n">
        <v>2</v>
      </c>
      <c r="AO46" s="3" t="n">
        <v>0</v>
      </c>
      <c r="AP46" s="3" t="n">
        <v>4374.172</v>
      </c>
      <c r="AQ46" s="10" t="n">
        <v>0.002661884</v>
      </c>
      <c r="AR46" s="3" t="n">
        <v>0.0004435182</v>
      </c>
      <c r="AS46" s="3" t="n">
        <v>0.0002824068</v>
      </c>
      <c r="AT46" s="3" t="n">
        <v>0.002661884</v>
      </c>
      <c r="AU46" s="3" t="n">
        <v>0.0001113016</v>
      </c>
      <c r="AV46" s="3" t="n">
        <v>0.07441892</v>
      </c>
      <c r="AW46" s="3" t="n">
        <v>9.617164e-05</v>
      </c>
      <c r="AX46" s="3" t="n">
        <v>0.0001288119</v>
      </c>
      <c r="AY46" s="3" t="n">
        <v>391</v>
      </c>
      <c r="AZ46" s="3" t="n">
        <v>0.06870533</v>
      </c>
      <c r="BA46" s="3" t="n">
        <v>0.07441892</v>
      </c>
      <c r="BB46" s="3" t="n">
        <v>0.05936575</v>
      </c>
      <c r="BC46" s="3" t="n">
        <v>0.07951424</v>
      </c>
      <c r="BD46" s="3" t="n">
        <v>391</v>
      </c>
      <c r="BE46" s="3" t="n">
        <v>134.0492</v>
      </c>
      <c r="BF46" s="3" t="n">
        <v>0.03720946</v>
      </c>
      <c r="BG46" s="3" t="n">
        <v>124.596</v>
      </c>
      <c r="BH46" s="3" t="n">
        <v>144.2196</v>
      </c>
      <c r="BI46" s="3" t="n">
        <v>391</v>
      </c>
      <c r="BJ46" s="3" t="n">
        <v>4374.203</v>
      </c>
      <c r="BK46" s="3" t="n">
        <v>4382.12</v>
      </c>
      <c r="BL46" s="3" t="n">
        <v>-2185.086</v>
      </c>
      <c r="BM46" s="6" t="n">
        <v>0.5063003</v>
      </c>
      <c r="BN46" s="3" t="n">
        <v>0.5</v>
      </c>
      <c r="BO46" s="3" t="n">
        <v>0.6</v>
      </c>
      <c r="BP46" s="4" t="inlineStr">
        <is>
          <t>HAZARD</t>
        </is>
      </c>
      <c r="BQ46" s="4" t="inlineStr">
        <is>
          <t>POLY</t>
        </is>
      </c>
      <c r="BR46" s="3" t="n">
        <v>2</v>
      </c>
      <c r="BS46" s="3" t="n">
        <v>0</v>
      </c>
      <c r="BT46" s="3" t="n">
        <v>0</v>
      </c>
      <c r="BU46" s="3" t="n">
        <v>101.1196</v>
      </c>
      <c r="BV46" s="3" t="n">
        <v>3.83292</v>
      </c>
      <c r="BW46" s="5" t="inlineStr"/>
      <c r="BX46" s="3" t="n">
        <v>36.64043</v>
      </c>
      <c r="BY46" s="3" t="n">
        <v>0.1011106</v>
      </c>
      <c r="BZ46" s="3" t="n">
        <v>30.04727</v>
      </c>
      <c r="CA46" s="3" t="n">
        <v>44.68031</v>
      </c>
      <c r="CB46" s="3" t="n">
        <v>337.6898</v>
      </c>
      <c r="CC46" s="3" t="n">
        <v>36.64043</v>
      </c>
      <c r="CD46" s="3" t="n">
        <v>0.01841356999999999</v>
      </c>
      <c r="CE46" s="7" t="n">
        <v>0.1011106</v>
      </c>
      <c r="CF46" s="3" t="n">
        <v>30.04727</v>
      </c>
      <c r="CG46" s="3" t="n">
        <v>44.68031</v>
      </c>
      <c r="CH46" s="3" t="n">
        <v>337.6898</v>
      </c>
      <c r="CI46" s="3" t="n">
        <v>879</v>
      </c>
      <c r="CJ46" s="3" t="n">
        <v>0.1011106</v>
      </c>
      <c r="CK46" s="3" t="n">
        <v>721</v>
      </c>
      <c r="CL46" s="3" t="n">
        <v>1072</v>
      </c>
      <c r="CM46" s="3" t="n">
        <v>337.6898</v>
      </c>
      <c r="CN46" s="3" t="n">
        <v>0.3206824887324877</v>
      </c>
      <c r="CO46" s="3" t="n">
        <v>0.3432770742320881</v>
      </c>
      <c r="CP46" s="3" t="n">
        <v>0.3476593970021056</v>
      </c>
      <c r="CQ46" s="3" t="n">
        <v>0.2023237040964981</v>
      </c>
      <c r="CR46" s="3" t="n">
        <v>0.3624877458066285</v>
      </c>
      <c r="CS46" s="3" t="n">
        <v>0.3865158964986984</v>
      </c>
      <c r="CT46" s="3" t="n">
        <v>1</v>
      </c>
      <c r="CU46" s="3" t="n">
        <v>0</v>
      </c>
      <c r="CV46" s="3" t="n">
        <v>0</v>
      </c>
      <c r="CW46" s="3" t="n">
        <v>0</v>
      </c>
      <c r="CX46" s="3" t="n">
        <v>1</v>
      </c>
      <c r="CY46" s="3" t="n">
        <v>0</v>
      </c>
      <c r="CZ46" s="3" t="n">
        <v>0</v>
      </c>
      <c r="DA46" s="3" t="n">
        <v>0</v>
      </c>
      <c r="DB46" s="3" t="n">
        <v>0</v>
      </c>
      <c r="DC46" s="3" t="n">
        <v>0</v>
      </c>
      <c r="DD46" s="3" t="n">
        <v>0</v>
      </c>
      <c r="DE46" s="3" t="n">
        <v>20</v>
      </c>
      <c r="DF46" s="3" t="n">
        <v>18</v>
      </c>
      <c r="DG46" s="3" t="n">
        <v>18</v>
      </c>
      <c r="DH46" s="3" t="n">
        <v>18</v>
      </c>
      <c r="DI46" s="3" t="n">
        <v>18</v>
      </c>
      <c r="DJ46" s="3" t="n">
        <v>18</v>
      </c>
      <c r="DK46" s="3" t="n">
        <v>18</v>
      </c>
      <c r="DL46" s="3" t="n">
        <v>18</v>
      </c>
    </row>
    <row r="47">
      <c r="A47" s="1" t="n">
        <v>46</v>
      </c>
      <c r="B47" t="n">
        <v>41</v>
      </c>
      <c r="C47" t="n">
        <v>1</v>
      </c>
      <c r="D47" s="8" t="inlineStr">
        <is>
          <t>Sylvia atricapilla</t>
        </is>
      </c>
      <c r="E47" s="8" t="inlineStr">
        <is>
          <t>a+b</t>
        </is>
      </c>
      <c r="F47" s="8" t="inlineStr">
        <is>
          <t>m</t>
        </is>
      </c>
      <c r="G47" s="8" t="inlineStr">
        <is>
          <t>10mn</t>
        </is>
      </c>
      <c r="H47" s="8" t="inlineStr">
        <is>
          <t>HNORMAL</t>
        </is>
      </c>
      <c r="I47" s="8" t="inlineStr">
        <is>
          <t>POLY</t>
        </is>
      </c>
      <c r="J47" t="n">
        <v>20</v>
      </c>
      <c r="K47" t="n">
        <v>200</v>
      </c>
      <c r="L47" s="9" t="inlineStr"/>
      <c r="M47" s="8" t="inlineStr">
        <is>
          <t>SylvAtri-ab-10mn-m-hno-pol-l20-r200</t>
        </is>
      </c>
      <c r="N47" t="n">
        <v>0</v>
      </c>
      <c r="O47" t="n">
        <v>403</v>
      </c>
      <c r="P47" t="n">
        <v>1.21209447400735</v>
      </c>
      <c r="Q47" t="n">
        <v>511.409745300912</v>
      </c>
      <c r="R47" s="8" t="inlineStr">
        <is>
          <t>HNORMAL</t>
        </is>
      </c>
      <c r="S47" s="8" t="inlineStr">
        <is>
          <t>POLY</t>
        </is>
      </c>
      <c r="T47" s="8" t="inlineStr">
        <is>
          <t>AIC</t>
        </is>
      </c>
      <c r="U47" t="n">
        <v>95</v>
      </c>
      <c r="V47" t="n">
        <v>20</v>
      </c>
      <c r="W47" t="n">
        <v>200</v>
      </c>
      <c r="X47" s="9" t="inlineStr"/>
      <c r="Y47" s="7" t="n">
        <v>1</v>
      </c>
      <c r="Z47" s="2" t="n">
        <v>45046.66323171296</v>
      </c>
      <c r="AA47" t="n">
        <v>0.727004</v>
      </c>
      <c r="AB47" s="8">
        <f>HYPERLINK("file:///SylvAtri-ab-10mn-m-hno-pol-l20-r200-290d24fx", "SylvAtri-ab-10mn-m-hno-pol-l20-r200-290d24fx")</f>
        <v/>
      </c>
      <c r="AC47" t="n">
        <v>339</v>
      </c>
      <c r="AD47" t="n">
        <v>96</v>
      </c>
      <c r="AE47" t="n">
        <v>190</v>
      </c>
      <c r="AF47" t="n">
        <v>1.784211</v>
      </c>
      <c r="AG47" t="n">
        <v>0.07524383</v>
      </c>
      <c r="AH47" t="n">
        <v>1.536964</v>
      </c>
      <c r="AI47" t="n">
        <v>2.071231</v>
      </c>
      <c r="AJ47" t="n">
        <v>95</v>
      </c>
      <c r="AK47" t="n">
        <v>20</v>
      </c>
      <c r="AL47" t="n">
        <v>200</v>
      </c>
      <c r="AM47" t="n">
        <v>84.11910669975187</v>
      </c>
      <c r="AN47" t="n">
        <v>1</v>
      </c>
      <c r="AO47" t="n">
        <v>6.049999999999727</v>
      </c>
      <c r="AP47" t="n">
        <v>3484.738</v>
      </c>
      <c r="AQ47" s="10" t="n">
        <v>0.01614171</v>
      </c>
      <c r="AR47" t="n">
        <v>0.003161848</v>
      </c>
      <c r="AS47" t="n">
        <v>0.00149858</v>
      </c>
      <c r="AT47" t="n">
        <v>0.01614171</v>
      </c>
      <c r="AU47" t="n">
        <v>0.0001566053</v>
      </c>
      <c r="AV47" t="n">
        <v>0.06415298999999999</v>
      </c>
      <c r="AW47" t="n">
        <v>0.0001380573</v>
      </c>
      <c r="AX47" t="n">
        <v>0.0001776452</v>
      </c>
      <c r="AY47" t="n">
        <v>338</v>
      </c>
      <c r="AZ47" t="n">
        <v>0.319274</v>
      </c>
      <c r="BA47" t="n">
        <v>0.06415298999999999</v>
      </c>
      <c r="BB47" t="n">
        <v>0.2814599</v>
      </c>
      <c r="BC47" t="n">
        <v>0.3621685</v>
      </c>
      <c r="BD47" t="n">
        <v>338</v>
      </c>
      <c r="BE47" t="n">
        <v>113.0087</v>
      </c>
      <c r="BF47" t="n">
        <v>0.0320765</v>
      </c>
      <c r="BG47" t="n">
        <v>106.1004</v>
      </c>
      <c r="BH47" t="n">
        <v>120.3667</v>
      </c>
      <c r="BI47" t="n">
        <v>338</v>
      </c>
      <c r="BJ47" t="n">
        <v>3484.75</v>
      </c>
      <c r="BK47" t="n">
        <v>3488.564</v>
      </c>
      <c r="BL47" t="n">
        <v>-1741.369</v>
      </c>
      <c r="BM47" s="10" t="n">
        <v>0.03368654</v>
      </c>
      <c r="BN47" t="n">
        <v>0.2</v>
      </c>
      <c r="BO47" t="n">
        <v>0.2</v>
      </c>
      <c r="BP47" s="8" t="inlineStr">
        <is>
          <t>HNORMAL</t>
        </is>
      </c>
      <c r="BQ47" s="8" t="inlineStr">
        <is>
          <t>POLY</t>
        </is>
      </c>
      <c r="BR47" t="n">
        <v>1</v>
      </c>
      <c r="BS47" t="n">
        <v>0</v>
      </c>
      <c r="BT47" t="n">
        <v>0</v>
      </c>
      <c r="BU47" t="n">
        <v>83.54712000000001</v>
      </c>
      <c r="BV47" s="9" t="inlineStr"/>
      <c r="BW47" s="9" t="inlineStr"/>
      <c r="BX47" t="n">
        <v>44.47056</v>
      </c>
      <c r="BY47" t="n">
        <v>0.09887993</v>
      </c>
      <c r="BZ47" t="n">
        <v>36.61816</v>
      </c>
      <c r="CA47" t="n">
        <v>54.00682</v>
      </c>
      <c r="CB47" t="n">
        <v>246.6796</v>
      </c>
      <c r="CC47" t="n">
        <v>44.47056</v>
      </c>
      <c r="CD47" t="n">
        <v>0</v>
      </c>
      <c r="CE47" s="7" t="n">
        <v>0.09887993</v>
      </c>
      <c r="CF47" t="n">
        <v>36.61816</v>
      </c>
      <c r="CG47" t="n">
        <v>54.00682</v>
      </c>
      <c r="CH47" t="n">
        <v>246.6796</v>
      </c>
      <c r="CI47" t="n">
        <v>1067</v>
      </c>
      <c r="CJ47" t="n">
        <v>0.09887993</v>
      </c>
      <c r="CK47" t="n">
        <v>879</v>
      </c>
      <c r="CL47" t="n">
        <v>1296</v>
      </c>
      <c r="CM47" t="n">
        <v>246.6796</v>
      </c>
      <c r="CN47" t="n">
        <v>0.2069737017933509</v>
      </c>
      <c r="CO47" t="n">
        <v>0.2495626391612663</v>
      </c>
      <c r="CP47" t="n">
        <v>0.2526637379210747</v>
      </c>
      <c r="CQ47" t="n">
        <v>0.1861274037304129</v>
      </c>
      <c r="CR47" t="n">
        <v>0.2019812624280019</v>
      </c>
      <c r="CS47" t="n">
        <v>0.2912449832109688</v>
      </c>
      <c r="CT47" t="n">
        <v>1</v>
      </c>
      <c r="CU47" t="n">
        <v>2</v>
      </c>
      <c r="CV47" t="n">
        <v>1</v>
      </c>
      <c r="CW47" t="n">
        <v>1</v>
      </c>
      <c r="CX47" t="n">
        <v>0</v>
      </c>
      <c r="CY47" t="n">
        <v>1</v>
      </c>
      <c r="CZ47" t="n">
        <v>1</v>
      </c>
      <c r="DA47" t="n">
        <v>1</v>
      </c>
      <c r="DB47" t="n">
        <v>1</v>
      </c>
      <c r="DC47" t="n">
        <v>1</v>
      </c>
      <c r="DD47" t="n">
        <v>1</v>
      </c>
      <c r="DE47" t="n">
        <v>16</v>
      </c>
      <c r="DF47" t="n">
        <v>19</v>
      </c>
      <c r="DG47" t="n">
        <v>19</v>
      </c>
      <c r="DH47" t="n">
        <v>19</v>
      </c>
      <c r="DI47" t="n">
        <v>19</v>
      </c>
      <c r="DJ47" t="n">
        <v>19</v>
      </c>
      <c r="DK47" t="n">
        <v>19</v>
      </c>
      <c r="DL47" t="n">
        <v>23</v>
      </c>
    </row>
    <row r="48">
      <c r="A48" s="1" t="n">
        <v>47</v>
      </c>
      <c r="B48" t="n">
        <v>38</v>
      </c>
      <c r="C48" t="n">
        <v>1</v>
      </c>
      <c r="D48" s="8" t="inlineStr">
        <is>
          <t>Sylvia atricapilla</t>
        </is>
      </c>
      <c r="E48" s="8" t="inlineStr">
        <is>
          <t>a+b</t>
        </is>
      </c>
      <c r="F48" s="8" t="inlineStr">
        <is>
          <t>m</t>
        </is>
      </c>
      <c r="G48" s="8" t="inlineStr">
        <is>
          <t>10mn</t>
        </is>
      </c>
      <c r="H48" s="8" t="inlineStr">
        <is>
          <t>HNORMAL</t>
        </is>
      </c>
      <c r="I48" s="8" t="inlineStr">
        <is>
          <t>POLY</t>
        </is>
      </c>
      <c r="J48" s="9" t="inlineStr"/>
      <c r="K48" t="n">
        <v>200</v>
      </c>
      <c r="L48" s="9" t="inlineStr"/>
      <c r="M48" s="8" t="inlineStr">
        <is>
          <t>SylvAtri-ab-10mn-m-hno-pol-r200</t>
        </is>
      </c>
      <c r="N48" t="n">
        <v>0</v>
      </c>
      <c r="O48" t="n">
        <v>403</v>
      </c>
      <c r="P48" t="n">
        <v>1.21209447400735</v>
      </c>
      <c r="Q48" t="n">
        <v>511.409745300912</v>
      </c>
      <c r="R48" s="8" t="inlineStr">
        <is>
          <t>HNORMAL</t>
        </is>
      </c>
      <c r="S48" s="8" t="inlineStr">
        <is>
          <t>POLY</t>
        </is>
      </c>
      <c r="T48" s="8" t="inlineStr">
        <is>
          <t>AIC</t>
        </is>
      </c>
      <c r="U48" t="n">
        <v>95</v>
      </c>
      <c r="V48" s="9" t="inlineStr"/>
      <c r="W48" t="n">
        <v>200</v>
      </c>
      <c r="X48" s="9" t="inlineStr"/>
      <c r="Y48" s="7" t="n">
        <v>1</v>
      </c>
      <c r="Z48" s="2" t="n">
        <v>45046.66323016203</v>
      </c>
      <c r="AA48" t="n">
        <v>0.5280020000000001</v>
      </c>
      <c r="AB48" s="8">
        <f>HYPERLINK("file:///SylvAtri-ab-10mn-m-hno-pol-r200-yxdlyka6", "SylvAtri-ab-10mn-m-hno-pol-r200-yxdlyka6")</f>
        <v/>
      </c>
      <c r="AC48" t="n">
        <v>349</v>
      </c>
      <c r="AD48" t="n">
        <v>96</v>
      </c>
      <c r="AE48" t="n">
        <v>190</v>
      </c>
      <c r="AF48" t="n">
        <v>1.836842</v>
      </c>
      <c r="AG48" t="n">
        <v>0.07557448</v>
      </c>
      <c r="AH48" t="n">
        <v>1.581268</v>
      </c>
      <c r="AI48" t="n">
        <v>2.133723</v>
      </c>
      <c r="AJ48" t="n">
        <v>95</v>
      </c>
      <c r="AK48" t="n">
        <v>0</v>
      </c>
      <c r="AL48" t="n">
        <v>200</v>
      </c>
      <c r="AM48" t="n">
        <v>86.60049627791564</v>
      </c>
      <c r="AN48" t="n">
        <v>1</v>
      </c>
      <c r="AO48" t="n">
        <v>5.958000000000084</v>
      </c>
      <c r="AP48" t="n">
        <v>3634.26</v>
      </c>
      <c r="AQ48" s="10" t="n">
        <v>0.005340815</v>
      </c>
      <c r="AR48" t="n">
        <v>0.0004352331</v>
      </c>
      <c r="AS48" t="n">
        <v>0.006964803</v>
      </c>
      <c r="AT48" t="n">
        <v>0.005340815</v>
      </c>
      <c r="AU48" t="n">
        <v>0.0001516295</v>
      </c>
      <c r="AV48" t="n">
        <v>0.06117167</v>
      </c>
      <c r="AW48" t="n">
        <v>0.0001344563</v>
      </c>
      <c r="AX48" t="n">
        <v>0.000170996</v>
      </c>
      <c r="AY48" t="n">
        <v>348</v>
      </c>
      <c r="AZ48" t="n">
        <v>0.3297513</v>
      </c>
      <c r="BA48" t="n">
        <v>0.06117166</v>
      </c>
      <c r="BB48" t="n">
        <v>0.2924045</v>
      </c>
      <c r="BC48" t="n">
        <v>0.371868</v>
      </c>
      <c r="BD48" t="n">
        <v>348</v>
      </c>
      <c r="BE48" t="n">
        <v>114.8479</v>
      </c>
      <c r="BF48" t="n">
        <v>0.03058583</v>
      </c>
      <c r="BG48" t="n">
        <v>108.1443</v>
      </c>
      <c r="BH48" t="n">
        <v>121.9671</v>
      </c>
      <c r="BI48" t="n">
        <v>348</v>
      </c>
      <c r="BJ48" t="n">
        <v>3634.271</v>
      </c>
      <c r="BK48" t="n">
        <v>3638.115</v>
      </c>
      <c r="BL48" t="n">
        <v>-1816.13</v>
      </c>
      <c r="BM48" s="10" t="n">
        <v>0.03804665</v>
      </c>
      <c r="BN48" t="n">
        <v>0.2</v>
      </c>
      <c r="BO48" t="n">
        <v>0.2</v>
      </c>
      <c r="BP48" s="8" t="inlineStr">
        <is>
          <t>HNORMAL</t>
        </is>
      </c>
      <c r="BQ48" s="8" t="inlineStr">
        <is>
          <t>POLY</t>
        </is>
      </c>
      <c r="BR48" t="n">
        <v>1</v>
      </c>
      <c r="BS48" t="n">
        <v>0</v>
      </c>
      <c r="BT48" t="n">
        <v>0</v>
      </c>
      <c r="BU48" t="n">
        <v>83.64175</v>
      </c>
      <c r="BV48" s="9" t="inlineStr"/>
      <c r="BW48" s="9" t="inlineStr"/>
      <c r="BX48" t="n">
        <v>44.32773</v>
      </c>
      <c r="BY48" t="n">
        <v>0.09722898000000001</v>
      </c>
      <c r="BZ48" t="n">
        <v>36.61655</v>
      </c>
      <c r="CA48" t="n">
        <v>53.66283</v>
      </c>
      <c r="CB48" t="n">
        <v>232.9612</v>
      </c>
      <c r="CC48" t="n">
        <v>44.32773</v>
      </c>
      <c r="CD48" t="n">
        <v>0</v>
      </c>
      <c r="CE48" s="7" t="n">
        <v>0.09722898000000001</v>
      </c>
      <c r="CF48" t="n">
        <v>36.61655</v>
      </c>
      <c r="CG48" t="n">
        <v>53.66283</v>
      </c>
      <c r="CH48" t="n">
        <v>232.9612</v>
      </c>
      <c r="CI48" t="n">
        <v>1064</v>
      </c>
      <c r="CJ48" t="n">
        <v>0.09722898000000001</v>
      </c>
      <c r="CK48" t="n">
        <v>879</v>
      </c>
      <c r="CL48" t="n">
        <v>1288</v>
      </c>
      <c r="CM48" t="n">
        <v>232.9612</v>
      </c>
      <c r="CN48" t="n">
        <v>0.1806720750741419</v>
      </c>
      <c r="CO48" t="n">
        <v>0.2216532286368812</v>
      </c>
      <c r="CP48" t="n">
        <v>0.2243508662040803</v>
      </c>
      <c r="CQ48" t="n">
        <v>0.1481012887800371</v>
      </c>
      <c r="CR48" t="n">
        <v>0.1842062111425805</v>
      </c>
      <c r="CS48" t="n">
        <v>0.2621762201249486</v>
      </c>
      <c r="CT48" t="n">
        <v>0</v>
      </c>
      <c r="CU48" t="n">
        <v>2</v>
      </c>
      <c r="CV48" t="n">
        <v>1</v>
      </c>
      <c r="CW48" t="n">
        <v>1</v>
      </c>
      <c r="CX48" t="n">
        <v>0</v>
      </c>
      <c r="CY48" t="n">
        <v>1</v>
      </c>
      <c r="CZ48" t="n">
        <v>1</v>
      </c>
      <c r="DA48" t="n">
        <v>1</v>
      </c>
      <c r="DB48" t="n">
        <v>1</v>
      </c>
      <c r="DC48" t="n">
        <v>1</v>
      </c>
      <c r="DD48" t="n">
        <v>1</v>
      </c>
      <c r="DE48" t="n">
        <v>18</v>
      </c>
      <c r="DF48" t="n">
        <v>20</v>
      </c>
      <c r="DG48" t="n">
        <v>20</v>
      </c>
      <c r="DH48" t="n">
        <v>20</v>
      </c>
      <c r="DI48" t="n">
        <v>20</v>
      </c>
      <c r="DJ48" t="n">
        <v>20</v>
      </c>
      <c r="DK48" t="n">
        <v>20</v>
      </c>
      <c r="DL48" t="n">
        <v>7</v>
      </c>
    </row>
    <row r="49">
      <c r="A49" s="1" t="n">
        <v>48</v>
      </c>
      <c r="B49" s="3" t="n">
        <v>33</v>
      </c>
      <c r="C49" s="3" t="n">
        <v>1</v>
      </c>
      <c r="D49" s="4" t="inlineStr">
        <is>
          <t>Sylvia atricapilla</t>
        </is>
      </c>
      <c r="E49" s="4" t="inlineStr">
        <is>
          <t>a+b</t>
        </is>
      </c>
      <c r="F49" s="4" t="inlineStr">
        <is>
          <t>m</t>
        </is>
      </c>
      <c r="G49" s="4" t="inlineStr">
        <is>
          <t>10mn</t>
        </is>
      </c>
      <c r="H49" s="4" t="inlineStr">
        <is>
          <t>HNORMAL</t>
        </is>
      </c>
      <c r="I49" s="4" t="inlineStr">
        <is>
          <t>POLY</t>
        </is>
      </c>
      <c r="J49" s="3" t="n">
        <v>15.6269423369153</v>
      </c>
      <c r="K49" s="5" t="inlineStr"/>
      <c r="L49" s="3" t="n">
        <v>14</v>
      </c>
      <c r="M49" s="4" t="inlineStr">
        <is>
          <t>SylvAtri-ab-10mn-m-hno-pol-la-ma</t>
        </is>
      </c>
      <c r="N49" s="3" t="n">
        <v>1</v>
      </c>
      <c r="O49" s="3" t="n">
        <v>403</v>
      </c>
      <c r="P49" s="3" t="n">
        <v>1.21209447400735</v>
      </c>
      <c r="Q49" s="3" t="n">
        <v>511.409745300912</v>
      </c>
      <c r="R49" s="4" t="inlineStr">
        <is>
          <t>HNORMAL</t>
        </is>
      </c>
      <c r="S49" s="4" t="inlineStr">
        <is>
          <t>POLY</t>
        </is>
      </c>
      <c r="T49" s="4" t="inlineStr">
        <is>
          <t>AIC</t>
        </is>
      </c>
      <c r="U49" s="3" t="n">
        <v>95</v>
      </c>
      <c r="V49" s="3" t="n">
        <v>15.6269423369153</v>
      </c>
      <c r="W49" s="5" t="inlineStr"/>
      <c r="X49" s="3" t="n">
        <v>14</v>
      </c>
      <c r="Y49" s="6" t="n">
        <v>2</v>
      </c>
      <c r="Z49" s="12" t="n">
        <v>45046.66322296296</v>
      </c>
      <c r="AA49" s="3" t="n">
        <v>1.157001</v>
      </c>
      <c r="AB49" s="4">
        <f>HYPERLINK("file:///SylvAtri-ab-10mn-m-hno-pol-la-ma-8ipaxvjq", "SylvAtri-ab-10mn-m-hno-pol-la-ma-8ipaxvjq")</f>
        <v/>
      </c>
      <c r="AC49" s="3" t="n">
        <v>396</v>
      </c>
      <c r="AD49" s="3" t="n">
        <v>96</v>
      </c>
      <c r="AE49" s="3" t="n">
        <v>190</v>
      </c>
      <c r="AF49" s="3" t="n">
        <v>2.084211</v>
      </c>
      <c r="AG49" s="3" t="n">
        <v>0.06894846</v>
      </c>
      <c r="AH49" s="3" t="n">
        <v>1.817883</v>
      </c>
      <c r="AI49" s="3" t="n">
        <v>2.389557</v>
      </c>
      <c r="AJ49" s="3" t="n">
        <v>95</v>
      </c>
      <c r="AK49" s="3" t="n">
        <v>15.6269</v>
      </c>
      <c r="AL49" s="3" t="n">
        <v>511.4098</v>
      </c>
      <c r="AM49" s="3" t="n">
        <v>98.26302729528535</v>
      </c>
      <c r="AN49" s="3" t="n">
        <v>3</v>
      </c>
      <c r="AO49" s="3" t="n">
        <v>0</v>
      </c>
      <c r="AP49" s="3" t="n">
        <v>4436.66</v>
      </c>
      <c r="AQ49" s="10" t="n">
        <v>0.005637109</v>
      </c>
      <c r="AR49" s="3" t="n">
        <v>0.005637109</v>
      </c>
      <c r="AS49" s="5" t="inlineStr"/>
      <c r="AT49" s="5" t="inlineStr"/>
      <c r="AU49" s="3" t="n">
        <v>0.0001068154</v>
      </c>
      <c r="AV49" s="3" t="n">
        <v>0.04590354</v>
      </c>
      <c r="AW49" s="3" t="n">
        <v>9.760242999999999e-05</v>
      </c>
      <c r="AX49" s="3" t="n">
        <v>0.000116898</v>
      </c>
      <c r="AY49" s="3" t="n">
        <v>393</v>
      </c>
      <c r="AZ49" s="3" t="n">
        <v>0.07159094000000001</v>
      </c>
      <c r="BA49" s="3" t="n">
        <v>0.04590355</v>
      </c>
      <c r="BB49" s="3" t="n">
        <v>0.06541611999999999</v>
      </c>
      <c r="BC49" s="3" t="n">
        <v>0.07834861</v>
      </c>
      <c r="BD49" s="3" t="n">
        <v>393</v>
      </c>
      <c r="BE49" s="3" t="n">
        <v>136.8353</v>
      </c>
      <c r="BF49" s="3" t="n">
        <v>0.02295177</v>
      </c>
      <c r="BG49" s="3" t="n">
        <v>130.7988</v>
      </c>
      <c r="BH49" s="3" t="n">
        <v>143.1503</v>
      </c>
      <c r="BI49" s="3" t="n">
        <v>393</v>
      </c>
      <c r="BJ49" s="3" t="n">
        <v>4436.721</v>
      </c>
      <c r="BK49" s="3" t="n">
        <v>4448.604</v>
      </c>
      <c r="BL49" s="3" t="n">
        <v>-2215.33</v>
      </c>
      <c r="BM49" s="10" t="n">
        <v>5.365756e-05</v>
      </c>
      <c r="BN49" s="3" t="n">
        <v>0.005</v>
      </c>
      <c r="BO49" s="3" t="n">
        <v>0.005</v>
      </c>
      <c r="BP49" s="4" t="inlineStr">
        <is>
          <t>HNORMAL</t>
        </is>
      </c>
      <c r="BQ49" s="4" t="inlineStr">
        <is>
          <t>POLY</t>
        </is>
      </c>
      <c r="BR49" s="3" t="n">
        <v>1</v>
      </c>
      <c r="BS49" s="3" t="n">
        <v>2</v>
      </c>
      <c r="BT49" s="3" t="n">
        <v>0</v>
      </c>
      <c r="BU49" s="3" t="n">
        <v>104.1874</v>
      </c>
      <c r="BV49" s="3" t="n">
        <v>-27.08461</v>
      </c>
      <c r="BW49" s="3" t="n">
        <v>72.02110999999999</v>
      </c>
      <c r="BX49" s="3" t="n">
        <v>35.432</v>
      </c>
      <c r="BY49" s="3" t="n">
        <v>0.08283131000000001</v>
      </c>
      <c r="BZ49" s="3" t="n">
        <v>30.09928</v>
      </c>
      <c r="CA49" s="3" t="n">
        <v>41.70951</v>
      </c>
      <c r="CB49" s="3" t="n">
        <v>188.9091</v>
      </c>
      <c r="CC49" s="3" t="n">
        <v>35.432</v>
      </c>
      <c r="CD49" s="3" t="n">
        <v>0</v>
      </c>
      <c r="CE49" s="7" t="n">
        <v>0.08283131000000001</v>
      </c>
      <c r="CF49" s="3" t="n">
        <v>30.09928</v>
      </c>
      <c r="CG49" s="3" t="n">
        <v>41.70951</v>
      </c>
      <c r="CH49" s="3" t="n">
        <v>188.9091</v>
      </c>
      <c r="CI49" s="3" t="n">
        <v>850</v>
      </c>
      <c r="CJ49" s="3" t="n">
        <v>0.08283131000000001</v>
      </c>
      <c r="CK49" s="3" t="n">
        <v>722</v>
      </c>
      <c r="CL49" s="3" t="n">
        <v>1001</v>
      </c>
      <c r="CM49" s="3" t="n">
        <v>188.9091</v>
      </c>
      <c r="CN49" s="3" t="n">
        <v>0.02475857721650438</v>
      </c>
      <c r="CO49" s="3" t="n">
        <v>0.03705576958237356</v>
      </c>
      <c r="CP49" s="3" t="n">
        <v>0.03704788433480587</v>
      </c>
      <c r="CQ49" s="3" t="n">
        <v>0.03005433209889171</v>
      </c>
      <c r="CR49" s="3" t="n">
        <v>0.01791860707812753</v>
      </c>
      <c r="CS49" s="3" t="n">
        <v>0.05308188920370752</v>
      </c>
      <c r="CT49" s="3" t="n">
        <v>2</v>
      </c>
      <c r="CU49" s="3" t="n">
        <v>0</v>
      </c>
      <c r="CV49" s="3" t="n">
        <v>0</v>
      </c>
      <c r="CW49" s="3" t="n">
        <v>0</v>
      </c>
      <c r="CX49" s="3" t="n">
        <v>0</v>
      </c>
      <c r="CY49" s="3" t="n">
        <v>0</v>
      </c>
      <c r="CZ49" s="3" t="n">
        <v>0</v>
      </c>
      <c r="DA49" s="3" t="n">
        <v>0</v>
      </c>
      <c r="DB49" s="3" t="n">
        <v>0</v>
      </c>
      <c r="DC49" s="3" t="n">
        <v>0</v>
      </c>
      <c r="DD49" s="3" t="n">
        <v>0</v>
      </c>
      <c r="DE49" s="3" t="n">
        <v>17</v>
      </c>
      <c r="DF49" s="3" t="n">
        <v>21</v>
      </c>
      <c r="DG49" s="3" t="n">
        <v>21</v>
      </c>
      <c r="DH49" s="3" t="n">
        <v>21</v>
      </c>
      <c r="DI49" s="3" t="n">
        <v>21</v>
      </c>
      <c r="DJ49" s="3" t="n">
        <v>21</v>
      </c>
      <c r="DK49" s="3" t="n">
        <v>21</v>
      </c>
      <c r="DL49" s="3" t="n">
        <v>15</v>
      </c>
    </row>
    <row r="50">
      <c r="A50" s="1" t="n">
        <v>49</v>
      </c>
      <c r="B50" t="n">
        <v>29</v>
      </c>
      <c r="C50" t="n">
        <v>1</v>
      </c>
      <c r="D50" s="8" t="inlineStr">
        <is>
          <t>Sylvia atricapilla</t>
        </is>
      </c>
      <c r="E50" s="8" t="inlineStr">
        <is>
          <t>a+b</t>
        </is>
      </c>
      <c r="F50" s="8" t="inlineStr">
        <is>
          <t>m</t>
        </is>
      </c>
      <c r="G50" s="8" t="inlineStr">
        <is>
          <t>10mn</t>
        </is>
      </c>
      <c r="H50" s="8" t="inlineStr">
        <is>
          <t>HNORMAL</t>
        </is>
      </c>
      <c r="I50" s="8" t="inlineStr">
        <is>
          <t>POLY</t>
        </is>
      </c>
      <c r="J50" s="9" t="inlineStr"/>
      <c r="K50" s="9" t="inlineStr"/>
      <c r="L50" t="n">
        <v>18</v>
      </c>
      <c r="M50" s="8" t="inlineStr">
        <is>
          <t>SylvAtri-ab-10mn-m-hno-pol-ma</t>
        </is>
      </c>
      <c r="N50" t="n">
        <v>1</v>
      </c>
      <c r="O50" t="n">
        <v>403</v>
      </c>
      <c r="P50" t="n">
        <v>1.21209447400735</v>
      </c>
      <c r="Q50" t="n">
        <v>511.409745300912</v>
      </c>
      <c r="R50" s="8" t="inlineStr">
        <is>
          <t>HNORMAL</t>
        </is>
      </c>
      <c r="S50" s="8" t="inlineStr">
        <is>
          <t>POLY</t>
        </is>
      </c>
      <c r="T50" s="8" t="inlineStr">
        <is>
          <t>AIC</t>
        </is>
      </c>
      <c r="U50" t="n">
        <v>95</v>
      </c>
      <c r="V50" s="9" t="inlineStr"/>
      <c r="W50" s="9" t="inlineStr"/>
      <c r="X50" t="n">
        <v>18</v>
      </c>
      <c r="Y50" s="7" t="n">
        <v>1</v>
      </c>
      <c r="Z50" s="2" t="n">
        <v>45046.66322200232</v>
      </c>
      <c r="AA50" t="n">
        <v>1.269972</v>
      </c>
      <c r="AB50" s="8">
        <f>HYPERLINK("file:///SylvAtri-ab-10mn-m-hno-pol-ma-zkki1aqu", "SylvAtri-ab-10mn-m-hno-pol-ma-zkki1aqu")</f>
        <v/>
      </c>
      <c r="AC50" t="n">
        <v>403</v>
      </c>
      <c r="AD50" t="n">
        <v>96</v>
      </c>
      <c r="AE50" t="n">
        <v>190</v>
      </c>
      <c r="AF50" t="n">
        <v>2.121053</v>
      </c>
      <c r="AG50" t="n">
        <v>0.06838444</v>
      </c>
      <c r="AH50" t="n">
        <v>1.852082</v>
      </c>
      <c r="AI50" t="n">
        <v>2.429085</v>
      </c>
      <c r="AJ50" t="n">
        <v>95</v>
      </c>
      <c r="AK50" t="n">
        <v>0</v>
      </c>
      <c r="AL50" t="n">
        <v>511.4098</v>
      </c>
      <c r="AM50" t="n">
        <v>100</v>
      </c>
      <c r="AN50" t="n">
        <v>3</v>
      </c>
      <c r="AO50" t="n">
        <v>18.93599999999969</v>
      </c>
      <c r="AP50" t="n">
        <v>4545.7</v>
      </c>
      <c r="AQ50" s="10" t="n">
        <v>0.0001847148</v>
      </c>
      <c r="AR50" t="n">
        <v>0.0001847148</v>
      </c>
      <c r="AS50" s="9" t="inlineStr"/>
      <c r="AT50" s="9" t="inlineStr"/>
      <c r="AU50" t="n">
        <v>0.0001061249</v>
      </c>
      <c r="AV50" t="n">
        <v>0.0448895</v>
      </c>
      <c r="AW50" t="n">
        <v>9.716512e-05</v>
      </c>
      <c r="AX50" t="n">
        <v>0.0001159108</v>
      </c>
      <c r="AY50" t="n">
        <v>400</v>
      </c>
      <c r="AZ50" t="n">
        <v>0.07205679</v>
      </c>
      <c r="BA50" t="n">
        <v>0.04488949</v>
      </c>
      <c r="BB50" t="n">
        <v>0.0659733</v>
      </c>
      <c r="BC50" t="n">
        <v>0.07870124000000001</v>
      </c>
      <c r="BD50" t="n">
        <v>400</v>
      </c>
      <c r="BE50" t="n">
        <v>137.2797</v>
      </c>
      <c r="BF50" t="n">
        <v>0.02244475</v>
      </c>
      <c r="BG50" t="n">
        <v>131.3548</v>
      </c>
      <c r="BH50" t="n">
        <v>143.472</v>
      </c>
      <c r="BI50" t="n">
        <v>400</v>
      </c>
      <c r="BJ50" t="n">
        <v>4545.76</v>
      </c>
      <c r="BK50" t="n">
        <v>4557.697</v>
      </c>
      <c r="BL50" t="n">
        <v>-2269.85</v>
      </c>
      <c r="BM50" s="10" t="n">
        <v>5.368597e-05</v>
      </c>
      <c r="BN50" t="n">
        <v>0.005</v>
      </c>
      <c r="BO50" t="n">
        <v>0.005</v>
      </c>
      <c r="BP50" s="8" t="inlineStr">
        <is>
          <t>HNORMAL</t>
        </is>
      </c>
      <c r="BQ50" s="8" t="inlineStr">
        <is>
          <t>POLY</t>
        </is>
      </c>
      <c r="BR50" t="n">
        <v>1</v>
      </c>
      <c r="BS50" t="n">
        <v>2</v>
      </c>
      <c r="BT50" t="n">
        <v>0</v>
      </c>
      <c r="BU50" t="n">
        <v>103.7641</v>
      </c>
      <c r="BV50" t="n">
        <v>-27.39881</v>
      </c>
      <c r="BW50" t="n">
        <v>73.71818</v>
      </c>
      <c r="BX50" t="n">
        <v>35.82521</v>
      </c>
      <c r="BY50" t="n">
        <v>0.08180158</v>
      </c>
      <c r="BZ50" t="n">
        <v>30.49444</v>
      </c>
      <c r="CA50" t="n">
        <v>42.08786</v>
      </c>
      <c r="CB50" t="n">
        <v>186.2946</v>
      </c>
      <c r="CC50" t="n">
        <v>35.82521</v>
      </c>
      <c r="CD50" t="n">
        <v>0</v>
      </c>
      <c r="CE50" s="7" t="n">
        <v>0.08180158</v>
      </c>
      <c r="CF50" t="n">
        <v>30.49444</v>
      </c>
      <c r="CG50" t="n">
        <v>42.08786</v>
      </c>
      <c r="CH50" t="n">
        <v>186.2946</v>
      </c>
      <c r="CI50" t="n">
        <v>860</v>
      </c>
      <c r="CJ50" t="n">
        <v>0.08180158</v>
      </c>
      <c r="CK50" t="n">
        <v>732</v>
      </c>
      <c r="CL50" t="n">
        <v>1010</v>
      </c>
      <c r="CM50" t="n">
        <v>186.2946</v>
      </c>
      <c r="CN50" t="n">
        <v>0.01523675951149438</v>
      </c>
      <c r="CO50" t="n">
        <v>0.02423541858345773</v>
      </c>
      <c r="CP50" t="n">
        <v>0.02422613539878509</v>
      </c>
      <c r="CQ50" t="n">
        <v>0.01409207608943594</v>
      </c>
      <c r="CR50" t="n">
        <v>0.0122842377706116</v>
      </c>
      <c r="CS50" t="n">
        <v>0.03639675495681903</v>
      </c>
      <c r="CT50" t="n">
        <v>0</v>
      </c>
      <c r="CU50" t="n">
        <v>0</v>
      </c>
      <c r="CV50" t="n">
        <v>0</v>
      </c>
      <c r="CW50" t="n">
        <v>1</v>
      </c>
      <c r="CX50" t="n">
        <v>0</v>
      </c>
      <c r="CY50" t="n">
        <v>1</v>
      </c>
      <c r="CZ50" t="n">
        <v>1</v>
      </c>
      <c r="DA50" t="n">
        <v>1</v>
      </c>
      <c r="DB50" t="n">
        <v>1</v>
      </c>
      <c r="DC50" t="n">
        <v>1</v>
      </c>
      <c r="DD50" t="n">
        <v>1</v>
      </c>
      <c r="DE50" t="n">
        <v>22</v>
      </c>
      <c r="DF50" t="n">
        <v>22</v>
      </c>
      <c r="DG50" t="n">
        <v>22</v>
      </c>
      <c r="DH50" t="n">
        <v>22</v>
      </c>
      <c r="DI50" t="n">
        <v>22</v>
      </c>
      <c r="DJ50" t="n">
        <v>22</v>
      </c>
      <c r="DK50" t="n">
        <v>22</v>
      </c>
      <c r="DL50" t="n">
        <v>3</v>
      </c>
    </row>
    <row r="51">
      <c r="A51" s="1" t="n">
        <v>50</v>
      </c>
      <c r="B51" s="3" t="n">
        <v>32</v>
      </c>
      <c r="C51" s="3" t="n">
        <v>1</v>
      </c>
      <c r="D51" s="4" t="inlineStr">
        <is>
          <t>Sylvia atricapilla</t>
        </is>
      </c>
      <c r="E51" s="4" t="inlineStr">
        <is>
          <t>a+b</t>
        </is>
      </c>
      <c r="F51" s="4" t="inlineStr">
        <is>
          <t>m</t>
        </is>
      </c>
      <c r="G51" s="4" t="inlineStr">
        <is>
          <t>10mn</t>
        </is>
      </c>
      <c r="H51" s="4" t="inlineStr">
        <is>
          <t>HNORMAL</t>
        </is>
      </c>
      <c r="I51" s="4" t="inlineStr">
        <is>
          <t>POLY</t>
        </is>
      </c>
      <c r="J51" s="3" t="n">
        <v>16.44407962007019</v>
      </c>
      <c r="K51" s="5" t="inlineStr"/>
      <c r="L51" s="5" t="inlineStr"/>
      <c r="M51" s="4" t="inlineStr">
        <is>
          <t>SylvAtri-ab-10mn-m-hno-pol-la</t>
        </is>
      </c>
      <c r="N51" s="3" t="n">
        <v>1</v>
      </c>
      <c r="O51" s="3" t="n">
        <v>403</v>
      </c>
      <c r="P51" s="3" t="n">
        <v>1.21209447400735</v>
      </c>
      <c r="Q51" s="3" t="n">
        <v>511.409745300912</v>
      </c>
      <c r="R51" s="4" t="inlineStr">
        <is>
          <t>HNORMAL</t>
        </is>
      </c>
      <c r="S51" s="4" t="inlineStr">
        <is>
          <t>POLY</t>
        </is>
      </c>
      <c r="T51" s="4" t="inlineStr">
        <is>
          <t>AIC</t>
        </is>
      </c>
      <c r="U51" s="3" t="n">
        <v>95</v>
      </c>
      <c r="V51" s="3" t="n">
        <v>16.44407962007019</v>
      </c>
      <c r="W51" s="5" t="inlineStr"/>
      <c r="X51" s="5" t="inlineStr"/>
      <c r="Y51" s="6" t="n">
        <v>2</v>
      </c>
      <c r="Z51" s="12" t="n">
        <v>45046.66322291666</v>
      </c>
      <c r="AA51" s="3" t="n">
        <v>1.334993</v>
      </c>
      <c r="AB51" s="4">
        <f>HYPERLINK("file:///SylvAtri-ab-10mn-m-hno-pol-la-bb_nvbo7", "SylvAtri-ab-10mn-m-hno-pol-la-bb_nvbo7")</f>
        <v/>
      </c>
      <c r="AC51" s="3" t="n">
        <v>396</v>
      </c>
      <c r="AD51" s="3" t="n">
        <v>96</v>
      </c>
      <c r="AE51" s="3" t="n">
        <v>190</v>
      </c>
      <c r="AF51" s="3" t="n">
        <v>2.084211</v>
      </c>
      <c r="AG51" s="3" t="n">
        <v>0.06894846</v>
      </c>
      <c r="AH51" s="3" t="n">
        <v>1.817883</v>
      </c>
      <c r="AI51" s="3" t="n">
        <v>2.389557</v>
      </c>
      <c r="AJ51" s="3" t="n">
        <v>95</v>
      </c>
      <c r="AK51" s="3" t="n">
        <v>16.4441</v>
      </c>
      <c r="AL51" s="3" t="n">
        <v>511.4098</v>
      </c>
      <c r="AM51" s="3" t="n">
        <v>98.26302729528535</v>
      </c>
      <c r="AN51" s="3" t="n">
        <v>3</v>
      </c>
      <c r="AO51" s="3" t="n">
        <v>0</v>
      </c>
      <c r="AP51" s="3" t="n">
        <v>4435.562</v>
      </c>
      <c r="AQ51" s="10" t="n">
        <v>6.037951e-05</v>
      </c>
      <c r="AR51" s="3" t="n">
        <v>5.602837e-06</v>
      </c>
      <c r="AS51" s="3" t="n">
        <v>2.384186e-07</v>
      </c>
      <c r="AT51" s="3" t="n">
        <v>6.037951e-05</v>
      </c>
      <c r="AU51" s="3" t="n">
        <v>0.0001071765</v>
      </c>
      <c r="AV51" s="3" t="n">
        <v>0.04593593</v>
      </c>
      <c r="AW51" s="3" t="n">
        <v>9.792613000000001e-05</v>
      </c>
      <c r="AX51" s="3" t="n">
        <v>0.0001173006</v>
      </c>
      <c r="AY51" s="3" t="n">
        <v>393</v>
      </c>
      <c r="AZ51" s="3" t="n">
        <v>0.07134976</v>
      </c>
      <c r="BA51" s="3" t="n">
        <v>0.04593593</v>
      </c>
      <c r="BB51" s="3" t="n">
        <v>0.0651916</v>
      </c>
      <c r="BC51" s="3" t="n">
        <v>0.07808962999999999</v>
      </c>
      <c r="BD51" s="3" t="n">
        <v>393</v>
      </c>
      <c r="BE51" s="3" t="n">
        <v>136.6046</v>
      </c>
      <c r="BF51" s="3" t="n">
        <v>0.02296797</v>
      </c>
      <c r="BG51" s="3" t="n">
        <v>130.5741</v>
      </c>
      <c r="BH51" s="3" t="n">
        <v>142.9136</v>
      </c>
      <c r="BI51" s="3" t="n">
        <v>393</v>
      </c>
      <c r="BJ51" s="3" t="n">
        <v>4435.623</v>
      </c>
      <c r="BK51" s="3" t="n">
        <v>4447.506</v>
      </c>
      <c r="BL51" s="3" t="n">
        <v>-2214.781</v>
      </c>
      <c r="BM51" s="10" t="n">
        <v>5.072465e-05</v>
      </c>
      <c r="BN51" s="3" t="n">
        <v>0.005</v>
      </c>
      <c r="BO51" s="3" t="n">
        <v>0.005</v>
      </c>
      <c r="BP51" s="4" t="inlineStr">
        <is>
          <t>HNORMAL</t>
        </is>
      </c>
      <c r="BQ51" s="4" t="inlineStr">
        <is>
          <t>POLY</t>
        </is>
      </c>
      <c r="BR51" s="3" t="n">
        <v>1</v>
      </c>
      <c r="BS51" s="3" t="n">
        <v>2</v>
      </c>
      <c r="BT51" s="3" t="n">
        <v>0</v>
      </c>
      <c r="BU51" s="3" t="n">
        <v>104.0566</v>
      </c>
      <c r="BV51" s="3" t="n">
        <v>-27.17542</v>
      </c>
      <c r="BW51" s="3" t="n">
        <v>72.52127</v>
      </c>
      <c r="BX51" s="3" t="n">
        <v>35.55177</v>
      </c>
      <c r="BY51" s="3" t="n">
        <v>0.08284925999999999</v>
      </c>
      <c r="BZ51" s="3" t="n">
        <v>30.19998</v>
      </c>
      <c r="CA51" s="3" t="n">
        <v>41.85194</v>
      </c>
      <c r="CB51" s="3" t="n">
        <v>189.0487</v>
      </c>
      <c r="CC51" s="3" t="n">
        <v>35.55177</v>
      </c>
      <c r="CD51" s="3" t="n">
        <v>0</v>
      </c>
      <c r="CE51" s="7" t="n">
        <v>0.08284925999999999</v>
      </c>
      <c r="CF51" s="3" t="n">
        <v>30.19998</v>
      </c>
      <c r="CG51" s="3" t="n">
        <v>41.85194</v>
      </c>
      <c r="CH51" s="3" t="n">
        <v>189.0487</v>
      </c>
      <c r="CI51" s="3" t="n">
        <v>853</v>
      </c>
      <c r="CJ51" s="3" t="n">
        <v>0.08284925999999999</v>
      </c>
      <c r="CK51" s="3" t="n">
        <v>725</v>
      </c>
      <c r="CL51" s="3" t="n">
        <v>1004</v>
      </c>
      <c r="CM51" s="3" t="n">
        <v>189.0487</v>
      </c>
      <c r="CN51" s="3" t="n">
        <v>0.01284646547523737</v>
      </c>
      <c r="CO51" s="3" t="n">
        <v>0.02087037582118607</v>
      </c>
      <c r="CP51" s="3" t="n">
        <v>0.02086599659497678</v>
      </c>
      <c r="CQ51" s="3" t="n">
        <v>0.0108987846472284</v>
      </c>
      <c r="CR51" s="3" t="n">
        <v>0.01068981612919467</v>
      </c>
      <c r="CS51" s="3" t="n">
        <v>0.0318656706697155</v>
      </c>
      <c r="CT51" s="3" t="n">
        <v>2</v>
      </c>
      <c r="CU51" s="3" t="n">
        <v>0</v>
      </c>
      <c r="CV51" s="3" t="n">
        <v>0</v>
      </c>
      <c r="CW51" s="3" t="n">
        <v>1</v>
      </c>
      <c r="CX51" s="3" t="n">
        <v>1</v>
      </c>
      <c r="CY51" s="3" t="n">
        <v>1</v>
      </c>
      <c r="CZ51" s="3" t="n">
        <v>1</v>
      </c>
      <c r="DA51" s="3" t="n">
        <v>1</v>
      </c>
      <c r="DB51" s="3" t="n">
        <v>1</v>
      </c>
      <c r="DC51" s="3" t="n">
        <v>1</v>
      </c>
      <c r="DD51" s="3" t="n">
        <v>1</v>
      </c>
      <c r="DE51" s="3" t="n">
        <v>23</v>
      </c>
      <c r="DF51" s="3" t="n">
        <v>23</v>
      </c>
      <c r="DG51" s="3" t="n">
        <v>23</v>
      </c>
      <c r="DH51" s="3" t="n">
        <v>23</v>
      </c>
      <c r="DI51" s="3" t="n">
        <v>23</v>
      </c>
      <c r="DJ51" s="3" t="n">
        <v>23</v>
      </c>
      <c r="DK51" s="3" t="n">
        <v>23</v>
      </c>
      <c r="DL51" s="3" t="n">
        <v>17</v>
      </c>
    </row>
    <row r="52">
      <c r="A52" s="1" t="n">
        <v>51</v>
      </c>
      <c r="B52" t="n">
        <v>28</v>
      </c>
      <c r="C52" t="n">
        <v>1</v>
      </c>
      <c r="D52" s="8" t="inlineStr">
        <is>
          <t>Sylvia atricapilla</t>
        </is>
      </c>
      <c r="E52" s="8" t="inlineStr">
        <is>
          <t>a+b</t>
        </is>
      </c>
      <c r="F52" s="8" t="inlineStr">
        <is>
          <t>m</t>
        </is>
      </c>
      <c r="G52" s="8" t="inlineStr">
        <is>
          <t>10mn</t>
        </is>
      </c>
      <c r="H52" s="8" t="inlineStr">
        <is>
          <t>HNORMAL</t>
        </is>
      </c>
      <c r="I52" s="8" t="inlineStr">
        <is>
          <t>POLY</t>
        </is>
      </c>
      <c r="J52" s="9" t="inlineStr"/>
      <c r="K52" s="9" t="inlineStr"/>
      <c r="L52" s="9" t="inlineStr"/>
      <c r="M52" s="8" t="inlineStr">
        <is>
          <t>SylvAtri-ab-10mn-m-hno-pol</t>
        </is>
      </c>
      <c r="N52" t="n">
        <v>0</v>
      </c>
      <c r="O52" t="n">
        <v>403</v>
      </c>
      <c r="P52" t="n">
        <v>1.21209447400735</v>
      </c>
      <c r="Q52" t="n">
        <v>511.409745300912</v>
      </c>
      <c r="R52" s="8" t="inlineStr">
        <is>
          <t>HNORMAL</t>
        </is>
      </c>
      <c r="S52" s="8" t="inlineStr">
        <is>
          <t>POLY</t>
        </is>
      </c>
      <c r="T52" s="8" t="inlineStr">
        <is>
          <t>AIC</t>
        </is>
      </c>
      <c r="U52" t="n">
        <v>95</v>
      </c>
      <c r="V52" s="9" t="inlineStr"/>
      <c r="W52" s="9" t="inlineStr"/>
      <c r="X52" s="9" t="inlineStr"/>
      <c r="Y52" s="7" t="n">
        <v>1</v>
      </c>
      <c r="Z52" s="2" t="n">
        <v>45046.66322188657</v>
      </c>
      <c r="AA52" t="n">
        <v>1.336997</v>
      </c>
      <c r="AB52" s="8">
        <f>HYPERLINK("file:///SylvAtri-ab-10mn-m-hno-pol-j_wfrex_", "SylvAtri-ab-10mn-m-hno-pol-j_wfrex_")</f>
        <v/>
      </c>
      <c r="AC52" t="n">
        <v>403</v>
      </c>
      <c r="AD52" t="n">
        <v>96</v>
      </c>
      <c r="AE52" t="n">
        <v>190</v>
      </c>
      <c r="AF52" t="n">
        <v>2.121053</v>
      </c>
      <c r="AG52" t="n">
        <v>0.06838444</v>
      </c>
      <c r="AH52" t="n">
        <v>1.852082</v>
      </c>
      <c r="AI52" t="n">
        <v>2.429085</v>
      </c>
      <c r="AJ52" t="n">
        <v>95</v>
      </c>
      <c r="AK52" t="n">
        <v>0</v>
      </c>
      <c r="AL52" t="n">
        <v>511.4098</v>
      </c>
      <c r="AM52" t="n">
        <v>100</v>
      </c>
      <c r="AN52" t="n">
        <v>3</v>
      </c>
      <c r="AO52" t="n">
        <v>18.93599999999969</v>
      </c>
      <c r="AP52" t="n">
        <v>4545.7</v>
      </c>
      <c r="AQ52" s="10" t="n">
        <v>2.616644e-05</v>
      </c>
      <c r="AR52" t="n">
        <v>0.01451278</v>
      </c>
      <c r="AS52" t="n">
        <v>1.335144e-05</v>
      </c>
      <c r="AT52" t="n">
        <v>2.616644e-05</v>
      </c>
      <c r="AU52" t="n">
        <v>0.0001061249</v>
      </c>
      <c r="AV52" t="n">
        <v>0.0448895</v>
      </c>
      <c r="AW52" t="n">
        <v>9.716512e-05</v>
      </c>
      <c r="AX52" t="n">
        <v>0.0001159108</v>
      </c>
      <c r="AY52" t="n">
        <v>400</v>
      </c>
      <c r="AZ52" t="n">
        <v>0.07205679</v>
      </c>
      <c r="BA52" t="n">
        <v>0.04488949</v>
      </c>
      <c r="BB52" t="n">
        <v>0.0659733</v>
      </c>
      <c r="BC52" t="n">
        <v>0.07870124000000001</v>
      </c>
      <c r="BD52" t="n">
        <v>400</v>
      </c>
      <c r="BE52" t="n">
        <v>137.2797</v>
      </c>
      <c r="BF52" t="n">
        <v>0.02244475</v>
      </c>
      <c r="BG52" t="n">
        <v>131.3548</v>
      </c>
      <c r="BH52" t="n">
        <v>143.472</v>
      </c>
      <c r="BI52" t="n">
        <v>400</v>
      </c>
      <c r="BJ52" t="n">
        <v>4545.76</v>
      </c>
      <c r="BK52" t="n">
        <v>4557.697</v>
      </c>
      <c r="BL52" t="n">
        <v>-2269.85</v>
      </c>
      <c r="BM52" s="10" t="n">
        <v>5.368597e-05</v>
      </c>
      <c r="BN52" t="n">
        <v>0.005</v>
      </c>
      <c r="BO52" t="n">
        <v>0.005</v>
      </c>
      <c r="BP52" s="8" t="inlineStr">
        <is>
          <t>HNORMAL</t>
        </is>
      </c>
      <c r="BQ52" s="8" t="inlineStr">
        <is>
          <t>POLY</t>
        </is>
      </c>
      <c r="BR52" t="n">
        <v>1</v>
      </c>
      <c r="BS52" t="n">
        <v>2</v>
      </c>
      <c r="BT52" t="n">
        <v>0</v>
      </c>
      <c r="BU52" t="n">
        <v>103.7641</v>
      </c>
      <c r="BV52" t="n">
        <v>-27.39881</v>
      </c>
      <c r="BW52" t="n">
        <v>73.71818</v>
      </c>
      <c r="BX52" t="n">
        <v>35.82521</v>
      </c>
      <c r="BY52" t="n">
        <v>0.08180158</v>
      </c>
      <c r="BZ52" t="n">
        <v>30.49444</v>
      </c>
      <c r="CA52" t="n">
        <v>42.08786</v>
      </c>
      <c r="CB52" t="n">
        <v>186.2946</v>
      </c>
      <c r="CC52" t="n">
        <v>35.82521</v>
      </c>
      <c r="CD52" t="n">
        <v>0</v>
      </c>
      <c r="CE52" s="7" t="n">
        <v>0.08180158</v>
      </c>
      <c r="CF52" t="n">
        <v>30.49444</v>
      </c>
      <c r="CG52" t="n">
        <v>42.08786</v>
      </c>
      <c r="CH52" t="n">
        <v>186.2946</v>
      </c>
      <c r="CI52" t="n">
        <v>860</v>
      </c>
      <c r="CJ52" t="n">
        <v>0.08180158</v>
      </c>
      <c r="CK52" t="n">
        <v>732</v>
      </c>
      <c r="CL52" t="n">
        <v>1010</v>
      </c>
      <c r="CM52" t="n">
        <v>186.2946</v>
      </c>
      <c r="CN52" t="n">
        <v>0.01152501781064735</v>
      </c>
      <c r="CO52" t="n">
        <v>0.01898260860613958</v>
      </c>
      <c r="CP52" t="n">
        <v>0.01897533746862436</v>
      </c>
      <c r="CQ52" t="n">
        <v>0.009127719821245262</v>
      </c>
      <c r="CR52" t="n">
        <v>0.009886484153869004</v>
      </c>
      <c r="CS52" t="n">
        <v>0.0292924923672272</v>
      </c>
      <c r="CT52" t="n">
        <v>0</v>
      </c>
      <c r="CU52" t="n">
        <v>0</v>
      </c>
      <c r="CV52" t="n">
        <v>1</v>
      </c>
      <c r="CW52" t="n">
        <v>1</v>
      </c>
      <c r="CX52" t="n">
        <v>0</v>
      </c>
      <c r="CY52" t="n">
        <v>1</v>
      </c>
      <c r="CZ52" t="n">
        <v>1</v>
      </c>
      <c r="DA52" t="n">
        <v>1</v>
      </c>
      <c r="DB52" t="n">
        <v>1</v>
      </c>
      <c r="DC52" t="n">
        <v>1</v>
      </c>
      <c r="DD52" t="n">
        <v>1</v>
      </c>
      <c r="DE52" t="n">
        <v>24</v>
      </c>
      <c r="DF52" t="n">
        <v>24</v>
      </c>
      <c r="DG52" t="n">
        <v>24</v>
      </c>
      <c r="DH52" t="n">
        <v>24</v>
      </c>
      <c r="DI52" t="n">
        <v>24</v>
      </c>
      <c r="DJ52" t="n">
        <v>24</v>
      </c>
      <c r="DK52" t="n">
        <v>24</v>
      </c>
      <c r="DL52" t="n">
        <v>1</v>
      </c>
    </row>
    <row r="53">
      <c r="A53" s="1" t="n">
        <v>52</v>
      </c>
      <c r="B53" t="n">
        <v>39</v>
      </c>
      <c r="C53" t="n">
        <v>1</v>
      </c>
      <c r="D53" s="8" t="inlineStr">
        <is>
          <t>Sylvia atricapilla</t>
        </is>
      </c>
      <c r="E53" s="8" t="inlineStr">
        <is>
          <t>a+b</t>
        </is>
      </c>
      <c r="F53" s="8" t="inlineStr">
        <is>
          <t>m</t>
        </is>
      </c>
      <c r="G53" s="8" t="inlineStr">
        <is>
          <t>10mn</t>
        </is>
      </c>
      <c r="H53" s="8" t="inlineStr">
        <is>
          <t>HNORMAL</t>
        </is>
      </c>
      <c r="I53" s="8" t="inlineStr">
        <is>
          <t>POLY</t>
        </is>
      </c>
      <c r="J53" t="n">
        <v>20</v>
      </c>
      <c r="K53" s="9" t="inlineStr"/>
      <c r="L53" s="9" t="inlineStr"/>
      <c r="M53" s="8" t="inlineStr">
        <is>
          <t>SylvAtri-ab-10mn-m-hno-pol-l20</t>
        </is>
      </c>
      <c r="N53" t="n">
        <v>0</v>
      </c>
      <c r="O53" t="n">
        <v>403</v>
      </c>
      <c r="P53" t="n">
        <v>1.21209447400735</v>
      </c>
      <c r="Q53" t="n">
        <v>511.409745300912</v>
      </c>
      <c r="R53" s="8" t="inlineStr">
        <is>
          <t>HNORMAL</t>
        </is>
      </c>
      <c r="S53" s="8" t="inlineStr">
        <is>
          <t>POLY</t>
        </is>
      </c>
      <c r="T53" s="8" t="inlineStr">
        <is>
          <t>AIC</t>
        </is>
      </c>
      <c r="U53" t="n">
        <v>95</v>
      </c>
      <c r="V53" t="n">
        <v>20</v>
      </c>
      <c r="W53" s="9" t="inlineStr"/>
      <c r="X53" s="9" t="inlineStr"/>
      <c r="Y53" s="6" t="n">
        <v>2</v>
      </c>
      <c r="Z53" s="2" t="n">
        <v>45046.66323119213</v>
      </c>
      <c r="AA53" t="n">
        <v>0.930005</v>
      </c>
      <c r="AB53" s="8">
        <f>HYPERLINK("file:///SylvAtri-ab-10mn-m-hno-pol-l20-br0fs7_6", "SylvAtri-ab-10mn-m-hno-pol-l20-br0fs7_6")</f>
        <v/>
      </c>
      <c r="AC53" t="n">
        <v>393</v>
      </c>
      <c r="AD53" t="n">
        <v>96</v>
      </c>
      <c r="AE53" t="n">
        <v>190</v>
      </c>
      <c r="AF53" t="n">
        <v>2.068421</v>
      </c>
      <c r="AG53" t="n">
        <v>0.06844842</v>
      </c>
      <c r="AH53" t="n">
        <v>1.805896</v>
      </c>
      <c r="AI53" t="n">
        <v>2.369109</v>
      </c>
      <c r="AJ53" t="n">
        <v>95</v>
      </c>
      <c r="AK53" t="n">
        <v>20</v>
      </c>
      <c r="AL53" t="n">
        <v>511.4098</v>
      </c>
      <c r="AM53" t="n">
        <v>97.51861042183623</v>
      </c>
      <c r="AN53" t="n">
        <v>3</v>
      </c>
      <c r="AO53" t="n">
        <v>18.82600000000002</v>
      </c>
      <c r="AP53" t="n">
        <v>4392.998</v>
      </c>
      <c r="AQ53" s="10" t="n">
        <v>9.596348e-06</v>
      </c>
      <c r="AR53" t="n">
        <v>1.192093e-07</v>
      </c>
      <c r="AS53" t="n">
        <v>2.980232e-07</v>
      </c>
      <c r="AT53" t="n">
        <v>9.596348e-06</v>
      </c>
      <c r="AU53" t="n">
        <v>0.0001077942</v>
      </c>
      <c r="AV53" t="n">
        <v>0.04640702</v>
      </c>
      <c r="AW53" t="n">
        <v>9.839929e-05</v>
      </c>
      <c r="AX53" t="n">
        <v>0.0001180861</v>
      </c>
      <c r="AY53" t="n">
        <v>390</v>
      </c>
      <c r="AZ53" t="n">
        <v>0.07094088</v>
      </c>
      <c r="BA53" t="n">
        <v>0.04640702</v>
      </c>
      <c r="BB53" t="n">
        <v>0.06475797</v>
      </c>
      <c r="BC53" t="n">
        <v>0.07771413000000001</v>
      </c>
      <c r="BD53" t="n">
        <v>390</v>
      </c>
      <c r="BE53" t="n">
        <v>136.2126</v>
      </c>
      <c r="BF53" t="n">
        <v>0.02320351</v>
      </c>
      <c r="BG53" t="n">
        <v>130.1391</v>
      </c>
      <c r="BH53" t="n">
        <v>142.5696</v>
      </c>
      <c r="BI53" t="n">
        <v>390</v>
      </c>
      <c r="BJ53" t="n">
        <v>4393.06</v>
      </c>
      <c r="BK53" t="n">
        <v>4404.919</v>
      </c>
      <c r="BL53" t="n">
        <v>-2193.499</v>
      </c>
      <c r="BM53" s="10" t="n">
        <v>4.8163e-05</v>
      </c>
      <c r="BN53" t="n">
        <v>0.005</v>
      </c>
      <c r="BO53" t="n">
        <v>0.005</v>
      </c>
      <c r="BP53" s="8" t="inlineStr">
        <is>
          <t>HNORMAL</t>
        </is>
      </c>
      <c r="BQ53" s="8" t="inlineStr">
        <is>
          <t>POLY</t>
        </is>
      </c>
      <c r="BR53" t="n">
        <v>1</v>
      </c>
      <c r="BS53" t="n">
        <v>2</v>
      </c>
      <c r="BT53" t="n">
        <v>0</v>
      </c>
      <c r="BU53" t="n">
        <v>104.1293</v>
      </c>
      <c r="BV53" t="n">
        <v>-27.12763</v>
      </c>
      <c r="BW53" t="n">
        <v>72.25462</v>
      </c>
      <c r="BX53" t="n">
        <v>35.48579</v>
      </c>
      <c r="BY53" t="n">
        <v>0.08269703</v>
      </c>
      <c r="BZ53" t="n">
        <v>30.15351</v>
      </c>
      <c r="CA53" t="n">
        <v>41.76101</v>
      </c>
      <c r="CB53" t="n">
        <v>192.5011</v>
      </c>
      <c r="CC53" t="n">
        <v>35.48579</v>
      </c>
      <c r="CD53" t="n">
        <v>0</v>
      </c>
      <c r="CE53" s="7" t="n">
        <v>0.08269703</v>
      </c>
      <c r="CF53" t="n">
        <v>30.15351</v>
      </c>
      <c r="CG53" t="n">
        <v>41.76101</v>
      </c>
      <c r="CH53" t="n">
        <v>192.5011</v>
      </c>
      <c r="CI53" t="n">
        <v>852</v>
      </c>
      <c r="CJ53" t="n">
        <v>0.08269703</v>
      </c>
      <c r="CK53" t="n">
        <v>724</v>
      </c>
      <c r="CL53" t="n">
        <v>1002</v>
      </c>
      <c r="CM53" t="n">
        <v>192.5011</v>
      </c>
      <c r="CN53" t="n">
        <v>0.00979498090369111</v>
      </c>
      <c r="CO53" t="n">
        <v>0.01646204033562177</v>
      </c>
      <c r="CP53" t="n">
        <v>0.01645817219867898</v>
      </c>
      <c r="CQ53" t="n">
        <v>0.007194782090538275</v>
      </c>
      <c r="CR53" t="n">
        <v>0.008607220469974362</v>
      </c>
      <c r="CS53" t="n">
        <v>0.02580661144553077</v>
      </c>
      <c r="CT53" t="n">
        <v>1</v>
      </c>
      <c r="CU53" t="n">
        <v>0</v>
      </c>
      <c r="CV53" t="n">
        <v>1</v>
      </c>
      <c r="CW53" t="n">
        <v>1</v>
      </c>
      <c r="CX53" t="n">
        <v>0</v>
      </c>
      <c r="CY53" t="n">
        <v>1</v>
      </c>
      <c r="CZ53" t="n">
        <v>1</v>
      </c>
      <c r="DA53" t="n">
        <v>1</v>
      </c>
      <c r="DB53" t="n">
        <v>1</v>
      </c>
      <c r="DC53" t="n">
        <v>1</v>
      </c>
      <c r="DD53" t="n">
        <v>1</v>
      </c>
      <c r="DE53" t="n">
        <v>25</v>
      </c>
      <c r="DF53" t="n">
        <v>25</v>
      </c>
      <c r="DG53" t="n">
        <v>25</v>
      </c>
      <c r="DH53" t="n">
        <v>25</v>
      </c>
      <c r="DI53" t="n">
        <v>25</v>
      </c>
      <c r="DJ53" t="n">
        <v>25</v>
      </c>
      <c r="DK53" t="n">
        <v>25</v>
      </c>
      <c r="DL53" t="n">
        <v>19</v>
      </c>
    </row>
    <row r="54">
      <c r="A54" s="1" t="n">
        <v>53</v>
      </c>
      <c r="B54" s="3" t="n">
        <v>77</v>
      </c>
      <c r="C54" s="3" t="n">
        <v>2</v>
      </c>
      <c r="D54" s="4" t="inlineStr">
        <is>
          <t>Prunella modularis</t>
        </is>
      </c>
      <c r="E54" s="4" t="inlineStr">
        <is>
          <t>a+b</t>
        </is>
      </c>
      <c r="F54" s="4" t="inlineStr">
        <is>
          <t>m</t>
        </is>
      </c>
      <c r="G54" s="4" t="inlineStr">
        <is>
          <t>5mn</t>
        </is>
      </c>
      <c r="H54" s="4" t="inlineStr">
        <is>
          <t>HAZARD</t>
        </is>
      </c>
      <c r="I54" s="4" t="inlineStr">
        <is>
          <t>POLY</t>
        </is>
      </c>
      <c r="J54" s="3" t="n">
        <v>13.28418775842609</v>
      </c>
      <c r="K54" s="3" t="n">
        <v>151.1851894099858</v>
      </c>
      <c r="L54" s="5" t="inlineStr"/>
      <c r="M54" s="4" t="inlineStr">
        <is>
          <t>PrunModu-ab-5mn-m-haz-pol-la-ra</t>
        </is>
      </c>
      <c r="N54" s="3" t="n">
        <v>1</v>
      </c>
      <c r="O54" s="3" t="n">
        <v>21</v>
      </c>
      <c r="P54" s="3" t="n">
        <v>10.1768391053626</v>
      </c>
      <c r="Q54" s="3" t="n">
        <v>159.730018883386</v>
      </c>
      <c r="R54" s="4" t="inlineStr">
        <is>
          <t>HAZARD</t>
        </is>
      </c>
      <c r="S54" s="4" t="inlineStr">
        <is>
          <t>POLY</t>
        </is>
      </c>
      <c r="T54" s="4" t="inlineStr">
        <is>
          <t>AIC</t>
        </is>
      </c>
      <c r="U54" s="3" t="n">
        <v>95</v>
      </c>
      <c r="V54" s="3" t="n">
        <v>13.28418775842609</v>
      </c>
      <c r="W54" s="3" t="n">
        <v>151.1851894099858</v>
      </c>
      <c r="X54" s="5" t="inlineStr"/>
      <c r="Y54" s="7" t="n">
        <v>1</v>
      </c>
      <c r="Z54" s="12" t="n">
        <v>45046.66325207176</v>
      </c>
      <c r="AA54" s="3" t="n">
        <v>0.848012</v>
      </c>
      <c r="AB54" s="4">
        <f>HYPERLINK("file:///PrunModu-ab-5mn-m-haz-pol-la-ra-fyzl580x", "PrunModu-ab-5mn-m-haz-pol-la-ra-fyzl580x")</f>
        <v/>
      </c>
      <c r="AC54" s="3" t="n">
        <v>19</v>
      </c>
      <c r="AD54" s="3" t="n">
        <v>96</v>
      </c>
      <c r="AE54" s="3" t="n">
        <v>190</v>
      </c>
      <c r="AF54" s="3" t="n">
        <v>0.1</v>
      </c>
      <c r="AG54" s="3" t="n">
        <v>0.2762203</v>
      </c>
      <c r="AH54" s="3" t="n">
        <v>0.05837291</v>
      </c>
      <c r="AI54" s="3" t="n">
        <v>0.1713123</v>
      </c>
      <c r="AJ54" s="3" t="n">
        <v>95</v>
      </c>
      <c r="AK54" s="3" t="n">
        <v>13.2842</v>
      </c>
      <c r="AL54" s="3" t="n">
        <v>151.185</v>
      </c>
      <c r="AM54" s="3" t="n">
        <v>90.47619047619048</v>
      </c>
      <c r="AN54" s="3" t="n">
        <v>2</v>
      </c>
      <c r="AO54" s="3" t="n">
        <v>0</v>
      </c>
      <c r="AP54" s="3" t="n">
        <v>188.8783</v>
      </c>
      <c r="AQ54" s="7" t="n">
        <v>0.7067462</v>
      </c>
      <c r="AR54" s="3" t="n">
        <v>0.4857259</v>
      </c>
      <c r="AS54" s="3" t="n">
        <v>0.7067462</v>
      </c>
      <c r="AT54" s="5" t="inlineStr"/>
      <c r="AU54" s="3" t="n">
        <v>0.0001090433</v>
      </c>
      <c r="AV54" s="3" t="n">
        <v>0.1661199</v>
      </c>
      <c r="AW54" s="3" t="n">
        <v>7.698766000000001e-05</v>
      </c>
      <c r="AX54" s="3" t="n">
        <v>0.0001544461</v>
      </c>
      <c r="AY54" s="3" t="n">
        <v>17</v>
      </c>
      <c r="AZ54" s="3" t="n">
        <v>0.802442</v>
      </c>
      <c r="BA54" s="3" t="n">
        <v>0.1661199</v>
      </c>
      <c r="BB54" s="3" t="n">
        <v>0.5665467</v>
      </c>
      <c r="BC54" s="3" t="n">
        <v>1</v>
      </c>
      <c r="BD54" s="3" t="n">
        <v>17</v>
      </c>
      <c r="BE54" s="3" t="n">
        <v>135.4302</v>
      </c>
      <c r="BF54" s="3" t="n">
        <v>0.08305993</v>
      </c>
      <c r="BG54" s="3" t="n">
        <v>113.6946</v>
      </c>
      <c r="BH54" s="3" t="n">
        <v>161.321</v>
      </c>
      <c r="BI54" s="3" t="n">
        <v>17</v>
      </c>
      <c r="BJ54" s="3" t="n">
        <v>189.6283</v>
      </c>
      <c r="BK54" s="3" t="n">
        <v>190.7672</v>
      </c>
      <c r="BL54" s="3" t="n">
        <v>-92.43917</v>
      </c>
      <c r="BM54" s="7" t="n">
        <v>0.8299105</v>
      </c>
      <c r="BN54" s="3" t="n">
        <v>0.8</v>
      </c>
      <c r="BO54" s="3" t="n">
        <v>0.7</v>
      </c>
      <c r="BP54" s="4" t="inlineStr">
        <is>
          <t>HAZARD</t>
        </is>
      </c>
      <c r="BQ54" s="4" t="inlineStr">
        <is>
          <t>POLY</t>
        </is>
      </c>
      <c r="BR54" s="3" t="n">
        <v>2</v>
      </c>
      <c r="BS54" s="3" t="n">
        <v>0</v>
      </c>
      <c r="BT54" s="3" t="n">
        <v>0</v>
      </c>
      <c r="BU54" s="3" t="n">
        <v>129.7474</v>
      </c>
      <c r="BV54" s="3" t="n">
        <v>8.066585</v>
      </c>
      <c r="BW54" s="5" t="inlineStr"/>
      <c r="BX54" s="3" t="n">
        <v>1.735478</v>
      </c>
      <c r="BY54" s="3" t="n">
        <v>0.3223251</v>
      </c>
      <c r="BZ54" s="3" t="n">
        <v>0.9302207</v>
      </c>
      <c r="CA54" s="3" t="n">
        <v>3.237817</v>
      </c>
      <c r="CB54" s="3" t="n">
        <v>101.7587</v>
      </c>
      <c r="CC54" s="3" t="n">
        <v>1.735478</v>
      </c>
      <c r="CD54" s="3" t="n">
        <v>0</v>
      </c>
      <c r="CE54" s="10" t="n">
        <v>0.3223251</v>
      </c>
      <c r="CF54" s="3" t="n">
        <v>0.9302207</v>
      </c>
      <c r="CG54" s="3" t="n">
        <v>3.237817</v>
      </c>
      <c r="CH54" s="3" t="n">
        <v>101.7587</v>
      </c>
      <c r="CI54" s="3" t="n">
        <v>42</v>
      </c>
      <c r="CJ54" s="3" t="n">
        <v>0.3223251</v>
      </c>
      <c r="CK54" s="3" t="n">
        <v>22</v>
      </c>
      <c r="CL54" s="3" t="n">
        <v>78</v>
      </c>
      <c r="CM54" s="3" t="n">
        <v>101.7587</v>
      </c>
      <c r="CN54" s="3" t="n">
        <v>0.7036675682899297</v>
      </c>
      <c r="CO54" s="3" t="n">
        <v>0.621720430003854</v>
      </c>
      <c r="CP54" s="3" t="n">
        <v>0.5791107851112401</v>
      </c>
      <c r="CQ54" s="3" t="n">
        <v>0.5920698791793314</v>
      </c>
      <c r="CR54" s="3" t="n">
        <v>0.6027329620999285</v>
      </c>
      <c r="CS54" s="3" t="n">
        <v>0.4586131025417942</v>
      </c>
      <c r="CT54" s="3" t="n">
        <v>1</v>
      </c>
      <c r="CU54" s="3" t="n">
        <v>1</v>
      </c>
      <c r="CV54" s="3" t="n">
        <v>0</v>
      </c>
      <c r="CW54" s="3" t="n">
        <v>2</v>
      </c>
      <c r="CX54" s="3" t="n">
        <v>0</v>
      </c>
      <c r="CY54" s="3" t="n">
        <v>0</v>
      </c>
      <c r="CZ54" s="3" t="n">
        <v>0</v>
      </c>
      <c r="DA54" s="3" t="n">
        <v>0</v>
      </c>
      <c r="DB54" s="3" t="n">
        <v>0</v>
      </c>
      <c r="DC54" s="3" t="n">
        <v>0</v>
      </c>
      <c r="DD54" s="3" t="n">
        <v>0</v>
      </c>
      <c r="DE54" s="3" t="n">
        <v>8</v>
      </c>
      <c r="DF54" s="3" t="n">
        <v>3</v>
      </c>
      <c r="DG54" s="3" t="n">
        <v>2</v>
      </c>
      <c r="DH54" s="3" t="n">
        <v>0</v>
      </c>
      <c r="DI54" s="3" t="n">
        <v>0</v>
      </c>
      <c r="DJ54" s="3" t="n">
        <v>0</v>
      </c>
      <c r="DK54" s="3" t="n">
        <v>0</v>
      </c>
      <c r="DL54" s="3" t="n">
        <v>16</v>
      </c>
    </row>
    <row r="55">
      <c r="A55" s="1" t="n">
        <v>54</v>
      </c>
      <c r="B55" s="3" t="n">
        <v>78</v>
      </c>
      <c r="C55" s="3" t="n">
        <v>2</v>
      </c>
      <c r="D55" s="4" t="inlineStr">
        <is>
          <t>Prunella modularis</t>
        </is>
      </c>
      <c r="E55" s="4" t="inlineStr">
        <is>
          <t>a+b</t>
        </is>
      </c>
      <c r="F55" s="4" t="inlineStr">
        <is>
          <t>m</t>
        </is>
      </c>
      <c r="G55" s="4" t="inlineStr">
        <is>
          <t>5mn</t>
        </is>
      </c>
      <c r="H55" s="4" t="inlineStr">
        <is>
          <t>HAZARD</t>
        </is>
      </c>
      <c r="I55" s="4" t="inlineStr">
        <is>
          <t>POLY</t>
        </is>
      </c>
      <c r="J55" s="3" t="n">
        <v>19.05523652726791</v>
      </c>
      <c r="K55" s="3" t="n">
        <v>159.7295722300595</v>
      </c>
      <c r="L55" s="3" t="n">
        <v>7</v>
      </c>
      <c r="M55" s="4" t="inlineStr">
        <is>
          <t>PrunModu-ab-5mn-m-haz-pol-la-ra-ma</t>
        </is>
      </c>
      <c r="N55" s="3" t="n">
        <v>1</v>
      </c>
      <c r="O55" s="3" t="n">
        <v>21</v>
      </c>
      <c r="P55" s="3" t="n">
        <v>10.1768391053626</v>
      </c>
      <c r="Q55" s="3" t="n">
        <v>159.730018883386</v>
      </c>
      <c r="R55" s="4" t="inlineStr">
        <is>
          <t>HAZARD</t>
        </is>
      </c>
      <c r="S55" s="4" t="inlineStr">
        <is>
          <t>POLY</t>
        </is>
      </c>
      <c r="T55" s="4" t="inlineStr">
        <is>
          <t>AIC</t>
        </is>
      </c>
      <c r="U55" s="3" t="n">
        <v>95</v>
      </c>
      <c r="V55" s="3" t="n">
        <v>19.05523652726791</v>
      </c>
      <c r="W55" s="3" t="n">
        <v>159.7295722300595</v>
      </c>
      <c r="X55" s="3" t="n">
        <v>7</v>
      </c>
      <c r="Y55" s="7" t="n">
        <v>1</v>
      </c>
      <c r="Z55" s="12" t="n">
        <v>45046.6632522338</v>
      </c>
      <c r="AA55" s="3" t="n">
        <v>0.757005</v>
      </c>
      <c r="AB55" s="4">
        <f>HYPERLINK("file:///PrunModu-ab-5mn-m-haz-pol-la-ra-ma-9sbd5tsx", "PrunModu-ab-5mn-m-haz-pol-la-ra-ma-9sbd5tsx")</f>
        <v/>
      </c>
      <c r="AC55" s="3" t="n">
        <v>19</v>
      </c>
      <c r="AD55" s="3" t="n">
        <v>96</v>
      </c>
      <c r="AE55" s="3" t="n">
        <v>190</v>
      </c>
      <c r="AF55" s="3" t="n">
        <v>0.1</v>
      </c>
      <c r="AG55" s="3" t="n">
        <v>0.2762203</v>
      </c>
      <c r="AH55" s="3" t="n">
        <v>0.05837291</v>
      </c>
      <c r="AI55" s="3" t="n">
        <v>0.1713123</v>
      </c>
      <c r="AJ55" s="3" t="n">
        <v>95</v>
      </c>
      <c r="AK55" s="3" t="n">
        <v>19.0552</v>
      </c>
      <c r="AL55" s="3" t="n">
        <v>159.73</v>
      </c>
      <c r="AM55" s="3" t="n">
        <v>90.47619047619048</v>
      </c>
      <c r="AN55" s="3" t="n">
        <v>2</v>
      </c>
      <c r="AO55" s="3" t="n">
        <v>0</v>
      </c>
      <c r="AP55" s="3" t="n">
        <v>189.1484</v>
      </c>
      <c r="AQ55" s="6" t="n">
        <v>0.4872547</v>
      </c>
      <c r="AR55" s="3" t="n">
        <v>0.4872547</v>
      </c>
      <c r="AS55" s="5" t="inlineStr"/>
      <c r="AT55" s="5" t="inlineStr"/>
      <c r="AU55" s="3" t="n">
        <v>0.0001118425</v>
      </c>
      <c r="AV55" s="3" t="n">
        <v>0.1496309</v>
      </c>
      <c r="AW55" s="3" t="n">
        <v>8.170734000000001e-05</v>
      </c>
      <c r="AX55" s="3" t="n">
        <v>0.0001530921</v>
      </c>
      <c r="AY55" s="3" t="n">
        <v>17</v>
      </c>
      <c r="AZ55" s="3" t="n">
        <v>0.7008905</v>
      </c>
      <c r="BA55" s="3" t="n">
        <v>0.1496309</v>
      </c>
      <c r="BB55" s="3" t="n">
        <v>0.5120406</v>
      </c>
      <c r="BC55" s="3" t="n">
        <v>0.9593918</v>
      </c>
      <c r="BD55" s="3" t="n">
        <v>17</v>
      </c>
      <c r="BE55" s="3" t="n">
        <v>133.7247</v>
      </c>
      <c r="BF55" s="3" t="n">
        <v>0.07481547</v>
      </c>
      <c r="BG55" s="3" t="n">
        <v>114.2234</v>
      </c>
      <c r="BH55" s="3" t="n">
        <v>156.5554</v>
      </c>
      <c r="BI55" s="3" t="n">
        <v>17</v>
      </c>
      <c r="BJ55" s="3" t="n">
        <v>189.8984</v>
      </c>
      <c r="BK55" s="3" t="n">
        <v>191.0373</v>
      </c>
      <c r="BL55" s="3" t="n">
        <v>-92.5742</v>
      </c>
      <c r="BM55" s="7" t="n">
        <v>0.8085672</v>
      </c>
      <c r="BN55" s="3" t="n">
        <v>0.8</v>
      </c>
      <c r="BO55" s="3" t="n">
        <v>0.7</v>
      </c>
      <c r="BP55" s="4" t="inlineStr">
        <is>
          <t>HAZARD</t>
        </is>
      </c>
      <c r="BQ55" s="4" t="inlineStr">
        <is>
          <t>POLY</t>
        </is>
      </c>
      <c r="BR55" s="3" t="n">
        <v>2</v>
      </c>
      <c r="BS55" s="3" t="n">
        <v>0</v>
      </c>
      <c r="BT55" s="3" t="n">
        <v>0</v>
      </c>
      <c r="BU55" s="3" t="n">
        <v>127.5258</v>
      </c>
      <c r="BV55" s="3" t="n">
        <v>10.23786</v>
      </c>
      <c r="BW55" s="5" t="inlineStr"/>
      <c r="BX55" s="3" t="n">
        <v>1.780029</v>
      </c>
      <c r="BY55" s="3" t="n">
        <v>0.314145</v>
      </c>
      <c r="BZ55" s="3" t="n">
        <v>0.9689784</v>
      </c>
      <c r="CA55" s="3" t="n">
        <v>3.269941</v>
      </c>
      <c r="CB55" s="3" t="n">
        <v>107.3011</v>
      </c>
      <c r="CC55" s="3" t="n">
        <v>1.780029</v>
      </c>
      <c r="CD55" s="3" t="n">
        <v>0</v>
      </c>
      <c r="CE55" s="10" t="n">
        <v>0.314145</v>
      </c>
      <c r="CF55" s="3" t="n">
        <v>0.9689784</v>
      </c>
      <c r="CG55" s="3" t="n">
        <v>3.269941</v>
      </c>
      <c r="CH55" s="3" t="n">
        <v>107.3011</v>
      </c>
      <c r="CI55" s="3" t="n">
        <v>43</v>
      </c>
      <c r="CJ55" s="3" t="n">
        <v>0.314145</v>
      </c>
      <c r="CK55" s="3" t="n">
        <v>23</v>
      </c>
      <c r="CL55" s="3" t="n">
        <v>78</v>
      </c>
      <c r="CM55" s="3" t="n">
        <v>107.3011</v>
      </c>
      <c r="CN55" s="3" t="n">
        <v>0.6707408798187092</v>
      </c>
      <c r="CO55" s="3" t="n">
        <v>0.599301108171411</v>
      </c>
      <c r="CP55" s="3" t="n">
        <v>0.5638114374854468</v>
      </c>
      <c r="CQ55" s="3" t="n">
        <v>0.5547430870678212</v>
      </c>
      <c r="CR55" s="3" t="n">
        <v>0.5868564851659464</v>
      </c>
      <c r="CS55" s="3" t="n">
        <v>0.4570643768540937</v>
      </c>
      <c r="CT55" s="3" t="n">
        <v>2</v>
      </c>
      <c r="CU55" s="3" t="n">
        <v>1</v>
      </c>
      <c r="CV55" s="3" t="n">
        <v>0</v>
      </c>
      <c r="CW55" s="3" t="n">
        <v>0</v>
      </c>
      <c r="CX55" s="3" t="n">
        <v>0</v>
      </c>
      <c r="CY55" s="3" t="n">
        <v>0</v>
      </c>
      <c r="CZ55" s="3" t="n">
        <v>0</v>
      </c>
      <c r="DA55" s="3" t="n">
        <v>0</v>
      </c>
      <c r="DB55" s="3" t="n">
        <v>0</v>
      </c>
      <c r="DC55" s="3" t="n">
        <v>0</v>
      </c>
      <c r="DD55" s="3" t="n">
        <v>0</v>
      </c>
      <c r="DE55" s="3" t="n">
        <v>13</v>
      </c>
      <c r="DF55" s="3" t="n">
        <v>8</v>
      </c>
      <c r="DG55" s="3" t="n">
        <v>6</v>
      </c>
      <c r="DH55" s="3" t="n">
        <v>1</v>
      </c>
      <c r="DI55" s="3" t="n">
        <v>2</v>
      </c>
      <c r="DJ55" s="3" t="n">
        <v>1</v>
      </c>
      <c r="DK55" s="3" t="n">
        <v>1</v>
      </c>
      <c r="DL55" s="3" t="n">
        <v>18</v>
      </c>
    </row>
    <row r="56">
      <c r="A56" s="1" t="n">
        <v>55</v>
      </c>
      <c r="B56" t="n">
        <v>57</v>
      </c>
      <c r="C56" t="n">
        <v>2</v>
      </c>
      <c r="D56" s="8" t="inlineStr">
        <is>
          <t>Prunella modularis</t>
        </is>
      </c>
      <c r="E56" s="8" t="inlineStr">
        <is>
          <t>a+b</t>
        </is>
      </c>
      <c r="F56" s="8" t="inlineStr">
        <is>
          <t>m</t>
        </is>
      </c>
      <c r="G56" s="8" t="inlineStr">
        <is>
          <t>5mn</t>
        </is>
      </c>
      <c r="H56" s="8" t="inlineStr">
        <is>
          <t>HNORMAL</t>
        </is>
      </c>
      <c r="I56" s="8" t="inlineStr">
        <is>
          <t>POLY</t>
        </is>
      </c>
      <c r="J56" s="9" t="inlineStr"/>
      <c r="K56" s="9" t="inlineStr"/>
      <c r="L56" t="n">
        <v>4</v>
      </c>
      <c r="M56" s="8" t="inlineStr">
        <is>
          <t>PrunModu-ab-5mn-m-hno-pol-ma</t>
        </is>
      </c>
      <c r="N56" t="n">
        <v>1</v>
      </c>
      <c r="O56" t="n">
        <v>21</v>
      </c>
      <c r="P56" t="n">
        <v>10.1768391053626</v>
      </c>
      <c r="Q56" t="n">
        <v>159.730018883386</v>
      </c>
      <c r="R56" s="8" t="inlineStr">
        <is>
          <t>HNORMAL</t>
        </is>
      </c>
      <c r="S56" s="8" t="inlineStr">
        <is>
          <t>POLY</t>
        </is>
      </c>
      <c r="T56" s="8" t="inlineStr">
        <is>
          <t>AIC</t>
        </is>
      </c>
      <c r="U56" t="n">
        <v>95</v>
      </c>
      <c r="V56" s="9" t="inlineStr"/>
      <c r="W56" s="9" t="inlineStr"/>
      <c r="X56" t="n">
        <v>4</v>
      </c>
      <c r="Y56" s="7" t="n">
        <v>1</v>
      </c>
      <c r="Z56" s="2" t="n">
        <v>45046.66323956018</v>
      </c>
      <c r="AA56" t="n">
        <v>0.6860039999999999</v>
      </c>
      <c r="AB56" s="8">
        <f>HYPERLINK("file:///PrunModu-ab-5mn-m-hno-pol-ma-e0imn7lg", "PrunModu-ab-5mn-m-hno-pol-ma-e0imn7lg")</f>
        <v/>
      </c>
      <c r="AC56" t="n">
        <v>21</v>
      </c>
      <c r="AD56" t="n">
        <v>96</v>
      </c>
      <c r="AE56" t="n">
        <v>190</v>
      </c>
      <c r="AF56" t="n">
        <v>0.1105263</v>
      </c>
      <c r="AG56" t="n">
        <v>0.2719502</v>
      </c>
      <c r="AH56" t="n">
        <v>0.06503759000000001</v>
      </c>
      <c r="AI56" t="n">
        <v>0.1878309</v>
      </c>
      <c r="AJ56" t="n">
        <v>95</v>
      </c>
      <c r="AK56" t="n">
        <v>0</v>
      </c>
      <c r="AL56" t="n">
        <v>159.73</v>
      </c>
      <c r="AM56" t="n">
        <v>100</v>
      </c>
      <c r="AN56" t="n">
        <v>1</v>
      </c>
      <c r="AO56" t="n">
        <v>9.179699999999997</v>
      </c>
      <c r="AP56" t="n">
        <v>212.7953</v>
      </c>
      <c r="AQ56" s="7" t="n">
        <v>0.9241697</v>
      </c>
      <c r="AR56" t="n">
        <v>0.9241697</v>
      </c>
      <c r="AS56" s="9" t="inlineStr"/>
      <c r="AT56" s="9" t="inlineStr"/>
      <c r="AU56" t="n">
        <v>0.0001547174</v>
      </c>
      <c r="AV56" t="n">
        <v>0.2930313</v>
      </c>
      <c r="AW56" t="n">
        <v>8.502048e-05</v>
      </c>
      <c r="AX56" t="n">
        <v>0.0002815496</v>
      </c>
      <c r="AY56" t="n">
        <v>20</v>
      </c>
      <c r="AZ56" t="n">
        <v>0.5066612</v>
      </c>
      <c r="BA56" t="n">
        <v>0.2930313</v>
      </c>
      <c r="BB56" t="n">
        <v>0.278421</v>
      </c>
      <c r="BC56" t="n">
        <v>0.9220051</v>
      </c>
      <c r="BD56" t="n">
        <v>20</v>
      </c>
      <c r="BE56" t="n">
        <v>113.6961</v>
      </c>
      <c r="BF56" t="n">
        <v>0.1465156</v>
      </c>
      <c r="BG56" t="n">
        <v>83.89146</v>
      </c>
      <c r="BH56" t="n">
        <v>154.0895</v>
      </c>
      <c r="BI56" t="n">
        <v>20</v>
      </c>
      <c r="BJ56" t="n">
        <v>213.0058</v>
      </c>
      <c r="BK56" t="n">
        <v>213.8398</v>
      </c>
      <c r="BL56" t="n">
        <v>-105.3976</v>
      </c>
      <c r="BM56" s="7" t="n">
        <v>0.8853005</v>
      </c>
      <c r="BN56" t="n">
        <v>1</v>
      </c>
      <c r="BO56" t="n">
        <v>1</v>
      </c>
      <c r="BP56" s="8" t="inlineStr">
        <is>
          <t>HNORMAL</t>
        </is>
      </c>
      <c r="BQ56" s="8" t="inlineStr">
        <is>
          <t>POLY</t>
        </is>
      </c>
      <c r="BR56" t="n">
        <v>1</v>
      </c>
      <c r="BS56" t="n">
        <v>0</v>
      </c>
      <c r="BT56" t="n">
        <v>0</v>
      </c>
      <c r="BU56" t="n">
        <v>90.47911999999999</v>
      </c>
      <c r="BV56" s="9" t="inlineStr"/>
      <c r="BW56" s="9" t="inlineStr"/>
      <c r="BX56" t="n">
        <v>2.721605</v>
      </c>
      <c r="BY56" t="n">
        <v>0.3997802</v>
      </c>
      <c r="BZ56" t="n">
        <v>1.259828</v>
      </c>
      <c r="CA56" t="n">
        <v>5.879478</v>
      </c>
      <c r="CB56" t="n">
        <v>59.92889</v>
      </c>
      <c r="CC56" t="n">
        <v>2.721605</v>
      </c>
      <c r="CD56" t="n">
        <v>0.08122989999999997</v>
      </c>
      <c r="CE56" s="10" t="n">
        <v>0.3997802</v>
      </c>
      <c r="CF56" t="n">
        <v>1.259828</v>
      </c>
      <c r="CG56" t="n">
        <v>5.879478</v>
      </c>
      <c r="CH56" t="n">
        <v>59.92889</v>
      </c>
      <c r="CI56" t="n">
        <v>65</v>
      </c>
      <c r="CJ56" t="n">
        <v>0.3997802</v>
      </c>
      <c r="CK56" t="n">
        <v>30</v>
      </c>
      <c r="CL56" t="n">
        <v>141</v>
      </c>
      <c r="CM56" t="n">
        <v>59.92889</v>
      </c>
      <c r="CN56" t="n">
        <v>0.7388546737585572</v>
      </c>
      <c r="CO56" t="n">
        <v>0.6540009437373021</v>
      </c>
      <c r="CP56" t="n">
        <v>0.5328465889867956</v>
      </c>
      <c r="CQ56" t="n">
        <v>0.5664666685069604</v>
      </c>
      <c r="CR56" t="n">
        <v>0.563768640113625</v>
      </c>
      <c r="CS56" t="n">
        <v>0.3339209157609507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4</v>
      </c>
      <c r="DF56" t="n">
        <v>0</v>
      </c>
      <c r="DG56" t="n">
        <v>0</v>
      </c>
      <c r="DH56" t="n">
        <v>2</v>
      </c>
      <c r="DI56" t="n">
        <v>1</v>
      </c>
      <c r="DJ56" t="n">
        <v>2</v>
      </c>
      <c r="DK56" t="n">
        <v>6</v>
      </c>
      <c r="DL56" t="n">
        <v>2</v>
      </c>
    </row>
    <row r="57">
      <c r="A57" s="1" t="n">
        <v>56</v>
      </c>
      <c r="B57" s="3" t="n">
        <v>61</v>
      </c>
      <c r="C57" s="3" t="n">
        <v>2</v>
      </c>
      <c r="D57" s="4" t="inlineStr">
        <is>
          <t>Prunella modularis</t>
        </is>
      </c>
      <c r="E57" s="4" t="inlineStr">
        <is>
          <t>a+b</t>
        </is>
      </c>
      <c r="F57" s="4" t="inlineStr">
        <is>
          <t>m</t>
        </is>
      </c>
      <c r="G57" s="4" t="inlineStr">
        <is>
          <t>5mn</t>
        </is>
      </c>
      <c r="H57" s="4" t="inlineStr">
        <is>
          <t>HNORMAL</t>
        </is>
      </c>
      <c r="I57" s="4" t="inlineStr">
        <is>
          <t>POLY</t>
        </is>
      </c>
      <c r="J57" s="3" t="n">
        <v>11.93994734434171</v>
      </c>
      <c r="K57" s="5" t="inlineStr"/>
      <c r="L57" s="3" t="n">
        <v>4</v>
      </c>
      <c r="M57" s="4" t="inlineStr">
        <is>
          <t>PrunModu-ab-5mn-m-hno-pol-la-ma</t>
        </is>
      </c>
      <c r="N57" s="3" t="n">
        <v>1</v>
      </c>
      <c r="O57" s="3" t="n">
        <v>21</v>
      </c>
      <c r="P57" s="3" t="n">
        <v>10.1768391053626</v>
      </c>
      <c r="Q57" s="3" t="n">
        <v>159.730018883386</v>
      </c>
      <c r="R57" s="4" t="inlineStr">
        <is>
          <t>HNORMAL</t>
        </is>
      </c>
      <c r="S57" s="4" t="inlineStr">
        <is>
          <t>POLY</t>
        </is>
      </c>
      <c r="T57" s="4" t="inlineStr">
        <is>
          <t>AIC</t>
        </is>
      </c>
      <c r="U57" s="3" t="n">
        <v>95</v>
      </c>
      <c r="V57" s="3" t="n">
        <v>11.93994734434171</v>
      </c>
      <c r="W57" s="5" t="inlineStr"/>
      <c r="X57" s="3" t="n">
        <v>4</v>
      </c>
      <c r="Y57" s="7" t="n">
        <v>1</v>
      </c>
      <c r="Z57" s="12" t="n">
        <v>45046.66324359953</v>
      </c>
      <c r="AA57" s="3" t="n">
        <v>0.903003</v>
      </c>
      <c r="AB57" s="4">
        <f>HYPERLINK("file:///PrunModu-ab-5mn-m-hno-pol-la-ma-e3zn5trg", "PrunModu-ab-5mn-m-hno-pol-la-ma-e3zn5trg")</f>
        <v/>
      </c>
      <c r="AC57" s="3" t="n">
        <v>20</v>
      </c>
      <c r="AD57" s="3" t="n">
        <v>96</v>
      </c>
      <c r="AE57" s="3" t="n">
        <v>190</v>
      </c>
      <c r="AF57" s="3" t="n">
        <v>0.1052632</v>
      </c>
      <c r="AG57" s="3" t="n">
        <v>0.265096</v>
      </c>
      <c r="AH57" s="3" t="n">
        <v>0.06274579</v>
      </c>
      <c r="AI57" s="3" t="n">
        <v>0.1765909</v>
      </c>
      <c r="AJ57" s="3" t="n">
        <v>95</v>
      </c>
      <c r="AK57" s="3" t="n">
        <v>11.9399</v>
      </c>
      <c r="AL57" s="3" t="n">
        <v>159.73</v>
      </c>
      <c r="AM57" s="3" t="n">
        <v>95.23809523809524</v>
      </c>
      <c r="AN57" s="3" t="n">
        <v>1</v>
      </c>
      <c r="AO57" s="3" t="n">
        <v>0</v>
      </c>
      <c r="AP57" s="3" t="n">
        <v>199.3771</v>
      </c>
      <c r="AQ57" s="7" t="n">
        <v>0.9782082</v>
      </c>
      <c r="AR57" s="3" t="n">
        <v>0.9782082</v>
      </c>
      <c r="AS57" s="5" t="inlineStr"/>
      <c r="AT57" s="5" t="inlineStr"/>
      <c r="AU57" s="3" t="n">
        <v>0.0001451456</v>
      </c>
      <c r="AV57" s="3" t="n">
        <v>0.3220581</v>
      </c>
      <c r="AW57" s="3" t="n">
        <v>7.520535000000001e-05</v>
      </c>
      <c r="AX57" s="3" t="n">
        <v>0.0002801295</v>
      </c>
      <c r="AY57" s="3" t="n">
        <v>19</v>
      </c>
      <c r="AZ57" s="3" t="n">
        <v>0.5400738</v>
      </c>
      <c r="BA57" s="3" t="n">
        <v>0.3220581</v>
      </c>
      <c r="BB57" s="3" t="n">
        <v>0.2798325</v>
      </c>
      <c r="BC57" s="3" t="n">
        <v>1</v>
      </c>
      <c r="BD57" s="3" t="n">
        <v>19</v>
      </c>
      <c r="BE57" s="3" t="n">
        <v>117.3851</v>
      </c>
      <c r="BF57" s="3" t="n">
        <v>0.161029</v>
      </c>
      <c r="BG57" s="3" t="n">
        <v>83.97989</v>
      </c>
      <c r="BH57" s="3" t="n">
        <v>164.0782</v>
      </c>
      <c r="BI57" s="3" t="n">
        <v>19</v>
      </c>
      <c r="BJ57" s="3" t="n">
        <v>199.5993</v>
      </c>
      <c r="BK57" s="3" t="n">
        <v>200.3728</v>
      </c>
      <c r="BL57" s="3" t="n">
        <v>-98.68855000000001</v>
      </c>
      <c r="BM57" s="7" t="n">
        <v>0.915799</v>
      </c>
      <c r="BN57" s="3" t="n">
        <v>1</v>
      </c>
      <c r="BO57" s="3" t="n">
        <v>1</v>
      </c>
      <c r="BP57" s="4" t="inlineStr">
        <is>
          <t>HNORMAL</t>
        </is>
      </c>
      <c r="BQ57" s="4" t="inlineStr">
        <is>
          <t>POLY</t>
        </is>
      </c>
      <c r="BR57" s="3" t="n">
        <v>1</v>
      </c>
      <c r="BS57" s="3" t="n">
        <v>0</v>
      </c>
      <c r="BT57" s="3" t="n">
        <v>0</v>
      </c>
      <c r="BU57" s="3" t="n">
        <v>96.69324</v>
      </c>
      <c r="BV57" s="5" t="inlineStr"/>
      <c r="BW57" s="5" t="inlineStr"/>
      <c r="BX57" s="3" t="n">
        <v>2.431646</v>
      </c>
      <c r="BY57" s="3" t="n">
        <v>0.4171298</v>
      </c>
      <c r="BZ57" s="3" t="n">
        <v>1.087288</v>
      </c>
      <c r="CA57" s="3" t="n">
        <v>5.438212</v>
      </c>
      <c r="CB57" s="3" t="n">
        <v>48.97261</v>
      </c>
      <c r="CC57" s="3" t="n">
        <v>2.431646</v>
      </c>
      <c r="CD57" s="3" t="n">
        <v>0</v>
      </c>
      <c r="CE57" s="10" t="n">
        <v>0.4171298</v>
      </c>
      <c r="CF57" s="3" t="n">
        <v>1.087288</v>
      </c>
      <c r="CG57" s="3" t="n">
        <v>5.438212</v>
      </c>
      <c r="CH57" s="3" t="n">
        <v>48.97261</v>
      </c>
      <c r="CI57" s="3" t="n">
        <v>58</v>
      </c>
      <c r="CJ57" s="3" t="n">
        <v>0.4171298</v>
      </c>
      <c r="CK57" s="3" t="n">
        <v>26</v>
      </c>
      <c r="CL57" s="3" t="n">
        <v>131</v>
      </c>
      <c r="CM57" s="3" t="n">
        <v>48.97261</v>
      </c>
      <c r="CN57" s="3" t="n">
        <v>0.7254493124320582</v>
      </c>
      <c r="CO57" s="3" t="n">
        <v>0.6345489575786198</v>
      </c>
      <c r="CP57" s="3" t="n">
        <v>0.4962712391828547</v>
      </c>
      <c r="CQ57" s="3" t="n">
        <v>0.5351369092918009</v>
      </c>
      <c r="CR57" s="3" t="n">
        <v>0.5312313162486362</v>
      </c>
      <c r="CS57" s="3" t="n">
        <v>0.2928991907120358</v>
      </c>
      <c r="CT57" s="3" t="n">
        <v>1</v>
      </c>
      <c r="CU57" s="3" t="n">
        <v>0</v>
      </c>
      <c r="CV57" s="3" t="n">
        <v>0</v>
      </c>
      <c r="CW57" s="3" t="n">
        <v>0</v>
      </c>
      <c r="CX57" s="3" t="n">
        <v>0</v>
      </c>
      <c r="CY57" s="3" t="n">
        <v>0</v>
      </c>
      <c r="CZ57" s="3" t="n">
        <v>0</v>
      </c>
      <c r="DA57" s="3" t="n">
        <v>0</v>
      </c>
      <c r="DB57" s="3" t="n">
        <v>0</v>
      </c>
      <c r="DC57" s="3" t="n">
        <v>0</v>
      </c>
      <c r="DD57" s="3" t="n">
        <v>0</v>
      </c>
      <c r="DE57" s="3" t="n">
        <v>1</v>
      </c>
      <c r="DF57" s="3" t="n">
        <v>1</v>
      </c>
      <c r="DG57" s="3" t="n">
        <v>1</v>
      </c>
      <c r="DH57" s="3" t="n">
        <v>3</v>
      </c>
      <c r="DI57" s="3" t="n">
        <v>3</v>
      </c>
      <c r="DJ57" s="3" t="n">
        <v>3</v>
      </c>
      <c r="DK57" s="3" t="n">
        <v>9</v>
      </c>
      <c r="DL57" s="3" t="n">
        <v>15</v>
      </c>
    </row>
    <row r="58">
      <c r="A58" s="1" t="n">
        <v>57</v>
      </c>
      <c r="B58" t="n">
        <v>81</v>
      </c>
      <c r="C58" t="n">
        <v>2</v>
      </c>
      <c r="D58" s="8" t="inlineStr">
        <is>
          <t>Prunella modularis</t>
        </is>
      </c>
      <c r="E58" s="8" t="inlineStr">
        <is>
          <t>a+b</t>
        </is>
      </c>
      <c r="F58" s="8" t="inlineStr">
        <is>
          <t>m</t>
        </is>
      </c>
      <c r="G58" s="8" t="inlineStr">
        <is>
          <t>5mn</t>
        </is>
      </c>
      <c r="H58" s="8" t="inlineStr">
        <is>
          <t>HAZARD</t>
        </is>
      </c>
      <c r="I58" s="8" t="inlineStr">
        <is>
          <t>POLY</t>
        </is>
      </c>
      <c r="J58" s="9" t="inlineStr"/>
      <c r="K58" t="n">
        <v>200</v>
      </c>
      <c r="L58" s="9" t="inlineStr"/>
      <c r="M58" s="8" t="inlineStr">
        <is>
          <t>PrunModu-ab-5mn-m-haz-pol-r200</t>
        </is>
      </c>
      <c r="N58" t="n">
        <v>0</v>
      </c>
      <c r="O58" t="n">
        <v>21</v>
      </c>
      <c r="P58" t="n">
        <v>10.1768391053626</v>
      </c>
      <c r="Q58" t="n">
        <v>159.730018883386</v>
      </c>
      <c r="R58" s="8" t="inlineStr">
        <is>
          <t>HAZARD</t>
        </is>
      </c>
      <c r="S58" s="8" t="inlineStr">
        <is>
          <t>POLY</t>
        </is>
      </c>
      <c r="T58" s="8" t="inlineStr">
        <is>
          <t>AIC</t>
        </is>
      </c>
      <c r="U58" t="n">
        <v>95</v>
      </c>
      <c r="V58" s="9" t="inlineStr"/>
      <c r="W58" t="n">
        <v>200</v>
      </c>
      <c r="X58" s="9" t="inlineStr"/>
      <c r="Y58" s="6" t="n">
        <v>2</v>
      </c>
      <c r="Z58" s="2" t="n">
        <v>45046.66325267361</v>
      </c>
      <c r="AA58" t="n">
        <v>0.8830249999999999</v>
      </c>
      <c r="AB58" s="8">
        <f>HYPERLINK("file:///PrunModu-ab-5mn-m-haz-pol-r200-qvoovagu", "PrunModu-ab-5mn-m-haz-pol-r200-qvoovagu")</f>
        <v/>
      </c>
      <c r="AC58" t="n">
        <v>21</v>
      </c>
      <c r="AD58" t="n">
        <v>96</v>
      </c>
      <c r="AE58" t="n">
        <v>190</v>
      </c>
      <c r="AF58" t="n">
        <v>0.1105263</v>
      </c>
      <c r="AG58" t="n">
        <v>0.2719502</v>
      </c>
      <c r="AH58" t="n">
        <v>0.06503759000000001</v>
      </c>
      <c r="AI58" t="n">
        <v>0.1878309</v>
      </c>
      <c r="AJ58" t="n">
        <v>95</v>
      </c>
      <c r="AK58" t="n">
        <v>0</v>
      </c>
      <c r="AL58" t="n">
        <v>200</v>
      </c>
      <c r="AM58" t="n">
        <v>100</v>
      </c>
      <c r="AN58" t="n">
        <v>2</v>
      </c>
      <c r="AO58" t="n">
        <v>1.208100000000002</v>
      </c>
      <c r="AP58" t="n">
        <v>217.3657</v>
      </c>
      <c r="AQ58" s="10" t="n">
        <v>0.1658116</v>
      </c>
      <c r="AR58" t="n">
        <v>0.1161596</v>
      </c>
      <c r="AS58" t="n">
        <v>0.1658116</v>
      </c>
      <c r="AT58" s="9" t="inlineStr"/>
      <c r="AU58" t="n">
        <v>0.0001043737</v>
      </c>
      <c r="AV58" t="n">
        <v>0.1452848</v>
      </c>
      <c r="AW58" t="n">
        <v>7.712904e-05</v>
      </c>
      <c r="AX58" t="n">
        <v>0.0001412422</v>
      </c>
      <c r="AY58" t="n">
        <v>19</v>
      </c>
      <c r="AZ58" t="n">
        <v>0.4790477</v>
      </c>
      <c r="BA58" t="n">
        <v>0.1452848</v>
      </c>
      <c r="BB58" t="n">
        <v>0.3540018</v>
      </c>
      <c r="BC58" t="n">
        <v>0.6482642</v>
      </c>
      <c r="BD58" t="n">
        <v>19</v>
      </c>
      <c r="BE58" t="n">
        <v>138.4265</v>
      </c>
      <c r="BF58" t="n">
        <v>0.07264239</v>
      </c>
      <c r="BG58" t="n">
        <v>118.9255</v>
      </c>
      <c r="BH58" t="n">
        <v>161.1253</v>
      </c>
      <c r="BI58" t="n">
        <v>19</v>
      </c>
      <c r="BJ58" t="n">
        <v>218.0324</v>
      </c>
      <c r="BK58" t="n">
        <v>219.4548</v>
      </c>
      <c r="BL58" t="n">
        <v>-106.6829</v>
      </c>
      <c r="BM58" s="7" t="n">
        <v>0.705287</v>
      </c>
      <c r="BN58" t="n">
        <v>0.7</v>
      </c>
      <c r="BO58" t="n">
        <v>0.6</v>
      </c>
      <c r="BP58" s="8" t="inlineStr">
        <is>
          <t>HAZARD</t>
        </is>
      </c>
      <c r="BQ58" s="8" t="inlineStr">
        <is>
          <t>POLY</t>
        </is>
      </c>
      <c r="BR58" t="n">
        <v>2</v>
      </c>
      <c r="BS58" t="n">
        <v>0</v>
      </c>
      <c r="BT58" t="n">
        <v>0</v>
      </c>
      <c r="BU58" t="n">
        <v>129.0906</v>
      </c>
      <c r="BV58" t="n">
        <v>10.39063</v>
      </c>
      <c r="BW58" s="9" t="inlineStr"/>
      <c r="BX58" t="n">
        <v>1.836018</v>
      </c>
      <c r="BY58" t="n">
        <v>0.3083254</v>
      </c>
      <c r="BZ58" t="n">
        <v>1.010536</v>
      </c>
      <c r="CA58" t="n">
        <v>3.335817</v>
      </c>
      <c r="CB58" t="n">
        <v>111.5381</v>
      </c>
      <c r="CC58" t="n">
        <v>1.836018</v>
      </c>
      <c r="CD58" t="n">
        <v>0</v>
      </c>
      <c r="CE58" s="10" t="n">
        <v>0.3083254</v>
      </c>
      <c r="CF58" t="n">
        <v>1.010536</v>
      </c>
      <c r="CG58" t="n">
        <v>3.335817</v>
      </c>
      <c r="CH58" t="n">
        <v>111.5381</v>
      </c>
      <c r="CI58" t="n">
        <v>44</v>
      </c>
      <c r="CJ58" t="n">
        <v>0.3083254</v>
      </c>
      <c r="CK58" t="n">
        <v>24</v>
      </c>
      <c r="CL58" t="n">
        <v>80</v>
      </c>
      <c r="CM58" t="n">
        <v>111.5381</v>
      </c>
      <c r="CN58" t="n">
        <v>0.5524040455773764</v>
      </c>
      <c r="CO58" t="n">
        <v>0.5075252338843655</v>
      </c>
      <c r="CP58" t="n">
        <v>0.4806526004663527</v>
      </c>
      <c r="CQ58" t="n">
        <v>0.4270452740539767</v>
      </c>
      <c r="CR58" t="n">
        <v>0.5015741418921021</v>
      </c>
      <c r="CS58" t="n">
        <v>0.4021939098988273</v>
      </c>
      <c r="CT58" t="n">
        <v>0</v>
      </c>
      <c r="CU58" t="n">
        <v>2</v>
      </c>
      <c r="CV58" t="n">
        <v>1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21</v>
      </c>
      <c r="DF58" t="n">
        <v>12</v>
      </c>
      <c r="DG58" t="n">
        <v>12</v>
      </c>
      <c r="DH58" t="n">
        <v>4</v>
      </c>
      <c r="DI58" t="n">
        <v>12</v>
      </c>
      <c r="DJ58" t="n">
        <v>9</v>
      </c>
      <c r="DK58" t="n">
        <v>2</v>
      </c>
      <c r="DL58" t="n">
        <v>11</v>
      </c>
    </row>
    <row r="59">
      <c r="A59" s="1" t="n">
        <v>58</v>
      </c>
      <c r="B59" s="3" t="n">
        <v>59</v>
      </c>
      <c r="C59" s="3" t="n">
        <v>2</v>
      </c>
      <c r="D59" s="4" t="inlineStr">
        <is>
          <t>Prunella modularis</t>
        </is>
      </c>
      <c r="E59" s="4" t="inlineStr">
        <is>
          <t>a+b</t>
        </is>
      </c>
      <c r="F59" s="4" t="inlineStr">
        <is>
          <t>m</t>
        </is>
      </c>
      <c r="G59" s="4" t="inlineStr">
        <is>
          <t>5mn</t>
        </is>
      </c>
      <c r="H59" s="4" t="inlineStr">
        <is>
          <t>HNORMAL</t>
        </is>
      </c>
      <c r="I59" s="4" t="inlineStr">
        <is>
          <t>POLY</t>
        </is>
      </c>
      <c r="J59" s="5" t="inlineStr"/>
      <c r="K59" s="3" t="n">
        <v>156.2941801345967</v>
      </c>
      <c r="L59" s="3" t="n">
        <v>4</v>
      </c>
      <c r="M59" s="4" t="inlineStr">
        <is>
          <t>PrunModu-ab-5mn-m-hno-pol-ra-ma</t>
        </is>
      </c>
      <c r="N59" s="3" t="n">
        <v>1</v>
      </c>
      <c r="O59" s="3" t="n">
        <v>21</v>
      </c>
      <c r="P59" s="3" t="n">
        <v>10.1768391053626</v>
      </c>
      <c r="Q59" s="3" t="n">
        <v>159.730018883386</v>
      </c>
      <c r="R59" s="4" t="inlineStr">
        <is>
          <t>HNORMAL</t>
        </is>
      </c>
      <c r="S59" s="4" t="inlineStr">
        <is>
          <t>POLY</t>
        </is>
      </c>
      <c r="T59" s="4" t="inlineStr">
        <is>
          <t>AIC</t>
        </is>
      </c>
      <c r="U59" s="3" t="n">
        <v>95</v>
      </c>
      <c r="V59" s="5" t="inlineStr"/>
      <c r="W59" s="3" t="n">
        <v>156.2941801345967</v>
      </c>
      <c r="X59" s="3" t="n">
        <v>4</v>
      </c>
      <c r="Y59" s="7" t="n">
        <v>1</v>
      </c>
      <c r="Z59" s="12" t="n">
        <v>45046.66324319445</v>
      </c>
      <c r="AA59" s="3" t="n">
        <v>0.828999</v>
      </c>
      <c r="AB59" s="4">
        <f>HYPERLINK("file:///PrunModu-ab-5mn-m-hno-pol-ra-ma-i6957j_c", "PrunModu-ab-5mn-m-hno-pol-ra-ma-i6957j_c")</f>
        <v/>
      </c>
      <c r="AC59" s="3" t="n">
        <v>20</v>
      </c>
      <c r="AD59" s="3" t="n">
        <v>96</v>
      </c>
      <c r="AE59" s="3" t="n">
        <v>190</v>
      </c>
      <c r="AF59" s="3" t="n">
        <v>0.1052632</v>
      </c>
      <c r="AG59" s="3" t="n">
        <v>0.2831461</v>
      </c>
      <c r="AH59" s="3" t="n">
        <v>0.06065181</v>
      </c>
      <c r="AI59" s="3" t="n">
        <v>0.1826876</v>
      </c>
      <c r="AJ59" s="3" t="n">
        <v>95</v>
      </c>
      <c r="AK59" s="3" t="n">
        <v>0</v>
      </c>
      <c r="AL59" s="3" t="n">
        <v>156.294</v>
      </c>
      <c r="AM59" s="3" t="n">
        <v>95.23809523809524</v>
      </c>
      <c r="AN59" s="3" t="n">
        <v>1</v>
      </c>
      <c r="AO59" s="3" t="n">
        <v>0</v>
      </c>
      <c r="AP59" s="3" t="n">
        <v>201.4214</v>
      </c>
      <c r="AQ59" s="7" t="n">
        <v>0.9281696</v>
      </c>
      <c r="AR59" s="3" t="n">
        <v>0.9281696</v>
      </c>
      <c r="AS59" s="5" t="inlineStr"/>
      <c r="AT59" s="5" t="inlineStr"/>
      <c r="AU59" s="3" t="n">
        <v>0.0001751191</v>
      </c>
      <c r="AV59" s="3" t="n">
        <v>0.3102243</v>
      </c>
      <c r="AW59" s="3" t="n">
        <v>9.285285e-05</v>
      </c>
      <c r="AX59" s="3" t="n">
        <v>0.0003302719</v>
      </c>
      <c r="AY59" s="3" t="n">
        <v>19</v>
      </c>
      <c r="AZ59" s="3" t="n">
        <v>0.4675327</v>
      </c>
      <c r="BA59" s="3" t="n">
        <v>0.3102243</v>
      </c>
      <c r="BB59" s="3" t="n">
        <v>0.2478984</v>
      </c>
      <c r="BC59" s="3" t="n">
        <v>0.8817594</v>
      </c>
      <c r="BD59" s="3" t="n">
        <v>19</v>
      </c>
      <c r="BE59" s="3" t="n">
        <v>106.8682</v>
      </c>
      <c r="BF59" s="3" t="n">
        <v>0.1551122</v>
      </c>
      <c r="BG59" s="3" t="n">
        <v>77.39097</v>
      </c>
      <c r="BH59" s="3" t="n">
        <v>147.5728</v>
      </c>
      <c r="BI59" s="3" t="n">
        <v>19</v>
      </c>
      <c r="BJ59" s="3" t="n">
        <v>201.6436</v>
      </c>
      <c r="BK59" s="3" t="n">
        <v>202.4171</v>
      </c>
      <c r="BL59" s="3" t="n">
        <v>-99.71071000000001</v>
      </c>
      <c r="BM59" s="7" t="n">
        <v>0.8234605</v>
      </c>
      <c r="BN59" s="3" t="n">
        <v>1</v>
      </c>
      <c r="BO59" s="3" t="n">
        <v>1</v>
      </c>
      <c r="BP59" s="4" t="inlineStr">
        <is>
          <t>HNORMAL</t>
        </is>
      </c>
      <c r="BQ59" s="4" t="inlineStr">
        <is>
          <t>POLY</t>
        </is>
      </c>
      <c r="BR59" s="3" t="n">
        <v>1</v>
      </c>
      <c r="BS59" s="3" t="n">
        <v>0</v>
      </c>
      <c r="BT59" s="3" t="n">
        <v>0</v>
      </c>
      <c r="BU59" s="3" t="n">
        <v>82.90000999999999</v>
      </c>
      <c r="BV59" s="5" t="inlineStr"/>
      <c r="BW59" s="5" t="inlineStr"/>
      <c r="BX59" s="3" t="n">
        <v>2.933796</v>
      </c>
      <c r="BY59" s="3" t="n">
        <v>0.4200129</v>
      </c>
      <c r="BZ59" s="3" t="n">
        <v>1.308476</v>
      </c>
      <c r="CA59" s="3" t="n">
        <v>6.578002</v>
      </c>
      <c r="CB59" s="3" t="n">
        <v>56.06034</v>
      </c>
      <c r="CC59" s="3" t="n">
        <v>2.933796</v>
      </c>
      <c r="CD59" s="3" t="n">
        <v>0</v>
      </c>
      <c r="CE59" s="10" t="n">
        <v>0.4200129</v>
      </c>
      <c r="CF59" s="3" t="n">
        <v>1.308476</v>
      </c>
      <c r="CG59" s="3" t="n">
        <v>6.578002</v>
      </c>
      <c r="CH59" s="3" t="n">
        <v>56.06034</v>
      </c>
      <c r="CI59" s="3" t="n">
        <v>70</v>
      </c>
      <c r="CJ59" s="3" t="n">
        <v>0.4200129</v>
      </c>
      <c r="CK59" s="3" t="n">
        <v>31</v>
      </c>
      <c r="CL59" s="3" t="n">
        <v>158</v>
      </c>
      <c r="CM59" s="3" t="n">
        <v>56.06034</v>
      </c>
      <c r="CN59" s="3" t="n">
        <v>0.7062501288096047</v>
      </c>
      <c r="CO59" s="3" t="n">
        <v>0.6183359112155782</v>
      </c>
      <c r="CP59" s="3" t="n">
        <v>0.480110685179728</v>
      </c>
      <c r="CQ59" s="3" t="n">
        <v>0.5165958626419002</v>
      </c>
      <c r="CR59" s="3" t="n">
        <v>0.5097706888459712</v>
      </c>
      <c r="CS59" s="3" t="n">
        <v>0.2810736451111271</v>
      </c>
      <c r="CT59" s="3" t="n">
        <v>0</v>
      </c>
      <c r="CU59" s="3" t="n">
        <v>1</v>
      </c>
      <c r="CV59" s="3" t="n">
        <v>0</v>
      </c>
      <c r="CW59" s="3" t="n">
        <v>0</v>
      </c>
      <c r="CX59" s="3" t="n">
        <v>2</v>
      </c>
      <c r="CY59" s="3" t="n">
        <v>0</v>
      </c>
      <c r="CZ59" s="3" t="n">
        <v>0</v>
      </c>
      <c r="DA59" s="3" t="n">
        <v>0</v>
      </c>
      <c r="DB59" s="3" t="n">
        <v>0</v>
      </c>
      <c r="DC59" s="3" t="n">
        <v>0</v>
      </c>
      <c r="DD59" s="3" t="n">
        <v>2</v>
      </c>
      <c r="DE59" s="3" t="n">
        <v>3</v>
      </c>
      <c r="DF59" s="3" t="n">
        <v>2</v>
      </c>
      <c r="DG59" s="3" t="n">
        <v>3</v>
      </c>
      <c r="DH59" s="3" t="n">
        <v>5</v>
      </c>
      <c r="DI59" s="3" t="n">
        <v>4</v>
      </c>
      <c r="DJ59" s="3" t="n">
        <v>6</v>
      </c>
      <c r="DK59" s="3" t="n">
        <v>11</v>
      </c>
      <c r="DL59" s="3" t="n">
        <v>7</v>
      </c>
    </row>
    <row r="60">
      <c r="A60" s="1" t="n">
        <v>59</v>
      </c>
      <c r="B60" t="n">
        <v>56</v>
      </c>
      <c r="C60" t="n">
        <v>2</v>
      </c>
      <c r="D60" s="8" t="inlineStr">
        <is>
          <t>Prunella modularis</t>
        </is>
      </c>
      <c r="E60" s="8" t="inlineStr">
        <is>
          <t>a+b</t>
        </is>
      </c>
      <c r="F60" s="8" t="inlineStr">
        <is>
          <t>m</t>
        </is>
      </c>
      <c r="G60" s="8" t="inlineStr">
        <is>
          <t>5mn</t>
        </is>
      </c>
      <c r="H60" s="8" t="inlineStr">
        <is>
          <t>HNORMAL</t>
        </is>
      </c>
      <c r="I60" s="8" t="inlineStr">
        <is>
          <t>POLY</t>
        </is>
      </c>
      <c r="J60" s="9" t="inlineStr"/>
      <c r="K60" s="9" t="inlineStr"/>
      <c r="L60" s="9" t="inlineStr"/>
      <c r="M60" s="8" t="inlineStr">
        <is>
          <t>PrunModu-ab-5mn-m-hno-pol</t>
        </is>
      </c>
      <c r="N60" t="n">
        <v>0</v>
      </c>
      <c r="O60" t="n">
        <v>21</v>
      </c>
      <c r="P60" t="n">
        <v>10.1768391053626</v>
      </c>
      <c r="Q60" t="n">
        <v>159.730018883386</v>
      </c>
      <c r="R60" s="8" t="inlineStr">
        <is>
          <t>HNORMAL</t>
        </is>
      </c>
      <c r="S60" s="8" t="inlineStr">
        <is>
          <t>POLY</t>
        </is>
      </c>
      <c r="T60" s="8" t="inlineStr">
        <is>
          <t>AIC</t>
        </is>
      </c>
      <c r="U60" t="n">
        <v>95</v>
      </c>
      <c r="V60" s="9" t="inlineStr"/>
      <c r="W60" s="9" t="inlineStr"/>
      <c r="X60" s="9" t="inlineStr"/>
      <c r="Y60" s="7" t="n">
        <v>1</v>
      </c>
      <c r="Z60" s="2" t="n">
        <v>45046.66323832176</v>
      </c>
      <c r="AA60" t="n">
        <v>0.708002</v>
      </c>
      <c r="AB60" s="8">
        <f>HYPERLINK("file:///PrunModu-ab-5mn-m-hno-pol-457r1y8m", "PrunModu-ab-5mn-m-hno-pol-457r1y8m")</f>
        <v/>
      </c>
      <c r="AC60" t="n">
        <v>21</v>
      </c>
      <c r="AD60" t="n">
        <v>96</v>
      </c>
      <c r="AE60" t="n">
        <v>190</v>
      </c>
      <c r="AF60" t="n">
        <v>0.1105263</v>
      </c>
      <c r="AG60" t="n">
        <v>0.2719502</v>
      </c>
      <c r="AH60" t="n">
        <v>0.06503759000000001</v>
      </c>
      <c r="AI60" t="n">
        <v>0.1878309</v>
      </c>
      <c r="AJ60" t="n">
        <v>95</v>
      </c>
      <c r="AK60" t="n">
        <v>0</v>
      </c>
      <c r="AL60" t="n">
        <v>159.73</v>
      </c>
      <c r="AM60" t="n">
        <v>100</v>
      </c>
      <c r="AN60" t="n">
        <v>1</v>
      </c>
      <c r="AO60" t="n">
        <v>9.179699999999997</v>
      </c>
      <c r="AP60" t="n">
        <v>212.7953</v>
      </c>
      <c r="AQ60" s="6" t="n">
        <v>0.3791687</v>
      </c>
      <c r="AR60" t="n">
        <v>0.3631818</v>
      </c>
      <c r="AS60" t="n">
        <v>0.9241697</v>
      </c>
      <c r="AT60" t="n">
        <v>0.3791687</v>
      </c>
      <c r="AU60" t="n">
        <v>0.0001547174</v>
      </c>
      <c r="AV60" t="n">
        <v>0.2930313</v>
      </c>
      <c r="AW60" t="n">
        <v>8.502048e-05</v>
      </c>
      <c r="AX60" t="n">
        <v>0.0002815496</v>
      </c>
      <c r="AY60" t="n">
        <v>20</v>
      </c>
      <c r="AZ60" t="n">
        <v>0.5066612</v>
      </c>
      <c r="BA60" t="n">
        <v>0.2930313</v>
      </c>
      <c r="BB60" t="n">
        <v>0.278421</v>
      </c>
      <c r="BC60" t="n">
        <v>0.9220051</v>
      </c>
      <c r="BD60" t="n">
        <v>20</v>
      </c>
      <c r="BE60" t="n">
        <v>113.6961</v>
      </c>
      <c r="BF60" t="n">
        <v>0.1465156</v>
      </c>
      <c r="BG60" t="n">
        <v>83.89146</v>
      </c>
      <c r="BH60" t="n">
        <v>154.0895</v>
      </c>
      <c r="BI60" t="n">
        <v>20</v>
      </c>
      <c r="BJ60" t="n">
        <v>213.0058</v>
      </c>
      <c r="BK60" t="n">
        <v>213.8398</v>
      </c>
      <c r="BL60" t="n">
        <v>-105.3976</v>
      </c>
      <c r="BM60" s="7" t="n">
        <v>0.8853005</v>
      </c>
      <c r="BN60" t="n">
        <v>1</v>
      </c>
      <c r="BO60" t="n">
        <v>1</v>
      </c>
      <c r="BP60" s="8" t="inlineStr">
        <is>
          <t>HNORMAL</t>
        </is>
      </c>
      <c r="BQ60" s="8" t="inlineStr">
        <is>
          <t>POLY</t>
        </is>
      </c>
      <c r="BR60" t="n">
        <v>1</v>
      </c>
      <c r="BS60" t="n">
        <v>0</v>
      </c>
      <c r="BT60" t="n">
        <v>0</v>
      </c>
      <c r="BU60" t="n">
        <v>90.47911999999999</v>
      </c>
      <c r="BV60" s="9" t="inlineStr"/>
      <c r="BW60" s="9" t="inlineStr"/>
      <c r="BX60" t="n">
        <v>2.721605</v>
      </c>
      <c r="BY60" t="n">
        <v>0.3997802</v>
      </c>
      <c r="BZ60" t="n">
        <v>1.259828</v>
      </c>
      <c r="CA60" t="n">
        <v>5.879478</v>
      </c>
      <c r="CB60" t="n">
        <v>59.92889</v>
      </c>
      <c r="CC60" t="n">
        <v>2.721605</v>
      </c>
      <c r="CD60" t="n">
        <v>0.08122989999999997</v>
      </c>
      <c r="CE60" s="10" t="n">
        <v>0.3997802</v>
      </c>
      <c r="CF60" t="n">
        <v>1.259828</v>
      </c>
      <c r="CG60" t="n">
        <v>5.879478</v>
      </c>
      <c r="CH60" t="n">
        <v>59.92889</v>
      </c>
      <c r="CI60" t="n">
        <v>65</v>
      </c>
      <c r="CJ60" t="n">
        <v>0.3997802</v>
      </c>
      <c r="CK60" t="n">
        <v>30</v>
      </c>
      <c r="CL60" t="n">
        <v>141</v>
      </c>
      <c r="CM60" t="n">
        <v>59.92889</v>
      </c>
      <c r="CN60" t="n">
        <v>0.6505562399844251</v>
      </c>
      <c r="CO60" t="n">
        <v>0.5850775973503672</v>
      </c>
      <c r="CP60" t="n">
        <v>0.4766913641732585</v>
      </c>
      <c r="CQ60" t="n">
        <v>0.4647210085042905</v>
      </c>
      <c r="CR60" t="n">
        <v>0.5106341864774225</v>
      </c>
      <c r="CS60" t="n">
        <v>0.3024493081648231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15</v>
      </c>
      <c r="DF60" t="n">
        <v>10</v>
      </c>
      <c r="DG60" t="n">
        <v>9</v>
      </c>
      <c r="DH60" t="n">
        <v>6</v>
      </c>
      <c r="DI60" t="n">
        <v>10</v>
      </c>
      <c r="DJ60" t="n">
        <v>4</v>
      </c>
      <c r="DK60" t="n">
        <v>8</v>
      </c>
      <c r="DL60" t="n">
        <v>0</v>
      </c>
    </row>
    <row r="61">
      <c r="A61" s="1" t="n">
        <v>60</v>
      </c>
      <c r="B61" t="n">
        <v>85</v>
      </c>
      <c r="C61" t="n">
        <v>2</v>
      </c>
      <c r="D61" s="8" t="inlineStr">
        <is>
          <t>Prunella modularis</t>
        </is>
      </c>
      <c r="E61" s="8" t="inlineStr">
        <is>
          <t>a+b</t>
        </is>
      </c>
      <c r="F61" s="8" t="inlineStr">
        <is>
          <t>m</t>
        </is>
      </c>
      <c r="G61" s="8" t="inlineStr">
        <is>
          <t>5mn</t>
        </is>
      </c>
      <c r="H61" s="8" t="inlineStr">
        <is>
          <t>HAZARD</t>
        </is>
      </c>
      <c r="I61" s="8" t="inlineStr">
        <is>
          <t>POLY</t>
        </is>
      </c>
      <c r="J61" t="n">
        <v>50</v>
      </c>
      <c r="K61" s="9" t="inlineStr"/>
      <c r="L61" s="9" t="inlineStr"/>
      <c r="M61" s="8" t="inlineStr">
        <is>
          <t>PrunModu-ab-5mn-m-haz-pol-l50</t>
        </is>
      </c>
      <c r="N61" t="n">
        <v>0</v>
      </c>
      <c r="O61" t="n">
        <v>21</v>
      </c>
      <c r="P61" t="n">
        <v>10.1768391053626</v>
      </c>
      <c r="Q61" t="n">
        <v>159.730018883386</v>
      </c>
      <c r="R61" s="8" t="inlineStr">
        <is>
          <t>HAZARD</t>
        </is>
      </c>
      <c r="S61" s="8" t="inlineStr">
        <is>
          <t>POLY</t>
        </is>
      </c>
      <c r="T61" s="8" t="inlineStr">
        <is>
          <t>AIC</t>
        </is>
      </c>
      <c r="U61" t="n">
        <v>95</v>
      </c>
      <c r="V61" t="n">
        <v>50</v>
      </c>
      <c r="W61" s="9" t="inlineStr"/>
      <c r="X61" s="9" t="inlineStr"/>
      <c r="Y61" s="6" t="n">
        <v>2</v>
      </c>
      <c r="Z61" s="2" t="n">
        <v>45046.66325313658</v>
      </c>
      <c r="AA61" t="n">
        <v>1.010028</v>
      </c>
      <c r="AB61" s="8">
        <f>HYPERLINK("file:///PrunModu-ab-5mn-m-haz-pol-l50-n309aum8", "PrunModu-ab-5mn-m-haz-pol-l50-n309aum8")</f>
        <v/>
      </c>
      <c r="AC61" t="n">
        <v>16</v>
      </c>
      <c r="AD61" t="n">
        <v>96</v>
      </c>
      <c r="AE61" t="n">
        <v>190</v>
      </c>
      <c r="AF61" t="n">
        <v>0.08421053000000001</v>
      </c>
      <c r="AG61" t="n">
        <v>0.3003276</v>
      </c>
      <c r="AH61" t="n">
        <v>0.04698927</v>
      </c>
      <c r="AI61" t="n">
        <v>0.1509156</v>
      </c>
      <c r="AJ61" t="n">
        <v>95</v>
      </c>
      <c r="AK61" t="n">
        <v>50</v>
      </c>
      <c r="AL61" t="n">
        <v>159.73</v>
      </c>
      <c r="AM61" t="n">
        <v>76.19047619047619</v>
      </c>
      <c r="AN61" t="n">
        <v>2</v>
      </c>
      <c r="AO61" t="n">
        <v>1.629400000000004</v>
      </c>
      <c r="AP61" t="n">
        <v>153.6578</v>
      </c>
      <c r="AQ61" s="6" t="n">
        <v>0.47041</v>
      </c>
      <c r="AR61" t="n">
        <v>0.1719424</v>
      </c>
      <c r="AS61" t="n">
        <v>0.47041</v>
      </c>
      <c r="AT61" s="9" t="inlineStr"/>
      <c r="AU61" t="n">
        <v>0.0001098957</v>
      </c>
      <c r="AV61" t="n">
        <v>0.2373594</v>
      </c>
      <c r="AW61" t="n">
        <v>6.651356e-05</v>
      </c>
      <c r="AX61" t="n">
        <v>0.0001815729</v>
      </c>
      <c r="AY61" t="n">
        <v>14</v>
      </c>
      <c r="AZ61" t="n">
        <v>0.7133065</v>
      </c>
      <c r="BA61" t="n">
        <v>0.2373594</v>
      </c>
      <c r="BB61" t="n">
        <v>0.4317235</v>
      </c>
      <c r="BC61" t="n">
        <v>1</v>
      </c>
      <c r="BD61" t="n">
        <v>14</v>
      </c>
      <c r="BE61" t="n">
        <v>134.9039</v>
      </c>
      <c r="BF61" t="n">
        <v>0.1186797</v>
      </c>
      <c r="BG61" t="n">
        <v>104.6802</v>
      </c>
      <c r="BH61" t="n">
        <v>173.8541</v>
      </c>
      <c r="BI61" t="n">
        <v>14</v>
      </c>
      <c r="BJ61" t="n">
        <v>154.5808</v>
      </c>
      <c r="BK61" t="n">
        <v>155.2029</v>
      </c>
      <c r="BL61" t="n">
        <v>-74.82888</v>
      </c>
      <c r="BM61" s="7" t="n">
        <v>0.8851386999999999</v>
      </c>
      <c r="BN61" t="n">
        <v>1</v>
      </c>
      <c r="BO61" t="n">
        <v>1</v>
      </c>
      <c r="BP61" s="8" t="inlineStr">
        <is>
          <t>HAZARD</t>
        </is>
      </c>
      <c r="BQ61" s="8" t="inlineStr">
        <is>
          <t>POLY</t>
        </is>
      </c>
      <c r="BR61" t="n">
        <v>2</v>
      </c>
      <c r="BS61" t="n">
        <v>0</v>
      </c>
      <c r="BT61" t="n">
        <v>0</v>
      </c>
      <c r="BU61" t="n">
        <v>137.0781</v>
      </c>
      <c r="BV61" t="n">
        <v>7.368053</v>
      </c>
      <c r="BW61" s="9" t="inlineStr"/>
      <c r="BX61" t="n">
        <v>1.472879</v>
      </c>
      <c r="BY61" t="n">
        <v>0.3828004</v>
      </c>
      <c r="BZ61" t="n">
        <v>0.7043058</v>
      </c>
      <c r="CA61" t="n">
        <v>3.080159</v>
      </c>
      <c r="CB61" t="n">
        <v>68.74382</v>
      </c>
      <c r="CC61" t="n">
        <v>1.472879</v>
      </c>
      <c r="CD61" t="n">
        <v>0</v>
      </c>
      <c r="CE61" s="10" t="n">
        <v>0.3828004</v>
      </c>
      <c r="CF61" t="n">
        <v>0.7043058</v>
      </c>
      <c r="CG61" t="n">
        <v>3.080159</v>
      </c>
      <c r="CH61" t="n">
        <v>68.74382</v>
      </c>
      <c r="CI61" t="n">
        <v>35</v>
      </c>
      <c r="CJ61" t="n">
        <v>0.3828004</v>
      </c>
      <c r="CK61" t="n">
        <v>17</v>
      </c>
      <c r="CL61" t="n">
        <v>74</v>
      </c>
      <c r="CM61" t="n">
        <v>68.74382</v>
      </c>
      <c r="CN61" t="n">
        <v>0.6601960576147683</v>
      </c>
      <c r="CO61" t="n">
        <v>0.5634337752264981</v>
      </c>
      <c r="CP61" t="n">
        <v>0.4758581282603651</v>
      </c>
      <c r="CQ61" t="n">
        <v>0.4752496779921156</v>
      </c>
      <c r="CR61" t="n">
        <v>0.5098303627723929</v>
      </c>
      <c r="CS61" t="n">
        <v>0.3211277115065781</v>
      </c>
      <c r="CT61" t="n">
        <v>2</v>
      </c>
      <c r="CU61" t="n">
        <v>0</v>
      </c>
      <c r="CV61" t="n">
        <v>1</v>
      </c>
      <c r="CW61" t="n">
        <v>1</v>
      </c>
      <c r="CX61" t="n">
        <v>0</v>
      </c>
      <c r="CY61" t="n">
        <v>0</v>
      </c>
      <c r="CZ61" t="n">
        <v>0</v>
      </c>
      <c r="DA61" t="n">
        <v>0</v>
      </c>
      <c r="DB61" t="n">
        <v>0</v>
      </c>
      <c r="DC61" t="n">
        <v>0</v>
      </c>
      <c r="DD61" t="n">
        <v>0</v>
      </c>
      <c r="DE61" t="n">
        <v>14</v>
      </c>
      <c r="DF61" t="n">
        <v>9</v>
      </c>
      <c r="DG61" t="n">
        <v>10</v>
      </c>
      <c r="DH61" t="n">
        <v>7</v>
      </c>
      <c r="DI61" t="n">
        <v>9</v>
      </c>
      <c r="DJ61" t="n">
        <v>5</v>
      </c>
      <c r="DK61" t="n">
        <v>7</v>
      </c>
      <c r="DL61" t="n">
        <v>27</v>
      </c>
    </row>
    <row r="62">
      <c r="A62" s="1" t="n">
        <v>61</v>
      </c>
      <c r="B62" s="3" t="n">
        <v>60</v>
      </c>
      <c r="C62" s="3" t="n">
        <v>2</v>
      </c>
      <c r="D62" s="4" t="inlineStr">
        <is>
          <t>Prunella modularis</t>
        </is>
      </c>
      <c r="E62" s="4" t="inlineStr">
        <is>
          <t>a+b</t>
        </is>
      </c>
      <c r="F62" s="4" t="inlineStr">
        <is>
          <t>m</t>
        </is>
      </c>
      <c r="G62" s="4" t="inlineStr">
        <is>
          <t>5mn</t>
        </is>
      </c>
      <c r="H62" s="4" t="inlineStr">
        <is>
          <t>HNORMAL</t>
        </is>
      </c>
      <c r="I62" s="4" t="inlineStr">
        <is>
          <t>POLY</t>
        </is>
      </c>
      <c r="J62" s="3" t="n">
        <v>24.97559221156294</v>
      </c>
      <c r="K62" s="5" t="inlineStr"/>
      <c r="L62" s="5" t="inlineStr"/>
      <c r="M62" s="4" t="inlineStr">
        <is>
          <t>PrunModu-ab-5mn-m-hno-pol-la</t>
        </is>
      </c>
      <c r="N62" s="3" t="n">
        <v>1</v>
      </c>
      <c r="O62" s="3" t="n">
        <v>21</v>
      </c>
      <c r="P62" s="3" t="n">
        <v>10.1768391053626</v>
      </c>
      <c r="Q62" s="3" t="n">
        <v>159.730018883386</v>
      </c>
      <c r="R62" s="4" t="inlineStr">
        <is>
          <t>HNORMAL</t>
        </is>
      </c>
      <c r="S62" s="4" t="inlineStr">
        <is>
          <t>POLY</t>
        </is>
      </c>
      <c r="T62" s="4" t="inlineStr">
        <is>
          <t>AIC</t>
        </is>
      </c>
      <c r="U62" s="3" t="n">
        <v>95</v>
      </c>
      <c r="V62" s="3" t="n">
        <v>24.97559221156294</v>
      </c>
      <c r="W62" s="5" t="inlineStr"/>
      <c r="X62" s="5" t="inlineStr"/>
      <c r="Y62" s="7" t="n">
        <v>1</v>
      </c>
      <c r="Z62" s="12" t="n">
        <v>45046.66324347222</v>
      </c>
      <c r="AA62" s="3" t="n">
        <v>0.499004</v>
      </c>
      <c r="AB62" s="4">
        <f>HYPERLINK("file:///PrunModu-ab-5mn-m-hno-pol-la-plng8ztr", "PrunModu-ab-5mn-m-hno-pol-la-plng8ztr")</f>
        <v/>
      </c>
      <c r="AC62" s="3" t="n">
        <v>20</v>
      </c>
      <c r="AD62" s="3" t="n">
        <v>96</v>
      </c>
      <c r="AE62" s="3" t="n">
        <v>190</v>
      </c>
      <c r="AF62" s="3" t="n">
        <v>0.1052632</v>
      </c>
      <c r="AG62" s="3" t="n">
        <v>0.265096</v>
      </c>
      <c r="AH62" s="3" t="n">
        <v>0.06274579</v>
      </c>
      <c r="AI62" s="3" t="n">
        <v>0.1765909</v>
      </c>
      <c r="AJ62" s="3" t="n">
        <v>95</v>
      </c>
      <c r="AK62" s="3" t="n">
        <v>24.9756</v>
      </c>
      <c r="AL62" s="3" t="n">
        <v>159.73</v>
      </c>
      <c r="AM62" s="3" t="n">
        <v>95.23809523809524</v>
      </c>
      <c r="AN62" s="3" t="n">
        <v>1</v>
      </c>
      <c r="AO62" s="3" t="n">
        <v>0</v>
      </c>
      <c r="AP62" s="3" t="n">
        <v>197.9344</v>
      </c>
      <c r="AQ62" s="7" t="n">
        <v>0.7192971</v>
      </c>
      <c r="AR62" s="3" t="n">
        <v>0.9190096</v>
      </c>
      <c r="AS62" s="3" t="n">
        <v>0.7192971</v>
      </c>
      <c r="AT62" s="5" t="inlineStr"/>
      <c r="AU62" s="3" t="n">
        <v>0.000161951</v>
      </c>
      <c r="AV62" s="3" t="n">
        <v>0.3220578</v>
      </c>
      <c r="AW62" s="3" t="n">
        <v>8.39129e-05</v>
      </c>
      <c r="AX62" s="3" t="n">
        <v>0.0003125636</v>
      </c>
      <c r="AY62" s="3" t="n">
        <v>19</v>
      </c>
      <c r="AZ62" s="3" t="n">
        <v>0.4840311</v>
      </c>
      <c r="BA62" s="3" t="n">
        <v>0.3220578</v>
      </c>
      <c r="BB62" s="3" t="n">
        <v>0.2507947</v>
      </c>
      <c r="BC62" s="3" t="n">
        <v>0.9341747</v>
      </c>
      <c r="BD62" s="3" t="n">
        <v>19</v>
      </c>
      <c r="BE62" s="3" t="n">
        <v>111.1279</v>
      </c>
      <c r="BF62" s="3" t="n">
        <v>0.1610289</v>
      </c>
      <c r="BG62" s="3" t="n">
        <v>79.50336</v>
      </c>
      <c r="BH62" s="3" t="n">
        <v>155.332</v>
      </c>
      <c r="BI62" s="3" t="n">
        <v>19</v>
      </c>
      <c r="BJ62" s="3" t="n">
        <v>198.1566</v>
      </c>
      <c r="BK62" s="3" t="n">
        <v>198.9302</v>
      </c>
      <c r="BL62" s="3" t="n">
        <v>-97.96720999999999</v>
      </c>
      <c r="BM62" s="7" t="n">
        <v>0.8708807</v>
      </c>
      <c r="BN62" s="3" t="n">
        <v>1</v>
      </c>
      <c r="BO62" s="3" t="n">
        <v>1</v>
      </c>
      <c r="BP62" s="4" t="inlineStr">
        <is>
          <t>HNORMAL</t>
        </is>
      </c>
      <c r="BQ62" s="4" t="inlineStr">
        <is>
          <t>POLY</t>
        </is>
      </c>
      <c r="BR62" s="3" t="n">
        <v>1</v>
      </c>
      <c r="BS62" s="3" t="n">
        <v>0</v>
      </c>
      <c r="BT62" s="3" t="n">
        <v>0</v>
      </c>
      <c r="BU62" s="3" t="n">
        <v>90.68794</v>
      </c>
      <c r="BV62" s="5" t="inlineStr"/>
      <c r="BW62" s="5" t="inlineStr"/>
      <c r="BX62" s="3" t="n">
        <v>2.713189</v>
      </c>
      <c r="BY62" s="3" t="n">
        <v>0.4171296</v>
      </c>
      <c r="BZ62" s="3" t="n">
        <v>1.213178</v>
      </c>
      <c r="CA62" s="3" t="n">
        <v>6.067863</v>
      </c>
      <c r="CB62" s="3" t="n">
        <v>48.97267</v>
      </c>
      <c r="CC62" s="3" t="n">
        <v>2.713189</v>
      </c>
      <c r="CD62" s="3" t="n">
        <v>0</v>
      </c>
      <c r="CE62" s="10" t="n">
        <v>0.4171296</v>
      </c>
      <c r="CF62" s="3" t="n">
        <v>1.213178</v>
      </c>
      <c r="CG62" s="3" t="n">
        <v>6.067863</v>
      </c>
      <c r="CH62" s="3" t="n">
        <v>48.97267</v>
      </c>
      <c r="CI62" s="3" t="n">
        <v>65</v>
      </c>
      <c r="CJ62" s="3" t="n">
        <v>0.4171296</v>
      </c>
      <c r="CK62" s="3" t="n">
        <v>29</v>
      </c>
      <c r="CL62" s="3" t="n">
        <v>146</v>
      </c>
      <c r="CM62" s="3" t="n">
        <v>48.97267</v>
      </c>
      <c r="CN62" s="3" t="n">
        <v>0.689306336348871</v>
      </c>
      <c r="CO62" s="3" t="n">
        <v>0.6067988584315043</v>
      </c>
      <c r="CP62" s="3" t="n">
        <v>0.474568537896921</v>
      </c>
      <c r="CQ62" s="3" t="n">
        <v>0.4970117431488535</v>
      </c>
      <c r="CR62" s="3" t="n">
        <v>0.5076851584916641</v>
      </c>
      <c r="CS62" s="3" t="n">
        <v>0.2814855830956046</v>
      </c>
      <c r="CT62" s="3" t="n">
        <v>3</v>
      </c>
      <c r="CU62" s="3" t="n">
        <v>0</v>
      </c>
      <c r="CV62" s="3" t="n">
        <v>0</v>
      </c>
      <c r="CW62" s="3" t="n">
        <v>0</v>
      </c>
      <c r="CX62" s="3" t="n">
        <v>0</v>
      </c>
      <c r="CY62" s="3" t="n">
        <v>0</v>
      </c>
      <c r="CZ62" s="3" t="n">
        <v>0</v>
      </c>
      <c r="DA62" s="3" t="n">
        <v>0</v>
      </c>
      <c r="DB62" s="3" t="n">
        <v>0</v>
      </c>
      <c r="DC62" s="3" t="n">
        <v>0</v>
      </c>
      <c r="DD62" s="3" t="n">
        <v>0</v>
      </c>
      <c r="DE62" s="3" t="n">
        <v>7</v>
      </c>
      <c r="DF62" s="3" t="n">
        <v>7</v>
      </c>
      <c r="DG62" s="3" t="n">
        <v>5</v>
      </c>
      <c r="DH62" s="3" t="n">
        <v>8</v>
      </c>
      <c r="DI62" s="3" t="n">
        <v>6</v>
      </c>
      <c r="DJ62" s="3" t="n">
        <v>7</v>
      </c>
      <c r="DK62" s="3" t="n">
        <v>10</v>
      </c>
      <c r="DL62" s="3" t="n">
        <v>25</v>
      </c>
    </row>
    <row r="63">
      <c r="A63" s="1" t="n">
        <v>62</v>
      </c>
      <c r="B63" s="3" t="n">
        <v>58</v>
      </c>
      <c r="C63" s="3" t="n">
        <v>2</v>
      </c>
      <c r="D63" s="4" t="inlineStr">
        <is>
          <t>Prunella modularis</t>
        </is>
      </c>
      <c r="E63" s="4" t="inlineStr">
        <is>
          <t>a+b</t>
        </is>
      </c>
      <c r="F63" s="4" t="inlineStr">
        <is>
          <t>m</t>
        </is>
      </c>
      <c r="G63" s="4" t="inlineStr">
        <is>
          <t>5mn</t>
        </is>
      </c>
      <c r="H63" s="4" t="inlineStr">
        <is>
          <t>HNORMAL</t>
        </is>
      </c>
      <c r="I63" s="4" t="inlineStr">
        <is>
          <t>POLY</t>
        </is>
      </c>
      <c r="J63" s="5" t="inlineStr"/>
      <c r="K63" s="3" t="n">
        <v>151.3846980289072</v>
      </c>
      <c r="L63" s="5" t="inlineStr"/>
      <c r="M63" s="4" t="inlineStr">
        <is>
          <t>PrunModu-ab-5mn-m-hno-pol-ra</t>
        </is>
      </c>
      <c r="N63" s="3" t="n">
        <v>1</v>
      </c>
      <c r="O63" s="3" t="n">
        <v>21</v>
      </c>
      <c r="P63" s="3" t="n">
        <v>10.1768391053626</v>
      </c>
      <c r="Q63" s="3" t="n">
        <v>159.730018883386</v>
      </c>
      <c r="R63" s="4" t="inlineStr">
        <is>
          <t>HNORMAL</t>
        </is>
      </c>
      <c r="S63" s="4" t="inlineStr">
        <is>
          <t>POLY</t>
        </is>
      </c>
      <c r="T63" s="4" t="inlineStr">
        <is>
          <t>AIC</t>
        </is>
      </c>
      <c r="U63" s="3" t="n">
        <v>95</v>
      </c>
      <c r="V63" s="5" t="inlineStr"/>
      <c r="W63" s="3" t="n">
        <v>151.3846980289072</v>
      </c>
      <c r="X63" s="5" t="inlineStr"/>
      <c r="Y63" s="7" t="n">
        <v>1</v>
      </c>
      <c r="Z63" s="12" t="n">
        <v>45046.66323993055</v>
      </c>
      <c r="AA63" s="3" t="n">
        <v>0.781</v>
      </c>
      <c r="AB63" s="4">
        <f>HYPERLINK("file:///PrunModu-ab-5mn-m-hno-pol-ra-d6xosv6_", "PrunModu-ab-5mn-m-hno-pol-ra-d6xosv6_")</f>
        <v/>
      </c>
      <c r="AC63" s="3" t="n">
        <v>20</v>
      </c>
      <c r="AD63" s="3" t="n">
        <v>96</v>
      </c>
      <c r="AE63" s="3" t="n">
        <v>190</v>
      </c>
      <c r="AF63" s="3" t="n">
        <v>0.1052632</v>
      </c>
      <c r="AG63" s="3" t="n">
        <v>0.2831461</v>
      </c>
      <c r="AH63" s="3" t="n">
        <v>0.06065181</v>
      </c>
      <c r="AI63" s="3" t="n">
        <v>0.1826876</v>
      </c>
      <c r="AJ63" s="3" t="n">
        <v>95</v>
      </c>
      <c r="AK63" s="3" t="n">
        <v>0</v>
      </c>
      <c r="AL63" s="3" t="n">
        <v>151.385</v>
      </c>
      <c r="AM63" s="3" t="n">
        <v>95.23809523809524</v>
      </c>
      <c r="AN63" s="3" t="n">
        <v>1</v>
      </c>
      <c r="AO63" s="3" t="n">
        <v>0</v>
      </c>
      <c r="AP63" s="3" t="n">
        <v>200.3973</v>
      </c>
      <c r="AQ63" s="7" t="n">
        <v>0.8238671</v>
      </c>
      <c r="AR63" s="3" t="n">
        <v>0.1697224</v>
      </c>
      <c r="AS63" s="3" t="n">
        <v>0.8238671</v>
      </c>
      <c r="AT63" s="5" t="inlineStr"/>
      <c r="AU63" s="3" t="n">
        <v>0.0001656344</v>
      </c>
      <c r="AV63" s="3" t="n">
        <v>0.3102254</v>
      </c>
      <c r="AW63" s="3" t="n">
        <v>8.782362000000001e-05</v>
      </c>
      <c r="AX63" s="3" t="n">
        <v>0.0003123845</v>
      </c>
      <c r="AY63" s="3" t="n">
        <v>19</v>
      </c>
      <c r="AZ63" s="3" t="n">
        <v>0.5268827</v>
      </c>
      <c r="BA63" s="3" t="n">
        <v>0.3102253</v>
      </c>
      <c r="BB63" s="3" t="n">
        <v>0.2793669</v>
      </c>
      <c r="BC63" s="3" t="n">
        <v>0.9936947</v>
      </c>
      <c r="BD63" s="3" t="n">
        <v>19</v>
      </c>
      <c r="BE63" s="3" t="n">
        <v>109.8854</v>
      </c>
      <c r="BF63" s="3" t="n">
        <v>0.1551127</v>
      </c>
      <c r="BG63" s="3" t="n">
        <v>79.57586000000001</v>
      </c>
      <c r="BH63" s="3" t="n">
        <v>151.7394</v>
      </c>
      <c r="BI63" s="3" t="n">
        <v>19</v>
      </c>
      <c r="BJ63" s="3" t="n">
        <v>200.6195</v>
      </c>
      <c r="BK63" s="3" t="n">
        <v>201.393</v>
      </c>
      <c r="BL63" s="3" t="n">
        <v>-99.19865</v>
      </c>
      <c r="BM63" s="7" t="n">
        <v>0.8415073</v>
      </c>
      <c r="BN63" s="3" t="n">
        <v>1</v>
      </c>
      <c r="BO63" s="3" t="n">
        <v>1</v>
      </c>
      <c r="BP63" s="4" t="inlineStr">
        <is>
          <t>HNORMAL</t>
        </is>
      </c>
      <c r="BQ63" s="4" t="inlineStr">
        <is>
          <t>POLY</t>
        </is>
      </c>
      <c r="BR63" s="3" t="n">
        <v>1</v>
      </c>
      <c r="BS63" s="3" t="n">
        <v>0</v>
      </c>
      <c r="BT63" s="3" t="n">
        <v>0</v>
      </c>
      <c r="BU63" s="3" t="n">
        <v>88.74316</v>
      </c>
      <c r="BV63" s="5" t="inlineStr"/>
      <c r="BW63" s="5" t="inlineStr"/>
      <c r="BX63" s="3" t="n">
        <v>2.774897</v>
      </c>
      <c r="BY63" s="3" t="n">
        <v>0.4200137</v>
      </c>
      <c r="BZ63" s="3" t="n">
        <v>1.237605</v>
      </c>
      <c r="CA63" s="3" t="n">
        <v>6.221737</v>
      </c>
      <c r="CB63" s="3" t="n">
        <v>56.0601</v>
      </c>
      <c r="CC63" s="3" t="n">
        <v>2.774897</v>
      </c>
      <c r="CD63" s="3" t="n">
        <v>0</v>
      </c>
      <c r="CE63" s="10" t="n">
        <v>0.4200137</v>
      </c>
      <c r="CF63" s="3" t="n">
        <v>1.237605</v>
      </c>
      <c r="CG63" s="3" t="n">
        <v>6.221737</v>
      </c>
      <c r="CH63" s="3" t="n">
        <v>56.0601</v>
      </c>
      <c r="CI63" s="3" t="n">
        <v>67</v>
      </c>
      <c r="CJ63" s="3" t="n">
        <v>0.4200137</v>
      </c>
      <c r="CK63" s="3" t="n">
        <v>30</v>
      </c>
      <c r="CL63" s="3" t="n">
        <v>149</v>
      </c>
      <c r="CM63" s="3" t="n">
        <v>56.0601</v>
      </c>
      <c r="CN63" s="3" t="n">
        <v>0.6964778615045346</v>
      </c>
      <c r="CO63" s="3" t="n">
        <v>0.6108426565765602</v>
      </c>
      <c r="CP63" s="3" t="n">
        <v>0.4742915432331186</v>
      </c>
      <c r="CQ63" s="3" t="n">
        <v>0.5043025153752128</v>
      </c>
      <c r="CR63" s="3" t="n">
        <v>0.5054910114061912</v>
      </c>
      <c r="CS63" s="3" t="n">
        <v>0.2780424776489858</v>
      </c>
      <c r="CT63" s="3" t="n">
        <v>0</v>
      </c>
      <c r="CU63" s="3" t="n">
        <v>1</v>
      </c>
      <c r="CV63" s="3" t="n">
        <v>0</v>
      </c>
      <c r="CW63" s="3" t="n">
        <v>1</v>
      </c>
      <c r="CX63" s="3" t="n">
        <v>3</v>
      </c>
      <c r="CY63" s="3" t="n">
        <v>1</v>
      </c>
      <c r="CZ63" s="3" t="n">
        <v>1</v>
      </c>
      <c r="DA63" s="3" t="n">
        <v>1</v>
      </c>
      <c r="DB63" s="3" t="n">
        <v>1</v>
      </c>
      <c r="DC63" s="3" t="n">
        <v>1</v>
      </c>
      <c r="DD63" s="3" t="n">
        <v>3</v>
      </c>
      <c r="DE63" s="3" t="n">
        <v>6</v>
      </c>
      <c r="DF63" s="3" t="n">
        <v>4</v>
      </c>
      <c r="DG63" s="3" t="n">
        <v>4</v>
      </c>
      <c r="DH63" s="3" t="n">
        <v>9</v>
      </c>
      <c r="DI63" s="3" t="n">
        <v>5</v>
      </c>
      <c r="DJ63" s="3" t="n">
        <v>8</v>
      </c>
      <c r="DK63" s="3" t="n">
        <v>12</v>
      </c>
      <c r="DL63" s="3" t="n">
        <v>6</v>
      </c>
    </row>
    <row r="64">
      <c r="A64" s="1" t="n">
        <v>63</v>
      </c>
      <c r="B64" s="3" t="n">
        <v>74</v>
      </c>
      <c r="C64" s="3" t="n">
        <v>2</v>
      </c>
      <c r="D64" s="4" t="inlineStr">
        <is>
          <t>Prunella modularis</t>
        </is>
      </c>
      <c r="E64" s="4" t="inlineStr">
        <is>
          <t>a+b</t>
        </is>
      </c>
      <c r="F64" s="4" t="inlineStr">
        <is>
          <t>m</t>
        </is>
      </c>
      <c r="G64" s="4" t="inlineStr">
        <is>
          <t>5mn</t>
        </is>
      </c>
      <c r="H64" s="4" t="inlineStr">
        <is>
          <t>HAZARD</t>
        </is>
      </c>
      <c r="I64" s="4" t="inlineStr">
        <is>
          <t>POLY</t>
        </is>
      </c>
      <c r="J64" s="5" t="inlineStr"/>
      <c r="K64" s="3" t="n">
        <v>159.7295019584809</v>
      </c>
      <c r="L64" s="3" t="n">
        <v>4</v>
      </c>
      <c r="M64" s="4" t="inlineStr">
        <is>
          <t>PrunModu-ab-5mn-m-haz-pol-ra-ma</t>
        </is>
      </c>
      <c r="N64" s="3" t="n">
        <v>1</v>
      </c>
      <c r="O64" s="3" t="n">
        <v>21</v>
      </c>
      <c r="P64" s="3" t="n">
        <v>10.1768391053626</v>
      </c>
      <c r="Q64" s="3" t="n">
        <v>159.730018883386</v>
      </c>
      <c r="R64" s="4" t="inlineStr">
        <is>
          <t>HAZARD</t>
        </is>
      </c>
      <c r="S64" s="4" t="inlineStr">
        <is>
          <t>POLY</t>
        </is>
      </c>
      <c r="T64" s="4" t="inlineStr">
        <is>
          <t>AIC</t>
        </is>
      </c>
      <c r="U64" s="3" t="n">
        <v>95</v>
      </c>
      <c r="V64" s="5" t="inlineStr"/>
      <c r="W64" s="3" t="n">
        <v>159.7295019584809</v>
      </c>
      <c r="X64" s="3" t="n">
        <v>4</v>
      </c>
      <c r="Y64" s="7" t="n">
        <v>1</v>
      </c>
      <c r="Z64" s="12" t="n">
        <v>45046.66324586805</v>
      </c>
      <c r="AA64" s="3" t="n">
        <v>0.793999</v>
      </c>
      <c r="AB64" s="4">
        <f>HYPERLINK("file:///PrunModu-ab-5mn-m-haz-pol-ra-ma-knl10lmj", "PrunModu-ab-5mn-m-haz-pol-ra-ma-knl10lmj")</f>
        <v/>
      </c>
      <c r="AC64" s="3" t="n">
        <v>20</v>
      </c>
      <c r="AD64" s="3" t="n">
        <v>96</v>
      </c>
      <c r="AE64" s="3" t="n">
        <v>190</v>
      </c>
      <c r="AF64" s="3" t="n">
        <v>0.1052632</v>
      </c>
      <c r="AG64" s="3" t="n">
        <v>0.2831461</v>
      </c>
      <c r="AH64" s="3" t="n">
        <v>0.06065181</v>
      </c>
      <c r="AI64" s="3" t="n">
        <v>0.1826876</v>
      </c>
      <c r="AJ64" s="3" t="n">
        <v>95</v>
      </c>
      <c r="AK64" s="3" t="n">
        <v>0</v>
      </c>
      <c r="AL64" s="3" t="n">
        <v>159.73</v>
      </c>
      <c r="AM64" s="3" t="n">
        <v>95.23809523809524</v>
      </c>
      <c r="AN64" s="3" t="n">
        <v>2</v>
      </c>
      <c r="AO64" s="3" t="n">
        <v>0</v>
      </c>
      <c r="AP64" s="3" t="n">
        <v>203.6156</v>
      </c>
      <c r="AQ64" s="6" t="n">
        <v>0.2584782</v>
      </c>
      <c r="AR64" s="3" t="n">
        <v>0.2584782</v>
      </c>
      <c r="AS64" s="5" t="inlineStr"/>
      <c r="AT64" s="5" t="inlineStr"/>
      <c r="AU64" s="3" t="n">
        <v>0.0001108198</v>
      </c>
      <c r="AV64" s="3" t="n">
        <v>0.1459541</v>
      </c>
      <c r="AW64" s="3" t="n">
        <v>8.16859e-05</v>
      </c>
      <c r="AX64" s="3" t="n">
        <v>0.0001503444</v>
      </c>
      <c r="AY64" s="3" t="n">
        <v>18</v>
      </c>
      <c r="AZ64" s="3" t="n">
        <v>0.7073589</v>
      </c>
      <c r="BA64" s="3" t="n">
        <v>0.1459541</v>
      </c>
      <c r="BB64" s="3" t="n">
        <v>0.5213984</v>
      </c>
      <c r="BC64" s="3" t="n">
        <v>0.9596436</v>
      </c>
      <c r="BD64" s="3" t="n">
        <v>18</v>
      </c>
      <c r="BE64" s="3" t="n">
        <v>134.3403</v>
      </c>
      <c r="BF64" s="3" t="n">
        <v>0.07297705</v>
      </c>
      <c r="BG64" s="3" t="n">
        <v>115.2681</v>
      </c>
      <c r="BH64" s="3" t="n">
        <v>156.5682</v>
      </c>
      <c r="BI64" s="3" t="n">
        <v>18</v>
      </c>
      <c r="BJ64" s="3" t="n">
        <v>204.3215</v>
      </c>
      <c r="BK64" s="3" t="n">
        <v>205.607</v>
      </c>
      <c r="BL64" s="3" t="n">
        <v>-99.80779</v>
      </c>
      <c r="BM64" s="7" t="n">
        <v>0.7004294</v>
      </c>
      <c r="BN64" s="3" t="n">
        <v>0.6</v>
      </c>
      <c r="BO64" s="3" t="n">
        <v>0.5</v>
      </c>
      <c r="BP64" s="4" t="inlineStr">
        <is>
          <t>HAZARD</t>
        </is>
      </c>
      <c r="BQ64" s="4" t="inlineStr">
        <is>
          <t>POLY</t>
        </is>
      </c>
      <c r="BR64" s="3" t="n">
        <v>2</v>
      </c>
      <c r="BS64" s="3" t="n">
        <v>0</v>
      </c>
      <c r="BT64" s="3" t="n">
        <v>0</v>
      </c>
      <c r="BU64" s="3" t="n">
        <v>126.4595</v>
      </c>
      <c r="BV64" s="3" t="n">
        <v>9.777346</v>
      </c>
      <c r="BW64" s="5" t="inlineStr"/>
      <c r="BX64" s="3" t="n">
        <v>1.85658</v>
      </c>
      <c r="BY64" s="3" t="n">
        <v>0.3185503</v>
      </c>
      <c r="BZ64" s="3" t="n">
        <v>1.002693</v>
      </c>
      <c r="CA64" s="3" t="n">
        <v>3.437634</v>
      </c>
      <c r="CB64" s="3" t="n">
        <v>110.8769</v>
      </c>
      <c r="CC64" s="3" t="n">
        <v>1.85658</v>
      </c>
      <c r="CD64" s="3" t="n">
        <v>0</v>
      </c>
      <c r="CE64" s="10" t="n">
        <v>0.3185503</v>
      </c>
      <c r="CF64" s="3" t="n">
        <v>1.002693</v>
      </c>
      <c r="CG64" s="3" t="n">
        <v>3.437634</v>
      </c>
      <c r="CH64" s="3" t="n">
        <v>110.8769</v>
      </c>
      <c r="CI64" s="3" t="n">
        <v>45</v>
      </c>
      <c r="CJ64" s="3" t="n">
        <v>0.3185503</v>
      </c>
      <c r="CK64" s="3" t="n">
        <v>24</v>
      </c>
      <c r="CL64" s="3" t="n">
        <v>83</v>
      </c>
      <c r="CM64" s="3" t="n">
        <v>110.8769</v>
      </c>
      <c r="CN64" s="3" t="n">
        <v>0.550424362011222</v>
      </c>
      <c r="CO64" s="3" t="n">
        <v>0.5027008531259539</v>
      </c>
      <c r="CP64" s="3" t="n">
        <v>0.4704462500162128</v>
      </c>
      <c r="CQ64" s="3" t="n">
        <v>0.4401609968182267</v>
      </c>
      <c r="CR64" s="3" t="n">
        <v>0.4917179367069889</v>
      </c>
      <c r="CS64" s="3" t="n">
        <v>0.3849155083319465</v>
      </c>
      <c r="CT64" s="3" t="n">
        <v>0</v>
      </c>
      <c r="CU64" s="3" t="n">
        <v>1</v>
      </c>
      <c r="CV64" s="3" t="n">
        <v>0</v>
      </c>
      <c r="CW64" s="3" t="n">
        <v>2</v>
      </c>
      <c r="CX64" s="3" t="n">
        <v>0</v>
      </c>
      <c r="CY64" s="3" t="n">
        <v>2</v>
      </c>
      <c r="CZ64" s="3" t="n">
        <v>2</v>
      </c>
      <c r="DA64" s="3" t="n">
        <v>2</v>
      </c>
      <c r="DB64" s="3" t="n">
        <v>2</v>
      </c>
      <c r="DC64" s="3" t="n">
        <v>2</v>
      </c>
      <c r="DD64" s="3" t="n">
        <v>0</v>
      </c>
      <c r="DE64" s="3" t="n">
        <v>17</v>
      </c>
      <c r="DF64" s="3" t="n">
        <v>13</v>
      </c>
      <c r="DG64" s="3" t="n">
        <v>13</v>
      </c>
      <c r="DH64" s="3" t="n">
        <v>10</v>
      </c>
      <c r="DI64" s="3" t="n">
        <v>11</v>
      </c>
      <c r="DJ64" s="3" t="n">
        <v>11</v>
      </c>
      <c r="DK64" s="3" t="n">
        <v>4</v>
      </c>
      <c r="DL64" s="3" t="n">
        <v>9</v>
      </c>
    </row>
    <row r="65">
      <c r="A65" s="1" t="n">
        <v>64</v>
      </c>
      <c r="B65" t="n">
        <v>84</v>
      </c>
      <c r="C65" t="n">
        <v>2</v>
      </c>
      <c r="D65" s="8" t="inlineStr">
        <is>
          <t>Prunella modularis</t>
        </is>
      </c>
      <c r="E65" s="8" t="inlineStr">
        <is>
          <t>a+b</t>
        </is>
      </c>
      <c r="F65" s="8" t="inlineStr">
        <is>
          <t>m</t>
        </is>
      </c>
      <c r="G65" s="8" t="inlineStr">
        <is>
          <t>5mn</t>
        </is>
      </c>
      <c r="H65" s="8" t="inlineStr">
        <is>
          <t>HAZARD</t>
        </is>
      </c>
      <c r="I65" s="8" t="inlineStr">
        <is>
          <t>POLY</t>
        </is>
      </c>
      <c r="J65" t="n">
        <v>20</v>
      </c>
      <c r="K65" t="n">
        <v>200</v>
      </c>
      <c r="L65" s="9" t="inlineStr"/>
      <c r="M65" s="8" t="inlineStr">
        <is>
          <t>PrunModu-ab-5mn-m-haz-pol-l20-r200</t>
        </is>
      </c>
      <c r="N65" t="n">
        <v>0</v>
      </c>
      <c r="O65" t="n">
        <v>21</v>
      </c>
      <c r="P65" t="n">
        <v>10.1768391053626</v>
      </c>
      <c r="Q65" t="n">
        <v>159.730018883386</v>
      </c>
      <c r="R65" s="8" t="inlineStr">
        <is>
          <t>HAZARD</t>
        </is>
      </c>
      <c r="S65" s="8" t="inlineStr">
        <is>
          <t>POLY</t>
        </is>
      </c>
      <c r="T65" s="8" t="inlineStr">
        <is>
          <t>AIC</t>
        </is>
      </c>
      <c r="U65" t="n">
        <v>95</v>
      </c>
      <c r="V65" t="n">
        <v>20</v>
      </c>
      <c r="W65" t="n">
        <v>200</v>
      </c>
      <c r="X65" s="9" t="inlineStr"/>
      <c r="Y65" s="6" t="n">
        <v>2</v>
      </c>
      <c r="Z65" s="2" t="n">
        <v>45046.66325305556</v>
      </c>
      <c r="AA65" t="n">
        <v>0.918023</v>
      </c>
      <c r="AB65" s="8">
        <f>HYPERLINK("file:///PrunModu-ab-5mn-m-haz-pol-l20-r200-q1gm0_bb", "PrunModu-ab-5mn-m-haz-pol-l20-r200-q1gm0_bb")</f>
        <v/>
      </c>
      <c r="AC65" t="n">
        <v>20</v>
      </c>
      <c r="AD65" t="n">
        <v>96</v>
      </c>
      <c r="AE65" t="n">
        <v>190</v>
      </c>
      <c r="AF65" t="n">
        <v>0.1052632</v>
      </c>
      <c r="AG65" t="n">
        <v>0.265096</v>
      </c>
      <c r="AH65" t="n">
        <v>0.06274579</v>
      </c>
      <c r="AI65" t="n">
        <v>0.1765909</v>
      </c>
      <c r="AJ65" t="n">
        <v>95</v>
      </c>
      <c r="AK65" t="n">
        <v>20</v>
      </c>
      <c r="AL65" t="n">
        <v>200</v>
      </c>
      <c r="AM65" t="n">
        <v>95.23809523809524</v>
      </c>
      <c r="AN65" t="n">
        <v>2</v>
      </c>
      <c r="AO65" t="n">
        <v>0.7976999999999919</v>
      </c>
      <c r="AP65" t="n">
        <v>202.6644</v>
      </c>
      <c r="AQ65" s="10" t="n">
        <v>0.07726705</v>
      </c>
      <c r="AR65" t="n">
        <v>0.1099944</v>
      </c>
      <c r="AS65" t="n">
        <v>0.07726705</v>
      </c>
      <c r="AT65" s="9" t="inlineStr"/>
      <c r="AU65" t="n">
        <v>0.0001036806</v>
      </c>
      <c r="AV65" t="n">
        <v>0.1420987</v>
      </c>
      <c r="AW65" t="n">
        <v>7.703554999999999e-05</v>
      </c>
      <c r="AX65" t="n">
        <v>0.0001395415</v>
      </c>
      <c r="AY65" t="n">
        <v>18</v>
      </c>
      <c r="AZ65" t="n">
        <v>0.4822505</v>
      </c>
      <c r="BA65" t="n">
        <v>0.1420987</v>
      </c>
      <c r="BB65" t="n">
        <v>0.3583163</v>
      </c>
      <c r="BC65" t="n">
        <v>0.649051</v>
      </c>
      <c r="BD65" t="n">
        <v>18</v>
      </c>
      <c r="BE65" t="n">
        <v>138.8885</v>
      </c>
      <c r="BF65" t="n">
        <v>0.07104935</v>
      </c>
      <c r="BG65" t="n">
        <v>119.6523</v>
      </c>
      <c r="BH65" t="n">
        <v>161.2173</v>
      </c>
      <c r="BI65" t="n">
        <v>18</v>
      </c>
      <c r="BJ65" t="n">
        <v>203.3703</v>
      </c>
      <c r="BK65" t="n">
        <v>204.6559</v>
      </c>
      <c r="BL65" t="n">
        <v>-99.33219</v>
      </c>
      <c r="BM65" s="7" t="n">
        <v>0.7767633</v>
      </c>
      <c r="BN65" t="n">
        <v>0.8</v>
      </c>
      <c r="BO65" t="n">
        <v>0.7</v>
      </c>
      <c r="BP65" s="8" t="inlineStr">
        <is>
          <t>HAZARD</t>
        </is>
      </c>
      <c r="BQ65" s="8" t="inlineStr">
        <is>
          <t>POLY</t>
        </is>
      </c>
      <c r="BR65" t="n">
        <v>2</v>
      </c>
      <c r="BS65" t="n">
        <v>0</v>
      </c>
      <c r="BT65" t="n">
        <v>0</v>
      </c>
      <c r="BU65" t="n">
        <v>132.3872</v>
      </c>
      <c r="BV65" t="n">
        <v>12.17543</v>
      </c>
      <c r="BW65" s="9" t="inlineStr"/>
      <c r="BX65" t="n">
        <v>1.736976</v>
      </c>
      <c r="BY65" t="n">
        <v>0.3007788</v>
      </c>
      <c r="BZ65" t="n">
        <v>0.9693889999999999</v>
      </c>
      <c r="CA65" t="n">
        <v>3.112358</v>
      </c>
      <c r="CB65" t="n">
        <v>109.6562</v>
      </c>
      <c r="CC65" t="n">
        <v>1.736976</v>
      </c>
      <c r="CD65" t="n">
        <v>0</v>
      </c>
      <c r="CE65" s="10" t="n">
        <v>0.3007788</v>
      </c>
      <c r="CF65" t="n">
        <v>0.9693889999999999</v>
      </c>
      <c r="CG65" t="n">
        <v>3.112358</v>
      </c>
      <c r="CH65" t="n">
        <v>109.6562</v>
      </c>
      <c r="CI65" t="n">
        <v>42</v>
      </c>
      <c r="CJ65" t="n">
        <v>0.3007788</v>
      </c>
      <c r="CK65" t="n">
        <v>23</v>
      </c>
      <c r="CL65" t="n">
        <v>75</v>
      </c>
      <c r="CM65" t="n">
        <v>109.6562</v>
      </c>
      <c r="CN65" t="n">
        <v>0.523739156439551</v>
      </c>
      <c r="CO65" t="n">
        <v>0.4866367087533456</v>
      </c>
      <c r="CP65" t="n">
        <v>0.4646119155731255</v>
      </c>
      <c r="CQ65" t="n">
        <v>0.3806484976743026</v>
      </c>
      <c r="CR65" t="n">
        <v>0.491915107694534</v>
      </c>
      <c r="CS65" t="n">
        <v>0.397091212813201</v>
      </c>
      <c r="CT65" t="n">
        <v>1</v>
      </c>
      <c r="CU65" t="n">
        <v>2</v>
      </c>
      <c r="CV65" t="n">
        <v>1</v>
      </c>
      <c r="CW65" t="n">
        <v>1</v>
      </c>
      <c r="CX65" t="n">
        <v>0</v>
      </c>
      <c r="CY65" t="n">
        <v>1</v>
      </c>
      <c r="CZ65" t="n">
        <v>0</v>
      </c>
      <c r="DA65" t="n">
        <v>0</v>
      </c>
      <c r="DB65" t="n">
        <v>0</v>
      </c>
      <c r="DC65" t="n">
        <v>0</v>
      </c>
      <c r="DD65" t="n">
        <v>0</v>
      </c>
      <c r="DE65" t="n">
        <v>25</v>
      </c>
      <c r="DF65" t="n">
        <v>16</v>
      </c>
      <c r="DG65" t="n">
        <v>15</v>
      </c>
      <c r="DH65" t="n">
        <v>11</v>
      </c>
      <c r="DI65" t="n">
        <v>15</v>
      </c>
      <c r="DJ65" t="n">
        <v>10</v>
      </c>
      <c r="DK65" t="n">
        <v>3</v>
      </c>
      <c r="DL65" t="n">
        <v>24</v>
      </c>
    </row>
    <row r="66">
      <c r="A66" s="1" t="n">
        <v>65</v>
      </c>
      <c r="B66" s="3" t="n">
        <v>73</v>
      </c>
      <c r="C66" s="3" t="n">
        <v>2</v>
      </c>
      <c r="D66" s="4" t="inlineStr">
        <is>
          <t>Prunella modularis</t>
        </is>
      </c>
      <c r="E66" s="4" t="inlineStr">
        <is>
          <t>a+b</t>
        </is>
      </c>
      <c r="F66" s="4" t="inlineStr">
        <is>
          <t>m</t>
        </is>
      </c>
      <c r="G66" s="4" t="inlineStr">
        <is>
          <t>5mn</t>
        </is>
      </c>
      <c r="H66" s="4" t="inlineStr">
        <is>
          <t>HAZARD</t>
        </is>
      </c>
      <c r="I66" s="4" t="inlineStr">
        <is>
          <t>POLY</t>
        </is>
      </c>
      <c r="J66" s="5" t="inlineStr"/>
      <c r="K66" s="3" t="n">
        <v>159.5533502590467</v>
      </c>
      <c r="L66" s="5" t="inlineStr"/>
      <c r="M66" s="4" t="inlineStr">
        <is>
          <t>PrunModu-ab-5mn-m-haz-pol-ra</t>
        </is>
      </c>
      <c r="N66" s="3" t="n">
        <v>1</v>
      </c>
      <c r="O66" s="3" t="n">
        <v>21</v>
      </c>
      <c r="P66" s="3" t="n">
        <v>10.1768391053626</v>
      </c>
      <c r="Q66" s="3" t="n">
        <v>159.730018883386</v>
      </c>
      <c r="R66" s="4" t="inlineStr">
        <is>
          <t>HAZARD</t>
        </is>
      </c>
      <c r="S66" s="4" t="inlineStr">
        <is>
          <t>POLY</t>
        </is>
      </c>
      <c r="T66" s="4" t="inlineStr">
        <is>
          <t>AIC</t>
        </is>
      </c>
      <c r="U66" s="3" t="n">
        <v>95</v>
      </c>
      <c r="V66" s="5" t="inlineStr"/>
      <c r="W66" s="3" t="n">
        <v>159.5533502590467</v>
      </c>
      <c r="X66" s="5" t="inlineStr"/>
      <c r="Y66" s="7" t="n">
        <v>1</v>
      </c>
      <c r="Z66" s="12" t="n">
        <v>45046.66324564815</v>
      </c>
      <c r="AA66" s="3" t="n">
        <v>0.835996</v>
      </c>
      <c r="AB66" s="4">
        <f>HYPERLINK("file:///PrunModu-ab-5mn-m-haz-pol-ra-uzoighy3", "PrunModu-ab-5mn-m-haz-pol-ra-uzoighy3")</f>
        <v/>
      </c>
      <c r="AC66" s="3" t="n">
        <v>20</v>
      </c>
      <c r="AD66" s="3" t="n">
        <v>96</v>
      </c>
      <c r="AE66" s="3" t="n">
        <v>190</v>
      </c>
      <c r="AF66" s="3" t="n">
        <v>0.1052632</v>
      </c>
      <c r="AG66" s="3" t="n">
        <v>0.2831461</v>
      </c>
      <c r="AH66" s="3" t="n">
        <v>0.06065181</v>
      </c>
      <c r="AI66" s="3" t="n">
        <v>0.1826876</v>
      </c>
      <c r="AJ66" s="3" t="n">
        <v>95</v>
      </c>
      <c r="AK66" s="3" t="n">
        <v>0</v>
      </c>
      <c r="AL66" s="3" t="n">
        <v>159.553</v>
      </c>
      <c r="AM66" s="3" t="n">
        <v>95.23809523809524</v>
      </c>
      <c r="AN66" s="3" t="n">
        <v>2</v>
      </c>
      <c r="AO66" s="3" t="n">
        <v>0</v>
      </c>
      <c r="AP66" s="3" t="n">
        <v>203.6259</v>
      </c>
      <c r="AQ66" s="6" t="n">
        <v>0.2045119</v>
      </c>
      <c r="AR66" s="3" t="n">
        <v>0.2572133</v>
      </c>
      <c r="AS66" s="3" t="n">
        <v>0.2045119</v>
      </c>
      <c r="AT66" s="5" t="inlineStr"/>
      <c r="AU66" s="3" t="n">
        <v>0.0001108701</v>
      </c>
      <c r="AV66" s="3" t="n">
        <v>0.1467534</v>
      </c>
      <c r="AW66" s="3" t="n">
        <v>8.158806e-05</v>
      </c>
      <c r="AX66" s="3" t="n">
        <v>0.0001506616</v>
      </c>
      <c r="AY66" s="3" t="n">
        <v>18</v>
      </c>
      <c r="AZ66" s="3" t="n">
        <v>0.7086072</v>
      </c>
      <c r="BA66" s="3" t="n">
        <v>0.1467534</v>
      </c>
      <c r="BB66" s="3" t="n">
        <v>0.521456</v>
      </c>
      <c r="BC66" s="3" t="n">
        <v>0.9629272</v>
      </c>
      <c r="BD66" s="3" t="n">
        <v>18</v>
      </c>
      <c r="BE66" s="3" t="n">
        <v>134.3098</v>
      </c>
      <c r="BF66" s="3" t="n">
        <v>0.07337667</v>
      </c>
      <c r="BG66" s="3" t="n">
        <v>115.1456</v>
      </c>
      <c r="BH66" s="3" t="n">
        <v>156.6636</v>
      </c>
      <c r="BI66" s="3" t="n">
        <v>18</v>
      </c>
      <c r="BJ66" s="3" t="n">
        <v>204.3318</v>
      </c>
      <c r="BK66" s="3" t="n">
        <v>205.6174</v>
      </c>
      <c r="BL66" s="3" t="n">
        <v>-99.81297000000001</v>
      </c>
      <c r="BM66" s="7" t="n">
        <v>0.7014223000000001</v>
      </c>
      <c r="BN66" s="3" t="n">
        <v>0.6</v>
      </c>
      <c r="BO66" s="3" t="n">
        <v>0.5</v>
      </c>
      <c r="BP66" s="4" t="inlineStr">
        <is>
          <t>HAZARD</t>
        </is>
      </c>
      <c r="BQ66" s="4" t="inlineStr">
        <is>
          <t>POLY</t>
        </is>
      </c>
      <c r="BR66" s="3" t="n">
        <v>2</v>
      </c>
      <c r="BS66" s="3" t="n">
        <v>0</v>
      </c>
      <c r="BT66" s="3" t="n">
        <v>0</v>
      </c>
      <c r="BU66" s="3" t="n">
        <v>126.3753</v>
      </c>
      <c r="BV66" s="3" t="n">
        <v>9.655592</v>
      </c>
      <c r="BW66" s="5" t="inlineStr"/>
      <c r="BX66" s="3" t="n">
        <v>1.857424</v>
      </c>
      <c r="BY66" s="3" t="n">
        <v>0.3189173</v>
      </c>
      <c r="BZ66" s="3" t="n">
        <v>1.00246</v>
      </c>
      <c r="CA66" s="3" t="n">
        <v>3.441556</v>
      </c>
      <c r="CB66" s="3" t="n">
        <v>110.7249</v>
      </c>
      <c r="CC66" s="3" t="n">
        <v>1.857424</v>
      </c>
      <c r="CD66" s="3" t="n">
        <v>0</v>
      </c>
      <c r="CE66" s="10" t="n">
        <v>0.3189173</v>
      </c>
      <c r="CF66" s="3" t="n">
        <v>1.00246</v>
      </c>
      <c r="CG66" s="3" t="n">
        <v>3.441556</v>
      </c>
      <c r="CH66" s="3" t="n">
        <v>110.7249</v>
      </c>
      <c r="CI66" s="3" t="n">
        <v>45</v>
      </c>
      <c r="CJ66" s="3" t="n">
        <v>0.3189173</v>
      </c>
      <c r="CK66" s="3" t="n">
        <v>24</v>
      </c>
      <c r="CL66" s="3" t="n">
        <v>83</v>
      </c>
      <c r="CM66" s="3" t="n">
        <v>110.7249</v>
      </c>
      <c r="CN66" s="3" t="n">
        <v>0.5322087647214602</v>
      </c>
      <c r="CO66" s="3" t="n">
        <v>0.4879994659621156</v>
      </c>
      <c r="CP66" s="3" t="n">
        <v>0.4564833780685572</v>
      </c>
      <c r="CQ66" s="3" t="n">
        <v>0.4175224327582366</v>
      </c>
      <c r="CR66" s="3" t="n">
        <v>0.4787990247996259</v>
      </c>
      <c r="CS66" s="3" t="n">
        <v>0.3743995758364394</v>
      </c>
      <c r="CT66" s="3" t="n">
        <v>0</v>
      </c>
      <c r="CU66" s="3" t="n">
        <v>1</v>
      </c>
      <c r="CV66" s="3" t="n">
        <v>0</v>
      </c>
      <c r="CW66" s="3" t="n">
        <v>3</v>
      </c>
      <c r="CX66" s="3" t="n">
        <v>1</v>
      </c>
      <c r="CY66" s="3" t="n">
        <v>3</v>
      </c>
      <c r="CZ66" s="3" t="n">
        <v>3</v>
      </c>
      <c r="DA66" s="3" t="n">
        <v>3</v>
      </c>
      <c r="DB66" s="3" t="n">
        <v>3</v>
      </c>
      <c r="DC66" s="3" t="n">
        <v>3</v>
      </c>
      <c r="DD66" s="3" t="n">
        <v>1</v>
      </c>
      <c r="DE66" s="3" t="n">
        <v>19</v>
      </c>
      <c r="DF66" s="3" t="n">
        <v>15</v>
      </c>
      <c r="DG66" s="3" t="n">
        <v>14</v>
      </c>
      <c r="DH66" s="3" t="n">
        <v>12</v>
      </c>
      <c r="DI66" s="3" t="n">
        <v>13</v>
      </c>
      <c r="DJ66" s="3" t="n">
        <v>12</v>
      </c>
      <c r="DK66" s="3" t="n">
        <v>5</v>
      </c>
      <c r="DL66" s="3" t="n">
        <v>8</v>
      </c>
    </row>
    <row r="67">
      <c r="A67" s="1" t="n">
        <v>66</v>
      </c>
      <c r="B67" s="3" t="n">
        <v>63</v>
      </c>
      <c r="C67" s="3" t="n">
        <v>2</v>
      </c>
      <c r="D67" s="4" t="inlineStr">
        <is>
          <t>Prunella modularis</t>
        </is>
      </c>
      <c r="E67" s="4" t="inlineStr">
        <is>
          <t>a+b</t>
        </is>
      </c>
      <c r="F67" s="4" t="inlineStr">
        <is>
          <t>m</t>
        </is>
      </c>
      <c r="G67" s="4" t="inlineStr">
        <is>
          <t>5mn</t>
        </is>
      </c>
      <c r="H67" s="4" t="inlineStr">
        <is>
          <t>HNORMAL</t>
        </is>
      </c>
      <c r="I67" s="4" t="inlineStr">
        <is>
          <t>POLY</t>
        </is>
      </c>
      <c r="J67" s="3" t="n">
        <v>11.56210820544578</v>
      </c>
      <c r="K67" s="3" t="n">
        <v>151.6533409807107</v>
      </c>
      <c r="L67" s="3" t="n">
        <v>4</v>
      </c>
      <c r="M67" s="4" t="inlineStr">
        <is>
          <t>PrunModu-ab-5mn-m-hno-pol-la-ra-ma</t>
        </is>
      </c>
      <c r="N67" s="3" t="n">
        <v>1</v>
      </c>
      <c r="O67" s="3" t="n">
        <v>21</v>
      </c>
      <c r="P67" s="3" t="n">
        <v>10.1768391053626</v>
      </c>
      <c r="Q67" s="3" t="n">
        <v>159.730018883386</v>
      </c>
      <c r="R67" s="4" t="inlineStr">
        <is>
          <t>HNORMAL</t>
        </is>
      </c>
      <c r="S67" s="4" t="inlineStr">
        <is>
          <t>POLY</t>
        </is>
      </c>
      <c r="T67" s="4" t="inlineStr">
        <is>
          <t>AIC</t>
        </is>
      </c>
      <c r="U67" s="3" t="n">
        <v>95</v>
      </c>
      <c r="V67" s="3" t="n">
        <v>11.56210820544578</v>
      </c>
      <c r="W67" s="3" t="n">
        <v>151.6533409807107</v>
      </c>
      <c r="X67" s="3" t="n">
        <v>4</v>
      </c>
      <c r="Y67" s="7" t="n">
        <v>1</v>
      </c>
      <c r="Z67" s="12" t="n">
        <v>45046.66324408565</v>
      </c>
      <c r="AA67" s="3" t="n">
        <v>0.9490000000000001</v>
      </c>
      <c r="AB67" s="4">
        <f>HYPERLINK("file:///PrunModu-ab-5mn-m-hno-pol-la-ra-ma-9f_jvanv", "PrunModu-ab-5mn-m-hno-pol-la-ra-ma-9f_jvanv")</f>
        <v/>
      </c>
      <c r="AC67" s="3" t="n">
        <v>19</v>
      </c>
      <c r="AD67" s="3" t="n">
        <v>96</v>
      </c>
      <c r="AE67" s="3" t="n">
        <v>190</v>
      </c>
      <c r="AF67" s="3" t="n">
        <v>0.1</v>
      </c>
      <c r="AG67" s="3" t="n">
        <v>0.2762203</v>
      </c>
      <c r="AH67" s="3" t="n">
        <v>0.05837291</v>
      </c>
      <c r="AI67" s="3" t="n">
        <v>0.1713123</v>
      </c>
      <c r="AJ67" s="3" t="n">
        <v>95</v>
      </c>
      <c r="AK67" s="3" t="n">
        <v>11.5621</v>
      </c>
      <c r="AL67" s="3" t="n">
        <v>151.653</v>
      </c>
      <c r="AM67" s="3" t="n">
        <v>90.47619047619048</v>
      </c>
      <c r="AN67" s="3" t="n">
        <v>1</v>
      </c>
      <c r="AO67" s="3" t="n">
        <v>0</v>
      </c>
      <c r="AP67" s="3" t="n">
        <v>187.1973</v>
      </c>
      <c r="AQ67" s="7" t="n">
        <v>0.9880555</v>
      </c>
      <c r="AR67" s="3" t="n">
        <v>0.9880555</v>
      </c>
      <c r="AS67" s="5" t="inlineStr"/>
      <c r="AT67" s="5" t="inlineStr"/>
      <c r="AU67" s="3" t="n">
        <v>0.0001548807</v>
      </c>
      <c r="AV67" s="3" t="n">
        <v>0.3438092</v>
      </c>
      <c r="AW67" s="3" t="n">
        <v>7.673955e-05</v>
      </c>
      <c r="AX67" s="3" t="n">
        <v>0.0003125902</v>
      </c>
      <c r="AY67" s="3" t="n">
        <v>18</v>
      </c>
      <c r="AZ67" s="3" t="n">
        <v>0.5614753</v>
      </c>
      <c r="BA67" s="3" t="n">
        <v>0.3438092</v>
      </c>
      <c r="BB67" s="3" t="n">
        <v>0.2781971</v>
      </c>
      <c r="BC67" s="3" t="n">
        <v>1</v>
      </c>
      <c r="BD67" s="3" t="n">
        <v>18</v>
      </c>
      <c r="BE67" s="3" t="n">
        <v>113.6361</v>
      </c>
      <c r="BF67" s="3" t="n">
        <v>0.1719046</v>
      </c>
      <c r="BG67" s="3" t="n">
        <v>79.39769</v>
      </c>
      <c r="BH67" s="3" t="n">
        <v>162.639</v>
      </c>
      <c r="BI67" s="3" t="n">
        <v>18</v>
      </c>
      <c r="BJ67" s="3" t="n">
        <v>187.4326</v>
      </c>
      <c r="BK67" s="3" t="n">
        <v>188.1417</v>
      </c>
      <c r="BL67" s="3" t="n">
        <v>-92.59864</v>
      </c>
      <c r="BM67" s="7" t="n">
        <v>0.8795136</v>
      </c>
      <c r="BN67" s="3" t="n">
        <v>1</v>
      </c>
      <c r="BO67" s="3" t="n">
        <v>1</v>
      </c>
      <c r="BP67" s="4" t="inlineStr">
        <is>
          <t>HNORMAL</t>
        </is>
      </c>
      <c r="BQ67" s="4" t="inlineStr">
        <is>
          <t>POLY</t>
        </is>
      </c>
      <c r="BR67" s="3" t="n">
        <v>1</v>
      </c>
      <c r="BS67" s="3" t="n">
        <v>0</v>
      </c>
      <c r="BT67" s="3" t="n">
        <v>0</v>
      </c>
      <c r="BU67" s="3" t="n">
        <v>95.31949</v>
      </c>
      <c r="BV67" s="5" t="inlineStr"/>
      <c r="BW67" s="5" t="inlineStr"/>
      <c r="BX67" s="3" t="n">
        <v>2.465003</v>
      </c>
      <c r="BY67" s="3" t="n">
        <v>0.4410243</v>
      </c>
      <c r="BZ67" s="3" t="n">
        <v>1.054615</v>
      </c>
      <c r="CA67" s="3" t="n">
        <v>5.761573</v>
      </c>
      <c r="CB67" s="3" t="n">
        <v>45.17052</v>
      </c>
      <c r="CC67" s="3" t="n">
        <v>2.465003</v>
      </c>
      <c r="CD67" s="3" t="n">
        <v>0</v>
      </c>
      <c r="CE67" s="10" t="n">
        <v>0.4410243</v>
      </c>
      <c r="CF67" s="3" t="n">
        <v>1.054615</v>
      </c>
      <c r="CG67" s="3" t="n">
        <v>5.761573</v>
      </c>
      <c r="CH67" s="3" t="n">
        <v>45.17052</v>
      </c>
      <c r="CI67" s="3" t="n">
        <v>59</v>
      </c>
      <c r="CJ67" s="3" t="n">
        <v>0.4410243</v>
      </c>
      <c r="CK67" s="3" t="n">
        <v>25</v>
      </c>
      <c r="CL67" s="3" t="n">
        <v>138</v>
      </c>
      <c r="CM67" s="3" t="n">
        <v>45.17052</v>
      </c>
      <c r="CN67" s="3" t="n">
        <v>0.6922639936151225</v>
      </c>
      <c r="CO67" s="3" t="n">
        <v>0.596714295085674</v>
      </c>
      <c r="CP67" s="3" t="n">
        <v>0.4379047273053224</v>
      </c>
      <c r="CQ67" s="3" t="n">
        <v>0.4793431106043461</v>
      </c>
      <c r="CR67" s="3" t="n">
        <v>0.473185109767954</v>
      </c>
      <c r="CS67" s="3" t="n">
        <v>0.2366232013046642</v>
      </c>
      <c r="CT67" s="3" t="n">
        <v>1</v>
      </c>
      <c r="CU67" s="3" t="n">
        <v>1</v>
      </c>
      <c r="CV67" s="3" t="n">
        <v>0</v>
      </c>
      <c r="CW67" s="3" t="n">
        <v>0</v>
      </c>
      <c r="CX67" s="3" t="n">
        <v>2</v>
      </c>
      <c r="CY67" s="3" t="n">
        <v>1</v>
      </c>
      <c r="CZ67" s="3" t="n">
        <v>1</v>
      </c>
      <c r="DA67" s="3" t="n">
        <v>1</v>
      </c>
      <c r="DB67" s="3" t="n">
        <v>1</v>
      </c>
      <c r="DC67" s="3" t="n">
        <v>1</v>
      </c>
      <c r="DD67" s="3" t="n">
        <v>1</v>
      </c>
      <c r="DE67" s="3" t="n">
        <v>0</v>
      </c>
      <c r="DF67" s="3" t="n">
        <v>5</v>
      </c>
      <c r="DG67" s="3" t="n">
        <v>7</v>
      </c>
      <c r="DH67" s="3" t="n">
        <v>13</v>
      </c>
      <c r="DI67" s="3" t="n">
        <v>7</v>
      </c>
      <c r="DJ67" s="3" t="n">
        <v>13</v>
      </c>
      <c r="DK67" s="3" t="n">
        <v>14</v>
      </c>
      <c r="DL67" s="3" t="n">
        <v>14</v>
      </c>
    </row>
    <row r="68">
      <c r="A68" s="1" t="n">
        <v>67</v>
      </c>
      <c r="B68" s="3" t="n">
        <v>62</v>
      </c>
      <c r="C68" s="3" t="n">
        <v>2</v>
      </c>
      <c r="D68" s="4" t="inlineStr">
        <is>
          <t>Prunella modularis</t>
        </is>
      </c>
      <c r="E68" s="4" t="inlineStr">
        <is>
          <t>a+b</t>
        </is>
      </c>
      <c r="F68" s="4" t="inlineStr">
        <is>
          <t>m</t>
        </is>
      </c>
      <c r="G68" s="4" t="inlineStr">
        <is>
          <t>5mn</t>
        </is>
      </c>
      <c r="H68" s="4" t="inlineStr">
        <is>
          <t>HNORMAL</t>
        </is>
      </c>
      <c r="I68" s="4" t="inlineStr">
        <is>
          <t>POLY</t>
        </is>
      </c>
      <c r="J68" s="3" t="n">
        <v>10.20167790632243</v>
      </c>
      <c r="K68" s="3" t="n">
        <v>147.9596896639827</v>
      </c>
      <c r="L68" s="5" t="inlineStr"/>
      <c r="M68" s="4" t="inlineStr">
        <is>
          <t>PrunModu-ab-5mn-m-hno-pol-la-ra</t>
        </is>
      </c>
      <c r="N68" s="3" t="n">
        <v>1</v>
      </c>
      <c r="O68" s="3" t="n">
        <v>21</v>
      </c>
      <c r="P68" s="3" t="n">
        <v>10.1768391053626</v>
      </c>
      <c r="Q68" s="3" t="n">
        <v>159.730018883386</v>
      </c>
      <c r="R68" s="4" t="inlineStr">
        <is>
          <t>HNORMAL</t>
        </is>
      </c>
      <c r="S68" s="4" t="inlineStr">
        <is>
          <t>POLY</t>
        </is>
      </c>
      <c r="T68" s="4" t="inlineStr">
        <is>
          <t>AIC</t>
        </is>
      </c>
      <c r="U68" s="3" t="n">
        <v>95</v>
      </c>
      <c r="V68" s="3" t="n">
        <v>10.20167790632243</v>
      </c>
      <c r="W68" s="3" t="n">
        <v>147.9596896639827</v>
      </c>
      <c r="X68" s="5" t="inlineStr"/>
      <c r="Y68" s="7" t="n">
        <v>1</v>
      </c>
      <c r="Z68" s="12" t="n">
        <v>45046.66324369213</v>
      </c>
      <c r="AA68" s="3" t="n">
        <v>0.861001</v>
      </c>
      <c r="AB68" s="4">
        <f>HYPERLINK("file:///PrunModu-ab-5mn-m-hno-pol-la-ra-k400zz57", "PrunModu-ab-5mn-m-hno-pol-la-ra-k400zz57")</f>
        <v/>
      </c>
      <c r="AC68" s="3" t="n">
        <v>19</v>
      </c>
      <c r="AD68" s="3" t="n">
        <v>96</v>
      </c>
      <c r="AE68" s="3" t="n">
        <v>190</v>
      </c>
      <c r="AF68" s="3" t="n">
        <v>0.1</v>
      </c>
      <c r="AG68" s="3" t="n">
        <v>0.2762203</v>
      </c>
      <c r="AH68" s="3" t="n">
        <v>0.05837291</v>
      </c>
      <c r="AI68" s="3" t="n">
        <v>0.1713123</v>
      </c>
      <c r="AJ68" s="3" t="n">
        <v>95</v>
      </c>
      <c r="AK68" s="3" t="n">
        <v>10.2017</v>
      </c>
      <c r="AL68" s="3" t="n">
        <v>147.96</v>
      </c>
      <c r="AM68" s="3" t="n">
        <v>90.47619047619048</v>
      </c>
      <c r="AN68" s="3" t="n">
        <v>1</v>
      </c>
      <c r="AO68" s="3" t="n">
        <v>0</v>
      </c>
      <c r="AP68" s="3" t="n">
        <v>186.2614</v>
      </c>
      <c r="AQ68" s="7" t="n">
        <v>0.9538421</v>
      </c>
      <c r="AR68" s="3" t="n">
        <v>0.2838443</v>
      </c>
      <c r="AS68" s="3" t="n">
        <v>0.9538421</v>
      </c>
      <c r="AT68" s="5" t="inlineStr"/>
      <c r="AU68" s="3" t="n">
        <v>0.0001452897</v>
      </c>
      <c r="AV68" s="3" t="n">
        <v>0.343799</v>
      </c>
      <c r="AW68" s="3" t="n">
        <v>7.198887e-05</v>
      </c>
      <c r="AX68" s="3" t="n">
        <v>0.0002932272</v>
      </c>
      <c r="AY68" s="3" t="n">
        <v>18</v>
      </c>
      <c r="AZ68" s="3" t="n">
        <v>0.6287913000000001</v>
      </c>
      <c r="BA68" s="3" t="n">
        <v>0.343799</v>
      </c>
      <c r="BB68" s="3" t="n">
        <v>0.3115567</v>
      </c>
      <c r="BC68" s="3" t="n">
        <v>1</v>
      </c>
      <c r="BD68" s="3" t="n">
        <v>18</v>
      </c>
      <c r="BE68" s="3" t="n">
        <v>117.3269</v>
      </c>
      <c r="BF68" s="3" t="n">
        <v>0.1718995</v>
      </c>
      <c r="BG68" s="3" t="n">
        <v>81.97732000000001</v>
      </c>
      <c r="BH68" s="3" t="n">
        <v>167.9196</v>
      </c>
      <c r="BI68" s="3" t="n">
        <v>18</v>
      </c>
      <c r="BJ68" s="3" t="n">
        <v>186.4967</v>
      </c>
      <c r="BK68" s="3" t="n">
        <v>187.2059</v>
      </c>
      <c r="BL68" s="3" t="n">
        <v>-92.13070999999999</v>
      </c>
      <c r="BM68" s="7" t="n">
        <v>0.8946456</v>
      </c>
      <c r="BN68" s="3" t="n">
        <v>1</v>
      </c>
      <c r="BO68" s="3" t="n">
        <v>1</v>
      </c>
      <c r="BP68" s="4" t="inlineStr">
        <is>
          <t>HNORMAL</t>
        </is>
      </c>
      <c r="BQ68" s="4" t="inlineStr">
        <is>
          <t>POLY</t>
        </is>
      </c>
      <c r="BR68" s="3" t="n">
        <v>1</v>
      </c>
      <c r="BS68" s="3" t="n">
        <v>0</v>
      </c>
      <c r="BT68" s="3" t="n">
        <v>0</v>
      </c>
      <c r="BU68" s="3" t="n">
        <v>104.9021</v>
      </c>
      <c r="BV68" s="5" t="inlineStr"/>
      <c r="BW68" s="5" t="inlineStr"/>
      <c r="BX68" s="3" t="n">
        <v>2.312357</v>
      </c>
      <c r="BY68" s="3" t="n">
        <v>0.4410164</v>
      </c>
      <c r="BZ68" s="3" t="n">
        <v>0.9893224</v>
      </c>
      <c r="CA68" s="3" t="n">
        <v>5.404706</v>
      </c>
      <c r="CB68" s="3" t="n">
        <v>45.17222</v>
      </c>
      <c r="CC68" s="3" t="n">
        <v>2.312357</v>
      </c>
      <c r="CD68" s="3" t="n">
        <v>0</v>
      </c>
      <c r="CE68" s="10" t="n">
        <v>0.4410164</v>
      </c>
      <c r="CF68" s="3" t="n">
        <v>0.9893224</v>
      </c>
      <c r="CG68" s="3" t="n">
        <v>5.404706</v>
      </c>
      <c r="CH68" s="3" t="n">
        <v>45.17222</v>
      </c>
      <c r="CI68" s="3" t="n">
        <v>55</v>
      </c>
      <c r="CJ68" s="3" t="n">
        <v>0.4410164</v>
      </c>
      <c r="CK68" s="3" t="n">
        <v>24</v>
      </c>
      <c r="CL68" s="3" t="n">
        <v>130</v>
      </c>
      <c r="CM68" s="3" t="n">
        <v>45.17222</v>
      </c>
      <c r="CN68" s="3" t="n">
        <v>0.6904764594713075</v>
      </c>
      <c r="CO68" s="3" t="n">
        <v>0.5953700172763011</v>
      </c>
      <c r="CP68" s="3" t="n">
        <v>0.4369280410940428</v>
      </c>
      <c r="CQ68" s="3" t="n">
        <v>0.4765231247385887</v>
      </c>
      <c r="CR68" s="3" t="n">
        <v>0.4731428303806877</v>
      </c>
      <c r="CS68" s="3" t="n">
        <v>0.2361624045981291</v>
      </c>
      <c r="CT68" s="3" t="n">
        <v>1</v>
      </c>
      <c r="CU68" s="3" t="n">
        <v>1</v>
      </c>
      <c r="CV68" s="3" t="n">
        <v>0</v>
      </c>
      <c r="CW68" s="3" t="n">
        <v>1</v>
      </c>
      <c r="CX68" s="3" t="n">
        <v>1</v>
      </c>
      <c r="CY68" s="3" t="n">
        <v>2</v>
      </c>
      <c r="CZ68" s="3" t="n">
        <v>2</v>
      </c>
      <c r="DA68" s="3" t="n">
        <v>2</v>
      </c>
      <c r="DB68" s="3" t="n">
        <v>2</v>
      </c>
      <c r="DC68" s="3" t="n">
        <v>2</v>
      </c>
      <c r="DD68" s="3" t="n">
        <v>2</v>
      </c>
      <c r="DE68" s="3" t="n">
        <v>2</v>
      </c>
      <c r="DF68" s="3" t="n">
        <v>6</v>
      </c>
      <c r="DG68" s="3" t="n">
        <v>8</v>
      </c>
      <c r="DH68" s="3" t="n">
        <v>14</v>
      </c>
      <c r="DI68" s="3" t="n">
        <v>8</v>
      </c>
      <c r="DJ68" s="3" t="n">
        <v>14</v>
      </c>
      <c r="DK68" s="3" t="n">
        <v>15</v>
      </c>
      <c r="DL68" s="3" t="n">
        <v>13</v>
      </c>
    </row>
    <row r="69">
      <c r="A69" s="1" t="n">
        <v>68</v>
      </c>
      <c r="B69" s="3" t="n">
        <v>67</v>
      </c>
      <c r="C69" s="3" t="n">
        <v>2</v>
      </c>
      <c r="D69" s="4" t="inlineStr">
        <is>
          <t>Prunella modularis</t>
        </is>
      </c>
      <c r="E69" s="4" t="inlineStr">
        <is>
          <t>a+b</t>
        </is>
      </c>
      <c r="F69" s="4" t="inlineStr">
        <is>
          <t>m</t>
        </is>
      </c>
      <c r="G69" s="4" t="inlineStr">
        <is>
          <t>5mn</t>
        </is>
      </c>
      <c r="H69" s="4" t="inlineStr">
        <is>
          <t>HNORMAL</t>
        </is>
      </c>
      <c r="I69" s="4" t="inlineStr">
        <is>
          <t>POLY</t>
        </is>
      </c>
      <c r="J69" s="3" t="n">
        <v>20</v>
      </c>
      <c r="K69" s="5" t="inlineStr"/>
      <c r="L69" s="5" t="inlineStr"/>
      <c r="M69" s="4" t="inlineStr">
        <is>
          <t>PrunModu-ab-5mn-m-hno-pol-l20</t>
        </is>
      </c>
      <c r="N69" s="3" t="n">
        <v>0</v>
      </c>
      <c r="O69" s="3" t="n">
        <v>21</v>
      </c>
      <c r="P69" s="3" t="n">
        <v>10.1768391053626</v>
      </c>
      <c r="Q69" s="3" t="n">
        <v>159.730018883386</v>
      </c>
      <c r="R69" s="4" t="inlineStr">
        <is>
          <t>HNORMAL</t>
        </is>
      </c>
      <c r="S69" s="4" t="inlineStr">
        <is>
          <t>POLY</t>
        </is>
      </c>
      <c r="T69" s="4" t="inlineStr">
        <is>
          <t>AIC</t>
        </is>
      </c>
      <c r="U69" s="3" t="n">
        <v>95</v>
      </c>
      <c r="V69" s="3" t="n">
        <v>20</v>
      </c>
      <c r="W69" s="5" t="inlineStr"/>
      <c r="X69" s="5" t="inlineStr"/>
      <c r="Y69" s="7" t="n">
        <v>1</v>
      </c>
      <c r="Z69" s="12" t="n">
        <v>45046.663244375</v>
      </c>
      <c r="AA69" s="3" t="n">
        <v>0.929001</v>
      </c>
      <c r="AB69" s="4">
        <f>HYPERLINK("file:///PrunModu-ab-5mn-m-hno-pol-l20-bht7nv3m", "PrunModu-ab-5mn-m-hno-pol-l20-bht7nv3m")</f>
        <v/>
      </c>
      <c r="AC69" s="3" t="n">
        <v>20</v>
      </c>
      <c r="AD69" s="3" t="n">
        <v>96</v>
      </c>
      <c r="AE69" s="3" t="n">
        <v>190</v>
      </c>
      <c r="AF69" s="3" t="n">
        <v>0.1052632</v>
      </c>
      <c r="AG69" s="3" t="n">
        <v>0.265096</v>
      </c>
      <c r="AH69" s="3" t="n">
        <v>0.06274579</v>
      </c>
      <c r="AI69" s="3" t="n">
        <v>0.1765909</v>
      </c>
      <c r="AJ69" s="3" t="n">
        <v>95</v>
      </c>
      <c r="AK69" s="3" t="n">
        <v>20</v>
      </c>
      <c r="AL69" s="3" t="n">
        <v>159.73</v>
      </c>
      <c r="AM69" s="3" t="n">
        <v>95.23809523809524</v>
      </c>
      <c r="AN69" s="3" t="n">
        <v>1</v>
      </c>
      <c r="AO69" s="3" t="n">
        <v>0</v>
      </c>
      <c r="AP69" s="3" t="n">
        <v>198.6195</v>
      </c>
      <c r="AQ69" s="6" t="n">
        <v>0.2844024</v>
      </c>
      <c r="AR69" s="3" t="n">
        <v>0.9385288000000001</v>
      </c>
      <c r="AS69" s="3" t="n">
        <v>0.2844024</v>
      </c>
      <c r="AT69" s="5" t="inlineStr"/>
      <c r="AU69" s="3" t="n">
        <v>0.000153725</v>
      </c>
      <c r="AV69" s="3" t="n">
        <v>0.32206</v>
      </c>
      <c r="AW69" s="3" t="n">
        <v>7.965035e-05</v>
      </c>
      <c r="AX69" s="3" t="n">
        <v>0.0002966888</v>
      </c>
      <c r="AY69" s="3" t="n">
        <v>19</v>
      </c>
      <c r="AZ69" s="3" t="n">
        <v>0.5099323</v>
      </c>
      <c r="BA69" s="3" t="n">
        <v>0.32206</v>
      </c>
      <c r="BB69" s="3" t="n">
        <v>0.264214</v>
      </c>
      <c r="BC69" s="3" t="n">
        <v>0.9841679</v>
      </c>
      <c r="BD69" s="3" t="n">
        <v>19</v>
      </c>
      <c r="BE69" s="3" t="n">
        <v>114.0625</v>
      </c>
      <c r="BF69" s="3" t="n">
        <v>0.16103</v>
      </c>
      <c r="BG69" s="3" t="n">
        <v>81.60262</v>
      </c>
      <c r="BH69" s="3" t="n">
        <v>159.4342</v>
      </c>
      <c r="BI69" s="3" t="n">
        <v>19</v>
      </c>
      <c r="BJ69" s="3" t="n">
        <v>198.8418</v>
      </c>
      <c r="BK69" s="3" t="n">
        <v>199.6153</v>
      </c>
      <c r="BL69" s="3" t="n">
        <v>-98.30976</v>
      </c>
      <c r="BM69" s="7" t="n">
        <v>0.8932263</v>
      </c>
      <c r="BN69" s="3" t="n">
        <v>1</v>
      </c>
      <c r="BO69" s="3" t="n">
        <v>1</v>
      </c>
      <c r="BP69" s="4" t="inlineStr">
        <is>
          <t>HNORMAL</t>
        </is>
      </c>
      <c r="BQ69" s="4" t="inlineStr">
        <is>
          <t>POLY</t>
        </is>
      </c>
      <c r="BR69" s="3" t="n">
        <v>1</v>
      </c>
      <c r="BS69" s="3" t="n">
        <v>0</v>
      </c>
      <c r="BT69" s="3" t="n">
        <v>0</v>
      </c>
      <c r="BU69" s="3" t="n">
        <v>93.40452000000001</v>
      </c>
      <c r="BV69" s="5" t="inlineStr"/>
      <c r="BW69" s="5" t="inlineStr"/>
      <c r="BX69" s="3" t="n">
        <v>2.575378</v>
      </c>
      <c r="BY69" s="3" t="n">
        <v>0.4171313</v>
      </c>
      <c r="BZ69" s="3" t="n">
        <v>1.151553</v>
      </c>
      <c r="CA69" s="3" t="n">
        <v>5.759675</v>
      </c>
      <c r="CB69" s="3" t="n">
        <v>48.97224</v>
      </c>
      <c r="CC69" s="3" t="n">
        <v>2.575378</v>
      </c>
      <c r="CD69" s="3" t="n">
        <v>0</v>
      </c>
      <c r="CE69" s="10" t="n">
        <v>0.4171313</v>
      </c>
      <c r="CF69" s="3" t="n">
        <v>1.151553</v>
      </c>
      <c r="CG69" s="3" t="n">
        <v>5.759675</v>
      </c>
      <c r="CH69" s="3" t="n">
        <v>48.97224</v>
      </c>
      <c r="CI69" s="3" t="n">
        <v>62</v>
      </c>
      <c r="CJ69" s="3" t="n">
        <v>0.4171313</v>
      </c>
      <c r="CK69" s="3" t="n">
        <v>28</v>
      </c>
      <c r="CL69" s="3" t="n">
        <v>138</v>
      </c>
      <c r="CM69" s="3" t="n">
        <v>48.97224</v>
      </c>
      <c r="CN69" s="3" t="n">
        <v>0.6059198550404419</v>
      </c>
      <c r="CO69" s="3" t="n">
        <v>0.5420591605197443</v>
      </c>
      <c r="CP69" s="3" t="n">
        <v>0.4239347739866824</v>
      </c>
      <c r="CQ69" s="3" t="n">
        <v>0.4055423157904146</v>
      </c>
      <c r="CR69" s="3" t="n">
        <v>0.4605338290944159</v>
      </c>
      <c r="CS69" s="3" t="n">
        <v>0.2546230346640252</v>
      </c>
      <c r="CT69" s="3" t="n">
        <v>1</v>
      </c>
      <c r="CU69" s="3" t="n">
        <v>0</v>
      </c>
      <c r="CV69" s="3" t="n">
        <v>0</v>
      </c>
      <c r="CW69" s="3" t="n">
        <v>0</v>
      </c>
      <c r="CX69" s="3" t="n">
        <v>0</v>
      </c>
      <c r="CY69" s="3" t="n">
        <v>0</v>
      </c>
      <c r="CZ69" s="3" t="n">
        <v>0</v>
      </c>
      <c r="DA69" s="3" t="n">
        <v>0</v>
      </c>
      <c r="DB69" s="3" t="n">
        <v>0</v>
      </c>
      <c r="DC69" s="3" t="n">
        <v>0</v>
      </c>
      <c r="DD69" s="3" t="n">
        <v>0</v>
      </c>
      <c r="DE69" s="3" t="n">
        <v>16</v>
      </c>
      <c r="DF69" s="3" t="n">
        <v>11</v>
      </c>
      <c r="DG69" s="3" t="n">
        <v>11</v>
      </c>
      <c r="DH69" s="3" t="n">
        <v>15</v>
      </c>
      <c r="DI69" s="3" t="n">
        <v>14</v>
      </c>
      <c r="DJ69" s="3" t="n">
        <v>15</v>
      </c>
      <c r="DK69" s="3" t="n">
        <v>13</v>
      </c>
      <c r="DL69" s="3" t="n">
        <v>19</v>
      </c>
    </row>
    <row r="70">
      <c r="A70" s="1" t="n">
        <v>69</v>
      </c>
      <c r="B70" s="3" t="n">
        <v>66</v>
      </c>
      <c r="C70" s="3" t="n">
        <v>2</v>
      </c>
      <c r="D70" s="4" t="inlineStr">
        <is>
          <t>Prunella modularis</t>
        </is>
      </c>
      <c r="E70" s="4" t="inlineStr">
        <is>
          <t>a+b</t>
        </is>
      </c>
      <c r="F70" s="4" t="inlineStr">
        <is>
          <t>m</t>
        </is>
      </c>
      <c r="G70" s="4" t="inlineStr">
        <is>
          <t>5mn</t>
        </is>
      </c>
      <c r="H70" s="4" t="inlineStr">
        <is>
          <t>HNORMAL</t>
        </is>
      </c>
      <c r="I70" s="4" t="inlineStr">
        <is>
          <t>POLY</t>
        </is>
      </c>
      <c r="J70" s="5" t="inlineStr"/>
      <c r="K70" s="3" t="n">
        <v>200</v>
      </c>
      <c r="L70" s="5" t="inlineStr"/>
      <c r="M70" s="4" t="inlineStr">
        <is>
          <t>PrunModu-ab-5mn-m-hno-pol-r200</t>
        </is>
      </c>
      <c r="N70" s="3" t="n">
        <v>0</v>
      </c>
      <c r="O70" s="3" t="n">
        <v>21</v>
      </c>
      <c r="P70" s="3" t="n">
        <v>10.1768391053626</v>
      </c>
      <c r="Q70" s="3" t="n">
        <v>159.730018883386</v>
      </c>
      <c r="R70" s="4" t="inlineStr">
        <is>
          <t>HNORMAL</t>
        </is>
      </c>
      <c r="S70" s="4" t="inlineStr">
        <is>
          <t>POLY</t>
        </is>
      </c>
      <c r="T70" s="4" t="inlineStr">
        <is>
          <t>AIC</t>
        </is>
      </c>
      <c r="U70" s="3" t="n">
        <v>95</v>
      </c>
      <c r="V70" s="5" t="inlineStr"/>
      <c r="W70" s="3" t="n">
        <v>200</v>
      </c>
      <c r="X70" s="5" t="inlineStr"/>
      <c r="Y70" s="6" t="n">
        <v>2</v>
      </c>
      <c r="Z70" s="12" t="n">
        <v>45046.6632442824</v>
      </c>
      <c r="AA70" s="3" t="n">
        <v>0.9360000000000001</v>
      </c>
      <c r="AB70" s="4">
        <f>HYPERLINK("file:///PrunModu-ab-5mn-m-hno-pol-r200-p05hr8jk", "PrunModu-ab-5mn-m-hno-pol-r200-p05hr8jk")</f>
        <v/>
      </c>
      <c r="AC70" s="3" t="n">
        <v>21</v>
      </c>
      <c r="AD70" s="3" t="n">
        <v>96</v>
      </c>
      <c r="AE70" s="3" t="n">
        <v>190</v>
      </c>
      <c r="AF70" s="3" t="n">
        <v>0.1105263</v>
      </c>
      <c r="AG70" s="3" t="n">
        <v>0.2719502</v>
      </c>
      <c r="AH70" s="3" t="n">
        <v>0.06503759000000001</v>
      </c>
      <c r="AI70" s="3" t="n">
        <v>0.1878309</v>
      </c>
      <c r="AJ70" s="3" t="n">
        <v>95</v>
      </c>
      <c r="AK70" s="3" t="n">
        <v>0</v>
      </c>
      <c r="AL70" s="3" t="n">
        <v>200</v>
      </c>
      <c r="AM70" s="3" t="n">
        <v>100</v>
      </c>
      <c r="AN70" s="3" t="n">
        <v>2</v>
      </c>
      <c r="AO70" s="3" t="n">
        <v>0</v>
      </c>
      <c r="AP70" s="3" t="n">
        <v>216.1576</v>
      </c>
      <c r="AQ70" s="10" t="n">
        <v>0.1549515</v>
      </c>
      <c r="AR70" s="3" t="n">
        <v>0.2004998</v>
      </c>
      <c r="AS70" s="3" t="n">
        <v>0.1549515</v>
      </c>
      <c r="AT70" s="5" t="inlineStr"/>
      <c r="AU70" s="3" t="n">
        <v>0.0001366514</v>
      </c>
      <c r="AV70" s="3" t="n">
        <v>0.341213</v>
      </c>
      <c r="AW70" s="3" t="n">
        <v>6.822673e-05</v>
      </c>
      <c r="AX70" s="3" t="n">
        <v>0.0002736991</v>
      </c>
      <c r="AY70" s="3" t="n">
        <v>19</v>
      </c>
      <c r="AZ70" s="3" t="n">
        <v>0.3658946</v>
      </c>
      <c r="BA70" s="3" t="n">
        <v>0.341213</v>
      </c>
      <c r="BB70" s="3" t="n">
        <v>0.1826824</v>
      </c>
      <c r="BC70" s="3" t="n">
        <v>0.7328506</v>
      </c>
      <c r="BD70" s="3" t="n">
        <v>19</v>
      </c>
      <c r="BE70" s="3" t="n">
        <v>120.9784</v>
      </c>
      <c r="BF70" s="3" t="n">
        <v>0.1706065</v>
      </c>
      <c r="BG70" s="3" t="n">
        <v>84.86715</v>
      </c>
      <c r="BH70" s="3" t="n">
        <v>172.4552</v>
      </c>
      <c r="BI70" s="3" t="n">
        <v>19</v>
      </c>
      <c r="BJ70" s="3" t="n">
        <v>216.8243</v>
      </c>
      <c r="BK70" s="3" t="n">
        <v>218.2467</v>
      </c>
      <c r="BL70" s="3" t="n">
        <v>-106.0788</v>
      </c>
      <c r="BM70" s="7" t="n">
        <v>0.8327382</v>
      </c>
      <c r="BN70" s="3" t="n">
        <v>0.9</v>
      </c>
      <c r="BO70" s="3" t="n">
        <v>0.9</v>
      </c>
      <c r="BP70" s="4" t="inlineStr">
        <is>
          <t>HNORMAL</t>
        </is>
      </c>
      <c r="BQ70" s="4" t="inlineStr">
        <is>
          <t>POLY</t>
        </is>
      </c>
      <c r="BR70" s="3" t="n">
        <v>1</v>
      </c>
      <c r="BS70" s="3" t="n">
        <v>1</v>
      </c>
      <c r="BT70" s="3" t="n">
        <v>0</v>
      </c>
      <c r="BU70" s="3" t="n">
        <v>135.4034</v>
      </c>
      <c r="BV70" s="3" t="n">
        <v>-1.902028</v>
      </c>
      <c r="BW70" s="5" t="inlineStr"/>
      <c r="BX70" s="3" t="n">
        <v>2.403808</v>
      </c>
      <c r="BY70" s="3" t="n">
        <v>0.4363292</v>
      </c>
      <c r="BZ70" s="3" t="n">
        <v>1.037934</v>
      </c>
      <c r="CA70" s="3" t="n">
        <v>5.567109</v>
      </c>
      <c r="CB70" s="3" t="n">
        <v>47.01134</v>
      </c>
      <c r="CC70" s="3" t="n">
        <v>2.403808</v>
      </c>
      <c r="CD70" s="3" t="n">
        <v>0.1280037999999999</v>
      </c>
      <c r="CE70" s="10" t="n">
        <v>0.4363292</v>
      </c>
      <c r="CF70" s="3" t="n">
        <v>1.037934</v>
      </c>
      <c r="CG70" s="3" t="n">
        <v>5.567109</v>
      </c>
      <c r="CH70" s="3" t="n">
        <v>47.01134</v>
      </c>
      <c r="CI70" s="3" t="n">
        <v>58</v>
      </c>
      <c r="CJ70" s="3" t="n">
        <v>0.4363292</v>
      </c>
      <c r="CK70" s="3" t="n">
        <v>25</v>
      </c>
      <c r="CL70" s="3" t="n">
        <v>134</v>
      </c>
      <c r="CM70" s="3" t="n">
        <v>47.01134</v>
      </c>
      <c r="CN70" s="3" t="n">
        <v>0.5225682205032068</v>
      </c>
      <c r="CO70" s="3" t="n">
        <v>0.4597796428214762</v>
      </c>
      <c r="CP70" s="3" t="n">
        <v>0.3410414223977697</v>
      </c>
      <c r="CQ70" s="3" t="n">
        <v>0.3124202701674309</v>
      </c>
      <c r="CR70" s="3" t="n">
        <v>0.3766041136140054</v>
      </c>
      <c r="CS70" s="3" t="n">
        <v>0.1934715929272609</v>
      </c>
      <c r="CT70" s="3" t="n">
        <v>0</v>
      </c>
      <c r="CU70" s="3" t="n">
        <v>2</v>
      </c>
      <c r="CV70" s="3" t="n">
        <v>0</v>
      </c>
      <c r="CW70" s="3" t="n">
        <v>1</v>
      </c>
      <c r="CX70" s="3" t="n">
        <v>1</v>
      </c>
      <c r="CY70" s="3" t="n">
        <v>1</v>
      </c>
      <c r="CZ70" s="3" t="n">
        <v>1</v>
      </c>
      <c r="DA70" s="3" t="n">
        <v>1</v>
      </c>
      <c r="DB70" s="3" t="n">
        <v>1</v>
      </c>
      <c r="DC70" s="3" t="n">
        <v>1</v>
      </c>
      <c r="DD70" s="3" t="n">
        <v>1</v>
      </c>
      <c r="DE70" s="3" t="n">
        <v>23</v>
      </c>
      <c r="DF70" s="3" t="n">
        <v>18</v>
      </c>
      <c r="DG70" s="3" t="n">
        <v>16</v>
      </c>
      <c r="DH70" s="3" t="n">
        <v>16</v>
      </c>
      <c r="DI70" s="3" t="n">
        <v>16</v>
      </c>
      <c r="DJ70" s="3" t="n">
        <v>16</v>
      </c>
      <c r="DK70" s="3" t="n">
        <v>16</v>
      </c>
      <c r="DL70" s="3" t="n">
        <v>10</v>
      </c>
    </row>
    <row r="71">
      <c r="A71" s="1" t="n">
        <v>70</v>
      </c>
      <c r="B71" s="3" t="n">
        <v>69</v>
      </c>
      <c r="C71" s="3" t="n">
        <v>2</v>
      </c>
      <c r="D71" s="4" t="inlineStr">
        <is>
          <t>Prunella modularis</t>
        </is>
      </c>
      <c r="E71" s="4" t="inlineStr">
        <is>
          <t>a+b</t>
        </is>
      </c>
      <c r="F71" s="4" t="inlineStr">
        <is>
          <t>m</t>
        </is>
      </c>
      <c r="G71" s="4" t="inlineStr">
        <is>
          <t>5mn</t>
        </is>
      </c>
      <c r="H71" s="4" t="inlineStr">
        <is>
          <t>HNORMAL</t>
        </is>
      </c>
      <c r="I71" s="4" t="inlineStr">
        <is>
          <t>POLY</t>
        </is>
      </c>
      <c r="J71" s="3" t="n">
        <v>20</v>
      </c>
      <c r="K71" s="3" t="n">
        <v>200</v>
      </c>
      <c r="L71" s="5" t="inlineStr"/>
      <c r="M71" s="4" t="inlineStr">
        <is>
          <t>PrunModu-ab-5mn-m-hno-pol-l20-r200</t>
        </is>
      </c>
      <c r="N71" s="3" t="n">
        <v>0</v>
      </c>
      <c r="O71" s="3" t="n">
        <v>21</v>
      </c>
      <c r="P71" s="3" t="n">
        <v>10.1768391053626</v>
      </c>
      <c r="Q71" s="3" t="n">
        <v>159.730018883386</v>
      </c>
      <c r="R71" s="4" t="inlineStr">
        <is>
          <t>HNORMAL</t>
        </is>
      </c>
      <c r="S71" s="4" t="inlineStr">
        <is>
          <t>POLY</t>
        </is>
      </c>
      <c r="T71" s="4" t="inlineStr">
        <is>
          <t>AIC</t>
        </is>
      </c>
      <c r="U71" s="3" t="n">
        <v>95</v>
      </c>
      <c r="V71" s="3" t="n">
        <v>20</v>
      </c>
      <c r="W71" s="3" t="n">
        <v>200</v>
      </c>
      <c r="X71" s="5" t="inlineStr"/>
      <c r="Y71" s="6" t="n">
        <v>2</v>
      </c>
      <c r="Z71" s="12" t="n">
        <v>45046.66324458333</v>
      </c>
      <c r="AA71" s="3" t="n">
        <v>0.947001</v>
      </c>
      <c r="AB71" s="4">
        <f>HYPERLINK("file:///PrunModu-ab-5mn-m-hno-pol-l20-r200-sokwnmk9", "PrunModu-ab-5mn-m-hno-pol-l20-r200-sokwnmk9")</f>
        <v/>
      </c>
      <c r="AC71" s="3" t="n">
        <v>20</v>
      </c>
      <c r="AD71" s="3" t="n">
        <v>96</v>
      </c>
      <c r="AE71" s="3" t="n">
        <v>190</v>
      </c>
      <c r="AF71" s="3" t="n">
        <v>0.1052632</v>
      </c>
      <c r="AG71" s="3" t="n">
        <v>0.265096</v>
      </c>
      <c r="AH71" s="3" t="n">
        <v>0.06274579</v>
      </c>
      <c r="AI71" s="3" t="n">
        <v>0.1765909</v>
      </c>
      <c r="AJ71" s="3" t="n">
        <v>95</v>
      </c>
      <c r="AK71" s="3" t="n">
        <v>20</v>
      </c>
      <c r="AL71" s="3" t="n">
        <v>200</v>
      </c>
      <c r="AM71" s="3" t="n">
        <v>95.23809523809524</v>
      </c>
      <c r="AN71" s="3" t="n">
        <v>2</v>
      </c>
      <c r="AO71" s="3" t="n">
        <v>0</v>
      </c>
      <c r="AP71" s="3" t="n">
        <v>201.8667</v>
      </c>
      <c r="AQ71" s="6" t="n">
        <v>0.2541247</v>
      </c>
      <c r="AR71" s="3" t="n">
        <v>0.1433749</v>
      </c>
      <c r="AS71" s="3" t="n">
        <v>0.2541247</v>
      </c>
      <c r="AT71" s="5" t="inlineStr"/>
      <c r="AU71" s="3" t="n">
        <v>0.0001322538</v>
      </c>
      <c r="AV71" s="3" t="n">
        <v>0.37891</v>
      </c>
      <c r="AW71" s="3" t="n">
        <v>6.126491e-05</v>
      </c>
      <c r="AX71" s="3" t="n">
        <v>0.0002854988</v>
      </c>
      <c r="AY71" s="3" t="n">
        <v>18</v>
      </c>
      <c r="AZ71" s="3" t="n">
        <v>0.3780611</v>
      </c>
      <c r="BA71" s="3" t="n">
        <v>0.3789099</v>
      </c>
      <c r="BB71" s="3" t="n">
        <v>0.1751321</v>
      </c>
      <c r="BC71" s="3" t="n">
        <v>0.8161278</v>
      </c>
      <c r="BD71" s="3" t="n">
        <v>18</v>
      </c>
      <c r="BE71" s="3" t="n">
        <v>122.9733</v>
      </c>
      <c r="BF71" s="3" t="n">
        <v>0.189455</v>
      </c>
      <c r="BG71" s="3" t="n">
        <v>82.88393000000001</v>
      </c>
      <c r="BH71" s="3" t="n">
        <v>182.4532</v>
      </c>
      <c r="BI71" s="3" t="n">
        <v>18</v>
      </c>
      <c r="BJ71" s="3" t="n">
        <v>202.5726</v>
      </c>
      <c r="BK71" s="3" t="n">
        <v>203.8582</v>
      </c>
      <c r="BL71" s="3" t="n">
        <v>-98.93337</v>
      </c>
      <c r="BM71" s="7" t="n">
        <v>0.8511287</v>
      </c>
      <c r="BN71" s="3" t="n">
        <v>0.9</v>
      </c>
      <c r="BO71" s="3" t="n">
        <v>0.9</v>
      </c>
      <c r="BP71" s="4" t="inlineStr">
        <is>
          <t>HNORMAL</t>
        </is>
      </c>
      <c r="BQ71" s="4" t="inlineStr">
        <is>
          <t>POLY</t>
        </is>
      </c>
      <c r="BR71" s="3" t="n">
        <v>1</v>
      </c>
      <c r="BS71" s="3" t="n">
        <v>1</v>
      </c>
      <c r="BT71" s="3" t="n">
        <v>0</v>
      </c>
      <c r="BU71" s="3" t="n">
        <v>156.9775</v>
      </c>
      <c r="BV71" s="3" t="n">
        <v>-1.946375</v>
      </c>
      <c r="BW71" s="5" t="inlineStr"/>
      <c r="BX71" s="3" t="n">
        <v>2.215667</v>
      </c>
      <c r="BY71" s="3" t="n">
        <v>0.4624377</v>
      </c>
      <c r="BZ71" s="3" t="n">
        <v>0.9089387</v>
      </c>
      <c r="CA71" s="3" t="n">
        <v>5.401005</v>
      </c>
      <c r="CB71" s="3" t="n">
        <v>38.19975</v>
      </c>
      <c r="CC71" s="3" t="n">
        <v>2.215667</v>
      </c>
      <c r="CD71" s="3" t="n">
        <v>0.1616589</v>
      </c>
      <c r="CE71" s="10" t="n">
        <v>0.4624377</v>
      </c>
      <c r="CF71" s="3" t="n">
        <v>0.9089387</v>
      </c>
      <c r="CG71" s="3" t="n">
        <v>5.401005</v>
      </c>
      <c r="CH71" s="3" t="n">
        <v>38.19975</v>
      </c>
      <c r="CI71" s="3" t="n">
        <v>53</v>
      </c>
      <c r="CJ71" s="3" t="n">
        <v>0.4624377</v>
      </c>
      <c r="CK71" s="3" t="n">
        <v>22</v>
      </c>
      <c r="CL71" s="3" t="n">
        <v>130</v>
      </c>
      <c r="CM71" s="3" t="n">
        <v>38.19975</v>
      </c>
      <c r="CN71" s="3" t="n">
        <v>0.5366536288982201</v>
      </c>
      <c r="CO71" s="3" t="n">
        <v>0.4596910112687777</v>
      </c>
      <c r="CP71" s="3" t="n">
        <v>0.3154562094104175</v>
      </c>
      <c r="CQ71" s="3" t="n">
        <v>0.3079687239826673</v>
      </c>
      <c r="CR71" s="3" t="n">
        <v>0.35223637966799</v>
      </c>
      <c r="CS71" s="3" t="n">
        <v>0.1598951458343607</v>
      </c>
      <c r="CT71" s="3" t="n">
        <v>1</v>
      </c>
      <c r="CU71" s="3" t="n">
        <v>2</v>
      </c>
      <c r="CV71" s="3" t="n">
        <v>0</v>
      </c>
      <c r="CW71" s="3" t="n">
        <v>0</v>
      </c>
      <c r="CX71" s="3" t="n">
        <v>1</v>
      </c>
      <c r="CY71" s="3" t="n">
        <v>0</v>
      </c>
      <c r="CZ71" s="3" t="n">
        <v>1</v>
      </c>
      <c r="DA71" s="3" t="n">
        <v>1</v>
      </c>
      <c r="DB71" s="3" t="n">
        <v>1</v>
      </c>
      <c r="DC71" s="3" t="n">
        <v>1</v>
      </c>
      <c r="DD71" s="3" t="n">
        <v>1</v>
      </c>
      <c r="DE71" s="3" t="n">
        <v>18</v>
      </c>
      <c r="DF71" s="3" t="n">
        <v>14</v>
      </c>
      <c r="DG71" s="3" t="n">
        <v>17</v>
      </c>
      <c r="DH71" s="3" t="n">
        <v>17</v>
      </c>
      <c r="DI71" s="3" t="n">
        <v>17</v>
      </c>
      <c r="DJ71" s="3" t="n">
        <v>17</v>
      </c>
      <c r="DK71" s="3" t="n">
        <v>17</v>
      </c>
      <c r="DL71" s="3" t="n">
        <v>23</v>
      </c>
    </row>
    <row r="72">
      <c r="A72" s="1" t="n">
        <v>71</v>
      </c>
      <c r="B72" s="3" t="n">
        <v>65</v>
      </c>
      <c r="C72" s="3" t="n">
        <v>2</v>
      </c>
      <c r="D72" s="4" t="inlineStr">
        <is>
          <t>Prunella modularis</t>
        </is>
      </c>
      <c r="E72" s="4" t="inlineStr">
        <is>
          <t>a+b</t>
        </is>
      </c>
      <c r="F72" s="4" t="inlineStr">
        <is>
          <t>m</t>
        </is>
      </c>
      <c r="G72" s="4" t="inlineStr">
        <is>
          <t>5mn</t>
        </is>
      </c>
      <c r="H72" s="4" t="inlineStr">
        <is>
          <t>HNORMAL</t>
        </is>
      </c>
      <c r="I72" s="4" t="inlineStr">
        <is>
          <t>POLY</t>
        </is>
      </c>
      <c r="J72" s="5" t="inlineStr"/>
      <c r="K72" s="3" t="n">
        <v>100</v>
      </c>
      <c r="L72" s="5" t="inlineStr"/>
      <c r="M72" s="4" t="inlineStr">
        <is>
          <t>PrunModu-ab-5mn-m-hno-pol-r100</t>
        </is>
      </c>
      <c r="N72" s="3" t="n">
        <v>0</v>
      </c>
      <c r="O72" s="3" t="n">
        <v>21</v>
      </c>
      <c r="P72" s="3" t="n">
        <v>10.1768391053626</v>
      </c>
      <c r="Q72" s="3" t="n">
        <v>159.730018883386</v>
      </c>
      <c r="R72" s="4" t="inlineStr">
        <is>
          <t>HNORMAL</t>
        </is>
      </c>
      <c r="S72" s="4" t="inlineStr">
        <is>
          <t>POLY</t>
        </is>
      </c>
      <c r="T72" s="4" t="inlineStr">
        <is>
          <t>AIC</t>
        </is>
      </c>
      <c r="U72" s="3" t="n">
        <v>95</v>
      </c>
      <c r="V72" s="5" t="inlineStr"/>
      <c r="W72" s="3" t="n">
        <v>100</v>
      </c>
      <c r="X72" s="5" t="inlineStr"/>
      <c r="Y72" s="7" t="n">
        <v>1</v>
      </c>
      <c r="Z72" s="12" t="n">
        <v>45046.66324409722</v>
      </c>
      <c r="AA72" s="3" t="n">
        <v>0.835</v>
      </c>
      <c r="AB72" s="4">
        <f>HYPERLINK("file:///PrunModu-ab-5mn-m-hno-pol-r100-gg_oancx", "PrunModu-ab-5mn-m-hno-pol-r100-gg_oancx")</f>
        <v/>
      </c>
      <c r="AC72" s="3" t="n">
        <v>11</v>
      </c>
      <c r="AD72" s="3" t="n">
        <v>96</v>
      </c>
      <c r="AE72" s="3" t="n">
        <v>190</v>
      </c>
      <c r="AF72" s="3" t="n">
        <v>0.05789474</v>
      </c>
      <c r="AG72" s="3" t="n">
        <v>0.3197338</v>
      </c>
      <c r="AH72" s="3" t="n">
        <v>0.03116377</v>
      </c>
      <c r="AI72" s="3" t="n">
        <v>0.1075544</v>
      </c>
      <c r="AJ72" s="3" t="n">
        <v>95</v>
      </c>
      <c r="AK72" s="3" t="n">
        <v>0</v>
      </c>
      <c r="AL72" s="3" t="n">
        <v>100</v>
      </c>
      <c r="AM72" s="3" t="n">
        <v>52.38095238095238</v>
      </c>
      <c r="AN72" s="3" t="n">
        <v>1</v>
      </c>
      <c r="AO72" s="3" t="n">
        <v>0</v>
      </c>
      <c r="AP72" s="3" t="n">
        <v>101.21</v>
      </c>
      <c r="AQ72" s="6" t="n">
        <v>0.6079963</v>
      </c>
      <c r="AR72" s="3" t="n">
        <v>0.3090407</v>
      </c>
      <c r="AS72" s="3" t="n">
        <v>0.6079963</v>
      </c>
      <c r="AT72" s="5" t="inlineStr"/>
      <c r="AU72" s="3" t="n">
        <v>0.0004131825</v>
      </c>
      <c r="AV72" s="3" t="n">
        <v>0.432368</v>
      </c>
      <c r="AW72" s="3" t="n">
        <v>0.0001642652</v>
      </c>
      <c r="AX72" s="3" t="n">
        <v>0.001039294</v>
      </c>
      <c r="AY72" s="3" t="n">
        <v>10</v>
      </c>
      <c r="AZ72" s="3" t="n">
        <v>0.4840476</v>
      </c>
      <c r="BA72" s="3" t="n">
        <v>0.432368</v>
      </c>
      <c r="BB72" s="3" t="n">
        <v>0.1924384</v>
      </c>
      <c r="BC72" s="3" t="n">
        <v>1</v>
      </c>
      <c r="BD72" s="3" t="n">
        <v>10</v>
      </c>
      <c r="BE72" s="3" t="n">
        <v>69.57353000000001</v>
      </c>
      <c r="BF72" s="3" t="n">
        <v>0.216184</v>
      </c>
      <c r="BG72" s="3" t="n">
        <v>43.21493</v>
      </c>
      <c r="BH72" s="3" t="n">
        <v>112.0093</v>
      </c>
      <c r="BI72" s="3" t="n">
        <v>10</v>
      </c>
      <c r="BJ72" s="3" t="n">
        <v>101.6545</v>
      </c>
      <c r="BK72" s="3" t="n">
        <v>101.6079</v>
      </c>
      <c r="BL72" s="3" t="n">
        <v>-49.60502</v>
      </c>
      <c r="BM72" s="7" t="n">
        <v>0.9600472</v>
      </c>
      <c r="BN72" s="3" t="n">
        <v>1</v>
      </c>
      <c r="BO72" s="3" t="n">
        <v>1</v>
      </c>
      <c r="BP72" s="4" t="inlineStr">
        <is>
          <t>HNORMAL</t>
        </is>
      </c>
      <c r="BQ72" s="4" t="inlineStr">
        <is>
          <t>POLY</t>
        </is>
      </c>
      <c r="BR72" s="3" t="n">
        <v>1</v>
      </c>
      <c r="BS72" s="3" t="n">
        <v>0</v>
      </c>
      <c r="BT72" s="3" t="n">
        <v>0</v>
      </c>
      <c r="BU72" s="3" t="n">
        <v>54.53016</v>
      </c>
      <c r="BV72" s="5" t="inlineStr"/>
      <c r="BW72" s="5" t="inlineStr"/>
      <c r="BX72" s="3" t="n">
        <v>3.80716</v>
      </c>
      <c r="BY72" s="3" t="n">
        <v>0.5377469</v>
      </c>
      <c r="BZ72" s="3" t="n">
        <v>1.342862</v>
      </c>
      <c r="CA72" s="3" t="n">
        <v>10.79371</v>
      </c>
      <c r="CB72" s="3" t="n">
        <v>23.1973</v>
      </c>
      <c r="CC72" s="3" t="n">
        <v>3.80716</v>
      </c>
      <c r="CD72" s="3" t="n">
        <v>0</v>
      </c>
      <c r="CE72" s="10" t="n">
        <v>0.5377469</v>
      </c>
      <c r="CF72" s="3" t="n">
        <v>1.342862</v>
      </c>
      <c r="CG72" s="3" t="n">
        <v>10.79371</v>
      </c>
      <c r="CH72" s="3" t="n">
        <v>23.1973</v>
      </c>
      <c r="CI72" s="3" t="n">
        <v>91</v>
      </c>
      <c r="CJ72" s="3" t="n">
        <v>0.5377469</v>
      </c>
      <c r="CK72" s="3" t="n">
        <v>32</v>
      </c>
      <c r="CL72" s="3" t="n">
        <v>259</v>
      </c>
      <c r="CM72" s="3" t="n">
        <v>23.1973</v>
      </c>
      <c r="CN72" s="3" t="n">
        <v>0.5142700587183264</v>
      </c>
      <c r="CO72" s="3" t="n">
        <v>0.4185107800020643</v>
      </c>
      <c r="CP72" s="3" t="n">
        <v>0.2155720628811769</v>
      </c>
      <c r="CQ72" s="3" t="n">
        <v>0.2418949216370271</v>
      </c>
      <c r="CR72" s="3" t="n">
        <v>0.2544897337712252</v>
      </c>
      <c r="CS72" s="3" t="n">
        <v>0.07455160025302301</v>
      </c>
      <c r="CT72" s="3" t="n">
        <v>0</v>
      </c>
      <c r="CU72" s="3" t="n">
        <v>1</v>
      </c>
      <c r="CV72" s="3" t="n">
        <v>0</v>
      </c>
      <c r="CW72" s="3" t="n">
        <v>0</v>
      </c>
      <c r="CX72" s="3" t="n">
        <v>0</v>
      </c>
      <c r="CY72" s="3" t="n">
        <v>0</v>
      </c>
      <c r="CZ72" s="3" t="n">
        <v>0</v>
      </c>
      <c r="DA72" s="3" t="n">
        <v>0</v>
      </c>
      <c r="DB72" s="3" t="n">
        <v>0</v>
      </c>
      <c r="DC72" s="3" t="n">
        <v>0</v>
      </c>
      <c r="DD72" s="3" t="n">
        <v>0</v>
      </c>
      <c r="DE72" s="3" t="n">
        <v>10</v>
      </c>
      <c r="DF72" s="3" t="n">
        <v>19</v>
      </c>
      <c r="DG72" s="3" t="n">
        <v>18</v>
      </c>
      <c r="DH72" s="3" t="n">
        <v>18</v>
      </c>
      <c r="DI72" s="3" t="n">
        <v>18</v>
      </c>
      <c r="DJ72" s="3" t="n">
        <v>18</v>
      </c>
      <c r="DK72" s="3" t="n">
        <v>18</v>
      </c>
      <c r="DL72" s="3" t="n">
        <v>4</v>
      </c>
    </row>
    <row r="73">
      <c r="A73" s="1" t="n">
        <v>72</v>
      </c>
      <c r="B73" t="n">
        <v>80</v>
      </c>
      <c r="C73" t="n">
        <v>2</v>
      </c>
      <c r="D73" s="8" t="inlineStr">
        <is>
          <t>Prunella modularis</t>
        </is>
      </c>
      <c r="E73" s="8" t="inlineStr">
        <is>
          <t>a+b</t>
        </is>
      </c>
      <c r="F73" s="8" t="inlineStr">
        <is>
          <t>m</t>
        </is>
      </c>
      <c r="G73" s="8" t="inlineStr">
        <is>
          <t>5mn</t>
        </is>
      </c>
      <c r="H73" s="8" t="inlineStr">
        <is>
          <t>HAZARD</t>
        </is>
      </c>
      <c r="I73" s="8" t="inlineStr">
        <is>
          <t>POLY</t>
        </is>
      </c>
      <c r="J73" s="9" t="inlineStr"/>
      <c r="K73" t="n">
        <v>100</v>
      </c>
      <c r="L73" s="9" t="inlineStr"/>
      <c r="M73" s="8" t="inlineStr">
        <is>
          <t>PrunModu-ab-5mn-m-haz-pol-r100</t>
        </is>
      </c>
      <c r="N73" t="n">
        <v>0</v>
      </c>
      <c r="O73" t="n">
        <v>21</v>
      </c>
      <c r="P73" t="n">
        <v>10.1768391053626</v>
      </c>
      <c r="Q73" t="n">
        <v>159.730018883386</v>
      </c>
      <c r="R73" s="8" t="inlineStr">
        <is>
          <t>HAZARD</t>
        </is>
      </c>
      <c r="S73" s="8" t="inlineStr">
        <is>
          <t>POLY</t>
        </is>
      </c>
      <c r="T73" s="8" t="inlineStr">
        <is>
          <t>AIC</t>
        </is>
      </c>
      <c r="U73" t="n">
        <v>95</v>
      </c>
      <c r="V73" s="9" t="inlineStr"/>
      <c r="W73" t="n">
        <v>100</v>
      </c>
      <c r="X73" s="9" t="inlineStr"/>
      <c r="Y73" s="6" t="n">
        <v>2</v>
      </c>
      <c r="Z73" s="2" t="n">
        <v>45046.66325251157</v>
      </c>
      <c r="AA73" t="n">
        <v>0.812016</v>
      </c>
      <c r="AB73" s="8">
        <f>HYPERLINK("file:///PrunModu-ab-5mn-m-haz-pol-r100-yr9as72u", "PrunModu-ab-5mn-m-haz-pol-r100-yr9as72u")</f>
        <v/>
      </c>
      <c r="AC73" t="n">
        <v>11</v>
      </c>
      <c r="AD73" t="n">
        <v>96</v>
      </c>
      <c r="AE73" t="n">
        <v>190</v>
      </c>
      <c r="AF73" t="n">
        <v>0.05789474</v>
      </c>
      <c r="AG73" t="n">
        <v>0.3197338</v>
      </c>
      <c r="AH73" t="n">
        <v>0.03116377</v>
      </c>
      <c r="AI73" t="n">
        <v>0.1075544</v>
      </c>
      <c r="AJ73" t="n">
        <v>95</v>
      </c>
      <c r="AK73" t="n">
        <v>0</v>
      </c>
      <c r="AL73" t="n">
        <v>100</v>
      </c>
      <c r="AM73" t="n">
        <v>52.38095238095238</v>
      </c>
      <c r="AN73" t="n">
        <v>2</v>
      </c>
      <c r="AO73" t="n">
        <v>1.795900000000003</v>
      </c>
      <c r="AP73" t="n">
        <v>103.0059</v>
      </c>
      <c r="AQ73" s="6" t="n">
        <v>0.6001434</v>
      </c>
      <c r="AR73" t="n">
        <v>0.6001434</v>
      </c>
      <c r="AS73" s="9" t="inlineStr"/>
      <c r="AT73" s="9" t="inlineStr"/>
      <c r="AU73" t="n">
        <v>0.000340722</v>
      </c>
      <c r="AV73" t="n">
        <v>0.4395373</v>
      </c>
      <c r="AW73" t="n">
        <v>0.0001316746</v>
      </c>
      <c r="AX73" t="n">
        <v>0.0008816546</v>
      </c>
      <c r="AY73" t="n">
        <v>9</v>
      </c>
      <c r="AZ73" t="n">
        <v>0.5869888</v>
      </c>
      <c r="BA73" t="n">
        <v>0.4395373</v>
      </c>
      <c r="BB73" t="n">
        <v>0.2268462</v>
      </c>
      <c r="BC73" t="n">
        <v>1</v>
      </c>
      <c r="BD73" t="n">
        <v>9</v>
      </c>
      <c r="BE73" t="n">
        <v>76.6152</v>
      </c>
      <c r="BF73" t="n">
        <v>0.2197687</v>
      </c>
      <c r="BG73" t="n">
        <v>46.87548</v>
      </c>
      <c r="BH73" t="n">
        <v>125.223</v>
      </c>
      <c r="BI73" t="n">
        <v>9</v>
      </c>
      <c r="BJ73" t="n">
        <v>104.5059</v>
      </c>
      <c r="BK73" t="n">
        <v>103.8017</v>
      </c>
      <c r="BL73" t="n">
        <v>-49.50294</v>
      </c>
      <c r="BM73" s="7" t="n">
        <v>0.9901813</v>
      </c>
      <c r="BN73" t="n">
        <v>1</v>
      </c>
      <c r="BO73" t="n">
        <v>1</v>
      </c>
      <c r="BP73" s="8" t="inlineStr">
        <is>
          <t>HAZARD</t>
        </is>
      </c>
      <c r="BQ73" s="8" t="inlineStr">
        <is>
          <t>POLY</t>
        </is>
      </c>
      <c r="BR73" t="n">
        <v>2</v>
      </c>
      <c r="BS73" t="n">
        <v>0</v>
      </c>
      <c r="BT73" t="n">
        <v>0</v>
      </c>
      <c r="BU73" t="n">
        <v>64.08025000000001</v>
      </c>
      <c r="BV73" t="n">
        <v>3.118759</v>
      </c>
      <c r="BW73" s="9" t="inlineStr"/>
      <c r="BX73" t="n">
        <v>3.139492</v>
      </c>
      <c r="BY73" t="n">
        <v>0.543528</v>
      </c>
      <c r="BZ73" t="n">
        <v>1.088136</v>
      </c>
      <c r="CA73" t="n">
        <v>9.058071</v>
      </c>
      <c r="CB73" t="n">
        <v>20.50109</v>
      </c>
      <c r="CC73" t="n">
        <v>3.139492</v>
      </c>
      <c r="CD73" t="n">
        <v>0.005781099999999983</v>
      </c>
      <c r="CE73" s="10" t="n">
        <v>0.543528</v>
      </c>
      <c r="CF73" t="n">
        <v>1.088136</v>
      </c>
      <c r="CG73" t="n">
        <v>9.058071</v>
      </c>
      <c r="CH73" t="n">
        <v>20.50109</v>
      </c>
      <c r="CI73" t="n">
        <v>75</v>
      </c>
      <c r="CJ73" t="n">
        <v>0.543528</v>
      </c>
      <c r="CK73" t="n">
        <v>26</v>
      </c>
      <c r="CL73" t="n">
        <v>217</v>
      </c>
      <c r="CM73" t="n">
        <v>20.50109</v>
      </c>
      <c r="CN73" t="n">
        <v>0.5100917057256363</v>
      </c>
      <c r="CO73" t="n">
        <v>0.3874009600788273</v>
      </c>
      <c r="CP73" t="n">
        <v>0.1943273776796906</v>
      </c>
      <c r="CQ73" t="n">
        <v>0.2202659870179962</v>
      </c>
      <c r="CR73" t="n">
        <v>0.2328679000697113</v>
      </c>
      <c r="CS73" t="n">
        <v>0.0654845469938392</v>
      </c>
      <c r="CT73" t="n">
        <v>0</v>
      </c>
      <c r="CU73" t="n">
        <v>1</v>
      </c>
      <c r="CV73" t="n">
        <v>1</v>
      </c>
      <c r="CW73" t="n">
        <v>1</v>
      </c>
      <c r="CX73" t="n">
        <v>1</v>
      </c>
      <c r="CY73" t="n">
        <v>1</v>
      </c>
      <c r="CZ73" t="n">
        <v>1</v>
      </c>
      <c r="DA73" t="n">
        <v>1</v>
      </c>
      <c r="DB73" t="n">
        <v>1</v>
      </c>
      <c r="DC73" t="n">
        <v>1</v>
      </c>
      <c r="DD73" t="n">
        <v>1</v>
      </c>
      <c r="DE73" t="n">
        <v>12</v>
      </c>
      <c r="DF73" t="n">
        <v>20</v>
      </c>
      <c r="DG73" t="n">
        <v>20</v>
      </c>
      <c r="DH73" t="n">
        <v>19</v>
      </c>
      <c r="DI73" t="n">
        <v>19</v>
      </c>
      <c r="DJ73" t="n">
        <v>19</v>
      </c>
      <c r="DK73" t="n">
        <v>19</v>
      </c>
      <c r="DL73" t="n">
        <v>5</v>
      </c>
    </row>
    <row r="74">
      <c r="A74" s="1" t="n">
        <v>73</v>
      </c>
      <c r="B74" s="3" t="n">
        <v>70</v>
      </c>
      <c r="C74" s="3" t="n">
        <v>2</v>
      </c>
      <c r="D74" s="4" t="inlineStr">
        <is>
          <t>Prunella modularis</t>
        </is>
      </c>
      <c r="E74" s="4" t="inlineStr">
        <is>
          <t>a+b</t>
        </is>
      </c>
      <c r="F74" s="4" t="inlineStr">
        <is>
          <t>m</t>
        </is>
      </c>
      <c r="G74" s="4" t="inlineStr">
        <is>
          <t>5mn</t>
        </is>
      </c>
      <c r="H74" s="4" t="inlineStr">
        <is>
          <t>HNORMAL</t>
        </is>
      </c>
      <c r="I74" s="4" t="inlineStr">
        <is>
          <t>POLY</t>
        </is>
      </c>
      <c r="J74" s="3" t="n">
        <v>50</v>
      </c>
      <c r="K74" s="5" t="inlineStr"/>
      <c r="L74" s="5" t="inlineStr"/>
      <c r="M74" s="4" t="inlineStr">
        <is>
          <t>PrunModu-ab-5mn-m-hno-pol-l50</t>
        </is>
      </c>
      <c r="N74" s="3" t="n">
        <v>0</v>
      </c>
      <c r="O74" s="3" t="n">
        <v>21</v>
      </c>
      <c r="P74" s="3" t="n">
        <v>10.1768391053626</v>
      </c>
      <c r="Q74" s="3" t="n">
        <v>159.730018883386</v>
      </c>
      <c r="R74" s="4" t="inlineStr">
        <is>
          <t>HNORMAL</t>
        </is>
      </c>
      <c r="S74" s="4" t="inlineStr">
        <is>
          <t>POLY</t>
        </is>
      </c>
      <c r="T74" s="4" t="inlineStr">
        <is>
          <t>AIC</t>
        </is>
      </c>
      <c r="U74" s="3" t="n">
        <v>95</v>
      </c>
      <c r="V74" s="3" t="n">
        <v>50</v>
      </c>
      <c r="W74" s="5" t="inlineStr"/>
      <c r="X74" s="5" t="inlineStr"/>
      <c r="Y74" s="7" t="n">
        <v>1</v>
      </c>
      <c r="Z74" s="12" t="n">
        <v>45046.66324474537</v>
      </c>
      <c r="AA74" s="3" t="n">
        <v>0.8669990000000001</v>
      </c>
      <c r="AB74" s="4">
        <f>HYPERLINK("file:///PrunModu-ab-5mn-m-hno-pol-l50-27zqokp4", "PrunModu-ab-5mn-m-hno-pol-l50-27zqokp4")</f>
        <v/>
      </c>
      <c r="AC74" s="3" t="n">
        <v>16</v>
      </c>
      <c r="AD74" s="3" t="n">
        <v>96</v>
      </c>
      <c r="AE74" s="3" t="n">
        <v>190</v>
      </c>
      <c r="AF74" s="3" t="n">
        <v>0.08421053000000001</v>
      </c>
      <c r="AG74" s="3" t="n">
        <v>0.3003276</v>
      </c>
      <c r="AH74" s="3" t="n">
        <v>0.04698927</v>
      </c>
      <c r="AI74" s="3" t="n">
        <v>0.1509156</v>
      </c>
      <c r="AJ74" s="3" t="n">
        <v>95</v>
      </c>
      <c r="AK74" s="3" t="n">
        <v>50</v>
      </c>
      <c r="AL74" s="3" t="n">
        <v>159.73</v>
      </c>
      <c r="AM74" s="3" t="n">
        <v>76.19047619047619</v>
      </c>
      <c r="AN74" s="3" t="n">
        <v>1</v>
      </c>
      <c r="AO74" s="3" t="n">
        <v>0</v>
      </c>
      <c r="AP74" s="3" t="n">
        <v>152.0284</v>
      </c>
      <c r="AQ74" s="7" t="n">
        <v>0.8762701000000001</v>
      </c>
      <c r="AR74" s="3" t="n">
        <v>0.222192</v>
      </c>
      <c r="AS74" s="3" t="n">
        <v>0.8762701000000001</v>
      </c>
      <c r="AT74" s="5" t="inlineStr"/>
      <c r="AU74" s="3" t="n">
        <v>0.0001532294</v>
      </c>
      <c r="AV74" s="3" t="n">
        <v>0.4841813</v>
      </c>
      <c r="AW74" s="3" t="n">
        <v>5.761393e-05</v>
      </c>
      <c r="AX74" s="3" t="n">
        <v>0.0004075275</v>
      </c>
      <c r="AY74" s="3" t="n">
        <v>15</v>
      </c>
      <c r="AZ74" s="3" t="n">
        <v>0.5115813</v>
      </c>
      <c r="BA74" s="3" t="n">
        <v>0.4841813</v>
      </c>
      <c r="BB74" s="3" t="n">
        <v>0.1923535</v>
      </c>
      <c r="BC74" s="3" t="n">
        <v>1</v>
      </c>
      <c r="BD74" s="3" t="n">
        <v>15</v>
      </c>
      <c r="BE74" s="3" t="n">
        <v>114.2468</v>
      </c>
      <c r="BF74" s="3" t="n">
        <v>0.2420906</v>
      </c>
      <c r="BG74" s="3" t="n">
        <v>68.69567000000001</v>
      </c>
      <c r="BH74" s="3" t="n">
        <v>190.0021</v>
      </c>
      <c r="BI74" s="3" t="n">
        <v>15</v>
      </c>
      <c r="BJ74" s="3" t="n">
        <v>152.3141</v>
      </c>
      <c r="BK74" s="3" t="n">
        <v>152.801</v>
      </c>
      <c r="BL74" s="3" t="n">
        <v>-75.01421000000001</v>
      </c>
      <c r="BM74" s="7" t="n">
        <v>0.8753231</v>
      </c>
      <c r="BN74" s="3" t="n">
        <v>0.9</v>
      </c>
      <c r="BO74" s="3" t="n">
        <v>1</v>
      </c>
      <c r="BP74" s="4" t="inlineStr">
        <is>
          <t>HNORMAL</t>
        </is>
      </c>
      <c r="BQ74" s="4" t="inlineStr">
        <is>
          <t>POLY</t>
        </is>
      </c>
      <c r="BR74" s="3" t="n">
        <v>1</v>
      </c>
      <c r="BS74" s="3" t="n">
        <v>0</v>
      </c>
      <c r="BT74" s="3" t="n">
        <v>0</v>
      </c>
      <c r="BU74" s="3" t="n">
        <v>107.2878</v>
      </c>
      <c r="BV74" s="5" t="inlineStr"/>
      <c r="BW74" s="5" t="inlineStr"/>
      <c r="BX74" s="3" t="n">
        <v>2.053661</v>
      </c>
      <c r="BY74" s="3" t="n">
        <v>0.5697615</v>
      </c>
      <c r="BZ74" s="3" t="n">
        <v>0.693298</v>
      </c>
      <c r="CA74" s="3" t="n">
        <v>6.083276</v>
      </c>
      <c r="CB74" s="3" t="n">
        <v>28.10591</v>
      </c>
      <c r="CC74" s="3" t="n">
        <v>2.053661</v>
      </c>
      <c r="CD74" s="3" t="n">
        <v>0.1869611</v>
      </c>
      <c r="CE74" s="10" t="n">
        <v>0.5697615</v>
      </c>
      <c r="CF74" s="3" t="n">
        <v>0.693298</v>
      </c>
      <c r="CG74" s="3" t="n">
        <v>6.083276</v>
      </c>
      <c r="CH74" s="3" t="n">
        <v>28.10591</v>
      </c>
      <c r="CI74" s="3" t="n">
        <v>49</v>
      </c>
      <c r="CJ74" s="3" t="n">
        <v>0.5697615</v>
      </c>
      <c r="CK74" s="3" t="n">
        <v>17</v>
      </c>
      <c r="CL74" s="3" t="n">
        <v>146</v>
      </c>
      <c r="CM74" s="3" t="n">
        <v>28.10591</v>
      </c>
      <c r="CN74" s="3" t="n">
        <v>0.5229358516197858</v>
      </c>
      <c r="CO74" s="3" t="n">
        <v>0.4098813365051098</v>
      </c>
      <c r="CP74" s="3" t="n">
        <v>0.1808059687921805</v>
      </c>
      <c r="CQ74" s="3" t="n">
        <v>0.2154622160104158</v>
      </c>
      <c r="CR74" s="3" t="n">
        <v>0.2154363309435944</v>
      </c>
      <c r="CS74" s="3" t="n">
        <v>0.05134462180895395</v>
      </c>
      <c r="CT74" s="3" t="n">
        <v>2</v>
      </c>
      <c r="CU74" s="3" t="n">
        <v>0</v>
      </c>
      <c r="CV74" s="3" t="n">
        <v>0</v>
      </c>
      <c r="CW74" s="3" t="n">
        <v>0</v>
      </c>
      <c r="CX74" s="3" t="n">
        <v>1</v>
      </c>
      <c r="CY74" s="3" t="n">
        <v>1</v>
      </c>
      <c r="CZ74" s="3" t="n">
        <v>1</v>
      </c>
      <c r="DA74" s="3" t="n">
        <v>1</v>
      </c>
      <c r="DB74" s="3" t="n">
        <v>1</v>
      </c>
      <c r="DC74" s="3" t="n">
        <v>1</v>
      </c>
      <c r="DD74" s="3" t="n">
        <v>1</v>
      </c>
      <c r="DE74" s="3" t="n">
        <v>5</v>
      </c>
      <c r="DF74" s="3" t="n">
        <v>17</v>
      </c>
      <c r="DG74" s="3" t="n">
        <v>19</v>
      </c>
      <c r="DH74" s="3" t="n">
        <v>20</v>
      </c>
      <c r="DI74" s="3" t="n">
        <v>20</v>
      </c>
      <c r="DJ74" s="3" t="n">
        <v>20</v>
      </c>
      <c r="DK74" s="3" t="n">
        <v>20</v>
      </c>
      <c r="DL74" s="3" t="n">
        <v>26</v>
      </c>
    </row>
    <row r="75">
      <c r="A75" s="1" t="n">
        <v>74</v>
      </c>
      <c r="B75" s="3" t="n">
        <v>76</v>
      </c>
      <c r="C75" s="3" t="n">
        <v>2</v>
      </c>
      <c r="D75" s="4" t="inlineStr">
        <is>
          <t>Prunella modularis</t>
        </is>
      </c>
      <c r="E75" s="4" t="inlineStr">
        <is>
          <t>a+b</t>
        </is>
      </c>
      <c r="F75" s="4" t="inlineStr">
        <is>
          <t>m</t>
        </is>
      </c>
      <c r="G75" s="4" t="inlineStr">
        <is>
          <t>5mn</t>
        </is>
      </c>
      <c r="H75" s="4" t="inlineStr">
        <is>
          <t>HAZARD</t>
        </is>
      </c>
      <c r="I75" s="4" t="inlineStr">
        <is>
          <t>POLY</t>
        </is>
      </c>
      <c r="J75" s="3" t="n">
        <v>16.06104650572295</v>
      </c>
      <c r="K75" s="5" t="inlineStr"/>
      <c r="L75" s="3" t="n">
        <v>4</v>
      </c>
      <c r="M75" s="4" t="inlineStr">
        <is>
          <t>PrunModu-ab-5mn-m-haz-pol-la-ma</t>
        </is>
      </c>
      <c r="N75" s="3" t="n">
        <v>1</v>
      </c>
      <c r="O75" s="3" t="n">
        <v>21</v>
      </c>
      <c r="P75" s="3" t="n">
        <v>10.1768391053626</v>
      </c>
      <c r="Q75" s="3" t="n">
        <v>159.730018883386</v>
      </c>
      <c r="R75" s="4" t="inlineStr">
        <is>
          <t>HAZARD</t>
        </is>
      </c>
      <c r="S75" s="4" t="inlineStr">
        <is>
          <t>POLY</t>
        </is>
      </c>
      <c r="T75" s="4" t="inlineStr">
        <is>
          <t>AIC</t>
        </is>
      </c>
      <c r="U75" s="3" t="n">
        <v>95</v>
      </c>
      <c r="V75" s="3" t="n">
        <v>16.06104650572295</v>
      </c>
      <c r="W75" s="5" t="inlineStr"/>
      <c r="X75" s="3" t="n">
        <v>4</v>
      </c>
      <c r="Y75" s="7" t="n">
        <v>1</v>
      </c>
      <c r="Z75" s="12" t="n">
        <v>45046.66324814815</v>
      </c>
      <c r="AA75" s="3" t="n">
        <v>0.604005</v>
      </c>
      <c r="AB75" s="4">
        <f>HYPERLINK("file:///PrunModu-ab-5mn-m-haz-pol-la-ma-ecwhgigf", "PrunModu-ab-5mn-m-haz-pol-la-ma-ecwhgigf")</f>
        <v/>
      </c>
      <c r="AC75" s="3" t="n">
        <v>20</v>
      </c>
      <c r="AD75" s="3" t="n">
        <v>96</v>
      </c>
      <c r="AE75" s="3" t="n">
        <v>190</v>
      </c>
      <c r="AF75" s="3" t="n">
        <v>0.1052632</v>
      </c>
      <c r="AG75" s="3" t="n">
        <v>0.265096</v>
      </c>
      <c r="AH75" s="3" t="n">
        <v>0.06274579</v>
      </c>
      <c r="AI75" s="3" t="n">
        <v>0.1765909</v>
      </c>
      <c r="AJ75" s="3" t="n">
        <v>95</v>
      </c>
      <c r="AK75" s="3" t="n">
        <v>16.061</v>
      </c>
      <c r="AL75" s="3" t="n">
        <v>159.73</v>
      </c>
      <c r="AM75" s="3" t="n">
        <v>95.23809523809524</v>
      </c>
      <c r="AN75" s="3" t="n">
        <v>2</v>
      </c>
      <c r="AO75" s="3" t="n">
        <v>0</v>
      </c>
      <c r="AP75" s="3" t="n">
        <v>200.9614</v>
      </c>
      <c r="AQ75" s="6" t="n">
        <v>0.6998761</v>
      </c>
      <c r="AR75" s="3" t="n">
        <v>0.6998761</v>
      </c>
      <c r="AS75" s="5" t="inlineStr"/>
      <c r="AT75" s="5" t="inlineStr"/>
      <c r="AU75" s="3" t="n">
        <v>0.0001505127</v>
      </c>
      <c r="AV75" s="3" t="n">
        <v>0.6643612</v>
      </c>
      <c r="AW75" s="3" t="n">
        <v>4.225534e-05</v>
      </c>
      <c r="AX75" s="3" t="n">
        <v>0.0005361231</v>
      </c>
      <c r="AY75" s="3" t="n">
        <v>18</v>
      </c>
      <c r="AZ75" s="3" t="n">
        <v>0.5208154</v>
      </c>
      <c r="BA75" s="3" t="n">
        <v>0.6643612</v>
      </c>
      <c r="BB75" s="3" t="n">
        <v>0.1462152</v>
      </c>
      <c r="BC75" s="3" t="n">
        <v>1</v>
      </c>
      <c r="BD75" s="3" t="n">
        <v>18</v>
      </c>
      <c r="BE75" s="3" t="n">
        <v>115.2732</v>
      </c>
      <c r="BF75" s="3" t="n">
        <v>0.3321806</v>
      </c>
      <c r="BG75" s="3" t="n">
        <v>58.41659</v>
      </c>
      <c r="BH75" s="3" t="n">
        <v>227.4683</v>
      </c>
      <c r="BI75" s="3" t="n">
        <v>18</v>
      </c>
      <c r="BJ75" s="3" t="n">
        <v>201.6673</v>
      </c>
      <c r="BK75" s="3" t="n">
        <v>202.9529</v>
      </c>
      <c r="BL75" s="3" t="n">
        <v>-98.48069</v>
      </c>
      <c r="BM75" s="7" t="n">
        <v>0.9226078</v>
      </c>
      <c r="BN75" s="3" t="n">
        <v>1</v>
      </c>
      <c r="BO75" s="3" t="n">
        <v>1</v>
      </c>
      <c r="BP75" s="4" t="inlineStr">
        <is>
          <t>HAZARD</t>
        </is>
      </c>
      <c r="BQ75" s="4" t="inlineStr">
        <is>
          <t>POLY</t>
        </is>
      </c>
      <c r="BR75" s="3" t="n">
        <v>2</v>
      </c>
      <c r="BS75" s="3" t="n">
        <v>0</v>
      </c>
      <c r="BT75" s="3" t="n">
        <v>0</v>
      </c>
      <c r="BU75" s="3" t="n">
        <v>85.24695</v>
      </c>
      <c r="BV75" s="3" t="n">
        <v>1.762896</v>
      </c>
      <c r="BW75" s="5" t="inlineStr"/>
      <c r="BX75" s="3" t="n">
        <v>2.521561</v>
      </c>
      <c r="BY75" s="3" t="n">
        <v>0.7152983000000001</v>
      </c>
      <c r="BZ75" s="3" t="n">
        <v>0.6692472</v>
      </c>
      <c r="CA75" s="3" t="n">
        <v>9.500633000000001</v>
      </c>
      <c r="CB75" s="3" t="n">
        <v>24.07261</v>
      </c>
      <c r="CC75" s="3" t="n">
        <v>2.521561</v>
      </c>
      <c r="CD75" s="3" t="n">
        <v>0</v>
      </c>
      <c r="CE75" s="10" t="n">
        <v>0.7152983000000001</v>
      </c>
      <c r="CF75" s="3" t="n">
        <v>0.6692472</v>
      </c>
      <c r="CG75" s="3" t="n">
        <v>9.500633000000001</v>
      </c>
      <c r="CH75" s="3" t="n">
        <v>24.07261</v>
      </c>
      <c r="CI75" s="3" t="n">
        <v>61</v>
      </c>
      <c r="CJ75" s="3" t="n">
        <v>0.7152983000000001</v>
      </c>
      <c r="CK75" s="3" t="n">
        <v>16</v>
      </c>
      <c r="CL75" s="3" t="n">
        <v>228</v>
      </c>
      <c r="CM75" s="3" t="n">
        <v>24.07261</v>
      </c>
      <c r="CN75" s="3" t="n">
        <v>0.3880685436162342</v>
      </c>
      <c r="CO75" s="3" t="n">
        <v>0.2456723613769886</v>
      </c>
      <c r="CP75" s="3" t="n">
        <v>0.04049810491074239</v>
      </c>
      <c r="CQ75" s="3" t="n">
        <v>0.05558329751143822</v>
      </c>
      <c r="CR75" s="3" t="n">
        <v>0.05731617398164256</v>
      </c>
      <c r="CS75" s="3" t="n">
        <v>0.003736280233729926</v>
      </c>
      <c r="CT75" s="3" t="n">
        <v>2</v>
      </c>
      <c r="CU75" s="3" t="n">
        <v>0</v>
      </c>
      <c r="CV75" s="3" t="n">
        <v>0</v>
      </c>
      <c r="CW75" s="3" t="n">
        <v>0</v>
      </c>
      <c r="CX75" s="3" t="n">
        <v>0</v>
      </c>
      <c r="CY75" s="3" t="n">
        <v>0</v>
      </c>
      <c r="CZ75" s="3" t="n">
        <v>0</v>
      </c>
      <c r="DA75" s="3" t="n">
        <v>0</v>
      </c>
      <c r="DB75" s="3" t="n">
        <v>0</v>
      </c>
      <c r="DC75" s="3" t="n">
        <v>0</v>
      </c>
      <c r="DD75" s="3" t="n">
        <v>0</v>
      </c>
      <c r="DE75" s="3" t="n">
        <v>9</v>
      </c>
      <c r="DF75" s="3" t="n">
        <v>21</v>
      </c>
      <c r="DG75" s="3" t="n">
        <v>21</v>
      </c>
      <c r="DH75" s="3" t="n">
        <v>21</v>
      </c>
      <c r="DI75" s="3" t="n">
        <v>21</v>
      </c>
      <c r="DJ75" s="3" t="n">
        <v>21</v>
      </c>
      <c r="DK75" s="3" t="n">
        <v>21</v>
      </c>
      <c r="DL75" s="3" t="n">
        <v>17</v>
      </c>
    </row>
    <row r="76">
      <c r="A76" s="1" t="n">
        <v>75</v>
      </c>
      <c r="B76" s="3" t="n">
        <v>75</v>
      </c>
      <c r="C76" s="3" t="n">
        <v>2</v>
      </c>
      <c r="D76" s="4" t="inlineStr">
        <is>
          <t>Prunella modularis</t>
        </is>
      </c>
      <c r="E76" s="4" t="inlineStr">
        <is>
          <t>a+b</t>
        </is>
      </c>
      <c r="F76" s="4" t="inlineStr">
        <is>
          <t>m</t>
        </is>
      </c>
      <c r="G76" s="4" t="inlineStr">
        <is>
          <t>5mn</t>
        </is>
      </c>
      <c r="H76" s="4" t="inlineStr">
        <is>
          <t>HAZARD</t>
        </is>
      </c>
      <c r="I76" s="4" t="inlineStr">
        <is>
          <t>POLY</t>
        </is>
      </c>
      <c r="J76" s="3" t="n">
        <v>10.17703506039249</v>
      </c>
      <c r="K76" s="5" t="inlineStr"/>
      <c r="L76" s="5" t="inlineStr"/>
      <c r="M76" s="4" t="inlineStr">
        <is>
          <t>PrunModu-ab-5mn-m-haz-pol-la</t>
        </is>
      </c>
      <c r="N76" s="3" t="n">
        <v>1</v>
      </c>
      <c r="O76" s="3" t="n">
        <v>21</v>
      </c>
      <c r="P76" s="3" t="n">
        <v>10.1768391053626</v>
      </c>
      <c r="Q76" s="3" t="n">
        <v>159.730018883386</v>
      </c>
      <c r="R76" s="4" t="inlineStr">
        <is>
          <t>HAZARD</t>
        </is>
      </c>
      <c r="S76" s="4" t="inlineStr">
        <is>
          <t>POLY</t>
        </is>
      </c>
      <c r="T76" s="4" t="inlineStr">
        <is>
          <t>AIC</t>
        </is>
      </c>
      <c r="U76" s="3" t="n">
        <v>95</v>
      </c>
      <c r="V76" s="3" t="n">
        <v>10.17703506039249</v>
      </c>
      <c r="W76" s="5" t="inlineStr"/>
      <c r="X76" s="5" t="inlineStr"/>
      <c r="Y76" s="7" t="n">
        <v>1</v>
      </c>
      <c r="Z76" s="12" t="n">
        <v>45046.66324762732</v>
      </c>
      <c r="AA76" s="3" t="n">
        <v>0.750001</v>
      </c>
      <c r="AB76" s="4">
        <f>HYPERLINK("file:///PrunModu-ab-5mn-m-haz-pol-la-3aknj43o", "PrunModu-ab-5mn-m-haz-pol-la-3aknj43o")</f>
        <v/>
      </c>
      <c r="AC76" s="3" t="n">
        <v>20</v>
      </c>
      <c r="AD76" s="3" t="n">
        <v>96</v>
      </c>
      <c r="AE76" s="3" t="n">
        <v>190</v>
      </c>
      <c r="AF76" s="3" t="n">
        <v>0.1052632</v>
      </c>
      <c r="AG76" s="3" t="n">
        <v>0.265096</v>
      </c>
      <c r="AH76" s="3" t="n">
        <v>0.06274579</v>
      </c>
      <c r="AI76" s="3" t="n">
        <v>0.1765909</v>
      </c>
      <c r="AJ76" s="3" t="n">
        <v>95</v>
      </c>
      <c r="AK76" s="3" t="n">
        <v>10.177</v>
      </c>
      <c r="AL76" s="3" t="n">
        <v>159.73</v>
      </c>
      <c r="AM76" s="3" t="n">
        <v>95.23809523809524</v>
      </c>
      <c r="AN76" s="3" t="n">
        <v>2</v>
      </c>
      <c r="AO76" s="3" t="n">
        <v>0</v>
      </c>
      <c r="AP76" s="3" t="n">
        <v>201.421</v>
      </c>
      <c r="AQ76" s="10" t="n">
        <v>0.1117635</v>
      </c>
      <c r="AR76" s="3" t="n">
        <v>0.7963849</v>
      </c>
      <c r="AS76" s="3" t="n">
        <v>0.1117635</v>
      </c>
      <c r="AT76" s="5" t="inlineStr"/>
      <c r="AU76" s="3" t="n">
        <v>0.0001451134</v>
      </c>
      <c r="AV76" s="3" t="n">
        <v>0.6733747</v>
      </c>
      <c r="AW76" s="3" t="n">
        <v>4.015743e-05</v>
      </c>
      <c r="AX76" s="3" t="n">
        <v>0.0005243835</v>
      </c>
      <c r="AY76" s="3" t="n">
        <v>18</v>
      </c>
      <c r="AZ76" s="3" t="n">
        <v>0.5401936000000001</v>
      </c>
      <c r="BA76" s="3" t="n">
        <v>0.6733747</v>
      </c>
      <c r="BB76" s="3" t="n">
        <v>0.1494885</v>
      </c>
      <c r="BC76" s="3" t="n">
        <v>1</v>
      </c>
      <c r="BD76" s="3" t="n">
        <v>18</v>
      </c>
      <c r="BE76" s="3" t="n">
        <v>117.3982</v>
      </c>
      <c r="BF76" s="3" t="n">
        <v>0.3366874</v>
      </c>
      <c r="BG76" s="3" t="n">
        <v>58.97532</v>
      </c>
      <c r="BH76" s="3" t="n">
        <v>233.6965</v>
      </c>
      <c r="BI76" s="3" t="n">
        <v>18</v>
      </c>
      <c r="BJ76" s="3" t="n">
        <v>202.1268</v>
      </c>
      <c r="BK76" s="3" t="n">
        <v>203.4124</v>
      </c>
      <c r="BL76" s="3" t="n">
        <v>-98.71048</v>
      </c>
      <c r="BM76" s="7" t="n">
        <v>0.93716</v>
      </c>
      <c r="BN76" s="3" t="n">
        <v>1</v>
      </c>
      <c r="BO76" s="3" t="n">
        <v>1</v>
      </c>
      <c r="BP76" s="4" t="inlineStr">
        <is>
          <t>HAZARD</t>
        </is>
      </c>
      <c r="BQ76" s="4" t="inlineStr">
        <is>
          <t>POLY</t>
        </is>
      </c>
      <c r="BR76" s="3" t="n">
        <v>2</v>
      </c>
      <c r="BS76" s="3" t="n">
        <v>0</v>
      </c>
      <c r="BT76" s="3" t="n">
        <v>0</v>
      </c>
      <c r="BU76" s="3" t="n">
        <v>86.9415</v>
      </c>
      <c r="BV76" s="3" t="n">
        <v>1.70192</v>
      </c>
      <c r="BW76" s="5" t="inlineStr"/>
      <c r="BX76" s="3" t="n">
        <v>2.431107</v>
      </c>
      <c r="BY76" s="3" t="n">
        <v>0.7236776</v>
      </c>
      <c r="BZ76" s="3" t="n">
        <v>0.6367829</v>
      </c>
      <c r="CA76" s="3" t="n">
        <v>9.281466</v>
      </c>
      <c r="CB76" s="3" t="n">
        <v>23.90308</v>
      </c>
      <c r="CC76" s="3" t="n">
        <v>2.431107</v>
      </c>
      <c r="CD76" s="3" t="n">
        <v>0</v>
      </c>
      <c r="CE76" s="10" t="n">
        <v>0.7236776</v>
      </c>
      <c r="CF76" s="3" t="n">
        <v>0.6367829</v>
      </c>
      <c r="CG76" s="3" t="n">
        <v>9.281466</v>
      </c>
      <c r="CH76" s="3" t="n">
        <v>23.90308</v>
      </c>
      <c r="CI76" s="3" t="n">
        <v>58</v>
      </c>
      <c r="CJ76" s="3" t="n">
        <v>0.7236776</v>
      </c>
      <c r="CK76" s="3" t="n">
        <v>15</v>
      </c>
      <c r="CL76" s="3" t="n">
        <v>223</v>
      </c>
      <c r="CM76" s="3" t="n">
        <v>23.90308</v>
      </c>
      <c r="CN76" s="3" t="n">
        <v>0.2931467795108806</v>
      </c>
      <c r="CO76" s="3" t="n">
        <v>0.1898997299989748</v>
      </c>
      <c r="CP76" s="3" t="n">
        <v>0.02912919721472693</v>
      </c>
      <c r="CQ76" s="3" t="n">
        <v>0.03382316432983073</v>
      </c>
      <c r="CR76" s="3" t="n">
        <v>0.04283777195059441</v>
      </c>
      <c r="CS76" s="3" t="n">
        <v>0.002545645006245235</v>
      </c>
      <c r="CT76" s="3" t="n">
        <v>1</v>
      </c>
      <c r="CU76" s="3" t="n">
        <v>0</v>
      </c>
      <c r="CV76" s="3" t="n">
        <v>0</v>
      </c>
      <c r="CW76" s="3" t="n">
        <v>1</v>
      </c>
      <c r="CX76" s="3" t="n">
        <v>1</v>
      </c>
      <c r="CY76" s="3" t="n">
        <v>1</v>
      </c>
      <c r="CZ76" s="3" t="n">
        <v>1</v>
      </c>
      <c r="DA76" s="3" t="n">
        <v>1</v>
      </c>
      <c r="DB76" s="3" t="n">
        <v>1</v>
      </c>
      <c r="DC76" s="3" t="n">
        <v>1</v>
      </c>
      <c r="DD76" s="3" t="n">
        <v>1</v>
      </c>
      <c r="DE76" s="3" t="n">
        <v>24</v>
      </c>
      <c r="DF76" s="3" t="n">
        <v>22</v>
      </c>
      <c r="DG76" s="3" t="n">
        <v>22</v>
      </c>
      <c r="DH76" s="3" t="n">
        <v>22</v>
      </c>
      <c r="DI76" s="3" t="n">
        <v>22</v>
      </c>
      <c r="DJ76" s="3" t="n">
        <v>22</v>
      </c>
      <c r="DK76" s="3" t="n">
        <v>22</v>
      </c>
      <c r="DL76" s="3" t="n">
        <v>12</v>
      </c>
    </row>
    <row r="77">
      <c r="A77" s="1" t="n">
        <v>76</v>
      </c>
      <c r="B77" t="n">
        <v>82</v>
      </c>
      <c r="C77" t="n">
        <v>2</v>
      </c>
      <c r="D77" s="8" t="inlineStr">
        <is>
          <t>Prunella modularis</t>
        </is>
      </c>
      <c r="E77" s="8" t="inlineStr">
        <is>
          <t>a+b</t>
        </is>
      </c>
      <c r="F77" s="8" t="inlineStr">
        <is>
          <t>m</t>
        </is>
      </c>
      <c r="G77" s="8" t="inlineStr">
        <is>
          <t>5mn</t>
        </is>
      </c>
      <c r="H77" s="8" t="inlineStr">
        <is>
          <t>HAZARD</t>
        </is>
      </c>
      <c r="I77" s="8" t="inlineStr">
        <is>
          <t>POLY</t>
        </is>
      </c>
      <c r="J77" t="n">
        <v>20</v>
      </c>
      <c r="K77" s="9" t="inlineStr"/>
      <c r="L77" s="9" t="inlineStr"/>
      <c r="M77" s="8" t="inlineStr">
        <is>
          <t>PrunModu-ab-5mn-m-haz-pol-l20</t>
        </is>
      </c>
      <c r="N77" t="n">
        <v>0</v>
      </c>
      <c r="O77" t="n">
        <v>21</v>
      </c>
      <c r="P77" t="n">
        <v>10.1768391053626</v>
      </c>
      <c r="Q77" t="n">
        <v>159.730018883386</v>
      </c>
      <c r="R77" s="8" t="inlineStr">
        <is>
          <t>HAZARD</t>
        </is>
      </c>
      <c r="S77" s="8" t="inlineStr">
        <is>
          <t>POLY</t>
        </is>
      </c>
      <c r="T77" s="8" t="inlineStr">
        <is>
          <t>AIC</t>
        </is>
      </c>
      <c r="U77" t="n">
        <v>95</v>
      </c>
      <c r="V77" t="n">
        <v>20</v>
      </c>
      <c r="W77" s="9" t="inlineStr"/>
      <c r="X77" s="9" t="inlineStr"/>
      <c r="Y77" s="7" t="n">
        <v>1</v>
      </c>
      <c r="Z77" s="2" t="n">
        <v>45046.66325280093</v>
      </c>
      <c r="AA77" t="n">
        <v>0.980015</v>
      </c>
      <c r="AB77" s="8">
        <f>HYPERLINK("file:///PrunModu-ab-5mn-m-haz-pol-l20-g5jgnpfw", "PrunModu-ab-5mn-m-haz-pol-l20-g5jgnpfw")</f>
        <v/>
      </c>
      <c r="AC77" t="n">
        <v>20</v>
      </c>
      <c r="AD77" t="n">
        <v>96</v>
      </c>
      <c r="AE77" t="n">
        <v>190</v>
      </c>
      <c r="AF77" t="n">
        <v>0.1052632</v>
      </c>
      <c r="AG77" t="n">
        <v>0.265096</v>
      </c>
      <c r="AH77" t="n">
        <v>0.06274579</v>
      </c>
      <c r="AI77" t="n">
        <v>0.1765909</v>
      </c>
      <c r="AJ77" t="n">
        <v>95</v>
      </c>
      <c r="AK77" t="n">
        <v>20</v>
      </c>
      <c r="AL77" t="n">
        <v>159.73</v>
      </c>
      <c r="AM77" t="n">
        <v>95.23809523809524</v>
      </c>
      <c r="AN77" t="n">
        <v>2</v>
      </c>
      <c r="AO77" t="n">
        <v>1.903199999999998</v>
      </c>
      <c r="AP77" t="n">
        <v>200.5227</v>
      </c>
      <c r="AQ77" s="10" t="n">
        <v>0.1561422</v>
      </c>
      <c r="AR77" t="n">
        <v>0.7340700999999999</v>
      </c>
      <c r="AS77" t="n">
        <v>0.1561422</v>
      </c>
      <c r="AT77" s="9" t="inlineStr"/>
      <c r="AU77" t="n">
        <v>0.0001602084</v>
      </c>
      <c r="AV77" t="n">
        <v>0.7612846</v>
      </c>
      <c r="AW77" t="n">
        <v>3.870594e-05</v>
      </c>
      <c r="AX77" t="n">
        <v>0.0006631213</v>
      </c>
      <c r="AY77" t="n">
        <v>18</v>
      </c>
      <c r="AZ77" t="n">
        <v>0.4892958</v>
      </c>
      <c r="BA77" t="n">
        <v>0.7612846</v>
      </c>
      <c r="BB77" t="n">
        <v>0.1182126</v>
      </c>
      <c r="BC77" t="n">
        <v>1</v>
      </c>
      <c r="BD77" t="n">
        <v>18</v>
      </c>
      <c r="BE77" t="n">
        <v>111.7306</v>
      </c>
      <c r="BF77" t="n">
        <v>0.3806424</v>
      </c>
      <c r="BG77" t="n">
        <v>51.58777</v>
      </c>
      <c r="BH77" t="n">
        <v>241.9902</v>
      </c>
      <c r="BI77" t="n">
        <v>18</v>
      </c>
      <c r="BJ77" t="n">
        <v>201.2286</v>
      </c>
      <c r="BK77" t="n">
        <v>202.5142</v>
      </c>
      <c r="BL77" t="n">
        <v>-98.26136</v>
      </c>
      <c r="BM77" s="7" t="n">
        <v>0.9185635</v>
      </c>
      <c r="BN77" t="n">
        <v>1</v>
      </c>
      <c r="BO77" t="n">
        <v>1</v>
      </c>
      <c r="BP77" s="8" t="inlineStr">
        <is>
          <t>HAZARD</t>
        </is>
      </c>
      <c r="BQ77" s="8" t="inlineStr">
        <is>
          <t>POLY</t>
        </is>
      </c>
      <c r="BR77" t="n">
        <v>2</v>
      </c>
      <c r="BS77" t="n">
        <v>0</v>
      </c>
      <c r="BT77" t="n">
        <v>0</v>
      </c>
      <c r="BU77" t="n">
        <v>80.40791</v>
      </c>
      <c r="BV77" t="n">
        <v>1.721734</v>
      </c>
      <c r="BW77" s="9" t="inlineStr"/>
      <c r="BX77" t="n">
        <v>2.683996</v>
      </c>
      <c r="BY77" t="n">
        <v>0.8061204</v>
      </c>
      <c r="BZ77" t="n">
        <v>0.620026</v>
      </c>
      <c r="CA77" t="n">
        <v>11.6186</v>
      </c>
      <c r="CB77" t="n">
        <v>22.5671</v>
      </c>
      <c r="CC77" t="n">
        <v>2.683996</v>
      </c>
      <c r="CD77" t="n">
        <v>0.3889891</v>
      </c>
      <c r="CE77" s="10" t="n">
        <v>0.8061204</v>
      </c>
      <c r="CF77" t="n">
        <v>0.620026</v>
      </c>
      <c r="CG77" t="n">
        <v>11.6186</v>
      </c>
      <c r="CH77" t="n">
        <v>22.5671</v>
      </c>
      <c r="CI77" t="n">
        <v>64</v>
      </c>
      <c r="CJ77" t="n">
        <v>0.8061204</v>
      </c>
      <c r="CK77" t="n">
        <v>15</v>
      </c>
      <c r="CL77" t="n">
        <v>279</v>
      </c>
      <c r="CM77" t="n">
        <v>22.5671</v>
      </c>
      <c r="CN77" t="n">
        <v>0.2469959368843909</v>
      </c>
      <c r="CO77" t="n">
        <v>0.1440969747103736</v>
      </c>
      <c r="CP77" t="n">
        <v>0.009856261555872169</v>
      </c>
      <c r="CQ77" t="n">
        <v>0.01339751426445539</v>
      </c>
      <c r="CR77" t="n">
        <v>0.01631301008958097</v>
      </c>
      <c r="CS77" t="n">
        <v>0.0003580784887953475</v>
      </c>
      <c r="CT77" t="n">
        <v>1</v>
      </c>
      <c r="CU77" t="n">
        <v>0</v>
      </c>
      <c r="CV77" t="n">
        <v>1</v>
      </c>
      <c r="CW77" t="n">
        <v>1</v>
      </c>
      <c r="CX77" t="n">
        <v>1</v>
      </c>
      <c r="CY77" t="n">
        <v>1</v>
      </c>
      <c r="CZ77" t="n">
        <v>1</v>
      </c>
      <c r="DA77" t="n">
        <v>1</v>
      </c>
      <c r="DB77" t="n">
        <v>1</v>
      </c>
      <c r="DC77" t="n">
        <v>1</v>
      </c>
      <c r="DD77" t="n">
        <v>1</v>
      </c>
      <c r="DE77" t="n">
        <v>22</v>
      </c>
      <c r="DF77" t="n">
        <v>23</v>
      </c>
      <c r="DG77" t="n">
        <v>23</v>
      </c>
      <c r="DH77" t="n">
        <v>23</v>
      </c>
      <c r="DI77" t="n">
        <v>23</v>
      </c>
      <c r="DJ77" t="n">
        <v>23</v>
      </c>
      <c r="DK77" t="n">
        <v>23</v>
      </c>
      <c r="DL77" t="n">
        <v>20</v>
      </c>
    </row>
    <row r="78">
      <c r="A78" s="1" t="n">
        <v>77</v>
      </c>
      <c r="B78" t="n">
        <v>72</v>
      </c>
      <c r="C78" t="n">
        <v>2</v>
      </c>
      <c r="D78" s="8" t="inlineStr">
        <is>
          <t>Prunella modularis</t>
        </is>
      </c>
      <c r="E78" s="8" t="inlineStr">
        <is>
          <t>a+b</t>
        </is>
      </c>
      <c r="F78" s="8" t="inlineStr">
        <is>
          <t>m</t>
        </is>
      </c>
      <c r="G78" s="8" t="inlineStr">
        <is>
          <t>5mn</t>
        </is>
      </c>
      <c r="H78" s="8" t="inlineStr">
        <is>
          <t>HAZARD</t>
        </is>
      </c>
      <c r="I78" s="8" t="inlineStr">
        <is>
          <t>POLY</t>
        </is>
      </c>
      <c r="J78" s="9" t="inlineStr"/>
      <c r="K78" s="9" t="inlineStr"/>
      <c r="L78" t="n">
        <v>4</v>
      </c>
      <c r="M78" s="8" t="inlineStr">
        <is>
          <t>PrunModu-ab-5mn-m-haz-pol-ma</t>
        </is>
      </c>
      <c r="N78" t="n">
        <v>1</v>
      </c>
      <c r="O78" t="n">
        <v>21</v>
      </c>
      <c r="P78" t="n">
        <v>10.1768391053626</v>
      </c>
      <c r="Q78" t="n">
        <v>159.730018883386</v>
      </c>
      <c r="R78" s="8" t="inlineStr">
        <is>
          <t>HAZARD</t>
        </is>
      </c>
      <c r="S78" s="8" t="inlineStr">
        <is>
          <t>POLY</t>
        </is>
      </c>
      <c r="T78" s="8" t="inlineStr">
        <is>
          <t>AIC</t>
        </is>
      </c>
      <c r="U78" t="n">
        <v>95</v>
      </c>
      <c r="V78" s="9" t="inlineStr"/>
      <c r="W78" s="9" t="inlineStr"/>
      <c r="X78" t="n">
        <v>4</v>
      </c>
      <c r="Y78" s="6" t="n">
        <v>2</v>
      </c>
      <c r="Z78" s="2" t="n">
        <v>45046.66324550926</v>
      </c>
      <c r="AA78" t="n">
        <v>0.9639990000000001</v>
      </c>
      <c r="AB78" s="8">
        <f>HYPERLINK("file:///PrunModu-ab-5mn-m-haz-pol-ma-01hsncks", "PrunModu-ab-5mn-m-haz-pol-ma-01hsncks")</f>
        <v/>
      </c>
      <c r="AC78" t="n">
        <v>21</v>
      </c>
      <c r="AD78" t="n">
        <v>96</v>
      </c>
      <c r="AE78" t="n">
        <v>190</v>
      </c>
      <c r="AF78" t="n">
        <v>0.1105263</v>
      </c>
      <c r="AG78" t="n">
        <v>0.2719502</v>
      </c>
      <c r="AH78" t="n">
        <v>0.06503759000000001</v>
      </c>
      <c r="AI78" t="n">
        <v>0.1878309</v>
      </c>
      <c r="AJ78" t="n">
        <v>95</v>
      </c>
      <c r="AK78" t="n">
        <v>0</v>
      </c>
      <c r="AL78" t="n">
        <v>159.73</v>
      </c>
      <c r="AM78" t="n">
        <v>100</v>
      </c>
      <c r="AN78" t="n">
        <v>2</v>
      </c>
      <c r="AO78" t="n">
        <v>11.11750000000001</v>
      </c>
      <c r="AP78" t="n">
        <v>214.7331</v>
      </c>
      <c r="AQ78" s="6" t="n">
        <v>0.6015992999999999</v>
      </c>
      <c r="AR78" t="n">
        <v>0.6015992999999999</v>
      </c>
      <c r="AS78" s="9" t="inlineStr"/>
      <c r="AT78" s="9" t="inlineStr"/>
      <c r="AU78" t="n">
        <v>0.0001883221</v>
      </c>
      <c r="AV78" t="n">
        <v>0.8603460000000001</v>
      </c>
      <c r="AW78" t="n">
        <v>3.96581e-05</v>
      </c>
      <c r="AX78" t="n">
        <v>0.0008942746</v>
      </c>
      <c r="AY78" t="n">
        <v>19</v>
      </c>
      <c r="AZ78" t="n">
        <v>0.4162512</v>
      </c>
      <c r="BA78" t="n">
        <v>0.8603460000000001</v>
      </c>
      <c r="BB78" t="n">
        <v>0.08765688000000001</v>
      </c>
      <c r="BC78" t="n">
        <v>1</v>
      </c>
      <c r="BD78" t="n">
        <v>19</v>
      </c>
      <c r="BE78" t="n">
        <v>103.0539</v>
      </c>
      <c r="BF78" t="n">
        <v>0.430173</v>
      </c>
      <c r="BG78" t="n">
        <v>43.50275</v>
      </c>
      <c r="BH78" t="n">
        <v>244.1248</v>
      </c>
      <c r="BI78" t="n">
        <v>19</v>
      </c>
      <c r="BJ78" t="n">
        <v>215.3998</v>
      </c>
      <c r="BK78" t="n">
        <v>216.8222</v>
      </c>
      <c r="BL78" t="n">
        <v>-105.3666</v>
      </c>
      <c r="BM78" s="7" t="n">
        <v>0.9173815</v>
      </c>
      <c r="BN78" t="n">
        <v>1</v>
      </c>
      <c r="BO78" t="n">
        <v>1</v>
      </c>
      <c r="BP78" s="8" t="inlineStr">
        <is>
          <t>HAZARD</t>
        </is>
      </c>
      <c r="BQ78" s="8" t="inlineStr">
        <is>
          <t>POLY</t>
        </is>
      </c>
      <c r="BR78" t="n">
        <v>2</v>
      </c>
      <c r="BS78" t="n">
        <v>0</v>
      </c>
      <c r="BT78" t="n">
        <v>0</v>
      </c>
      <c r="BU78" t="n">
        <v>59.93261</v>
      </c>
      <c r="BV78" t="n">
        <v>1.358581</v>
      </c>
      <c r="BW78" s="9" t="inlineStr"/>
      <c r="BX78" t="n">
        <v>3.312739</v>
      </c>
      <c r="BY78" t="n">
        <v>0.9023038</v>
      </c>
      <c r="BZ78" t="n">
        <v>0.6710129</v>
      </c>
      <c r="CA78" t="n">
        <v>16.35473</v>
      </c>
      <c r="CB78" t="n">
        <v>22.94066</v>
      </c>
      <c r="CC78" t="n">
        <v>3.312739</v>
      </c>
      <c r="CD78" t="n">
        <v>0.5837535</v>
      </c>
      <c r="CE78" s="10" t="n">
        <v>0.9023038</v>
      </c>
      <c r="CF78" t="n">
        <v>0.6710129</v>
      </c>
      <c r="CG78" t="n">
        <v>16.35473</v>
      </c>
      <c r="CH78" t="n">
        <v>22.94066</v>
      </c>
      <c r="CI78" t="n">
        <v>80</v>
      </c>
      <c r="CJ78" t="n">
        <v>0.9023038</v>
      </c>
      <c r="CK78" t="n">
        <v>16</v>
      </c>
      <c r="CL78" t="n">
        <v>393</v>
      </c>
      <c r="CM78" t="n">
        <v>22.94066</v>
      </c>
      <c r="CN78" t="n">
        <v>0.2275004544019858</v>
      </c>
      <c r="CO78" t="n">
        <v>0.1137749376280162</v>
      </c>
      <c r="CP78" t="n">
        <v>0.002373466632613398</v>
      </c>
      <c r="CQ78" t="n">
        <v>0.0043902152958212</v>
      </c>
      <c r="CR78" t="n">
        <v>0.004600935167540088</v>
      </c>
      <c r="CS78" t="n">
        <v>2.439758488104749e-05</v>
      </c>
      <c r="CT78" t="n">
        <v>0</v>
      </c>
      <c r="CU78" t="n">
        <v>0</v>
      </c>
      <c r="CV78" t="n">
        <v>1</v>
      </c>
      <c r="CW78" t="n">
        <v>1</v>
      </c>
      <c r="CX78" t="n">
        <v>1</v>
      </c>
      <c r="CY78" t="n">
        <v>1</v>
      </c>
      <c r="CZ78" t="n">
        <v>1</v>
      </c>
      <c r="DA78" t="n">
        <v>1</v>
      </c>
      <c r="DB78" t="n">
        <v>1</v>
      </c>
      <c r="DC78" t="n">
        <v>1</v>
      </c>
      <c r="DD78" t="n">
        <v>1</v>
      </c>
      <c r="DE78" t="n">
        <v>11</v>
      </c>
      <c r="DF78" t="n">
        <v>24</v>
      </c>
      <c r="DG78" t="n">
        <v>24</v>
      </c>
      <c r="DH78" t="n">
        <v>24</v>
      </c>
      <c r="DI78" t="n">
        <v>24</v>
      </c>
      <c r="DJ78" t="n">
        <v>24</v>
      </c>
      <c r="DK78" t="n">
        <v>24</v>
      </c>
      <c r="DL78" t="n">
        <v>3</v>
      </c>
    </row>
    <row r="79">
      <c r="A79" s="1" t="n">
        <v>78</v>
      </c>
      <c r="B79" t="n">
        <v>71</v>
      </c>
      <c r="C79" t="n">
        <v>2</v>
      </c>
      <c r="D79" s="8" t="inlineStr">
        <is>
          <t>Prunella modularis</t>
        </is>
      </c>
      <c r="E79" s="8" t="inlineStr">
        <is>
          <t>a+b</t>
        </is>
      </c>
      <c r="F79" s="8" t="inlineStr">
        <is>
          <t>m</t>
        </is>
      </c>
      <c r="G79" s="8" t="inlineStr">
        <is>
          <t>5mn</t>
        </is>
      </c>
      <c r="H79" s="8" t="inlineStr">
        <is>
          <t>HAZARD</t>
        </is>
      </c>
      <c r="I79" s="8" t="inlineStr">
        <is>
          <t>POLY</t>
        </is>
      </c>
      <c r="J79" s="9" t="inlineStr"/>
      <c r="K79" s="9" t="inlineStr"/>
      <c r="L79" s="9" t="inlineStr"/>
      <c r="M79" s="8" t="inlineStr">
        <is>
          <t>PrunModu-ab-5mn-m-haz-pol</t>
        </is>
      </c>
      <c r="N79" t="n">
        <v>0</v>
      </c>
      <c r="O79" t="n">
        <v>21</v>
      </c>
      <c r="P79" t="n">
        <v>10.1768391053626</v>
      </c>
      <c r="Q79" t="n">
        <v>159.730018883386</v>
      </c>
      <c r="R79" s="8" t="inlineStr">
        <is>
          <t>HAZARD</t>
        </is>
      </c>
      <c r="S79" s="8" t="inlineStr">
        <is>
          <t>POLY</t>
        </is>
      </c>
      <c r="T79" s="8" t="inlineStr">
        <is>
          <t>AIC</t>
        </is>
      </c>
      <c r="U79" t="n">
        <v>95</v>
      </c>
      <c r="V79" s="9" t="inlineStr"/>
      <c r="W79" s="9" t="inlineStr"/>
      <c r="X79" s="9" t="inlineStr"/>
      <c r="Y79" s="6" t="n">
        <v>2</v>
      </c>
      <c r="Z79" s="2" t="n">
        <v>45046.66324542824</v>
      </c>
      <c r="AA79" t="n">
        <v>0.8399990000000001</v>
      </c>
      <c r="AB79" s="8">
        <f>HYPERLINK("file:///PrunModu-ab-5mn-m-haz-pol-xqmkvuqv", "PrunModu-ab-5mn-m-haz-pol-xqmkvuqv")</f>
        <v/>
      </c>
      <c r="AC79" t="n">
        <v>21</v>
      </c>
      <c r="AD79" t="n">
        <v>96</v>
      </c>
      <c r="AE79" t="n">
        <v>190</v>
      </c>
      <c r="AF79" t="n">
        <v>0.1105263</v>
      </c>
      <c r="AG79" t="n">
        <v>0.2719502</v>
      </c>
      <c r="AH79" t="n">
        <v>0.06503759000000001</v>
      </c>
      <c r="AI79" t="n">
        <v>0.1878309</v>
      </c>
      <c r="AJ79" t="n">
        <v>95</v>
      </c>
      <c r="AK79" t="n">
        <v>0</v>
      </c>
      <c r="AL79" t="n">
        <v>159.73</v>
      </c>
      <c r="AM79" t="n">
        <v>100</v>
      </c>
      <c r="AN79" t="n">
        <v>2</v>
      </c>
      <c r="AO79" t="n">
        <v>11.11750000000001</v>
      </c>
      <c r="AP79" t="n">
        <v>214.7331</v>
      </c>
      <c r="AQ79" s="10" t="n">
        <v>0.1828787</v>
      </c>
      <c r="AR79" t="n">
        <v>0.6015992999999999</v>
      </c>
      <c r="AS79" t="n">
        <v>0.1828787</v>
      </c>
      <c r="AT79" s="9" t="inlineStr"/>
      <c r="AU79" t="n">
        <v>0.0001883221</v>
      </c>
      <c r="AV79" t="n">
        <v>0.8603460000000001</v>
      </c>
      <c r="AW79" t="n">
        <v>3.96581e-05</v>
      </c>
      <c r="AX79" t="n">
        <v>0.0008942746</v>
      </c>
      <c r="AY79" t="n">
        <v>19</v>
      </c>
      <c r="AZ79" t="n">
        <v>0.4162512</v>
      </c>
      <c r="BA79" t="n">
        <v>0.8603460000000001</v>
      </c>
      <c r="BB79" t="n">
        <v>0.08765688000000001</v>
      </c>
      <c r="BC79" t="n">
        <v>1</v>
      </c>
      <c r="BD79" t="n">
        <v>19</v>
      </c>
      <c r="BE79" t="n">
        <v>103.0539</v>
      </c>
      <c r="BF79" t="n">
        <v>0.430173</v>
      </c>
      <c r="BG79" t="n">
        <v>43.50275</v>
      </c>
      <c r="BH79" t="n">
        <v>244.1248</v>
      </c>
      <c r="BI79" t="n">
        <v>19</v>
      </c>
      <c r="BJ79" t="n">
        <v>215.3998</v>
      </c>
      <c r="BK79" t="n">
        <v>216.8222</v>
      </c>
      <c r="BL79" t="n">
        <v>-105.3666</v>
      </c>
      <c r="BM79" s="7" t="n">
        <v>0.9173815</v>
      </c>
      <c r="BN79" t="n">
        <v>1</v>
      </c>
      <c r="BO79" t="n">
        <v>1</v>
      </c>
      <c r="BP79" s="8" t="inlineStr">
        <is>
          <t>HAZARD</t>
        </is>
      </c>
      <c r="BQ79" s="8" t="inlineStr">
        <is>
          <t>POLY</t>
        </is>
      </c>
      <c r="BR79" t="n">
        <v>2</v>
      </c>
      <c r="BS79" t="n">
        <v>0</v>
      </c>
      <c r="BT79" t="n">
        <v>0</v>
      </c>
      <c r="BU79" t="n">
        <v>59.93261</v>
      </c>
      <c r="BV79" t="n">
        <v>1.358581</v>
      </c>
      <c r="BW79" s="9" t="inlineStr"/>
      <c r="BX79" t="n">
        <v>3.312739</v>
      </c>
      <c r="BY79" t="n">
        <v>0.9023038</v>
      </c>
      <c r="BZ79" t="n">
        <v>0.6710129</v>
      </c>
      <c r="CA79" t="n">
        <v>16.35473</v>
      </c>
      <c r="CB79" t="n">
        <v>22.94066</v>
      </c>
      <c r="CC79" t="n">
        <v>3.312739</v>
      </c>
      <c r="CD79" t="n">
        <v>0.5837535</v>
      </c>
      <c r="CE79" s="10" t="n">
        <v>0.9023038</v>
      </c>
      <c r="CF79" t="n">
        <v>0.6710129</v>
      </c>
      <c r="CG79" t="n">
        <v>16.35473</v>
      </c>
      <c r="CH79" t="n">
        <v>22.94066</v>
      </c>
      <c r="CI79" t="n">
        <v>80</v>
      </c>
      <c r="CJ79" t="n">
        <v>0.9023038</v>
      </c>
      <c r="CK79" t="n">
        <v>16</v>
      </c>
      <c r="CL79" t="n">
        <v>393</v>
      </c>
      <c r="CM79" t="n">
        <v>22.94066</v>
      </c>
      <c r="CN79" t="n">
        <v>0.1919130581890428</v>
      </c>
      <c r="CO79" t="n">
        <v>0.09804006297561768</v>
      </c>
      <c r="CP79" t="n">
        <v>0.002045220353297257</v>
      </c>
      <c r="CQ79" t="n">
        <v>0.00336949554110828</v>
      </c>
      <c r="CR79" t="n">
        <v>0.004030748001566636</v>
      </c>
      <c r="CS79" t="n">
        <v>2.137402787071063e-05</v>
      </c>
      <c r="CT79" t="n">
        <v>0</v>
      </c>
      <c r="CU79" t="n">
        <v>0</v>
      </c>
      <c r="CV79" t="n">
        <v>1</v>
      </c>
      <c r="CW79" t="n">
        <v>1</v>
      </c>
      <c r="CX79" t="n">
        <v>1</v>
      </c>
      <c r="CY79" t="n">
        <v>1</v>
      </c>
      <c r="CZ79" t="n">
        <v>1</v>
      </c>
      <c r="DA79" t="n">
        <v>1</v>
      </c>
      <c r="DB79" t="n">
        <v>1</v>
      </c>
      <c r="DC79" t="n">
        <v>1</v>
      </c>
      <c r="DD79" t="n">
        <v>1</v>
      </c>
      <c r="DE79" t="n">
        <v>20</v>
      </c>
      <c r="DF79" t="n">
        <v>25</v>
      </c>
      <c r="DG79" t="n">
        <v>25</v>
      </c>
      <c r="DH79" t="n">
        <v>25</v>
      </c>
      <c r="DI79" t="n">
        <v>25</v>
      </c>
      <c r="DJ79" t="n">
        <v>25</v>
      </c>
      <c r="DK79" t="n">
        <v>25</v>
      </c>
      <c r="DL79" t="n">
        <v>1</v>
      </c>
    </row>
    <row r="80">
      <c r="A80" s="1" t="n">
        <v>79</v>
      </c>
      <c r="B80" s="3" t="n">
        <v>68</v>
      </c>
      <c r="C80" s="3" t="n">
        <v>2</v>
      </c>
      <c r="D80" s="4" t="inlineStr">
        <is>
          <t>Prunella modularis</t>
        </is>
      </c>
      <c r="E80" s="4" t="inlineStr">
        <is>
          <t>a+b</t>
        </is>
      </c>
      <c r="F80" s="4" t="inlineStr">
        <is>
          <t>m</t>
        </is>
      </c>
      <c r="G80" s="4" t="inlineStr">
        <is>
          <t>5mn</t>
        </is>
      </c>
      <c r="H80" s="4" t="inlineStr">
        <is>
          <t>HNORMAL</t>
        </is>
      </c>
      <c r="I80" s="4" t="inlineStr">
        <is>
          <t>POLY</t>
        </is>
      </c>
      <c r="J80" s="3" t="n">
        <v>20</v>
      </c>
      <c r="K80" s="3" t="n">
        <v>100</v>
      </c>
      <c r="L80" s="5" t="inlineStr"/>
      <c r="M80" s="4" t="inlineStr">
        <is>
          <t>PrunModu-ab-5mn-m-hno-pol-l20-r100</t>
        </is>
      </c>
      <c r="N80" s="3" t="n">
        <v>0</v>
      </c>
      <c r="O80" s="3" t="n">
        <v>21</v>
      </c>
      <c r="P80" s="3" t="n">
        <v>10.1768391053626</v>
      </c>
      <c r="Q80" s="3" t="n">
        <v>159.730018883386</v>
      </c>
      <c r="R80" s="4" t="inlineStr">
        <is>
          <t>HNORMAL</t>
        </is>
      </c>
      <c r="S80" s="4" t="inlineStr">
        <is>
          <t>POLY</t>
        </is>
      </c>
      <c r="T80" s="4" t="inlineStr">
        <is>
          <t>AIC</t>
        </is>
      </c>
      <c r="U80" s="3" t="n">
        <v>95</v>
      </c>
      <c r="V80" s="3" t="n">
        <v>20</v>
      </c>
      <c r="W80" s="3" t="n">
        <v>100</v>
      </c>
      <c r="X80" s="5" t="inlineStr"/>
      <c r="Y80" s="7" t="n">
        <v>1</v>
      </c>
      <c r="Z80" s="12" t="n">
        <v>45046.6632444213</v>
      </c>
      <c r="AA80" s="3" t="n">
        <v>0.8900120000000001</v>
      </c>
      <c r="AB80" s="4">
        <f>HYPERLINK("file:///PrunModu-ab-5mn-m-hno-pol-l20-r100-s3r7ym8b", "PrunModu-ab-5mn-m-hno-pol-l20-r100-s3r7ym8b")</f>
        <v/>
      </c>
      <c r="AC80" s="3" t="n">
        <v>10</v>
      </c>
      <c r="AD80" s="3" t="n">
        <v>96</v>
      </c>
      <c r="AE80" s="3" t="n">
        <v>190</v>
      </c>
      <c r="AF80" s="3" t="n">
        <v>0.05263158</v>
      </c>
      <c r="AG80" s="3" t="n">
        <v>0.3408414</v>
      </c>
      <c r="AH80" s="3" t="n">
        <v>0.02725304</v>
      </c>
      <c r="AI80" s="3" t="n">
        <v>0.1016431</v>
      </c>
      <c r="AJ80" s="3" t="n">
        <v>95</v>
      </c>
      <c r="AK80" s="3" t="n">
        <v>20</v>
      </c>
      <c r="AL80" s="3" t="n">
        <v>100</v>
      </c>
      <c r="AM80" s="3" t="n">
        <v>47.61904761904762</v>
      </c>
      <c r="AN80" s="3" t="n">
        <v>1</v>
      </c>
      <c r="AO80" s="3" t="n">
        <v>0</v>
      </c>
      <c r="AP80" s="3" t="n">
        <v>88.56164</v>
      </c>
      <c r="AQ80" s="11" t="inlineStr"/>
      <c r="AR80" s="5" t="inlineStr"/>
      <c r="AS80" s="5" t="inlineStr"/>
      <c r="AT80" s="5" t="inlineStr"/>
      <c r="AU80" s="3" t="n">
        <v>0.0004348388</v>
      </c>
      <c r="AV80" s="3" t="n">
        <v>0.5284777000000001</v>
      </c>
      <c r="AW80" s="3" t="n">
        <v>0.0001414984</v>
      </c>
      <c r="AX80" s="3" t="n">
        <v>0.001336304</v>
      </c>
      <c r="AY80" s="3" t="n">
        <v>9</v>
      </c>
      <c r="AZ80" s="3" t="n">
        <v>0.4599405</v>
      </c>
      <c r="BA80" s="3" t="n">
        <v>0.5284776</v>
      </c>
      <c r="BB80" s="3" t="n">
        <v>0.1496666</v>
      </c>
      <c r="BC80" s="3" t="n">
        <v>1</v>
      </c>
      <c r="BD80" s="3" t="n">
        <v>9</v>
      </c>
      <c r="BE80" s="3" t="n">
        <v>67.81892000000001</v>
      </c>
      <c r="BF80" s="3" t="n">
        <v>0.2642388</v>
      </c>
      <c r="BG80" s="3" t="n">
        <v>37.68071</v>
      </c>
      <c r="BH80" s="3" t="n">
        <v>122.0626</v>
      </c>
      <c r="BI80" s="3" t="n">
        <v>9</v>
      </c>
      <c r="BJ80" s="3" t="n">
        <v>89.06164</v>
      </c>
      <c r="BK80" s="3" t="n">
        <v>88.86422</v>
      </c>
      <c r="BL80" s="3" t="n">
        <v>-43.28082</v>
      </c>
      <c r="BM80" s="7" t="n">
        <v>0.9248821</v>
      </c>
      <c r="BN80" s="3" t="n">
        <v>1</v>
      </c>
      <c r="BO80" s="3" t="n">
        <v>1</v>
      </c>
      <c r="BP80" s="4" t="inlineStr">
        <is>
          <t>HNORMAL</t>
        </is>
      </c>
      <c r="BQ80" s="4" t="inlineStr">
        <is>
          <t>POLY</t>
        </is>
      </c>
      <c r="BR80" s="3" t="n">
        <v>1</v>
      </c>
      <c r="BS80" s="3" t="n">
        <v>0</v>
      </c>
      <c r="BT80" s="3" t="n">
        <v>0</v>
      </c>
      <c r="BU80" s="3" t="n">
        <v>55.88903</v>
      </c>
      <c r="BV80" s="5" t="inlineStr"/>
      <c r="BW80" s="5" t="inlineStr"/>
      <c r="BX80" s="3" t="n">
        <v>3.642461</v>
      </c>
      <c r="BY80" s="3" t="n">
        <v>0.6288573</v>
      </c>
      <c r="BZ80" s="3" t="n">
        <v>1.081858</v>
      </c>
      <c r="CA80" s="3" t="n">
        <v>12.26364</v>
      </c>
      <c r="CB80" s="3" t="n">
        <v>17.75347</v>
      </c>
      <c r="CC80" s="3" t="n">
        <v>3.642461</v>
      </c>
      <c r="CD80" s="3" t="n">
        <v>0.1082784</v>
      </c>
      <c r="CE80" s="10" t="n">
        <v>0.6288573</v>
      </c>
      <c r="CF80" s="3" t="n">
        <v>1.081858</v>
      </c>
      <c r="CG80" s="3" t="n">
        <v>12.26364</v>
      </c>
      <c r="CH80" s="3" t="n">
        <v>17.75347</v>
      </c>
      <c r="CI80" s="3" t="n">
        <v>87</v>
      </c>
      <c r="CJ80" s="3" t="n">
        <v>0.6288573</v>
      </c>
      <c r="CK80" s="3" t="n">
        <v>26</v>
      </c>
      <c r="CL80" s="3" t="n">
        <v>294</v>
      </c>
      <c r="CM80" s="3" t="n">
        <v>17.75347</v>
      </c>
      <c r="CN80" s="5" t="inlineStr"/>
      <c r="CO80" s="3" t="n">
        <v>0</v>
      </c>
      <c r="CP80" s="3" t="n">
        <v>0</v>
      </c>
      <c r="CQ80" s="3" t="n">
        <v>0</v>
      </c>
      <c r="CR80" s="3" t="n">
        <v>0</v>
      </c>
      <c r="CS80" s="3" t="n">
        <v>0</v>
      </c>
      <c r="CT80" s="3" t="n">
        <v>1</v>
      </c>
      <c r="CU80" s="3" t="n">
        <v>1</v>
      </c>
      <c r="CV80" s="3" t="n">
        <v>0</v>
      </c>
      <c r="CW80" s="3" t="n">
        <v>1</v>
      </c>
      <c r="CX80" s="3" t="n">
        <v>1</v>
      </c>
      <c r="CY80" s="3" t="n">
        <v>1</v>
      </c>
      <c r="CZ80" s="3" t="n">
        <v>1</v>
      </c>
      <c r="DA80" s="3" t="n">
        <v>1</v>
      </c>
      <c r="DB80" s="3" t="n">
        <v>1</v>
      </c>
      <c r="DC80" s="3" t="n">
        <v>1</v>
      </c>
      <c r="DD80" s="3" t="n">
        <v>1</v>
      </c>
      <c r="DE80" s="3" t="n">
        <v>27</v>
      </c>
      <c r="DF80" s="3" t="n">
        <v>27</v>
      </c>
      <c r="DG80" s="3" t="n">
        <v>27</v>
      </c>
      <c r="DH80" s="3" t="n">
        <v>27</v>
      </c>
      <c r="DI80" s="3" t="n">
        <v>27</v>
      </c>
      <c r="DJ80" s="3" t="n">
        <v>27</v>
      </c>
      <c r="DK80" s="3" t="n">
        <v>27</v>
      </c>
      <c r="DL80" s="3" t="n">
        <v>21</v>
      </c>
    </row>
    <row r="81">
      <c r="A81" s="1" t="n">
        <v>80</v>
      </c>
      <c r="B81" t="n">
        <v>83</v>
      </c>
      <c r="C81" t="n">
        <v>2</v>
      </c>
      <c r="D81" s="8" t="inlineStr">
        <is>
          <t>Prunella modularis</t>
        </is>
      </c>
      <c r="E81" s="8" t="inlineStr">
        <is>
          <t>a+b</t>
        </is>
      </c>
      <c r="F81" s="8" t="inlineStr">
        <is>
          <t>m</t>
        </is>
      </c>
      <c r="G81" s="8" t="inlineStr">
        <is>
          <t>5mn</t>
        </is>
      </c>
      <c r="H81" s="8" t="inlineStr">
        <is>
          <t>HAZARD</t>
        </is>
      </c>
      <c r="I81" s="8" t="inlineStr">
        <is>
          <t>POLY</t>
        </is>
      </c>
      <c r="J81" t="n">
        <v>20</v>
      </c>
      <c r="K81" t="n">
        <v>100</v>
      </c>
      <c r="L81" s="9" t="inlineStr"/>
      <c r="M81" s="8" t="inlineStr">
        <is>
          <t>PrunModu-ab-5mn-m-haz-pol-l20-r100</t>
        </is>
      </c>
      <c r="N81" t="n">
        <v>0</v>
      </c>
      <c r="O81" t="n">
        <v>21</v>
      </c>
      <c r="P81" t="n">
        <v>10.1768391053626</v>
      </c>
      <c r="Q81" t="n">
        <v>159.730018883386</v>
      </c>
      <c r="R81" s="8" t="inlineStr">
        <is>
          <t>HAZARD</t>
        </is>
      </c>
      <c r="S81" s="8" t="inlineStr">
        <is>
          <t>POLY</t>
        </is>
      </c>
      <c r="T81" s="8" t="inlineStr">
        <is>
          <t>AIC</t>
        </is>
      </c>
      <c r="U81" t="n">
        <v>95</v>
      </c>
      <c r="V81" t="n">
        <v>20</v>
      </c>
      <c r="W81" t="n">
        <v>100</v>
      </c>
      <c r="X81" s="9" t="inlineStr"/>
      <c r="Y81" s="6" t="n">
        <v>2</v>
      </c>
      <c r="Z81" s="2" t="n">
        <v>45046.66325285879</v>
      </c>
      <c r="AA81" t="n">
        <v>0.821013</v>
      </c>
      <c r="AB81" s="8">
        <f>HYPERLINK("file:///PrunModu-ab-5mn-m-haz-pol-l20-r100-gwtt2x5c", "PrunModu-ab-5mn-m-haz-pol-l20-r100-gwtt2x5c")</f>
        <v/>
      </c>
      <c r="AC81" t="n">
        <v>10</v>
      </c>
      <c r="AD81" t="n">
        <v>96</v>
      </c>
      <c r="AE81" t="n">
        <v>190</v>
      </c>
      <c r="AF81" t="n">
        <v>0.05263158</v>
      </c>
      <c r="AG81" t="n">
        <v>0.3408414</v>
      </c>
      <c r="AH81" t="n">
        <v>0.02725304</v>
      </c>
      <c r="AI81" t="n">
        <v>0.1016431</v>
      </c>
      <c r="AJ81" t="n">
        <v>95</v>
      </c>
      <c r="AK81" t="n">
        <v>20</v>
      </c>
      <c r="AL81" t="n">
        <v>100</v>
      </c>
      <c r="AM81" t="n">
        <v>47.61904761904762</v>
      </c>
      <c r="AN81" t="n">
        <v>2</v>
      </c>
      <c r="AO81" t="n">
        <v>1.618369999999999</v>
      </c>
      <c r="AP81" t="n">
        <v>90.18001</v>
      </c>
      <c r="AQ81" s="11" t="inlineStr"/>
      <c r="AR81" s="9" t="inlineStr"/>
      <c r="AS81" s="9" t="inlineStr"/>
      <c r="AT81" s="9" t="inlineStr"/>
      <c r="AU81" t="n">
        <v>0.0003295149</v>
      </c>
      <c r="AV81" t="n">
        <v>0.3934839</v>
      </c>
      <c r="AW81" t="n">
        <v>0.0001373727</v>
      </c>
      <c r="AX81" t="n">
        <v>0.0007904049</v>
      </c>
      <c r="AY81" t="n">
        <v>8</v>
      </c>
      <c r="AZ81" t="n">
        <v>0.6069528</v>
      </c>
      <c r="BA81" t="n">
        <v>0.3934839</v>
      </c>
      <c r="BB81" t="n">
        <v>0.2530349</v>
      </c>
      <c r="BC81" t="n">
        <v>1</v>
      </c>
      <c r="BD81" t="n">
        <v>8</v>
      </c>
      <c r="BE81" t="n">
        <v>77.90718</v>
      </c>
      <c r="BF81" t="n">
        <v>0.196742</v>
      </c>
      <c r="BG81" t="n">
        <v>49.70626</v>
      </c>
      <c r="BH81" t="n">
        <v>122.1079</v>
      </c>
      <c r="BI81" t="n">
        <v>8</v>
      </c>
      <c r="BJ81" t="n">
        <v>91.89429</v>
      </c>
      <c r="BK81" t="n">
        <v>90.78516999999999</v>
      </c>
      <c r="BL81" t="n">
        <v>-43.09</v>
      </c>
      <c r="BM81" s="7" t="n">
        <v>0.977351</v>
      </c>
      <c r="BN81" t="n">
        <v>1</v>
      </c>
      <c r="BO81" t="n">
        <v>1</v>
      </c>
      <c r="BP81" s="8" t="inlineStr">
        <is>
          <t>HAZARD</t>
        </is>
      </c>
      <c r="BQ81" s="8" t="inlineStr">
        <is>
          <t>POLY</t>
        </is>
      </c>
      <c r="BR81" t="n">
        <v>2</v>
      </c>
      <c r="BS81" t="n">
        <v>0</v>
      </c>
      <c r="BT81" t="n">
        <v>0</v>
      </c>
      <c r="BU81" t="n">
        <v>70.94286</v>
      </c>
      <c r="BV81" t="n">
        <v>4.127694</v>
      </c>
      <c r="BW81" s="9" t="inlineStr"/>
      <c r="BX81" t="n">
        <v>2.760207</v>
      </c>
      <c r="BY81" t="n">
        <v>0.5205789</v>
      </c>
      <c r="BZ81" t="n">
        <v>1.003246</v>
      </c>
      <c r="CA81" t="n">
        <v>7.594089</v>
      </c>
      <c r="CB81" t="n">
        <v>23.39979</v>
      </c>
      <c r="CC81" t="n">
        <v>2.760207</v>
      </c>
      <c r="CD81" t="n">
        <v>0</v>
      </c>
      <c r="CE81" s="10" t="n">
        <v>0.5205789</v>
      </c>
      <c r="CF81" t="n">
        <v>1.003246</v>
      </c>
      <c r="CG81" t="n">
        <v>7.594089</v>
      </c>
      <c r="CH81" t="n">
        <v>23.39979</v>
      </c>
      <c r="CI81" t="n">
        <v>66</v>
      </c>
      <c r="CJ81" t="n">
        <v>0.5205789</v>
      </c>
      <c r="CK81" t="n">
        <v>24</v>
      </c>
      <c r="CL81" t="n">
        <v>182</v>
      </c>
      <c r="CM81" t="n">
        <v>23.39979</v>
      </c>
      <c r="CN81" s="9" t="inlineStr"/>
      <c r="CO81" t="n">
        <v>0</v>
      </c>
      <c r="CP81" t="n">
        <v>0</v>
      </c>
      <c r="CQ81" t="n">
        <v>0</v>
      </c>
      <c r="CR81" t="n">
        <v>0</v>
      </c>
      <c r="CS81" t="n">
        <v>0</v>
      </c>
      <c r="CT81" t="n">
        <v>1</v>
      </c>
      <c r="CU81" t="n">
        <v>1</v>
      </c>
      <c r="CV81" t="n">
        <v>1</v>
      </c>
      <c r="CW81" t="n">
        <v>0</v>
      </c>
      <c r="CX81" t="n">
        <v>0</v>
      </c>
      <c r="CY81" t="n">
        <v>0</v>
      </c>
      <c r="CZ81" t="n">
        <v>0</v>
      </c>
      <c r="DA81" t="n">
        <v>0</v>
      </c>
      <c r="DB81" t="n">
        <v>0</v>
      </c>
      <c r="DC81" t="n">
        <v>0</v>
      </c>
      <c r="DD81" t="n">
        <v>0</v>
      </c>
      <c r="DE81" t="n">
        <v>26</v>
      </c>
      <c r="DF81" t="n">
        <v>26</v>
      </c>
      <c r="DG81" t="n">
        <v>26</v>
      </c>
      <c r="DH81" t="n">
        <v>26</v>
      </c>
      <c r="DI81" t="n">
        <v>26</v>
      </c>
      <c r="DJ81" t="n">
        <v>26</v>
      </c>
      <c r="DK81" t="n">
        <v>26</v>
      </c>
      <c r="DL81" t="n">
        <v>22</v>
      </c>
    </row>
    <row r="82">
      <c r="A82" s="1" t="n">
        <v>81</v>
      </c>
      <c r="B82" s="3" t="n">
        <v>89</v>
      </c>
      <c r="C82" s="3" t="n">
        <v>3</v>
      </c>
      <c r="D82" s="4" t="inlineStr">
        <is>
          <t>Prunella modularis</t>
        </is>
      </c>
      <c r="E82" s="4" t="inlineStr">
        <is>
          <t>a+b</t>
        </is>
      </c>
      <c r="F82" s="4" t="inlineStr">
        <is>
          <t>m</t>
        </is>
      </c>
      <c r="G82" s="4" t="inlineStr">
        <is>
          <t>10mn</t>
        </is>
      </c>
      <c r="H82" s="4" t="inlineStr">
        <is>
          <t>HNORMAL</t>
        </is>
      </c>
      <c r="I82" s="4" t="inlineStr">
        <is>
          <t>POLY</t>
        </is>
      </c>
      <c r="J82" s="5" t="inlineStr"/>
      <c r="K82" s="3" t="n">
        <v>177.2588103165699</v>
      </c>
      <c r="L82" s="3" t="n">
        <v>7</v>
      </c>
      <c r="M82" s="4" t="inlineStr">
        <is>
          <t>PrunModu-ab-10mn-m-hno-pol-ra-ma</t>
        </is>
      </c>
      <c r="N82" s="3" t="n">
        <v>1</v>
      </c>
      <c r="O82" s="3" t="n">
        <v>47</v>
      </c>
      <c r="P82" s="3" t="n">
        <v>10.1768391053626</v>
      </c>
      <c r="Q82" s="3" t="n">
        <v>271.22109039805</v>
      </c>
      <c r="R82" s="4" t="inlineStr">
        <is>
          <t>HNORMAL</t>
        </is>
      </c>
      <c r="S82" s="4" t="inlineStr">
        <is>
          <t>POLY</t>
        </is>
      </c>
      <c r="T82" s="4" t="inlineStr">
        <is>
          <t>AIC</t>
        </is>
      </c>
      <c r="U82" s="3" t="n">
        <v>95</v>
      </c>
      <c r="V82" s="5" t="inlineStr"/>
      <c r="W82" s="3" t="n">
        <v>177.2588103165699</v>
      </c>
      <c r="X82" s="3" t="n">
        <v>7</v>
      </c>
      <c r="Y82" s="7" t="n">
        <v>1</v>
      </c>
      <c r="Z82" s="12" t="n">
        <v>45046.6632534375</v>
      </c>
      <c r="AA82" s="3" t="n">
        <v>0.895023</v>
      </c>
      <c r="AB82" s="4">
        <f>HYPERLINK("file:///PrunModu-ab-10mn-m-hno-pol-ra-ma-kt2t8gks", "PrunModu-ab-10mn-m-hno-pol-ra-ma-kt2t8gks")</f>
        <v/>
      </c>
      <c r="AC82" s="3" t="n">
        <v>46</v>
      </c>
      <c r="AD82" s="3" t="n">
        <v>96</v>
      </c>
      <c r="AE82" s="3" t="n">
        <v>190</v>
      </c>
      <c r="AF82" s="3" t="n">
        <v>0.2421053</v>
      </c>
      <c r="AG82" s="3" t="n">
        <v>0.1809328</v>
      </c>
      <c r="AH82" s="3" t="n">
        <v>0.1695358</v>
      </c>
      <c r="AI82" s="3" t="n">
        <v>0.3457379</v>
      </c>
      <c r="AJ82" s="3" t="n">
        <v>95</v>
      </c>
      <c r="AK82" s="3" t="n">
        <v>0</v>
      </c>
      <c r="AL82" s="3" t="n">
        <v>177.259</v>
      </c>
      <c r="AM82" s="3" t="n">
        <v>97.87234042553192</v>
      </c>
      <c r="AN82" s="3" t="n">
        <v>1</v>
      </c>
      <c r="AO82" s="3" t="n">
        <v>0</v>
      </c>
      <c r="AP82" s="3" t="n">
        <v>470.3691</v>
      </c>
      <c r="AQ82" s="7" t="n">
        <v>0.9876883</v>
      </c>
      <c r="AR82" s="3" t="n">
        <v>0.9876883</v>
      </c>
      <c r="AS82" s="5" t="inlineStr"/>
      <c r="AT82" s="5" t="inlineStr"/>
      <c r="AU82" s="3" t="n">
        <v>0.0001484878</v>
      </c>
      <c r="AV82" s="3" t="n">
        <v>0.1955179</v>
      </c>
      <c r="AW82" s="3" t="n">
        <v>0.000100524</v>
      </c>
      <c r="AX82" s="3" t="n">
        <v>0.0002193369</v>
      </c>
      <c r="AY82" s="3" t="n">
        <v>45</v>
      </c>
      <c r="AZ82" s="3" t="n">
        <v>0.4286696</v>
      </c>
      <c r="BA82" s="3" t="n">
        <v>0.1955179</v>
      </c>
      <c r="BB82" s="3" t="n">
        <v>0.2902029</v>
      </c>
      <c r="BC82" s="3" t="n">
        <v>0.6332038</v>
      </c>
      <c r="BD82" s="3" t="n">
        <v>45</v>
      </c>
      <c r="BE82" s="3" t="n">
        <v>116.0565</v>
      </c>
      <c r="BF82" s="3" t="n">
        <v>0.09775898</v>
      </c>
      <c r="BG82" s="3" t="n">
        <v>95.35901</v>
      </c>
      <c r="BH82" s="3" t="n">
        <v>141.2464</v>
      </c>
      <c r="BI82" s="3" t="n">
        <v>45</v>
      </c>
      <c r="BJ82" s="3" t="n">
        <v>470.46</v>
      </c>
      <c r="BK82" s="3" t="n">
        <v>472.1978</v>
      </c>
      <c r="BL82" s="3" t="n">
        <v>-234.1846</v>
      </c>
      <c r="BM82" s="7" t="n">
        <v>0.8080708</v>
      </c>
      <c r="BN82" s="3" t="n">
        <v>0.8</v>
      </c>
      <c r="BO82" s="3" t="n">
        <v>0.8</v>
      </c>
      <c r="BP82" s="4" t="inlineStr">
        <is>
          <t>HNORMAL</t>
        </is>
      </c>
      <c r="BQ82" s="4" t="inlineStr">
        <is>
          <t>POLY</t>
        </is>
      </c>
      <c r="BR82" s="3" t="n">
        <v>1</v>
      </c>
      <c r="BS82" s="3" t="n">
        <v>0</v>
      </c>
      <c r="BT82" s="3" t="n">
        <v>0</v>
      </c>
      <c r="BU82" s="3" t="n">
        <v>88.08261</v>
      </c>
      <c r="BV82" s="5" t="inlineStr"/>
      <c r="BW82" s="5" t="inlineStr"/>
      <c r="BX82" s="3" t="n">
        <v>5.721568</v>
      </c>
      <c r="BY82" s="3" t="n">
        <v>0.2663906</v>
      </c>
      <c r="BZ82" s="3" t="n">
        <v>3.406198</v>
      </c>
      <c r="CA82" s="3" t="n">
        <v>9.610817000000001</v>
      </c>
      <c r="CB82" s="3" t="n">
        <v>115.0932</v>
      </c>
      <c r="CC82" s="3" t="n">
        <v>5.721568</v>
      </c>
      <c r="CD82" s="3" t="n">
        <v>0</v>
      </c>
      <c r="CE82" s="6" t="n">
        <v>0.2663906</v>
      </c>
      <c r="CF82" s="3" t="n">
        <v>3.406198</v>
      </c>
      <c r="CG82" s="3" t="n">
        <v>9.610817000000001</v>
      </c>
      <c r="CH82" s="3" t="n">
        <v>115.0932</v>
      </c>
      <c r="CI82" s="3" t="n">
        <v>137</v>
      </c>
      <c r="CJ82" s="3" t="n">
        <v>0.2663906</v>
      </c>
      <c r="CK82" s="3" t="n">
        <v>82</v>
      </c>
      <c r="CL82" s="3" t="n">
        <v>231</v>
      </c>
      <c r="CM82" s="3" t="n">
        <v>115.0932</v>
      </c>
      <c r="CN82" s="3" t="n">
        <v>0.8019624502493902</v>
      </c>
      <c r="CO82" s="3" t="n">
        <v>0.7679192016343553</v>
      </c>
      <c r="CP82" s="3" t="n">
        <v>0.7553175736266693</v>
      </c>
      <c r="CQ82" s="3" t="n">
        <v>0.7781672663305872</v>
      </c>
      <c r="CR82" s="3" t="n">
        <v>0.7610047150633495</v>
      </c>
      <c r="CS82" s="3" t="n">
        <v>0.6558371559656139</v>
      </c>
      <c r="CT82" s="3" t="n">
        <v>0</v>
      </c>
      <c r="CU82" s="3" t="n">
        <v>1</v>
      </c>
      <c r="CV82" s="3" t="n">
        <v>0</v>
      </c>
      <c r="CW82" s="3" t="n">
        <v>0</v>
      </c>
      <c r="CX82" s="3" t="n">
        <v>1</v>
      </c>
      <c r="CY82" s="3" t="n">
        <v>0</v>
      </c>
      <c r="CZ82" s="3" t="n">
        <v>0</v>
      </c>
      <c r="DA82" s="3" t="n">
        <v>0</v>
      </c>
      <c r="DB82" s="3" t="n">
        <v>0</v>
      </c>
      <c r="DC82" s="3" t="n">
        <v>0</v>
      </c>
      <c r="DD82" s="3" t="n">
        <v>0</v>
      </c>
      <c r="DE82" s="3" t="n">
        <v>0</v>
      </c>
      <c r="DF82" s="3" t="n">
        <v>0</v>
      </c>
      <c r="DG82" s="3" t="n">
        <v>0</v>
      </c>
      <c r="DH82" s="3" t="n">
        <v>0</v>
      </c>
      <c r="DI82" s="3" t="n">
        <v>0</v>
      </c>
      <c r="DJ82" s="3" t="n">
        <v>0</v>
      </c>
      <c r="DK82" s="3" t="n">
        <v>1</v>
      </c>
      <c r="DL82" s="3" t="n">
        <v>7</v>
      </c>
    </row>
    <row r="83">
      <c r="A83" s="1" t="n">
        <v>82</v>
      </c>
      <c r="B83" s="3" t="n">
        <v>91</v>
      </c>
      <c r="C83" s="3" t="n">
        <v>3</v>
      </c>
      <c r="D83" s="4" t="inlineStr">
        <is>
          <t>Prunella modularis</t>
        </is>
      </c>
      <c r="E83" s="4" t="inlineStr">
        <is>
          <t>a+b</t>
        </is>
      </c>
      <c r="F83" s="4" t="inlineStr">
        <is>
          <t>m</t>
        </is>
      </c>
      <c r="G83" s="4" t="inlineStr">
        <is>
          <t>10mn</t>
        </is>
      </c>
      <c r="H83" s="4" t="inlineStr">
        <is>
          <t>HNORMAL</t>
        </is>
      </c>
      <c r="I83" s="4" t="inlineStr">
        <is>
          <t>POLY</t>
        </is>
      </c>
      <c r="J83" s="3" t="n">
        <v>22.45614522024664</v>
      </c>
      <c r="K83" s="5" t="inlineStr"/>
      <c r="L83" s="3" t="n">
        <v>5</v>
      </c>
      <c r="M83" s="4" t="inlineStr">
        <is>
          <t>PrunModu-ab-10mn-m-hno-pol-la-ma</t>
        </is>
      </c>
      <c r="N83" s="3" t="n">
        <v>1</v>
      </c>
      <c r="O83" s="3" t="n">
        <v>47</v>
      </c>
      <c r="P83" s="3" t="n">
        <v>10.1768391053626</v>
      </c>
      <c r="Q83" s="3" t="n">
        <v>271.22109039805</v>
      </c>
      <c r="R83" s="4" t="inlineStr">
        <is>
          <t>HNORMAL</t>
        </is>
      </c>
      <c r="S83" s="4" t="inlineStr">
        <is>
          <t>POLY</t>
        </is>
      </c>
      <c r="T83" s="4" t="inlineStr">
        <is>
          <t>AIC</t>
        </is>
      </c>
      <c r="U83" s="3" t="n">
        <v>95</v>
      </c>
      <c r="V83" s="3" t="n">
        <v>22.45614522024664</v>
      </c>
      <c r="W83" s="5" t="inlineStr"/>
      <c r="X83" s="3" t="n">
        <v>5</v>
      </c>
      <c r="Y83" s="7" t="n">
        <v>1</v>
      </c>
      <c r="Z83" s="12" t="n">
        <v>45046.6632537037</v>
      </c>
      <c r="AA83" s="3" t="n">
        <v>0.783022</v>
      </c>
      <c r="AB83" s="4">
        <f>HYPERLINK("file:///PrunModu-ab-10mn-m-hno-pol-la-ma-_sxbwoma", "PrunModu-ab-10mn-m-hno-pol-la-ma-_sxbwoma")</f>
        <v/>
      </c>
      <c r="AC83" s="3" t="n">
        <v>46</v>
      </c>
      <c r="AD83" s="3" t="n">
        <v>96</v>
      </c>
      <c r="AE83" s="3" t="n">
        <v>190</v>
      </c>
      <c r="AF83" s="3" t="n">
        <v>0.2421053</v>
      </c>
      <c r="AG83" s="3" t="n">
        <v>0.1756873</v>
      </c>
      <c r="AH83" s="3" t="n">
        <v>0.1712692</v>
      </c>
      <c r="AI83" s="3" t="n">
        <v>0.3422388</v>
      </c>
      <c r="AJ83" s="3" t="n">
        <v>95</v>
      </c>
      <c r="AK83" s="3" t="n">
        <v>22.4561</v>
      </c>
      <c r="AL83" s="3" t="n">
        <v>271.2211</v>
      </c>
      <c r="AM83" s="3" t="n">
        <v>97.87234042553192</v>
      </c>
      <c r="AN83" s="3" t="n">
        <v>1</v>
      </c>
      <c r="AO83" s="3" t="n">
        <v>0</v>
      </c>
      <c r="AP83" s="3" t="n">
        <v>480.0097</v>
      </c>
      <c r="AQ83" s="7" t="n">
        <v>0.8165261</v>
      </c>
      <c r="AR83" s="3" t="n">
        <v>0.8165261</v>
      </c>
      <c r="AS83" s="5" t="inlineStr"/>
      <c r="AT83" s="5" t="inlineStr"/>
      <c r="AU83" s="3" t="n">
        <v>0.0001742458</v>
      </c>
      <c r="AV83" s="3" t="n">
        <v>0.1503334</v>
      </c>
      <c r="AW83" s="3" t="n">
        <v>0.0001289429</v>
      </c>
      <c r="AX83" s="3" t="n">
        <v>0.0002354653</v>
      </c>
      <c r="AY83" s="3" t="n">
        <v>45</v>
      </c>
      <c r="AZ83" s="3" t="n">
        <v>0.1560346</v>
      </c>
      <c r="BA83" s="3" t="n">
        <v>0.1503334</v>
      </c>
      <c r="BB83" s="3" t="n">
        <v>0.1154665</v>
      </c>
      <c r="BC83" s="3" t="n">
        <v>0.2108558</v>
      </c>
      <c r="BD83" s="3" t="n">
        <v>45</v>
      </c>
      <c r="BE83" s="3" t="n">
        <v>107.1356</v>
      </c>
      <c r="BF83" s="3" t="n">
        <v>0.07516672000000001</v>
      </c>
      <c r="BG83" s="3" t="n">
        <v>92.10371000000001</v>
      </c>
      <c r="BH83" s="3" t="n">
        <v>124.6209</v>
      </c>
      <c r="BI83" s="3" t="n">
        <v>45</v>
      </c>
      <c r="BJ83" s="3" t="n">
        <v>480.1006</v>
      </c>
      <c r="BK83" s="3" t="n">
        <v>481.8384</v>
      </c>
      <c r="BL83" s="3" t="n">
        <v>-239.0049</v>
      </c>
      <c r="BM83" s="6" t="n">
        <v>0.5483155</v>
      </c>
      <c r="BN83" s="3" t="n">
        <v>0.6</v>
      </c>
      <c r="BO83" s="3" t="n">
        <v>0.7</v>
      </c>
      <c r="BP83" s="4" t="inlineStr">
        <is>
          <t>HNORMAL</t>
        </is>
      </c>
      <c r="BQ83" s="4" t="inlineStr">
        <is>
          <t>POLY</t>
        </is>
      </c>
      <c r="BR83" s="3" t="n">
        <v>1</v>
      </c>
      <c r="BS83" s="3" t="n">
        <v>0</v>
      </c>
      <c r="BT83" s="3" t="n">
        <v>0</v>
      </c>
      <c r="BU83" s="3" t="n">
        <v>77.45153000000001</v>
      </c>
      <c r="BV83" s="5" t="inlineStr"/>
      <c r="BW83" s="5" t="inlineStr"/>
      <c r="BX83" s="3" t="n">
        <v>6.71408</v>
      </c>
      <c r="BY83" s="3" t="n">
        <v>0.2312275</v>
      </c>
      <c r="BZ83" s="3" t="n">
        <v>4.27512</v>
      </c>
      <c r="CA83" s="3" t="n">
        <v>10.54447</v>
      </c>
      <c r="CB83" s="3" t="n">
        <v>133.7127</v>
      </c>
      <c r="CC83" s="3" t="n">
        <v>6.71408</v>
      </c>
      <c r="CD83" s="3" t="n">
        <v>0</v>
      </c>
      <c r="CE83" s="6" t="n">
        <v>0.2312275</v>
      </c>
      <c r="CF83" s="3" t="n">
        <v>4.27512</v>
      </c>
      <c r="CG83" s="3" t="n">
        <v>10.54447</v>
      </c>
      <c r="CH83" s="3" t="n">
        <v>133.7127</v>
      </c>
      <c r="CI83" s="3" t="n">
        <v>161</v>
      </c>
      <c r="CJ83" s="3" t="n">
        <v>0.2312275</v>
      </c>
      <c r="CK83" s="3" t="n">
        <v>103</v>
      </c>
      <c r="CL83" s="3" t="n">
        <v>253</v>
      </c>
      <c r="CM83" s="3" t="n">
        <v>133.7127</v>
      </c>
      <c r="CN83" s="3" t="n">
        <v>0.7164424508659728</v>
      </c>
      <c r="CO83" s="3" t="n">
        <v>0.7080494506687049</v>
      </c>
      <c r="CP83" s="3" t="n">
        <v>0.7103047976832723</v>
      </c>
      <c r="CQ83" s="3" t="n">
        <v>0.7213894455784583</v>
      </c>
      <c r="CR83" s="3" t="n">
        <v>0.6901671410235393</v>
      </c>
      <c r="CS83" s="3" t="n">
        <v>0.6570197986048009</v>
      </c>
      <c r="CT83" s="3" t="n">
        <v>2</v>
      </c>
      <c r="CU83" s="3" t="n">
        <v>0</v>
      </c>
      <c r="CV83" s="3" t="n">
        <v>0</v>
      </c>
      <c r="CW83" s="3" t="n">
        <v>0</v>
      </c>
      <c r="CX83" s="3" t="n">
        <v>0</v>
      </c>
      <c r="CY83" s="3" t="n">
        <v>0</v>
      </c>
      <c r="CZ83" s="3" t="n">
        <v>0</v>
      </c>
      <c r="DA83" s="3" t="n">
        <v>0</v>
      </c>
      <c r="DB83" s="3" t="n">
        <v>0</v>
      </c>
      <c r="DC83" s="3" t="n">
        <v>0</v>
      </c>
      <c r="DD83" s="3" t="n">
        <v>0</v>
      </c>
      <c r="DE83" s="3" t="n">
        <v>3</v>
      </c>
      <c r="DF83" s="3" t="n">
        <v>3</v>
      </c>
      <c r="DG83" s="3" t="n">
        <v>3</v>
      </c>
      <c r="DH83" s="3" t="n">
        <v>1</v>
      </c>
      <c r="DI83" s="3" t="n">
        <v>1</v>
      </c>
      <c r="DJ83" s="3" t="n">
        <v>3</v>
      </c>
      <c r="DK83" s="3" t="n">
        <v>0</v>
      </c>
      <c r="DL83" s="3" t="n">
        <v>22</v>
      </c>
    </row>
    <row r="84">
      <c r="A84" s="1" t="n">
        <v>83</v>
      </c>
      <c r="B84" s="3" t="n">
        <v>88</v>
      </c>
      <c r="C84" s="3" t="n">
        <v>3</v>
      </c>
      <c r="D84" s="4" t="inlineStr">
        <is>
          <t>Prunella modularis</t>
        </is>
      </c>
      <c r="E84" s="4" t="inlineStr">
        <is>
          <t>a+b</t>
        </is>
      </c>
      <c r="F84" s="4" t="inlineStr">
        <is>
          <t>m</t>
        </is>
      </c>
      <c r="G84" s="4" t="inlineStr">
        <is>
          <t>10mn</t>
        </is>
      </c>
      <c r="H84" s="4" t="inlineStr">
        <is>
          <t>HNORMAL</t>
        </is>
      </c>
      <c r="I84" s="4" t="inlineStr">
        <is>
          <t>POLY</t>
        </is>
      </c>
      <c r="J84" s="5" t="inlineStr"/>
      <c r="K84" s="3" t="n">
        <v>176.6101324537052</v>
      </c>
      <c r="L84" s="5" t="inlineStr"/>
      <c r="M84" s="4" t="inlineStr">
        <is>
          <t>PrunModu-ab-10mn-m-hno-pol-ra</t>
        </is>
      </c>
      <c r="N84" s="3" t="n">
        <v>1</v>
      </c>
      <c r="O84" s="3" t="n">
        <v>47</v>
      </c>
      <c r="P84" s="3" t="n">
        <v>10.1768391053626</v>
      </c>
      <c r="Q84" s="3" t="n">
        <v>271.22109039805</v>
      </c>
      <c r="R84" s="4" t="inlineStr">
        <is>
          <t>HNORMAL</t>
        </is>
      </c>
      <c r="S84" s="4" t="inlineStr">
        <is>
          <t>POLY</t>
        </is>
      </c>
      <c r="T84" s="4" t="inlineStr">
        <is>
          <t>AIC</t>
        </is>
      </c>
      <c r="U84" s="3" t="n">
        <v>95</v>
      </c>
      <c r="V84" s="5" t="inlineStr"/>
      <c r="W84" s="3" t="n">
        <v>176.6101324537052</v>
      </c>
      <c r="X84" s="5" t="inlineStr"/>
      <c r="Y84" s="7" t="n">
        <v>1</v>
      </c>
      <c r="Z84" s="12" t="n">
        <v>45046.66325339121</v>
      </c>
      <c r="AA84" s="3" t="n">
        <v>0.950027</v>
      </c>
      <c r="AB84" s="4">
        <f>HYPERLINK("file:///PrunModu-ab-10mn-m-hno-pol-ra-18pk5nr2", "PrunModu-ab-10mn-m-hno-pol-ra-18pk5nr2")</f>
        <v/>
      </c>
      <c r="AC84" s="3" t="n">
        <v>46</v>
      </c>
      <c r="AD84" s="3" t="n">
        <v>96</v>
      </c>
      <c r="AE84" s="3" t="n">
        <v>190</v>
      </c>
      <c r="AF84" s="3" t="n">
        <v>0.2421053</v>
      </c>
      <c r="AG84" s="3" t="n">
        <v>0.1809328</v>
      </c>
      <c r="AH84" s="3" t="n">
        <v>0.1695358</v>
      </c>
      <c r="AI84" s="3" t="n">
        <v>0.3457379</v>
      </c>
      <c r="AJ84" s="3" t="n">
        <v>95</v>
      </c>
      <c r="AK84" s="3" t="n">
        <v>0</v>
      </c>
      <c r="AL84" s="3" t="n">
        <v>176.61</v>
      </c>
      <c r="AM84" s="3" t="n">
        <v>97.87234042553192</v>
      </c>
      <c r="AN84" s="3" t="n">
        <v>1</v>
      </c>
      <c r="AO84" s="3" t="n">
        <v>0</v>
      </c>
      <c r="AP84" s="3" t="n">
        <v>470.1588</v>
      </c>
      <c r="AQ84" s="6" t="n">
        <v>0.5703509</v>
      </c>
      <c r="AR84" s="3" t="n">
        <v>0.1129335</v>
      </c>
      <c r="AS84" s="3" t="n">
        <v>0.4901581</v>
      </c>
      <c r="AT84" s="3" t="n">
        <v>0.5703509</v>
      </c>
      <c r="AU84" s="3" t="n">
        <v>0.0001477195</v>
      </c>
      <c r="AV84" s="3" t="n">
        <v>0.1955174</v>
      </c>
      <c r="AW84" s="3" t="n">
        <v>0.000100004</v>
      </c>
      <c r="AX84" s="3" t="n">
        <v>0.0002182018</v>
      </c>
      <c r="AY84" s="3" t="n">
        <v>45</v>
      </c>
      <c r="AZ84" s="3" t="n">
        <v>0.4340718</v>
      </c>
      <c r="BA84" s="3" t="n">
        <v>0.1955175</v>
      </c>
      <c r="BB84" s="3" t="n">
        <v>0.2938604</v>
      </c>
      <c r="BC84" s="3" t="n">
        <v>0.6411829999999999</v>
      </c>
      <c r="BD84" s="3" t="n">
        <v>45</v>
      </c>
      <c r="BE84" s="3" t="n">
        <v>116.3579</v>
      </c>
      <c r="BF84" s="3" t="n">
        <v>0.09775873</v>
      </c>
      <c r="BG84" s="3" t="n">
        <v>95.60671000000001</v>
      </c>
      <c r="BH84" s="3" t="n">
        <v>141.6132</v>
      </c>
      <c r="BI84" s="3" t="n">
        <v>45</v>
      </c>
      <c r="BJ84" s="3" t="n">
        <v>470.2497</v>
      </c>
      <c r="BK84" s="3" t="n">
        <v>471.9874</v>
      </c>
      <c r="BL84" s="3" t="n">
        <v>-234.0794</v>
      </c>
      <c r="BM84" s="7" t="n">
        <v>0.8201571</v>
      </c>
      <c r="BN84" s="3" t="n">
        <v>0.8</v>
      </c>
      <c r="BO84" s="3" t="n">
        <v>0.8</v>
      </c>
      <c r="BP84" s="4" t="inlineStr">
        <is>
          <t>HNORMAL</t>
        </is>
      </c>
      <c r="BQ84" s="4" t="inlineStr">
        <is>
          <t>POLY</t>
        </is>
      </c>
      <c r="BR84" s="3" t="n">
        <v>1</v>
      </c>
      <c r="BS84" s="3" t="n">
        <v>0</v>
      </c>
      <c r="BT84" s="3" t="n">
        <v>0</v>
      </c>
      <c r="BU84" s="3" t="n">
        <v>88.56216000000001</v>
      </c>
      <c r="BV84" s="5" t="inlineStr"/>
      <c r="BW84" s="5" t="inlineStr"/>
      <c r="BX84" s="3" t="n">
        <v>5.691965</v>
      </c>
      <c r="BY84" s="3" t="n">
        <v>0.2663902</v>
      </c>
      <c r="BZ84" s="3" t="n">
        <v>3.388576</v>
      </c>
      <c r="CA84" s="3" t="n">
        <v>9.561083999999999</v>
      </c>
      <c r="CB84" s="3" t="n">
        <v>115.0935</v>
      </c>
      <c r="CC84" s="3" t="n">
        <v>5.691965</v>
      </c>
      <c r="CD84" s="3" t="n">
        <v>0</v>
      </c>
      <c r="CE84" s="6" t="n">
        <v>0.2663902</v>
      </c>
      <c r="CF84" s="3" t="n">
        <v>3.388576</v>
      </c>
      <c r="CG84" s="3" t="n">
        <v>9.561083999999999</v>
      </c>
      <c r="CH84" s="3" t="n">
        <v>115.0935</v>
      </c>
      <c r="CI84" s="3" t="n">
        <v>137</v>
      </c>
      <c r="CJ84" s="3" t="n">
        <v>0.2663902</v>
      </c>
      <c r="CK84" s="3" t="n">
        <v>81</v>
      </c>
      <c r="CL84" s="3" t="n">
        <v>229</v>
      </c>
      <c r="CM84" s="3" t="n">
        <v>115.0935</v>
      </c>
      <c r="CN84" s="3" t="n">
        <v>0.7430311645031361</v>
      </c>
      <c r="CO84" s="3" t="n">
        <v>0.7183101292688102</v>
      </c>
      <c r="CP84" s="3" t="n">
        <v>0.7065227906317033</v>
      </c>
      <c r="CQ84" s="3" t="n">
        <v>0.6899134555064286</v>
      </c>
      <c r="CR84" s="3" t="n">
        <v>0.7183282382367854</v>
      </c>
      <c r="CS84" s="3" t="n">
        <v>0.6180384864476549</v>
      </c>
      <c r="CT84" s="3" t="n">
        <v>0</v>
      </c>
      <c r="CU84" s="3" t="n">
        <v>1</v>
      </c>
      <c r="CV84" s="3" t="n">
        <v>0</v>
      </c>
      <c r="CW84" s="3" t="n">
        <v>1</v>
      </c>
      <c r="CX84" s="3" t="n">
        <v>0</v>
      </c>
      <c r="CY84" s="3" t="n">
        <v>1</v>
      </c>
      <c r="CZ84" s="3" t="n">
        <v>1</v>
      </c>
      <c r="DA84" s="3" t="n">
        <v>1</v>
      </c>
      <c r="DB84" s="3" t="n">
        <v>1</v>
      </c>
      <c r="DC84" s="3" t="n">
        <v>1</v>
      </c>
      <c r="DD84" s="3" t="n">
        <v>1</v>
      </c>
      <c r="DE84" s="3" t="n">
        <v>10</v>
      </c>
      <c r="DF84" s="3" t="n">
        <v>1</v>
      </c>
      <c r="DG84" s="3" t="n">
        <v>1</v>
      </c>
      <c r="DH84" s="3" t="n">
        <v>2</v>
      </c>
      <c r="DI84" s="3" t="n">
        <v>5</v>
      </c>
      <c r="DJ84" s="3" t="n">
        <v>1</v>
      </c>
      <c r="DK84" s="3" t="n">
        <v>6</v>
      </c>
      <c r="DL84" s="3" t="n">
        <v>6</v>
      </c>
    </row>
    <row r="85">
      <c r="A85" s="1" t="n">
        <v>84</v>
      </c>
      <c r="B85" t="n">
        <v>87</v>
      </c>
      <c r="C85" t="n">
        <v>3</v>
      </c>
      <c r="D85" s="8" t="inlineStr">
        <is>
          <t>Prunella modularis</t>
        </is>
      </c>
      <c r="E85" s="8" t="inlineStr">
        <is>
          <t>a+b</t>
        </is>
      </c>
      <c r="F85" s="8" t="inlineStr">
        <is>
          <t>m</t>
        </is>
      </c>
      <c r="G85" s="8" t="inlineStr">
        <is>
          <t>10mn</t>
        </is>
      </c>
      <c r="H85" s="8" t="inlineStr">
        <is>
          <t>HNORMAL</t>
        </is>
      </c>
      <c r="I85" s="8" t="inlineStr">
        <is>
          <t>POLY</t>
        </is>
      </c>
      <c r="J85" s="9" t="inlineStr"/>
      <c r="K85" s="9" t="inlineStr"/>
      <c r="L85" t="n">
        <v>7</v>
      </c>
      <c r="M85" s="8" t="inlineStr">
        <is>
          <t>PrunModu-ab-10mn-m-hno-pol-ma</t>
        </is>
      </c>
      <c r="N85" t="n">
        <v>1</v>
      </c>
      <c r="O85" t="n">
        <v>47</v>
      </c>
      <c r="P85" t="n">
        <v>10.1768391053626</v>
      </c>
      <c r="Q85" t="n">
        <v>271.22109039805</v>
      </c>
      <c r="R85" s="8" t="inlineStr">
        <is>
          <t>HNORMAL</t>
        </is>
      </c>
      <c r="S85" s="8" t="inlineStr">
        <is>
          <t>POLY</t>
        </is>
      </c>
      <c r="T85" s="8" t="inlineStr">
        <is>
          <t>AIC</t>
        </is>
      </c>
      <c r="U85" t="n">
        <v>95</v>
      </c>
      <c r="V85" s="9" t="inlineStr"/>
      <c r="W85" s="9" t="inlineStr"/>
      <c r="X85" t="n">
        <v>7</v>
      </c>
      <c r="Y85" s="7" t="n">
        <v>1</v>
      </c>
      <c r="Z85" s="2" t="n">
        <v>45046.66325334491</v>
      </c>
      <c r="AA85" t="n">
        <v>0.7700100000000001</v>
      </c>
      <c r="AB85" s="8">
        <f>HYPERLINK("file:///PrunModu-ab-10mn-m-hno-pol-ma-mkd18igv", "PrunModu-ab-10mn-m-hno-pol-ma-mkd18igv")</f>
        <v/>
      </c>
      <c r="AC85" t="n">
        <v>47</v>
      </c>
      <c r="AD85" t="n">
        <v>96</v>
      </c>
      <c r="AE85" t="n">
        <v>190</v>
      </c>
      <c r="AF85" t="n">
        <v>0.2473684</v>
      </c>
      <c r="AG85" t="n">
        <v>0.1770701</v>
      </c>
      <c r="AH85" t="n">
        <v>0.1745236</v>
      </c>
      <c r="AI85" t="n">
        <v>0.3506182</v>
      </c>
      <c r="AJ85" t="n">
        <v>95</v>
      </c>
      <c r="AK85" t="n">
        <v>0</v>
      </c>
      <c r="AL85" t="n">
        <v>271.2211</v>
      </c>
      <c r="AM85" t="n">
        <v>100</v>
      </c>
      <c r="AN85" t="n">
        <v>1</v>
      </c>
      <c r="AO85" t="n">
        <v>0.8374000000000024</v>
      </c>
      <c r="AP85" t="n">
        <v>496.6378</v>
      </c>
      <c r="AQ85" s="7" t="n">
        <v>0.7497347</v>
      </c>
      <c r="AR85" t="n">
        <v>0.7497347</v>
      </c>
      <c r="AS85" s="9" t="inlineStr"/>
      <c r="AT85" s="9" t="inlineStr"/>
      <c r="AU85" t="n">
        <v>0.0001635543</v>
      </c>
      <c r="AV85" t="n">
        <v>0.1455845</v>
      </c>
      <c r="AW85" t="n">
        <v>0.0001221969</v>
      </c>
      <c r="AX85" t="n">
        <v>0.0002189091</v>
      </c>
      <c r="AY85" t="n">
        <v>46</v>
      </c>
      <c r="AZ85" t="n">
        <v>0.1662344</v>
      </c>
      <c r="BA85" t="n">
        <v>0.1455845</v>
      </c>
      <c r="BB85" t="n">
        <v>0.1241993</v>
      </c>
      <c r="BC85" t="n">
        <v>0.2224963</v>
      </c>
      <c r="BD85" t="n">
        <v>46</v>
      </c>
      <c r="BE85" t="n">
        <v>110.5819</v>
      </c>
      <c r="BF85" t="n">
        <v>0.07279225</v>
      </c>
      <c r="BG85" t="n">
        <v>95.52869</v>
      </c>
      <c r="BH85" t="n">
        <v>128.0071</v>
      </c>
      <c r="BI85" t="n">
        <v>46</v>
      </c>
      <c r="BJ85" t="n">
        <v>496.7267</v>
      </c>
      <c r="BK85" t="n">
        <v>498.4879</v>
      </c>
      <c r="BL85" t="n">
        <v>-247.3189</v>
      </c>
      <c r="BM85" s="6" t="n">
        <v>0.5359127</v>
      </c>
      <c r="BN85" t="n">
        <v>0.6</v>
      </c>
      <c r="BO85" t="n">
        <v>0.7</v>
      </c>
      <c r="BP85" s="8" t="inlineStr">
        <is>
          <t>HNORMAL</t>
        </is>
      </c>
      <c r="BQ85" s="8" t="inlineStr">
        <is>
          <t>POLY</t>
        </is>
      </c>
      <c r="BR85" t="n">
        <v>1</v>
      </c>
      <c r="BS85" t="n">
        <v>0</v>
      </c>
      <c r="BT85" t="n">
        <v>0</v>
      </c>
      <c r="BU85" t="n">
        <v>78.28816999999999</v>
      </c>
      <c r="BV85" s="9" t="inlineStr"/>
      <c r="BW85" s="9" t="inlineStr"/>
      <c r="BX85" t="n">
        <v>6.439119</v>
      </c>
      <c r="BY85" t="n">
        <v>0.229235</v>
      </c>
      <c r="BZ85" t="n">
        <v>4.116054</v>
      </c>
      <c r="CA85" t="n">
        <v>10.0733</v>
      </c>
      <c r="CB85" t="n">
        <v>137.2876</v>
      </c>
      <c r="CC85" t="n">
        <v>6.439119</v>
      </c>
      <c r="CD85" t="n">
        <v>0.01385980000000001</v>
      </c>
      <c r="CE85" s="6" t="n">
        <v>0.229235</v>
      </c>
      <c r="CF85" t="n">
        <v>4.116054</v>
      </c>
      <c r="CG85" t="n">
        <v>10.0733</v>
      </c>
      <c r="CH85" t="n">
        <v>137.2876</v>
      </c>
      <c r="CI85" t="n">
        <v>155</v>
      </c>
      <c r="CJ85" t="n">
        <v>0.229235</v>
      </c>
      <c r="CK85" t="n">
        <v>99</v>
      </c>
      <c r="CL85" t="n">
        <v>242</v>
      </c>
      <c r="CM85" t="n">
        <v>137.2876</v>
      </c>
      <c r="CN85" t="n">
        <v>0.7087360584679548</v>
      </c>
      <c r="CO85" t="n">
        <v>0.7020246454388035</v>
      </c>
      <c r="CP85" t="n">
        <v>0.7048457743991681</v>
      </c>
      <c r="CQ85" t="n">
        <v>0.7096976701491897</v>
      </c>
      <c r="CR85" t="n">
        <v>0.6837099064062166</v>
      </c>
      <c r="CS85" t="n">
        <v>0.6543439222512865</v>
      </c>
      <c r="CT85" t="n">
        <v>0</v>
      </c>
      <c r="CU85" t="n">
        <v>0</v>
      </c>
      <c r="CV85" t="n">
        <v>0</v>
      </c>
      <c r="CW85" t="n">
        <v>0</v>
      </c>
      <c r="CX85" t="n">
        <v>1</v>
      </c>
      <c r="CY85" t="n">
        <v>0</v>
      </c>
      <c r="CZ85" t="n">
        <v>0</v>
      </c>
      <c r="DA85" t="n">
        <v>0</v>
      </c>
      <c r="DB85" t="n">
        <v>0</v>
      </c>
      <c r="DC85" t="n">
        <v>0</v>
      </c>
      <c r="DD85" t="n">
        <v>0</v>
      </c>
      <c r="DE85" t="n">
        <v>4</v>
      </c>
      <c r="DF85" t="n">
        <v>4</v>
      </c>
      <c r="DG85" t="n">
        <v>4</v>
      </c>
      <c r="DH85" t="n">
        <v>3</v>
      </c>
      <c r="DI85" t="n">
        <v>4</v>
      </c>
      <c r="DJ85" t="n">
        <v>4</v>
      </c>
      <c r="DK85" t="n">
        <v>2</v>
      </c>
      <c r="DL85" t="n">
        <v>3</v>
      </c>
    </row>
    <row r="86">
      <c r="A86" s="1" t="n">
        <v>85</v>
      </c>
      <c r="B86" s="3" t="n">
        <v>93</v>
      </c>
      <c r="C86" s="3" t="n">
        <v>3</v>
      </c>
      <c r="D86" s="4" t="inlineStr">
        <is>
          <t>Prunella modularis</t>
        </is>
      </c>
      <c r="E86" s="4" t="inlineStr">
        <is>
          <t>a+b</t>
        </is>
      </c>
      <c r="F86" s="4" t="inlineStr">
        <is>
          <t>m</t>
        </is>
      </c>
      <c r="G86" s="4" t="inlineStr">
        <is>
          <t>10mn</t>
        </is>
      </c>
      <c r="H86" s="4" t="inlineStr">
        <is>
          <t>HNORMAL</t>
        </is>
      </c>
      <c r="I86" s="4" t="inlineStr">
        <is>
          <t>POLY</t>
        </is>
      </c>
      <c r="J86" s="3" t="n">
        <v>20.59197284686253</v>
      </c>
      <c r="K86" s="3" t="n">
        <v>182.1982226040456</v>
      </c>
      <c r="L86" s="3" t="n">
        <v>6</v>
      </c>
      <c r="M86" s="4" t="inlineStr">
        <is>
          <t>PrunModu-ab-10mn-m-hno-pol-la-ra-ma</t>
        </is>
      </c>
      <c r="N86" s="3" t="n">
        <v>1</v>
      </c>
      <c r="O86" s="3" t="n">
        <v>47</v>
      </c>
      <c r="P86" s="3" t="n">
        <v>10.1768391053626</v>
      </c>
      <c r="Q86" s="3" t="n">
        <v>271.22109039805</v>
      </c>
      <c r="R86" s="4" t="inlineStr">
        <is>
          <t>HNORMAL</t>
        </is>
      </c>
      <c r="S86" s="4" t="inlineStr">
        <is>
          <t>POLY</t>
        </is>
      </c>
      <c r="T86" s="4" t="inlineStr">
        <is>
          <t>AIC</t>
        </is>
      </c>
      <c r="U86" s="3" t="n">
        <v>95</v>
      </c>
      <c r="V86" s="3" t="n">
        <v>20.59197284686253</v>
      </c>
      <c r="W86" s="3" t="n">
        <v>182.1982226040456</v>
      </c>
      <c r="X86" s="3" t="n">
        <v>6</v>
      </c>
      <c r="Y86" s="7" t="n">
        <v>1</v>
      </c>
      <c r="Z86" s="12" t="n">
        <v>45046.66325498842</v>
      </c>
      <c r="AA86" s="3" t="n">
        <v>0.742024</v>
      </c>
      <c r="AB86" s="4">
        <f>HYPERLINK("file:///PrunModu-ab-10mn-m-hno-pol-la-ra-ma-4b2it9r0", "PrunModu-ab-10mn-m-hno-pol-la-ra-ma-4b2it9r0")</f>
        <v/>
      </c>
      <c r="AC86" s="3" t="n">
        <v>45</v>
      </c>
      <c r="AD86" s="3" t="n">
        <v>96</v>
      </c>
      <c r="AE86" s="3" t="n">
        <v>190</v>
      </c>
      <c r="AF86" s="3" t="n">
        <v>0.2368421</v>
      </c>
      <c r="AG86" s="3" t="n">
        <v>0.1795773</v>
      </c>
      <c r="AH86" s="3" t="n">
        <v>0.1662866</v>
      </c>
      <c r="AI86" s="3" t="n">
        <v>0.3373344</v>
      </c>
      <c r="AJ86" s="3" t="n">
        <v>95</v>
      </c>
      <c r="AK86" s="3" t="n">
        <v>20.592</v>
      </c>
      <c r="AL86" s="3" t="n">
        <v>182.198</v>
      </c>
      <c r="AM86" s="3" t="n">
        <v>95.74468085106383</v>
      </c>
      <c r="AN86" s="3" t="n">
        <v>1</v>
      </c>
      <c r="AO86" s="3" t="n">
        <v>0</v>
      </c>
      <c r="AP86" s="3" t="n">
        <v>455.9102</v>
      </c>
      <c r="AQ86" s="7" t="n">
        <v>0.8924953</v>
      </c>
      <c r="AR86" s="3" t="n">
        <v>0.8924953</v>
      </c>
      <c r="AS86" s="5" t="inlineStr"/>
      <c r="AT86" s="5" t="inlineStr"/>
      <c r="AU86" s="3" t="n">
        <v>0.0001618869</v>
      </c>
      <c r="AV86" s="3" t="n">
        <v>0.2037612</v>
      </c>
      <c r="AW86" s="3" t="n">
        <v>0.0001078146</v>
      </c>
      <c r="AX86" s="3" t="n">
        <v>0.000243078</v>
      </c>
      <c r="AY86" s="3" t="n">
        <v>44</v>
      </c>
      <c r="AZ86" s="3" t="n">
        <v>0.3721613</v>
      </c>
      <c r="BA86" s="3" t="n">
        <v>0.2037612</v>
      </c>
      <c r="BB86" s="3" t="n">
        <v>0.2478547</v>
      </c>
      <c r="BC86" s="3" t="n">
        <v>0.5588114</v>
      </c>
      <c r="BD86" s="3" t="n">
        <v>44</v>
      </c>
      <c r="BE86" s="3" t="n">
        <v>111.1499</v>
      </c>
      <c r="BF86" s="3" t="n">
        <v>0.1018806</v>
      </c>
      <c r="BG86" s="3" t="n">
        <v>90.56638</v>
      </c>
      <c r="BH86" s="3" t="n">
        <v>136.4116</v>
      </c>
      <c r="BI86" s="3" t="n">
        <v>44</v>
      </c>
      <c r="BJ86" s="3" t="n">
        <v>456.0033</v>
      </c>
      <c r="BK86" s="3" t="n">
        <v>457.7169</v>
      </c>
      <c r="BL86" s="3" t="n">
        <v>-226.9551</v>
      </c>
      <c r="BM86" s="7" t="n">
        <v>0.7022579</v>
      </c>
      <c r="BN86" s="3" t="n">
        <v>0.7</v>
      </c>
      <c r="BO86" s="3" t="n">
        <v>0.7</v>
      </c>
      <c r="BP86" s="4" t="inlineStr">
        <is>
          <t>HNORMAL</t>
        </is>
      </c>
      <c r="BQ86" s="4" t="inlineStr">
        <is>
          <t>POLY</t>
        </is>
      </c>
      <c r="BR86" s="3" t="n">
        <v>1</v>
      </c>
      <c r="BS86" s="3" t="n">
        <v>0</v>
      </c>
      <c r="BT86" s="3" t="n">
        <v>0</v>
      </c>
      <c r="BU86" s="3" t="n">
        <v>84.0108</v>
      </c>
      <c r="BV86" s="5" t="inlineStr"/>
      <c r="BW86" s="5" t="inlineStr"/>
      <c r="BX86" s="3" t="n">
        <v>6.102259</v>
      </c>
      <c r="BY86" s="3" t="n">
        <v>0.2716002</v>
      </c>
      <c r="BZ86" s="3" t="n">
        <v>3.596214</v>
      </c>
      <c r="CA86" s="3" t="n">
        <v>10.35466</v>
      </c>
      <c r="CB86" s="3" t="n">
        <v>108.5614</v>
      </c>
      <c r="CC86" s="3" t="n">
        <v>6.102259</v>
      </c>
      <c r="CD86" s="3" t="n">
        <v>0</v>
      </c>
      <c r="CE86" s="6" t="n">
        <v>0.2716002</v>
      </c>
      <c r="CF86" s="3" t="n">
        <v>3.596214</v>
      </c>
      <c r="CG86" s="3" t="n">
        <v>10.35466</v>
      </c>
      <c r="CH86" s="3" t="n">
        <v>108.5614</v>
      </c>
      <c r="CI86" s="3" t="n">
        <v>146</v>
      </c>
      <c r="CJ86" s="3" t="n">
        <v>0.2716002</v>
      </c>
      <c r="CK86" s="3" t="n">
        <v>86</v>
      </c>
      <c r="CL86" s="3" t="n">
        <v>249</v>
      </c>
      <c r="CM86" s="3" t="n">
        <v>108.5614</v>
      </c>
      <c r="CN86" s="3" t="n">
        <v>0.7398427171408708</v>
      </c>
      <c r="CO86" s="3" t="n">
        <v>0.7136093316439062</v>
      </c>
      <c r="CP86" s="3" t="n">
        <v>0.6992356188504902</v>
      </c>
      <c r="CQ86" s="3" t="n">
        <v>0.7184546577377967</v>
      </c>
      <c r="CR86" s="3" t="n">
        <v>0.699570784525954</v>
      </c>
      <c r="CS86" s="3" t="n">
        <v>0.6065133655076578</v>
      </c>
      <c r="CT86" s="3" t="n">
        <v>2</v>
      </c>
      <c r="CU86" s="3" t="n">
        <v>1</v>
      </c>
      <c r="CV86" s="3" t="n">
        <v>0</v>
      </c>
      <c r="CW86" s="3" t="n">
        <v>0</v>
      </c>
      <c r="CX86" s="3" t="n">
        <v>0</v>
      </c>
      <c r="CY86" s="3" t="n">
        <v>0</v>
      </c>
      <c r="CZ86" s="3" t="n">
        <v>0</v>
      </c>
      <c r="DA86" s="3" t="n">
        <v>0</v>
      </c>
      <c r="DB86" s="3" t="n">
        <v>0</v>
      </c>
      <c r="DC86" s="3" t="n">
        <v>0</v>
      </c>
      <c r="DD86" s="3" t="n">
        <v>0</v>
      </c>
      <c r="DE86" s="3" t="n">
        <v>2</v>
      </c>
      <c r="DF86" s="3" t="n">
        <v>2</v>
      </c>
      <c r="DG86" s="3" t="n">
        <v>2</v>
      </c>
      <c r="DH86" s="3" t="n">
        <v>4</v>
      </c>
      <c r="DI86" s="3" t="n">
        <v>2</v>
      </c>
      <c r="DJ86" s="3" t="n">
        <v>2</v>
      </c>
      <c r="DK86" s="3" t="n">
        <v>7</v>
      </c>
      <c r="DL86" s="3" t="n">
        <v>21</v>
      </c>
    </row>
    <row r="87">
      <c r="A87" s="1" t="n">
        <v>86</v>
      </c>
      <c r="B87" s="3" t="n">
        <v>90</v>
      </c>
      <c r="C87" s="3" t="n">
        <v>3</v>
      </c>
      <c r="D87" s="4" t="inlineStr">
        <is>
          <t>Prunella modularis</t>
        </is>
      </c>
      <c r="E87" s="4" t="inlineStr">
        <is>
          <t>a+b</t>
        </is>
      </c>
      <c r="F87" s="4" t="inlineStr">
        <is>
          <t>m</t>
        </is>
      </c>
      <c r="G87" s="4" t="inlineStr">
        <is>
          <t>10mn</t>
        </is>
      </c>
      <c r="H87" s="4" t="inlineStr">
        <is>
          <t>HNORMAL</t>
        </is>
      </c>
      <c r="I87" s="4" t="inlineStr">
        <is>
          <t>POLY</t>
        </is>
      </c>
      <c r="J87" s="3" t="n">
        <v>28.78459916325228</v>
      </c>
      <c r="K87" s="5" t="inlineStr"/>
      <c r="L87" s="5" t="inlineStr"/>
      <c r="M87" s="4" t="inlineStr">
        <is>
          <t>PrunModu-ab-10mn-m-hno-pol-la</t>
        </is>
      </c>
      <c r="N87" s="3" t="n">
        <v>1</v>
      </c>
      <c r="O87" s="3" t="n">
        <v>47</v>
      </c>
      <c r="P87" s="3" t="n">
        <v>10.1768391053626</v>
      </c>
      <c r="Q87" s="3" t="n">
        <v>271.22109039805</v>
      </c>
      <c r="R87" s="4" t="inlineStr">
        <is>
          <t>HNORMAL</t>
        </is>
      </c>
      <c r="S87" s="4" t="inlineStr">
        <is>
          <t>POLY</t>
        </is>
      </c>
      <c r="T87" s="4" t="inlineStr">
        <is>
          <t>AIC</t>
        </is>
      </c>
      <c r="U87" s="3" t="n">
        <v>95</v>
      </c>
      <c r="V87" s="3" t="n">
        <v>28.78459916325228</v>
      </c>
      <c r="W87" s="5" t="inlineStr"/>
      <c r="X87" s="5" t="inlineStr"/>
      <c r="Y87" s="7" t="n">
        <v>1</v>
      </c>
      <c r="Z87" s="12" t="n">
        <v>45046.66325356482</v>
      </c>
      <c r="AA87" s="3" t="n">
        <v>0.8850229999999999</v>
      </c>
      <c r="AB87" s="4">
        <f>HYPERLINK("file:///PrunModu-ab-10mn-m-hno-pol-la-xfmsfvne", "PrunModu-ab-10mn-m-hno-pol-la-xfmsfvne")</f>
        <v/>
      </c>
      <c r="AC87" s="3" t="n">
        <v>45</v>
      </c>
      <c r="AD87" s="3" t="n">
        <v>96</v>
      </c>
      <c r="AE87" s="3" t="n">
        <v>190</v>
      </c>
      <c r="AF87" s="3" t="n">
        <v>0.2368421</v>
      </c>
      <c r="AG87" s="3" t="n">
        <v>0.1795773</v>
      </c>
      <c r="AH87" s="3" t="n">
        <v>0.1662866</v>
      </c>
      <c r="AI87" s="3" t="n">
        <v>0.3373344</v>
      </c>
      <c r="AJ87" s="3" t="n">
        <v>95</v>
      </c>
      <c r="AK87" s="3" t="n">
        <v>28.7846</v>
      </c>
      <c r="AL87" s="3" t="n">
        <v>271.2211</v>
      </c>
      <c r="AM87" s="3" t="n">
        <v>95.74468085106383</v>
      </c>
      <c r="AN87" s="3" t="n">
        <v>1</v>
      </c>
      <c r="AO87" s="3" t="n">
        <v>0</v>
      </c>
      <c r="AP87" s="3" t="n">
        <v>466.6076</v>
      </c>
      <c r="AQ87" s="7" t="n">
        <v>0.9069886</v>
      </c>
      <c r="AR87" s="3" t="n">
        <v>0.08653814</v>
      </c>
      <c r="AS87" s="3" t="n">
        <v>0.3878448</v>
      </c>
      <c r="AT87" s="3" t="n">
        <v>0.9069886</v>
      </c>
      <c r="AU87" s="3" t="n">
        <v>0.0001800838</v>
      </c>
      <c r="AV87" s="3" t="n">
        <v>0.1551196</v>
      </c>
      <c r="AW87" s="3" t="n">
        <v>0.0001319807</v>
      </c>
      <c r="AX87" s="3" t="n">
        <v>0.000245719</v>
      </c>
      <c r="AY87" s="3" t="n">
        <v>44</v>
      </c>
      <c r="AZ87" s="3" t="n">
        <v>0.1509762</v>
      </c>
      <c r="BA87" s="3" t="n">
        <v>0.1551196</v>
      </c>
      <c r="BB87" s="3" t="n">
        <v>0.1106482</v>
      </c>
      <c r="BC87" s="3" t="n">
        <v>0.2060026</v>
      </c>
      <c r="BD87" s="3" t="n">
        <v>44</v>
      </c>
      <c r="BE87" s="3" t="n">
        <v>105.3847</v>
      </c>
      <c r="BF87" s="3" t="n">
        <v>0.07755982</v>
      </c>
      <c r="BG87" s="3" t="n">
        <v>90.15591000000001</v>
      </c>
      <c r="BH87" s="3" t="n">
        <v>123.186</v>
      </c>
      <c r="BI87" s="3" t="n">
        <v>44</v>
      </c>
      <c r="BJ87" s="3" t="n">
        <v>466.7006</v>
      </c>
      <c r="BK87" s="3" t="n">
        <v>468.4142</v>
      </c>
      <c r="BL87" s="3" t="n">
        <v>-232.3038</v>
      </c>
      <c r="BM87" s="6" t="n">
        <v>0.5415114</v>
      </c>
      <c r="BN87" s="3" t="n">
        <v>0.6</v>
      </c>
      <c r="BO87" s="3" t="n">
        <v>0.6</v>
      </c>
      <c r="BP87" s="4" t="inlineStr">
        <is>
          <t>HNORMAL</t>
        </is>
      </c>
      <c r="BQ87" s="4" t="inlineStr">
        <is>
          <t>POLY</t>
        </is>
      </c>
      <c r="BR87" s="3" t="n">
        <v>1</v>
      </c>
      <c r="BS87" s="3" t="n">
        <v>0</v>
      </c>
      <c r="BT87" s="3" t="n">
        <v>0</v>
      </c>
      <c r="BU87" s="3" t="n">
        <v>77.23678</v>
      </c>
      <c r="BV87" s="5" t="inlineStr"/>
      <c r="BW87" s="5" t="inlineStr"/>
      <c r="BX87" s="3" t="n">
        <v>6.788184</v>
      </c>
      <c r="BY87" s="3" t="n">
        <v>0.2372975</v>
      </c>
      <c r="BZ87" s="3" t="n">
        <v>4.272436</v>
      </c>
      <c r="CA87" s="3" t="n">
        <v>10.78528</v>
      </c>
      <c r="CB87" s="3" t="n">
        <v>131.5401</v>
      </c>
      <c r="CC87" s="3" t="n">
        <v>6.788184</v>
      </c>
      <c r="CD87" s="3" t="n">
        <v>0</v>
      </c>
      <c r="CE87" s="6" t="n">
        <v>0.2372975</v>
      </c>
      <c r="CF87" s="3" t="n">
        <v>4.272436</v>
      </c>
      <c r="CG87" s="3" t="n">
        <v>10.78528</v>
      </c>
      <c r="CH87" s="3" t="n">
        <v>131.5401</v>
      </c>
      <c r="CI87" s="3" t="n">
        <v>163</v>
      </c>
      <c r="CJ87" s="3" t="n">
        <v>0.2372975</v>
      </c>
      <c r="CK87" s="3" t="n">
        <v>103</v>
      </c>
      <c r="CL87" s="3" t="n">
        <v>259</v>
      </c>
      <c r="CM87" s="3" t="n">
        <v>131.5401</v>
      </c>
      <c r="CN87" s="3" t="n">
        <v>0.7044994438449226</v>
      </c>
      <c r="CO87" s="3" t="n">
        <v>0.6957294792456777</v>
      </c>
      <c r="CP87" s="3" t="n">
        <v>0.6960571180413305</v>
      </c>
      <c r="CQ87" s="3" t="n">
        <v>0.7168328071838047</v>
      </c>
      <c r="CR87" s="3" t="n">
        <v>0.676907967924648</v>
      </c>
      <c r="CS87" s="3" t="n">
        <v>0.6396843407886964</v>
      </c>
      <c r="CT87" s="3" t="n">
        <v>3</v>
      </c>
      <c r="CU87" s="3" t="n">
        <v>0</v>
      </c>
      <c r="CV87" s="3" t="n">
        <v>0</v>
      </c>
      <c r="CW87" s="3" t="n">
        <v>0</v>
      </c>
      <c r="CX87" s="3" t="n">
        <v>1</v>
      </c>
      <c r="CY87" s="3" t="n">
        <v>0</v>
      </c>
      <c r="CZ87" s="3" t="n">
        <v>0</v>
      </c>
      <c r="DA87" s="3" t="n">
        <v>0</v>
      </c>
      <c r="DB87" s="3" t="n">
        <v>0</v>
      </c>
      <c r="DC87" s="3" t="n">
        <v>0</v>
      </c>
      <c r="DD87" s="3" t="n">
        <v>0</v>
      </c>
      <c r="DE87" s="3" t="n">
        <v>1</v>
      </c>
      <c r="DF87" s="3" t="n">
        <v>7</v>
      </c>
      <c r="DG87" s="3" t="n">
        <v>5</v>
      </c>
      <c r="DH87" s="3" t="n">
        <v>5</v>
      </c>
      <c r="DI87" s="3" t="n">
        <v>3</v>
      </c>
      <c r="DJ87" s="3" t="n">
        <v>6</v>
      </c>
      <c r="DK87" s="3" t="n">
        <v>3</v>
      </c>
      <c r="DL87" s="3" t="n">
        <v>25</v>
      </c>
    </row>
    <row r="88">
      <c r="A88" s="1" t="n">
        <v>87</v>
      </c>
      <c r="B88" s="3" t="n">
        <v>92</v>
      </c>
      <c r="C88" s="3" t="n">
        <v>3</v>
      </c>
      <c r="D88" s="4" t="inlineStr">
        <is>
          <t>Prunella modularis</t>
        </is>
      </c>
      <c r="E88" s="4" t="inlineStr">
        <is>
          <t>a+b</t>
        </is>
      </c>
      <c r="F88" s="4" t="inlineStr">
        <is>
          <t>m</t>
        </is>
      </c>
      <c r="G88" s="4" t="inlineStr">
        <is>
          <t>10mn</t>
        </is>
      </c>
      <c r="H88" s="4" t="inlineStr">
        <is>
          <t>HNORMAL</t>
        </is>
      </c>
      <c r="I88" s="4" t="inlineStr">
        <is>
          <t>POLY</t>
        </is>
      </c>
      <c r="J88" s="3" t="n">
        <v>25.04255390479987</v>
      </c>
      <c r="K88" s="3" t="n">
        <v>180.678740112737</v>
      </c>
      <c r="L88" s="5" t="inlineStr"/>
      <c r="M88" s="4" t="inlineStr">
        <is>
          <t>PrunModu-ab-10mn-m-hno-pol-la-ra</t>
        </is>
      </c>
      <c r="N88" s="3" t="n">
        <v>1</v>
      </c>
      <c r="O88" s="3" t="n">
        <v>47</v>
      </c>
      <c r="P88" s="3" t="n">
        <v>10.1768391053626</v>
      </c>
      <c r="Q88" s="3" t="n">
        <v>271.22109039805</v>
      </c>
      <c r="R88" s="4" t="inlineStr">
        <is>
          <t>HNORMAL</t>
        </is>
      </c>
      <c r="S88" s="4" t="inlineStr">
        <is>
          <t>POLY</t>
        </is>
      </c>
      <c r="T88" s="4" t="inlineStr">
        <is>
          <t>AIC</t>
        </is>
      </c>
      <c r="U88" s="3" t="n">
        <v>95</v>
      </c>
      <c r="V88" s="3" t="n">
        <v>25.04255390479987</v>
      </c>
      <c r="W88" s="3" t="n">
        <v>180.678740112737</v>
      </c>
      <c r="X88" s="5" t="inlineStr"/>
      <c r="Y88" s="7" t="n">
        <v>1</v>
      </c>
      <c r="Z88" s="12" t="n">
        <v>45046.66325422454</v>
      </c>
      <c r="AA88" s="3" t="n">
        <v>0.859026</v>
      </c>
      <c r="AB88" s="4">
        <f>HYPERLINK("file:///PrunModu-ab-10mn-m-hno-pol-la-ra-uh22gzo1", "PrunModu-ab-10mn-m-hno-pol-la-ra-uh22gzo1")</f>
        <v/>
      </c>
      <c r="AC88" s="3" t="n">
        <v>45</v>
      </c>
      <c r="AD88" s="3" t="n">
        <v>96</v>
      </c>
      <c r="AE88" s="3" t="n">
        <v>190</v>
      </c>
      <c r="AF88" s="3" t="n">
        <v>0.2368421</v>
      </c>
      <c r="AG88" s="3" t="n">
        <v>0.1795773</v>
      </c>
      <c r="AH88" s="3" t="n">
        <v>0.1662866</v>
      </c>
      <c r="AI88" s="3" t="n">
        <v>0.3373344</v>
      </c>
      <c r="AJ88" s="3" t="n">
        <v>95</v>
      </c>
      <c r="AK88" s="3" t="n">
        <v>25.0426</v>
      </c>
      <c r="AL88" s="3" t="n">
        <v>180.679</v>
      </c>
      <c r="AM88" s="3" t="n">
        <v>95.74468085106383</v>
      </c>
      <c r="AN88" s="3" t="n">
        <v>1</v>
      </c>
      <c r="AO88" s="3" t="n">
        <v>0</v>
      </c>
      <c r="AP88" s="3" t="n">
        <v>454.0727</v>
      </c>
      <c r="AQ88" s="6" t="n">
        <v>0.634678</v>
      </c>
      <c r="AR88" s="3" t="n">
        <v>0.2071701</v>
      </c>
      <c r="AS88" s="3" t="n">
        <v>0.8955292</v>
      </c>
      <c r="AT88" s="3" t="n">
        <v>0.634678</v>
      </c>
      <c r="AU88" s="3" t="n">
        <v>0.0001671849</v>
      </c>
      <c r="AV88" s="3" t="n">
        <v>0.2037604</v>
      </c>
      <c r="AW88" s="3" t="n">
        <v>0.0001113432</v>
      </c>
      <c r="AX88" s="3" t="n">
        <v>0.0002510328</v>
      </c>
      <c r="AY88" s="3" t="n">
        <v>44</v>
      </c>
      <c r="AZ88" s="3" t="n">
        <v>0.3664523</v>
      </c>
      <c r="BA88" s="3" t="n">
        <v>0.2037604</v>
      </c>
      <c r="BB88" s="3" t="n">
        <v>0.244053</v>
      </c>
      <c r="BC88" s="3" t="n">
        <v>0.5502384</v>
      </c>
      <c r="BD88" s="3" t="n">
        <v>44</v>
      </c>
      <c r="BE88" s="3" t="n">
        <v>109.3746</v>
      </c>
      <c r="BF88" s="3" t="n">
        <v>0.1018802</v>
      </c>
      <c r="BG88" s="3" t="n">
        <v>89.11987000000001</v>
      </c>
      <c r="BH88" s="3" t="n">
        <v>134.2327</v>
      </c>
      <c r="BI88" s="3" t="n">
        <v>44</v>
      </c>
      <c r="BJ88" s="3" t="n">
        <v>454.1657</v>
      </c>
      <c r="BK88" s="3" t="n">
        <v>455.8793</v>
      </c>
      <c r="BL88" s="3" t="n">
        <v>-226.0363</v>
      </c>
      <c r="BM88" s="7" t="n">
        <v>0.7268867</v>
      </c>
      <c r="BN88" s="3" t="n">
        <v>0.7</v>
      </c>
      <c r="BO88" s="3" t="n">
        <v>0.7</v>
      </c>
      <c r="BP88" s="4" t="inlineStr">
        <is>
          <t>HNORMAL</t>
        </is>
      </c>
      <c r="BQ88" s="4" t="inlineStr">
        <is>
          <t>POLY</t>
        </is>
      </c>
      <c r="BR88" s="3" t="n">
        <v>1</v>
      </c>
      <c r="BS88" s="3" t="n">
        <v>0</v>
      </c>
      <c r="BT88" s="3" t="n">
        <v>0</v>
      </c>
      <c r="BU88" s="3" t="n">
        <v>83.38123</v>
      </c>
      <c r="BV88" s="5" t="inlineStr"/>
      <c r="BW88" s="5" t="inlineStr"/>
      <c r="BX88" s="3" t="n">
        <v>6.301968</v>
      </c>
      <c r="BY88" s="3" t="n">
        <v>0.2715996</v>
      </c>
      <c r="BZ88" s="3" t="n">
        <v>3.713911</v>
      </c>
      <c r="CA88" s="3" t="n">
        <v>10.69352</v>
      </c>
      <c r="CB88" s="3" t="n">
        <v>108.5618</v>
      </c>
      <c r="CC88" s="3" t="n">
        <v>6.301968</v>
      </c>
      <c r="CD88" s="3" t="n">
        <v>0</v>
      </c>
      <c r="CE88" s="6" t="n">
        <v>0.2715996</v>
      </c>
      <c r="CF88" s="3" t="n">
        <v>3.713911</v>
      </c>
      <c r="CG88" s="3" t="n">
        <v>10.69352</v>
      </c>
      <c r="CH88" s="3" t="n">
        <v>108.5618</v>
      </c>
      <c r="CI88" s="3" t="n">
        <v>151</v>
      </c>
      <c r="CJ88" s="3" t="n">
        <v>0.2715996</v>
      </c>
      <c r="CK88" s="3" t="n">
        <v>89</v>
      </c>
      <c r="CL88" s="3" t="n">
        <v>257</v>
      </c>
      <c r="CM88" s="3" t="n">
        <v>108.5618</v>
      </c>
      <c r="CN88" s="3" t="n">
        <v>0.7081542626652435</v>
      </c>
      <c r="CO88" s="3" t="n">
        <v>0.686792547453318</v>
      </c>
      <c r="CP88" s="3" t="n">
        <v>0.6729592896343904</v>
      </c>
      <c r="CQ88" s="3" t="n">
        <v>0.668594258476623</v>
      </c>
      <c r="CR88" s="3" t="n">
        <v>0.6787479994743036</v>
      </c>
      <c r="CS88" s="3" t="n">
        <v>0.5862116158754638</v>
      </c>
      <c r="CT88" s="3" t="n">
        <v>3</v>
      </c>
      <c r="CU88" s="3" t="n">
        <v>1</v>
      </c>
      <c r="CV88" s="3" t="n">
        <v>0</v>
      </c>
      <c r="CW88" s="3" t="n">
        <v>0</v>
      </c>
      <c r="CX88" s="3" t="n">
        <v>0</v>
      </c>
      <c r="CY88" s="3" t="n">
        <v>0</v>
      </c>
      <c r="CZ88" s="3" t="n">
        <v>0</v>
      </c>
      <c r="DA88" s="3" t="n">
        <v>0</v>
      </c>
      <c r="DB88" s="3" t="n">
        <v>0</v>
      </c>
      <c r="DC88" s="3" t="n">
        <v>0</v>
      </c>
      <c r="DD88" s="3" t="n">
        <v>0</v>
      </c>
      <c r="DE88" s="3" t="n">
        <v>7</v>
      </c>
      <c r="DF88" s="3" t="n">
        <v>5</v>
      </c>
      <c r="DG88" s="3" t="n">
        <v>6</v>
      </c>
      <c r="DH88" s="3" t="n">
        <v>6</v>
      </c>
      <c r="DI88" s="3" t="n">
        <v>6</v>
      </c>
      <c r="DJ88" s="3" t="n">
        <v>5</v>
      </c>
      <c r="DK88" s="3" t="n">
        <v>11</v>
      </c>
      <c r="DL88" s="3" t="n">
        <v>23</v>
      </c>
    </row>
    <row r="89">
      <c r="A89" s="1" t="n">
        <v>88</v>
      </c>
      <c r="B89" s="3" t="n">
        <v>106</v>
      </c>
      <c r="C89" s="3" t="n">
        <v>3</v>
      </c>
      <c r="D89" s="4" t="inlineStr">
        <is>
          <t>Prunella modularis</t>
        </is>
      </c>
      <c r="E89" s="4" t="inlineStr">
        <is>
          <t>a+b</t>
        </is>
      </c>
      <c r="F89" s="4" t="inlineStr">
        <is>
          <t>m</t>
        </is>
      </c>
      <c r="G89" s="4" t="inlineStr">
        <is>
          <t>10mn</t>
        </is>
      </c>
      <c r="H89" s="4" t="inlineStr">
        <is>
          <t>HAZARD</t>
        </is>
      </c>
      <c r="I89" s="4" t="inlineStr">
        <is>
          <t>POLY</t>
        </is>
      </c>
      <c r="J89" s="3" t="n">
        <v>14.73523514944339</v>
      </c>
      <c r="K89" s="5" t="inlineStr"/>
      <c r="L89" s="3" t="n">
        <v>8</v>
      </c>
      <c r="M89" s="4" t="inlineStr">
        <is>
          <t>PrunModu-ab-10mn-m-haz-pol-la-ma</t>
        </is>
      </c>
      <c r="N89" s="3" t="n">
        <v>1</v>
      </c>
      <c r="O89" s="3" t="n">
        <v>47</v>
      </c>
      <c r="P89" s="3" t="n">
        <v>10.1768391053626</v>
      </c>
      <c r="Q89" s="3" t="n">
        <v>271.22109039805</v>
      </c>
      <c r="R89" s="4" t="inlineStr">
        <is>
          <t>HAZARD</t>
        </is>
      </c>
      <c r="S89" s="4" t="inlineStr">
        <is>
          <t>POLY</t>
        </is>
      </c>
      <c r="T89" s="4" t="inlineStr">
        <is>
          <t>AIC</t>
        </is>
      </c>
      <c r="U89" s="3" t="n">
        <v>95</v>
      </c>
      <c r="V89" s="3" t="n">
        <v>14.73523514944339</v>
      </c>
      <c r="W89" s="5" t="inlineStr"/>
      <c r="X89" s="3" t="n">
        <v>8</v>
      </c>
      <c r="Y89" s="6" t="n">
        <v>2</v>
      </c>
      <c r="Z89" s="12" t="n">
        <v>45046.66326200232</v>
      </c>
      <c r="AA89" s="3" t="n">
        <v>0.927998</v>
      </c>
      <c r="AB89" s="4">
        <f>HYPERLINK("file:///PrunModu-ab-10mn-m-haz-pol-la-ma-yav60e03", "PrunModu-ab-10mn-m-haz-pol-la-ma-yav60e03")</f>
        <v/>
      </c>
      <c r="AC89" s="3" t="n">
        <v>46</v>
      </c>
      <c r="AD89" s="3" t="n">
        <v>96</v>
      </c>
      <c r="AE89" s="3" t="n">
        <v>190</v>
      </c>
      <c r="AF89" s="3" t="n">
        <v>0.2421053</v>
      </c>
      <c r="AG89" s="3" t="n">
        <v>0.1756873</v>
      </c>
      <c r="AH89" s="3" t="n">
        <v>0.1712692</v>
      </c>
      <c r="AI89" s="3" t="n">
        <v>0.3422388</v>
      </c>
      <c r="AJ89" s="3" t="n">
        <v>95</v>
      </c>
      <c r="AK89" s="3" t="n">
        <v>14.7352</v>
      </c>
      <c r="AL89" s="3" t="n">
        <v>271.2211</v>
      </c>
      <c r="AM89" s="3" t="n">
        <v>97.87234042553192</v>
      </c>
      <c r="AN89" s="3" t="n">
        <v>2</v>
      </c>
      <c r="AO89" s="3" t="n">
        <v>0</v>
      </c>
      <c r="AP89" s="3" t="n">
        <v>480.9854</v>
      </c>
      <c r="AQ89" s="6" t="n">
        <v>0.5910308</v>
      </c>
      <c r="AR89" s="3" t="n">
        <v>0.5910308</v>
      </c>
      <c r="AS89" s="5" t="inlineStr"/>
      <c r="AT89" s="5" t="inlineStr"/>
      <c r="AU89" s="3" t="n">
        <v>9.774384999999999e-05</v>
      </c>
      <c r="AV89" s="3" t="n">
        <v>0.1249781</v>
      </c>
      <c r="AW89" s="3" t="n">
        <v>7.605439e-05</v>
      </c>
      <c r="AX89" s="3" t="n">
        <v>0.0001256188</v>
      </c>
      <c r="AY89" s="3" t="n">
        <v>44</v>
      </c>
      <c r="AZ89" s="3" t="n">
        <v>0.2781593</v>
      </c>
      <c r="BA89" s="3" t="n">
        <v>0.1249781</v>
      </c>
      <c r="BB89" s="3" t="n">
        <v>0.2164355</v>
      </c>
      <c r="BC89" s="3" t="n">
        <v>0.3574857</v>
      </c>
      <c r="BD89" s="3" t="n">
        <v>44</v>
      </c>
      <c r="BE89" s="3" t="n">
        <v>143.0442</v>
      </c>
      <c r="BF89" s="3" t="n">
        <v>0.06248903</v>
      </c>
      <c r="BG89" s="3" t="n">
        <v>126.1331</v>
      </c>
      <c r="BH89" s="3" t="n">
        <v>162.2226</v>
      </c>
      <c r="BI89" s="3" t="n">
        <v>44</v>
      </c>
      <c r="BJ89" s="3" t="n">
        <v>481.2645</v>
      </c>
      <c r="BK89" s="3" t="n">
        <v>484.6427</v>
      </c>
      <c r="BL89" s="3" t="n">
        <v>-238.4927</v>
      </c>
      <c r="BM89" s="6" t="n">
        <v>0.5299461</v>
      </c>
      <c r="BN89" s="3" t="n">
        <v>0.7</v>
      </c>
      <c r="BO89" s="3" t="n">
        <v>0.6</v>
      </c>
      <c r="BP89" s="4" t="inlineStr">
        <is>
          <t>HAZARD</t>
        </is>
      </c>
      <c r="BQ89" s="4" t="inlineStr">
        <is>
          <t>POLY</t>
        </is>
      </c>
      <c r="BR89" s="3" t="n">
        <v>2</v>
      </c>
      <c r="BS89" s="3" t="n">
        <v>0</v>
      </c>
      <c r="BT89" s="3" t="n">
        <v>0</v>
      </c>
      <c r="BU89" s="3" t="n">
        <v>128.4824</v>
      </c>
      <c r="BV89" s="3" t="n">
        <v>7.275732</v>
      </c>
      <c r="BW89" s="5" t="inlineStr"/>
      <c r="BX89" s="3" t="n">
        <v>3.76629</v>
      </c>
      <c r="BY89" s="3" t="n">
        <v>0.2156051</v>
      </c>
      <c r="BZ89" s="3" t="n">
        <v>2.471011</v>
      </c>
      <c r="CA89" s="3" t="n">
        <v>5.740541</v>
      </c>
      <c r="CB89" s="3" t="n">
        <v>138.7571</v>
      </c>
      <c r="CC89" s="3" t="n">
        <v>3.76629</v>
      </c>
      <c r="CD89" s="3" t="n">
        <v>0</v>
      </c>
      <c r="CE89" s="6" t="n">
        <v>0.2156051</v>
      </c>
      <c r="CF89" s="3" t="n">
        <v>2.471011</v>
      </c>
      <c r="CG89" s="3" t="n">
        <v>5.740541</v>
      </c>
      <c r="CH89" s="3" t="n">
        <v>138.7571</v>
      </c>
      <c r="CI89" s="3" t="n">
        <v>90</v>
      </c>
      <c r="CJ89" s="3" t="n">
        <v>0.2156051</v>
      </c>
      <c r="CK89" s="3" t="n">
        <v>59</v>
      </c>
      <c r="CL89" s="3" t="n">
        <v>138</v>
      </c>
      <c r="CM89" s="3" t="n">
        <v>138.7571</v>
      </c>
      <c r="CN89" s="3" t="n">
        <v>0.6889899061753143</v>
      </c>
      <c r="CO89" s="3" t="n">
        <v>0.6464229048621647</v>
      </c>
      <c r="CP89" s="3" t="n">
        <v>0.6522275475873002</v>
      </c>
      <c r="CQ89" s="3" t="n">
        <v>0.645126381009661</v>
      </c>
      <c r="CR89" s="3" t="n">
        <v>0.6373537327192957</v>
      </c>
      <c r="CS89" s="3" t="n">
        <v>0.6217407311431725</v>
      </c>
      <c r="CT89" s="3" t="n">
        <v>1</v>
      </c>
      <c r="CU89" s="3" t="n">
        <v>0</v>
      </c>
      <c r="CV89" s="3" t="n">
        <v>0</v>
      </c>
      <c r="CW89" s="3" t="n">
        <v>0</v>
      </c>
      <c r="CX89" s="3" t="n">
        <v>0</v>
      </c>
      <c r="CY89" s="3" t="n">
        <v>0</v>
      </c>
      <c r="CZ89" s="3" t="n">
        <v>0</v>
      </c>
      <c r="DA89" s="3" t="n">
        <v>0</v>
      </c>
      <c r="DB89" s="3" t="n">
        <v>0</v>
      </c>
      <c r="DC89" s="3" t="n">
        <v>0</v>
      </c>
      <c r="DD89" s="3" t="n">
        <v>0</v>
      </c>
      <c r="DE89" s="3" t="n">
        <v>8</v>
      </c>
      <c r="DF89" s="3" t="n">
        <v>9</v>
      </c>
      <c r="DG89" s="3" t="n">
        <v>9</v>
      </c>
      <c r="DH89" s="3" t="n">
        <v>7</v>
      </c>
      <c r="DI89" s="3" t="n">
        <v>8</v>
      </c>
      <c r="DJ89" s="3" t="n">
        <v>9</v>
      </c>
      <c r="DK89" s="3" t="n">
        <v>4</v>
      </c>
      <c r="DL89" s="3" t="n">
        <v>14</v>
      </c>
    </row>
    <row r="90">
      <c r="A90" s="1" t="n">
        <v>89</v>
      </c>
      <c r="B90" s="3" t="n">
        <v>115</v>
      </c>
      <c r="C90" s="3" t="n">
        <v>3</v>
      </c>
      <c r="D90" s="4" t="inlineStr">
        <is>
          <t>Prunella modularis</t>
        </is>
      </c>
      <c r="E90" s="4" t="inlineStr">
        <is>
          <t>a+b</t>
        </is>
      </c>
      <c r="F90" s="4" t="inlineStr">
        <is>
          <t>m</t>
        </is>
      </c>
      <c r="G90" s="4" t="inlineStr">
        <is>
          <t>10mn</t>
        </is>
      </c>
      <c r="H90" s="4" t="inlineStr">
        <is>
          <t>HAZARD</t>
        </is>
      </c>
      <c r="I90" s="4" t="inlineStr">
        <is>
          <t>POLY</t>
        </is>
      </c>
      <c r="J90" s="3" t="n">
        <v>50</v>
      </c>
      <c r="K90" s="5" t="inlineStr"/>
      <c r="L90" s="5" t="inlineStr"/>
      <c r="M90" s="4" t="inlineStr">
        <is>
          <t>PrunModu-ab-10mn-m-haz-pol-l50</t>
        </is>
      </c>
      <c r="N90" s="3" t="n">
        <v>0</v>
      </c>
      <c r="O90" s="3" t="n">
        <v>47</v>
      </c>
      <c r="P90" s="3" t="n">
        <v>10.1768391053626</v>
      </c>
      <c r="Q90" s="3" t="n">
        <v>271.22109039805</v>
      </c>
      <c r="R90" s="4" t="inlineStr">
        <is>
          <t>HAZARD</t>
        </is>
      </c>
      <c r="S90" s="4" t="inlineStr">
        <is>
          <t>POLY</t>
        </is>
      </c>
      <c r="T90" s="4" t="inlineStr">
        <is>
          <t>AIC</t>
        </is>
      </c>
      <c r="U90" s="3" t="n">
        <v>95</v>
      </c>
      <c r="V90" s="3" t="n">
        <v>50</v>
      </c>
      <c r="W90" s="5" t="inlineStr"/>
      <c r="X90" s="5" t="inlineStr"/>
      <c r="Y90" s="6" t="n">
        <v>2</v>
      </c>
      <c r="Z90" s="12" t="n">
        <v>45046.66326935185</v>
      </c>
      <c r="AA90" s="3" t="n">
        <v>0.816005</v>
      </c>
      <c r="AB90" s="4">
        <f>HYPERLINK("file:///PrunModu-ab-10mn-m-haz-pol-l50-as_os8u3", "PrunModu-ab-10mn-m-haz-pol-l50-as_os8u3")</f>
        <v/>
      </c>
      <c r="AC90" s="3" t="n">
        <v>39</v>
      </c>
      <c r="AD90" s="3" t="n">
        <v>96</v>
      </c>
      <c r="AE90" s="3" t="n">
        <v>190</v>
      </c>
      <c r="AF90" s="3" t="n">
        <v>0.2052632</v>
      </c>
      <c r="AG90" s="3" t="n">
        <v>0.1862777</v>
      </c>
      <c r="AH90" s="3" t="n">
        <v>0.1422568</v>
      </c>
      <c r="AI90" s="3" t="n">
        <v>0.2961754</v>
      </c>
      <c r="AJ90" s="3" t="n">
        <v>95</v>
      </c>
      <c r="AK90" s="3" t="n">
        <v>50</v>
      </c>
      <c r="AL90" s="3" t="n">
        <v>271.2211</v>
      </c>
      <c r="AM90" s="3" t="n">
        <v>82.97872340425532</v>
      </c>
      <c r="AN90" s="3" t="n">
        <v>2</v>
      </c>
      <c r="AO90" s="3" t="n">
        <v>0</v>
      </c>
      <c r="AP90" s="3" t="n">
        <v>392.8123</v>
      </c>
      <c r="AQ90" s="6" t="n">
        <v>0.3973612</v>
      </c>
      <c r="AR90" s="3" t="n">
        <v>0.3353783</v>
      </c>
      <c r="AS90" s="3" t="n">
        <v>0.4714857</v>
      </c>
      <c r="AT90" s="3" t="n">
        <v>0.3973612</v>
      </c>
      <c r="AU90" s="3" t="n">
        <v>0.0001062858</v>
      </c>
      <c r="AV90" s="3" t="n">
        <v>0.1502195</v>
      </c>
      <c r="AW90" s="3" t="n">
        <v>7.852795e-05</v>
      </c>
      <c r="AX90" s="3" t="n">
        <v>0.0001438555</v>
      </c>
      <c r="AY90" s="3" t="n">
        <v>37</v>
      </c>
      <c r="AZ90" s="3" t="n">
        <v>0.2558042</v>
      </c>
      <c r="BA90" s="3" t="n">
        <v>0.1502195</v>
      </c>
      <c r="BB90" s="3" t="n">
        <v>0.1889978</v>
      </c>
      <c r="BC90" s="3" t="n">
        <v>0.3462253</v>
      </c>
      <c r="BD90" s="3" t="n">
        <v>37</v>
      </c>
      <c r="BE90" s="3" t="n">
        <v>137.1758</v>
      </c>
      <c r="BF90" s="3" t="n">
        <v>0.07510975</v>
      </c>
      <c r="BG90" s="3" t="n">
        <v>117.8356</v>
      </c>
      <c r="BH90" s="3" t="n">
        <v>159.6902</v>
      </c>
      <c r="BI90" s="3" t="n">
        <v>37</v>
      </c>
      <c r="BJ90" s="3" t="n">
        <v>393.1457</v>
      </c>
      <c r="BK90" s="3" t="n">
        <v>396.1395</v>
      </c>
      <c r="BL90" s="3" t="n">
        <v>-194.4062</v>
      </c>
      <c r="BM90" s="7" t="n">
        <v>0.8162099</v>
      </c>
      <c r="BN90" s="3" t="n">
        <v>0.9</v>
      </c>
      <c r="BO90" s="3" t="n">
        <v>0.7</v>
      </c>
      <c r="BP90" s="4" t="inlineStr">
        <is>
          <t>HAZARD</t>
        </is>
      </c>
      <c r="BQ90" s="4" t="inlineStr">
        <is>
          <t>POLY</t>
        </is>
      </c>
      <c r="BR90" s="3" t="n">
        <v>2</v>
      </c>
      <c r="BS90" s="3" t="n">
        <v>0</v>
      </c>
      <c r="BT90" s="3" t="n">
        <v>0</v>
      </c>
      <c r="BU90" s="3" t="n">
        <v>130.823</v>
      </c>
      <c r="BV90" s="3" t="n">
        <v>7.413355</v>
      </c>
      <c r="BW90" s="5" t="inlineStr"/>
      <c r="BX90" s="3" t="n">
        <v>3.472214</v>
      </c>
      <c r="BY90" s="3" t="n">
        <v>0.2393017</v>
      </c>
      <c r="BZ90" s="3" t="n">
        <v>2.17652</v>
      </c>
      <c r="CA90" s="3" t="n">
        <v>5.539241</v>
      </c>
      <c r="CB90" s="3" t="n">
        <v>124.0431</v>
      </c>
      <c r="CC90" s="3" t="n">
        <v>3.472214</v>
      </c>
      <c r="CD90" s="3" t="n">
        <v>0</v>
      </c>
      <c r="CE90" s="6" t="n">
        <v>0.2393017</v>
      </c>
      <c r="CF90" s="3" t="n">
        <v>2.17652</v>
      </c>
      <c r="CG90" s="3" t="n">
        <v>5.539241</v>
      </c>
      <c r="CH90" s="3" t="n">
        <v>124.0431</v>
      </c>
      <c r="CI90" s="3" t="n">
        <v>83</v>
      </c>
      <c r="CJ90" s="3" t="n">
        <v>0.2393017</v>
      </c>
      <c r="CK90" s="3" t="n">
        <v>52</v>
      </c>
      <c r="CL90" s="3" t="n">
        <v>133</v>
      </c>
      <c r="CM90" s="3" t="n">
        <v>124.0431</v>
      </c>
      <c r="CN90" s="3" t="n">
        <v>0.7035013510612095</v>
      </c>
      <c r="CO90" s="3" t="n">
        <v>0.6512619717909635</v>
      </c>
      <c r="CP90" s="3" t="n">
        <v>0.6509465328966297</v>
      </c>
      <c r="CQ90" s="3" t="n">
        <v>0.6162083173957744</v>
      </c>
      <c r="CR90" s="3" t="n">
        <v>0.6675175854951627</v>
      </c>
      <c r="CS90" s="3" t="n">
        <v>0.6009091303245857</v>
      </c>
      <c r="CT90" s="3" t="n">
        <v>2</v>
      </c>
      <c r="CU90" s="3" t="n">
        <v>0</v>
      </c>
      <c r="CV90" s="3" t="n">
        <v>0</v>
      </c>
      <c r="CW90" s="3" t="n">
        <v>0</v>
      </c>
      <c r="CX90" s="3" t="n">
        <v>0</v>
      </c>
      <c r="CY90" s="3" t="n">
        <v>0</v>
      </c>
      <c r="CZ90" s="3" t="n">
        <v>0</v>
      </c>
      <c r="DA90" s="3" t="n">
        <v>0</v>
      </c>
      <c r="DB90" s="3" t="n">
        <v>0</v>
      </c>
      <c r="DC90" s="3" t="n">
        <v>0</v>
      </c>
      <c r="DD90" s="3" t="n">
        <v>0</v>
      </c>
      <c r="DE90" s="3" t="n">
        <v>17</v>
      </c>
      <c r="DF90" s="3" t="n">
        <v>8</v>
      </c>
      <c r="DG90" s="3" t="n">
        <v>8</v>
      </c>
      <c r="DH90" s="3" t="n">
        <v>8</v>
      </c>
      <c r="DI90" s="3" t="n">
        <v>9</v>
      </c>
      <c r="DJ90" s="3" t="n">
        <v>7</v>
      </c>
      <c r="DK90" s="3" t="n">
        <v>9</v>
      </c>
      <c r="DL90" s="3" t="n">
        <v>26</v>
      </c>
    </row>
    <row r="91">
      <c r="A91" s="1" t="n">
        <v>90</v>
      </c>
      <c r="B91" s="3" t="n">
        <v>108</v>
      </c>
      <c r="C91" s="3" t="n">
        <v>3</v>
      </c>
      <c r="D91" s="4" t="inlineStr">
        <is>
          <t>Prunella modularis</t>
        </is>
      </c>
      <c r="E91" s="4" t="inlineStr">
        <is>
          <t>a+b</t>
        </is>
      </c>
      <c r="F91" s="4" t="inlineStr">
        <is>
          <t>m</t>
        </is>
      </c>
      <c r="G91" s="4" t="inlineStr">
        <is>
          <t>10mn</t>
        </is>
      </c>
      <c r="H91" s="4" t="inlineStr">
        <is>
          <t>HAZARD</t>
        </is>
      </c>
      <c r="I91" s="4" t="inlineStr">
        <is>
          <t>POLY</t>
        </is>
      </c>
      <c r="J91" s="3" t="n">
        <v>11.95515862138099</v>
      </c>
      <c r="K91" s="3" t="n">
        <v>221.8577607431577</v>
      </c>
      <c r="L91" s="3" t="n">
        <v>6</v>
      </c>
      <c r="M91" s="4" t="inlineStr">
        <is>
          <t>PrunModu-ab-10mn-m-haz-pol-la-ra-ma</t>
        </is>
      </c>
      <c r="N91" s="3" t="n">
        <v>1</v>
      </c>
      <c r="O91" s="3" t="n">
        <v>47</v>
      </c>
      <c r="P91" s="3" t="n">
        <v>10.1768391053626</v>
      </c>
      <c r="Q91" s="3" t="n">
        <v>271.22109039805</v>
      </c>
      <c r="R91" s="4" t="inlineStr">
        <is>
          <t>HAZARD</t>
        </is>
      </c>
      <c r="S91" s="4" t="inlineStr">
        <is>
          <t>POLY</t>
        </is>
      </c>
      <c r="T91" s="4" t="inlineStr">
        <is>
          <t>AIC</t>
        </is>
      </c>
      <c r="U91" s="3" t="n">
        <v>95</v>
      </c>
      <c r="V91" s="3" t="n">
        <v>11.95515862138099</v>
      </c>
      <c r="W91" s="3" t="n">
        <v>221.8577607431577</v>
      </c>
      <c r="X91" s="3" t="n">
        <v>6</v>
      </c>
      <c r="Y91" s="6" t="n">
        <v>2</v>
      </c>
      <c r="Z91" s="12" t="n">
        <v>45046.66326210648</v>
      </c>
      <c r="AA91" s="3" t="n">
        <v>0.980997</v>
      </c>
      <c r="AB91" s="4">
        <f>HYPERLINK("file:///PrunModu-ab-10mn-m-haz-pol-la-ra-ma-tl25re5a", "PrunModu-ab-10mn-m-haz-pol-la-ra-ma-tl25re5a")</f>
        <v/>
      </c>
      <c r="AC91" s="3" t="n">
        <v>45</v>
      </c>
      <c r="AD91" s="3" t="n">
        <v>96</v>
      </c>
      <c r="AE91" s="3" t="n">
        <v>190</v>
      </c>
      <c r="AF91" s="3" t="n">
        <v>0.2368421</v>
      </c>
      <c r="AG91" s="3" t="n">
        <v>0.1795773</v>
      </c>
      <c r="AH91" s="3" t="n">
        <v>0.1662866</v>
      </c>
      <c r="AI91" s="3" t="n">
        <v>0.3373344</v>
      </c>
      <c r="AJ91" s="3" t="n">
        <v>95</v>
      </c>
      <c r="AK91" s="3" t="n">
        <v>11.9552</v>
      </c>
      <c r="AL91" s="3" t="n">
        <v>221.858</v>
      </c>
      <c r="AM91" s="3" t="n">
        <v>95.74468085106383</v>
      </c>
      <c r="AN91" s="3" t="n">
        <v>2</v>
      </c>
      <c r="AO91" s="3" t="n">
        <v>0</v>
      </c>
      <c r="AP91" s="3" t="n">
        <v>461.4769</v>
      </c>
      <c r="AQ91" s="6" t="n">
        <v>0.6790924</v>
      </c>
      <c r="AR91" s="3" t="n">
        <v>0.6790924</v>
      </c>
      <c r="AS91" s="5" t="inlineStr"/>
      <c r="AT91" s="5" t="inlineStr"/>
      <c r="AU91" s="3" t="n">
        <v>9.704072e-05</v>
      </c>
      <c r="AV91" s="3" t="n">
        <v>0.1088155</v>
      </c>
      <c r="AW91" s="3" t="n">
        <v>7.797036e-05</v>
      </c>
      <c r="AX91" s="3" t="n">
        <v>0.0001207754</v>
      </c>
      <c r="AY91" s="3" t="n">
        <v>43</v>
      </c>
      <c r="AZ91" s="3" t="n">
        <v>0.418722</v>
      </c>
      <c r="BA91" s="3" t="n">
        <v>0.1088155</v>
      </c>
      <c r="BB91" s="3" t="n">
        <v>0.3364351</v>
      </c>
      <c r="BC91" s="3" t="n">
        <v>0.5211351</v>
      </c>
      <c r="BD91" s="3" t="n">
        <v>43</v>
      </c>
      <c r="BE91" s="3" t="n">
        <v>143.5615</v>
      </c>
      <c r="BF91" s="3" t="n">
        <v>0.05440777</v>
      </c>
      <c r="BG91" s="3" t="n">
        <v>128.6533</v>
      </c>
      <c r="BH91" s="3" t="n">
        <v>160.1973</v>
      </c>
      <c r="BI91" s="3" t="n">
        <v>43</v>
      </c>
      <c r="BJ91" s="3" t="n">
        <v>461.7626</v>
      </c>
      <c r="BK91" s="3" t="n">
        <v>465.0902</v>
      </c>
      <c r="BL91" s="3" t="n">
        <v>-228.7384</v>
      </c>
      <c r="BM91" s="6" t="n">
        <v>0.4893482</v>
      </c>
      <c r="BN91" s="3" t="n">
        <v>0.7</v>
      </c>
      <c r="BO91" s="3" t="n">
        <v>0.5</v>
      </c>
      <c r="BP91" s="4" t="inlineStr">
        <is>
          <t>HAZARD</t>
        </is>
      </c>
      <c r="BQ91" s="4" t="inlineStr">
        <is>
          <t>POLY</t>
        </is>
      </c>
      <c r="BR91" s="3" t="n">
        <v>2</v>
      </c>
      <c r="BS91" s="3" t="n">
        <v>0</v>
      </c>
      <c r="BT91" s="3" t="n">
        <v>0</v>
      </c>
      <c r="BU91" s="3" t="n">
        <v>133.0162</v>
      </c>
      <c r="BV91" s="3" t="n">
        <v>9.393953</v>
      </c>
      <c r="BW91" s="5" t="inlineStr"/>
      <c r="BX91" s="3" t="n">
        <v>3.65791</v>
      </c>
      <c r="BY91" s="3" t="n">
        <v>0.2099734</v>
      </c>
      <c r="BZ91" s="3" t="n">
        <v>2.425771</v>
      </c>
      <c r="CA91" s="3" t="n">
        <v>5.515899</v>
      </c>
      <c r="CB91" s="3" t="n">
        <v>136.8192</v>
      </c>
      <c r="CC91" s="3" t="n">
        <v>3.65791</v>
      </c>
      <c r="CD91" s="3" t="n">
        <v>0</v>
      </c>
      <c r="CE91" s="6" t="n">
        <v>0.2099734</v>
      </c>
      <c r="CF91" s="3" t="n">
        <v>2.425771</v>
      </c>
      <c r="CG91" s="3" t="n">
        <v>5.515899</v>
      </c>
      <c r="CH91" s="3" t="n">
        <v>136.8192</v>
      </c>
      <c r="CI91" s="3" t="n">
        <v>88</v>
      </c>
      <c r="CJ91" s="3" t="n">
        <v>0.2099734</v>
      </c>
      <c r="CK91" s="3" t="n">
        <v>58</v>
      </c>
      <c r="CL91" s="3" t="n">
        <v>132</v>
      </c>
      <c r="CM91" s="3" t="n">
        <v>136.8192</v>
      </c>
      <c r="CN91" s="3" t="n">
        <v>0.6776324009840762</v>
      </c>
      <c r="CO91" s="3" t="n">
        <v>0.6386181604123927</v>
      </c>
      <c r="CP91" s="3" t="n">
        <v>0.6454301827527651</v>
      </c>
      <c r="CQ91" s="3" t="n">
        <v>0.6490864746510525</v>
      </c>
      <c r="CR91" s="3" t="n">
        <v>0.6258787984863479</v>
      </c>
      <c r="CS91" s="3" t="n">
        <v>0.6201875695806836</v>
      </c>
      <c r="CT91" s="3" t="n">
        <v>1</v>
      </c>
      <c r="CU91" s="3" t="n">
        <v>2</v>
      </c>
      <c r="CV91" s="3" t="n">
        <v>0</v>
      </c>
      <c r="CW91" s="3" t="n">
        <v>0</v>
      </c>
      <c r="CX91" s="3" t="n">
        <v>0</v>
      </c>
      <c r="CY91" s="3" t="n">
        <v>0</v>
      </c>
      <c r="CZ91" s="3" t="n">
        <v>0</v>
      </c>
      <c r="DA91" s="3" t="n">
        <v>0</v>
      </c>
      <c r="DB91" s="3" t="n">
        <v>0</v>
      </c>
      <c r="DC91" s="3" t="n">
        <v>0</v>
      </c>
      <c r="DD91" s="3" t="n">
        <v>0</v>
      </c>
      <c r="DE91" s="3" t="n">
        <v>5</v>
      </c>
      <c r="DF91" s="3" t="n">
        <v>10</v>
      </c>
      <c r="DG91" s="3" t="n">
        <v>10</v>
      </c>
      <c r="DH91" s="3" t="n">
        <v>9</v>
      </c>
      <c r="DI91" s="3" t="n">
        <v>7</v>
      </c>
      <c r="DJ91" s="3" t="n">
        <v>10</v>
      </c>
      <c r="DK91" s="3" t="n">
        <v>5</v>
      </c>
      <c r="DL91" s="3" t="n">
        <v>13</v>
      </c>
    </row>
    <row r="92">
      <c r="A92" s="1" t="n">
        <v>91</v>
      </c>
      <c r="B92" s="3" t="n">
        <v>96</v>
      </c>
      <c r="C92" s="3" t="n">
        <v>3</v>
      </c>
      <c r="D92" s="4" t="inlineStr">
        <is>
          <t>Prunella modularis</t>
        </is>
      </c>
      <c r="E92" s="4" t="inlineStr">
        <is>
          <t>a+b</t>
        </is>
      </c>
      <c r="F92" s="4" t="inlineStr">
        <is>
          <t>m</t>
        </is>
      </c>
      <c r="G92" s="4" t="inlineStr">
        <is>
          <t>10mn</t>
        </is>
      </c>
      <c r="H92" s="4" t="inlineStr">
        <is>
          <t>HNORMAL</t>
        </is>
      </c>
      <c r="I92" s="4" t="inlineStr">
        <is>
          <t>POLY</t>
        </is>
      </c>
      <c r="J92" s="5" t="inlineStr"/>
      <c r="K92" s="3" t="n">
        <v>200</v>
      </c>
      <c r="L92" s="5" t="inlineStr"/>
      <c r="M92" s="4" t="inlineStr">
        <is>
          <t>PrunModu-ab-10mn-m-hno-pol-r200</t>
        </is>
      </c>
      <c r="N92" s="3" t="n">
        <v>0</v>
      </c>
      <c r="O92" s="3" t="n">
        <v>47</v>
      </c>
      <c r="P92" s="3" t="n">
        <v>10.1768391053626</v>
      </c>
      <c r="Q92" s="3" t="n">
        <v>271.22109039805</v>
      </c>
      <c r="R92" s="4" t="inlineStr">
        <is>
          <t>HNORMAL</t>
        </is>
      </c>
      <c r="S92" s="4" t="inlineStr">
        <is>
          <t>POLY</t>
        </is>
      </c>
      <c r="T92" s="4" t="inlineStr">
        <is>
          <t>AIC</t>
        </is>
      </c>
      <c r="U92" s="3" t="n">
        <v>95</v>
      </c>
      <c r="V92" s="5" t="inlineStr"/>
      <c r="W92" s="3" t="n">
        <v>200</v>
      </c>
      <c r="X92" s="5" t="inlineStr"/>
      <c r="Y92" s="6" t="n">
        <v>2</v>
      </c>
      <c r="Z92" s="12" t="n">
        <v>45046.66326034722</v>
      </c>
      <c r="AA92" s="3" t="n">
        <v>1.109009</v>
      </c>
      <c r="AB92" s="4">
        <f>HYPERLINK("file:///PrunModu-ab-10mn-m-hno-pol-r200-y11duisp", "PrunModu-ab-10mn-m-hno-pol-r200-y11duisp")</f>
        <v/>
      </c>
      <c r="AC92" s="3" t="n">
        <v>46</v>
      </c>
      <c r="AD92" s="3" t="n">
        <v>96</v>
      </c>
      <c r="AE92" s="3" t="n">
        <v>190</v>
      </c>
      <c r="AF92" s="3" t="n">
        <v>0.2421053</v>
      </c>
      <c r="AG92" s="3" t="n">
        <v>0.1809328</v>
      </c>
      <c r="AH92" s="3" t="n">
        <v>0.1695358</v>
      </c>
      <c r="AI92" s="3" t="n">
        <v>0.3457379</v>
      </c>
      <c r="AJ92" s="3" t="n">
        <v>95</v>
      </c>
      <c r="AK92" s="3" t="n">
        <v>0</v>
      </c>
      <c r="AL92" s="3" t="n">
        <v>200</v>
      </c>
      <c r="AM92" s="3" t="n">
        <v>97.87234042553192</v>
      </c>
      <c r="AN92" s="3" t="n">
        <v>2</v>
      </c>
      <c r="AO92" s="3" t="n">
        <v>0</v>
      </c>
      <c r="AP92" s="3" t="n">
        <v>474.0357</v>
      </c>
      <c r="AQ92" s="6" t="n">
        <v>0.4352421</v>
      </c>
      <c r="AR92" s="3" t="n">
        <v>0.2823375</v>
      </c>
      <c r="AS92" s="3" t="n">
        <v>0.05006838</v>
      </c>
      <c r="AT92" s="3" t="n">
        <v>0.4352421</v>
      </c>
      <c r="AU92" s="3" t="n">
        <v>0.0001319415</v>
      </c>
      <c r="AV92" s="3" t="n">
        <v>0.2328162</v>
      </c>
      <c r="AW92" s="3" t="n">
        <v>8.304036e-05</v>
      </c>
      <c r="AX92" s="3" t="n">
        <v>0.0002096399</v>
      </c>
      <c r="AY92" s="3" t="n">
        <v>44</v>
      </c>
      <c r="AZ92" s="3" t="n">
        <v>0.3789557</v>
      </c>
      <c r="BA92" s="3" t="n">
        <v>0.2328162</v>
      </c>
      <c r="BB92" s="3" t="n">
        <v>0.2385042</v>
      </c>
      <c r="BC92" s="3" t="n">
        <v>0.6021169</v>
      </c>
      <c r="BD92" s="3" t="n">
        <v>44</v>
      </c>
      <c r="BE92" s="3" t="n">
        <v>123.1188</v>
      </c>
      <c r="BF92" s="3" t="n">
        <v>0.1164081</v>
      </c>
      <c r="BG92" s="3" t="n">
        <v>97.44938999999999</v>
      </c>
      <c r="BH92" s="3" t="n">
        <v>155.5497</v>
      </c>
      <c r="BI92" s="3" t="n">
        <v>44</v>
      </c>
      <c r="BJ92" s="3" t="n">
        <v>474.3148</v>
      </c>
      <c r="BK92" s="3" t="n">
        <v>477.693</v>
      </c>
      <c r="BL92" s="3" t="n">
        <v>-235.0179</v>
      </c>
      <c r="BM92" s="7" t="n">
        <v>0.9173021</v>
      </c>
      <c r="BN92" s="3" t="n">
        <v>0.8</v>
      </c>
      <c r="BO92" s="3" t="n">
        <v>0.8</v>
      </c>
      <c r="BP92" s="4" t="inlineStr">
        <is>
          <t>HNORMAL</t>
        </is>
      </c>
      <c r="BQ92" s="4" t="inlineStr">
        <is>
          <t>POLY</t>
        </is>
      </c>
      <c r="BR92" s="3" t="n">
        <v>1</v>
      </c>
      <c r="BS92" s="3" t="n">
        <v>1</v>
      </c>
      <c r="BT92" s="3" t="n">
        <v>0</v>
      </c>
      <c r="BU92" s="3" t="n">
        <v>115.8816</v>
      </c>
      <c r="BV92" s="3" t="n">
        <v>-1.266694</v>
      </c>
      <c r="BW92" s="5" t="inlineStr"/>
      <c r="BX92" s="3" t="n">
        <v>5.084004</v>
      </c>
      <c r="BY92" s="3" t="n">
        <v>0.294856</v>
      </c>
      <c r="BZ92" s="3" t="n">
        <v>2.866331</v>
      </c>
      <c r="CA92" s="3" t="n">
        <v>9.017486999999999</v>
      </c>
      <c r="CB92" s="3" t="n">
        <v>96.83797</v>
      </c>
      <c r="CC92" s="3" t="n">
        <v>5.084004</v>
      </c>
      <c r="CD92" s="3" t="n">
        <v>0.0812939</v>
      </c>
      <c r="CE92" s="6" t="n">
        <v>0.294856</v>
      </c>
      <c r="CF92" s="3" t="n">
        <v>2.866331</v>
      </c>
      <c r="CG92" s="3" t="n">
        <v>9.017486999999999</v>
      </c>
      <c r="CH92" s="3" t="n">
        <v>96.83797</v>
      </c>
      <c r="CI92" s="3" t="n">
        <v>122</v>
      </c>
      <c r="CJ92" s="3" t="n">
        <v>0.294856</v>
      </c>
      <c r="CK92" s="3" t="n">
        <v>69</v>
      </c>
      <c r="CL92" s="3" t="n">
        <v>216</v>
      </c>
      <c r="CM92" s="3" t="n">
        <v>96.83797</v>
      </c>
      <c r="CN92" s="3" t="n">
        <v>0.7067805597279242</v>
      </c>
      <c r="CO92" s="3" t="n">
        <v>0.6640846027531784</v>
      </c>
      <c r="CP92" s="3" t="n">
        <v>0.6362130949529051</v>
      </c>
      <c r="CQ92" s="3" t="n">
        <v>0.609934957874806</v>
      </c>
      <c r="CR92" s="3" t="n">
        <v>0.6626119232616029</v>
      </c>
      <c r="CS92" s="3" t="n">
        <v>0.5320250172317372</v>
      </c>
      <c r="CT92" s="3" t="n">
        <v>0</v>
      </c>
      <c r="CU92" s="3" t="n">
        <v>2</v>
      </c>
      <c r="CV92" s="3" t="n">
        <v>0</v>
      </c>
      <c r="CW92" s="3" t="n">
        <v>0</v>
      </c>
      <c r="CX92" s="3" t="n">
        <v>1</v>
      </c>
      <c r="CY92" s="3" t="n">
        <v>0</v>
      </c>
      <c r="CZ92" s="3" t="n">
        <v>0</v>
      </c>
      <c r="DA92" s="3" t="n">
        <v>0</v>
      </c>
      <c r="DB92" s="3" t="n">
        <v>0</v>
      </c>
      <c r="DC92" s="3" t="n">
        <v>0</v>
      </c>
      <c r="DD92" s="3" t="n">
        <v>1</v>
      </c>
      <c r="DE92" s="3" t="n">
        <v>15</v>
      </c>
      <c r="DF92" s="3" t="n">
        <v>6</v>
      </c>
      <c r="DG92" s="3" t="n">
        <v>7</v>
      </c>
      <c r="DH92" s="3" t="n">
        <v>10</v>
      </c>
      <c r="DI92" s="3" t="n">
        <v>10</v>
      </c>
      <c r="DJ92" s="3" t="n">
        <v>8</v>
      </c>
      <c r="DK92" s="3" t="n">
        <v>18</v>
      </c>
      <c r="DL92" s="3" t="n">
        <v>8</v>
      </c>
    </row>
    <row r="93">
      <c r="A93" s="1" t="n">
        <v>92</v>
      </c>
      <c r="B93" s="3" t="n">
        <v>107</v>
      </c>
      <c r="C93" s="3" t="n">
        <v>3</v>
      </c>
      <c r="D93" s="4" t="inlineStr">
        <is>
          <t>Prunella modularis</t>
        </is>
      </c>
      <c r="E93" s="4" t="inlineStr">
        <is>
          <t>a+b</t>
        </is>
      </c>
      <c r="F93" s="4" t="inlineStr">
        <is>
          <t>m</t>
        </is>
      </c>
      <c r="G93" s="4" t="inlineStr">
        <is>
          <t>10mn</t>
        </is>
      </c>
      <c r="H93" s="4" t="inlineStr">
        <is>
          <t>HAZARD</t>
        </is>
      </c>
      <c r="I93" s="4" t="inlineStr">
        <is>
          <t>POLY</t>
        </is>
      </c>
      <c r="J93" s="3" t="n">
        <v>10.62704092606604</v>
      </c>
      <c r="K93" s="3" t="n">
        <v>196.9023328932084</v>
      </c>
      <c r="L93" s="5" t="inlineStr"/>
      <c r="M93" s="4" t="inlineStr">
        <is>
          <t>PrunModu-ab-10mn-m-haz-pol-la-ra</t>
        </is>
      </c>
      <c r="N93" s="3" t="n">
        <v>1</v>
      </c>
      <c r="O93" s="3" t="n">
        <v>47</v>
      </c>
      <c r="P93" s="3" t="n">
        <v>10.1768391053626</v>
      </c>
      <c r="Q93" s="3" t="n">
        <v>271.22109039805</v>
      </c>
      <c r="R93" s="4" t="inlineStr">
        <is>
          <t>HAZARD</t>
        </is>
      </c>
      <c r="S93" s="4" t="inlineStr">
        <is>
          <t>POLY</t>
        </is>
      </c>
      <c r="T93" s="4" t="inlineStr">
        <is>
          <t>AIC</t>
        </is>
      </c>
      <c r="U93" s="3" t="n">
        <v>95</v>
      </c>
      <c r="V93" s="3" t="n">
        <v>10.62704092606604</v>
      </c>
      <c r="W93" s="3" t="n">
        <v>196.9023328932084</v>
      </c>
      <c r="X93" s="5" t="inlineStr"/>
      <c r="Y93" s="7" t="n">
        <v>1</v>
      </c>
      <c r="Z93" s="12" t="n">
        <v>45046.66326207176</v>
      </c>
      <c r="AA93" s="3" t="n">
        <v>1.044994</v>
      </c>
      <c r="AB93" s="4">
        <f>HYPERLINK("file:///PrunModu-ab-10mn-m-haz-pol-la-ra-7d8x2k9h", "PrunModu-ab-10mn-m-haz-pol-la-ra-7d8x2k9h")</f>
        <v/>
      </c>
      <c r="AC93" s="3" t="n">
        <v>45</v>
      </c>
      <c r="AD93" s="3" t="n">
        <v>96</v>
      </c>
      <c r="AE93" s="3" t="n">
        <v>190</v>
      </c>
      <c r="AF93" s="3" t="n">
        <v>0.2368421</v>
      </c>
      <c r="AG93" s="3" t="n">
        <v>0.1795773</v>
      </c>
      <c r="AH93" s="3" t="n">
        <v>0.1662866</v>
      </c>
      <c r="AI93" s="3" t="n">
        <v>0.3373344</v>
      </c>
      <c r="AJ93" s="3" t="n">
        <v>95</v>
      </c>
      <c r="AK93" s="3" t="n">
        <v>10.627</v>
      </c>
      <c r="AL93" s="3" t="n">
        <v>196.902</v>
      </c>
      <c r="AM93" s="3" t="n">
        <v>95.74468085106383</v>
      </c>
      <c r="AN93" s="3" t="n">
        <v>2</v>
      </c>
      <c r="AO93" s="3" t="n">
        <v>0</v>
      </c>
      <c r="AP93" s="3" t="n">
        <v>460.8067</v>
      </c>
      <c r="AQ93" s="6" t="n">
        <v>0.457987</v>
      </c>
      <c r="AR93" s="3" t="n">
        <v>0.05895847</v>
      </c>
      <c r="AS93" s="3" t="n">
        <v>0.1482683</v>
      </c>
      <c r="AT93" s="3" t="n">
        <v>0.457987</v>
      </c>
      <c r="AU93" s="3" t="n">
        <v>9.75256e-05</v>
      </c>
      <c r="AV93" s="3" t="n">
        <v>0.1166947</v>
      </c>
      <c r="AW93" s="3" t="n">
        <v>7.713622e-05</v>
      </c>
      <c r="AX93" s="3" t="n">
        <v>0.0001233045</v>
      </c>
      <c r="AY93" s="3" t="n">
        <v>43</v>
      </c>
      <c r="AZ93" s="3" t="n">
        <v>0.5289457</v>
      </c>
      <c r="BA93" s="3" t="n">
        <v>0.1166947</v>
      </c>
      <c r="BB93" s="3" t="n">
        <v>0.4183606</v>
      </c>
      <c r="BC93" s="3" t="n">
        <v>0.6687618</v>
      </c>
      <c r="BD93" s="3" t="n">
        <v>43</v>
      </c>
      <c r="BE93" s="3" t="n">
        <v>143.2042</v>
      </c>
      <c r="BF93" s="3" t="n">
        <v>0.05834735</v>
      </c>
      <c r="BG93" s="3" t="n">
        <v>127.3199</v>
      </c>
      <c r="BH93" s="3" t="n">
        <v>161.0702</v>
      </c>
      <c r="BI93" s="3" t="n">
        <v>43</v>
      </c>
      <c r="BJ93" s="3" t="n">
        <v>461.0924</v>
      </c>
      <c r="BK93" s="3" t="n">
        <v>464.42</v>
      </c>
      <c r="BL93" s="3" t="n">
        <v>-228.4033</v>
      </c>
      <c r="BM93" s="6" t="n">
        <v>0.5158431999999999</v>
      </c>
      <c r="BN93" s="3" t="n">
        <v>0.7</v>
      </c>
      <c r="BO93" s="3" t="n">
        <v>0.6</v>
      </c>
      <c r="BP93" s="4" t="inlineStr">
        <is>
          <t>HAZARD</t>
        </is>
      </c>
      <c r="BQ93" s="4" t="inlineStr">
        <is>
          <t>POLY</t>
        </is>
      </c>
      <c r="BR93" s="3" t="n">
        <v>2</v>
      </c>
      <c r="BS93" s="3" t="n">
        <v>0</v>
      </c>
      <c r="BT93" s="3" t="n">
        <v>0</v>
      </c>
      <c r="BU93" s="3" t="n">
        <v>131.763</v>
      </c>
      <c r="BV93" s="3" t="n">
        <v>8.334702</v>
      </c>
      <c r="BW93" s="5" t="inlineStr"/>
      <c r="BX93" s="3" t="n">
        <v>3.676188</v>
      </c>
      <c r="BY93" s="3" t="n">
        <v>0.2141627</v>
      </c>
      <c r="BZ93" s="3" t="n">
        <v>2.418497</v>
      </c>
      <c r="CA93" s="3" t="n">
        <v>5.587914</v>
      </c>
      <c r="CB93" s="3" t="n">
        <v>137.8613</v>
      </c>
      <c r="CC93" s="3" t="n">
        <v>3.676188</v>
      </c>
      <c r="CD93" s="3" t="n">
        <v>0</v>
      </c>
      <c r="CE93" s="6" t="n">
        <v>0.2141627</v>
      </c>
      <c r="CF93" s="3" t="n">
        <v>2.418497</v>
      </c>
      <c r="CG93" s="3" t="n">
        <v>5.587914</v>
      </c>
      <c r="CH93" s="3" t="n">
        <v>137.8613</v>
      </c>
      <c r="CI93" s="3" t="n">
        <v>88</v>
      </c>
      <c r="CJ93" s="3" t="n">
        <v>0.2141627</v>
      </c>
      <c r="CK93" s="3" t="n">
        <v>58</v>
      </c>
      <c r="CL93" s="3" t="n">
        <v>134</v>
      </c>
      <c r="CM93" s="3" t="n">
        <v>137.8613</v>
      </c>
      <c r="CN93" s="3" t="n">
        <v>0.6604119277669995</v>
      </c>
      <c r="CO93" s="3" t="n">
        <v>0.6232865385251295</v>
      </c>
      <c r="CP93" s="3" t="n">
        <v>0.6291650048989575</v>
      </c>
      <c r="CQ93" s="3" t="n">
        <v>0.607352843009737</v>
      </c>
      <c r="CR93" s="3" t="n">
        <v>0.6154341274193847</v>
      </c>
      <c r="CS93" s="3" t="n">
        <v>0.6032300759796297</v>
      </c>
      <c r="CT93" s="3" t="n">
        <v>1</v>
      </c>
      <c r="CU93" s="3" t="n">
        <v>1</v>
      </c>
      <c r="CV93" s="3" t="n">
        <v>0</v>
      </c>
      <c r="CW93" s="3" t="n">
        <v>0</v>
      </c>
      <c r="CX93" s="3" t="n">
        <v>0</v>
      </c>
      <c r="CY93" s="3" t="n">
        <v>0</v>
      </c>
      <c r="CZ93" s="3" t="n">
        <v>0</v>
      </c>
      <c r="DA93" s="3" t="n">
        <v>0</v>
      </c>
      <c r="DB93" s="3" t="n">
        <v>0</v>
      </c>
      <c r="DC93" s="3" t="n">
        <v>0</v>
      </c>
      <c r="DD93" s="3" t="n">
        <v>0</v>
      </c>
      <c r="DE93" s="3" t="n">
        <v>14</v>
      </c>
      <c r="DF93" s="3" t="n">
        <v>11</v>
      </c>
      <c r="DG93" s="3" t="n">
        <v>12</v>
      </c>
      <c r="DH93" s="3" t="n">
        <v>11</v>
      </c>
      <c r="DI93" s="3" t="n">
        <v>11</v>
      </c>
      <c r="DJ93" s="3" t="n">
        <v>12</v>
      </c>
      <c r="DK93" s="3" t="n">
        <v>8</v>
      </c>
      <c r="DL93" s="3" t="n">
        <v>12</v>
      </c>
    </row>
    <row r="94">
      <c r="A94" s="1" t="n">
        <v>93</v>
      </c>
      <c r="B94" t="n">
        <v>86</v>
      </c>
      <c r="C94" t="n">
        <v>3</v>
      </c>
      <c r="D94" s="8" t="inlineStr">
        <is>
          <t>Prunella modularis</t>
        </is>
      </c>
      <c r="E94" s="8" t="inlineStr">
        <is>
          <t>a+b</t>
        </is>
      </c>
      <c r="F94" s="8" t="inlineStr">
        <is>
          <t>m</t>
        </is>
      </c>
      <c r="G94" s="8" t="inlineStr">
        <is>
          <t>10mn</t>
        </is>
      </c>
      <c r="H94" s="8" t="inlineStr">
        <is>
          <t>HNORMAL</t>
        </is>
      </c>
      <c r="I94" s="8" t="inlineStr">
        <is>
          <t>POLY</t>
        </is>
      </c>
      <c r="J94" s="9" t="inlineStr"/>
      <c r="K94" s="9" t="inlineStr"/>
      <c r="L94" s="9" t="inlineStr"/>
      <c r="M94" s="8" t="inlineStr">
        <is>
          <t>PrunModu-ab-10mn-m-hno-pol</t>
        </is>
      </c>
      <c r="N94" t="n">
        <v>0</v>
      </c>
      <c r="O94" t="n">
        <v>47</v>
      </c>
      <c r="P94" t="n">
        <v>10.1768391053626</v>
      </c>
      <c r="Q94" t="n">
        <v>271.22109039805</v>
      </c>
      <c r="R94" s="8" t="inlineStr">
        <is>
          <t>HNORMAL</t>
        </is>
      </c>
      <c r="S94" s="8" t="inlineStr">
        <is>
          <t>POLY</t>
        </is>
      </c>
      <c r="T94" s="8" t="inlineStr">
        <is>
          <t>AIC</t>
        </is>
      </c>
      <c r="U94" t="n">
        <v>95</v>
      </c>
      <c r="V94" s="9" t="inlineStr"/>
      <c r="W94" s="9" t="inlineStr"/>
      <c r="X94" s="9" t="inlineStr"/>
      <c r="Y94" s="7" t="n">
        <v>1</v>
      </c>
      <c r="Z94" s="2" t="n">
        <v>45046.66325325231</v>
      </c>
      <c r="AA94" t="n">
        <v>0.860024</v>
      </c>
      <c r="AB94" s="8">
        <f>HYPERLINK("file:///PrunModu-ab-10mn-m-hno-pol-zl53dkfo", "PrunModu-ab-10mn-m-hno-pol-zl53dkfo")</f>
        <v/>
      </c>
      <c r="AC94" t="n">
        <v>47</v>
      </c>
      <c r="AD94" t="n">
        <v>96</v>
      </c>
      <c r="AE94" t="n">
        <v>190</v>
      </c>
      <c r="AF94" t="n">
        <v>0.2473684</v>
      </c>
      <c r="AG94" t="n">
        <v>0.1770701</v>
      </c>
      <c r="AH94" t="n">
        <v>0.1745236</v>
      </c>
      <c r="AI94" t="n">
        <v>0.3506182</v>
      </c>
      <c r="AJ94" t="n">
        <v>95</v>
      </c>
      <c r="AK94" t="n">
        <v>0</v>
      </c>
      <c r="AL94" t="n">
        <v>271.2211</v>
      </c>
      <c r="AM94" t="n">
        <v>100</v>
      </c>
      <c r="AN94" t="n">
        <v>1</v>
      </c>
      <c r="AO94" t="n">
        <v>0.8374000000000024</v>
      </c>
      <c r="AP94" t="n">
        <v>496.6378</v>
      </c>
      <c r="AQ94" s="6" t="n">
        <v>0.295132</v>
      </c>
      <c r="AR94" t="n">
        <v>0.2330338</v>
      </c>
      <c r="AS94" t="n">
        <v>0.04281181</v>
      </c>
      <c r="AT94" t="n">
        <v>0.295132</v>
      </c>
      <c r="AU94" t="n">
        <v>0.0001635543</v>
      </c>
      <c r="AV94" t="n">
        <v>0.1455845</v>
      </c>
      <c r="AW94" t="n">
        <v>0.0001221969</v>
      </c>
      <c r="AX94" t="n">
        <v>0.0002189091</v>
      </c>
      <c r="AY94" t="n">
        <v>46</v>
      </c>
      <c r="AZ94" t="n">
        <v>0.1662344</v>
      </c>
      <c r="BA94" t="n">
        <v>0.1455845</v>
      </c>
      <c r="BB94" t="n">
        <v>0.1241993</v>
      </c>
      <c r="BC94" t="n">
        <v>0.2224963</v>
      </c>
      <c r="BD94" t="n">
        <v>46</v>
      </c>
      <c r="BE94" t="n">
        <v>110.5819</v>
      </c>
      <c r="BF94" t="n">
        <v>0.07279225</v>
      </c>
      <c r="BG94" t="n">
        <v>95.52869</v>
      </c>
      <c r="BH94" t="n">
        <v>128.0071</v>
      </c>
      <c r="BI94" t="n">
        <v>46</v>
      </c>
      <c r="BJ94" t="n">
        <v>496.7267</v>
      </c>
      <c r="BK94" t="n">
        <v>498.4879</v>
      </c>
      <c r="BL94" t="n">
        <v>-247.3189</v>
      </c>
      <c r="BM94" s="6" t="n">
        <v>0.5359127</v>
      </c>
      <c r="BN94" t="n">
        <v>0.6</v>
      </c>
      <c r="BO94" t="n">
        <v>0.7</v>
      </c>
      <c r="BP94" s="8" t="inlineStr">
        <is>
          <t>HNORMAL</t>
        </is>
      </c>
      <c r="BQ94" s="8" t="inlineStr">
        <is>
          <t>POLY</t>
        </is>
      </c>
      <c r="BR94" t="n">
        <v>1</v>
      </c>
      <c r="BS94" t="n">
        <v>0</v>
      </c>
      <c r="BT94" t="n">
        <v>0</v>
      </c>
      <c r="BU94" t="n">
        <v>78.28816999999999</v>
      </c>
      <c r="BV94" s="9" t="inlineStr"/>
      <c r="BW94" s="9" t="inlineStr"/>
      <c r="BX94" t="n">
        <v>6.439119</v>
      </c>
      <c r="BY94" t="n">
        <v>0.229235</v>
      </c>
      <c r="BZ94" t="n">
        <v>4.116054</v>
      </c>
      <c r="CA94" t="n">
        <v>10.0733</v>
      </c>
      <c r="CB94" t="n">
        <v>137.2876</v>
      </c>
      <c r="CC94" t="n">
        <v>6.439119</v>
      </c>
      <c r="CD94" t="n">
        <v>0.01385980000000001</v>
      </c>
      <c r="CE94" s="6" t="n">
        <v>0.229235</v>
      </c>
      <c r="CF94" t="n">
        <v>4.116054</v>
      </c>
      <c r="CG94" t="n">
        <v>10.0733</v>
      </c>
      <c r="CH94" t="n">
        <v>137.2876</v>
      </c>
      <c r="CI94" t="n">
        <v>155</v>
      </c>
      <c r="CJ94" t="n">
        <v>0.229235</v>
      </c>
      <c r="CK94" t="n">
        <v>99</v>
      </c>
      <c r="CL94" t="n">
        <v>242</v>
      </c>
      <c r="CM94" t="n">
        <v>137.2876</v>
      </c>
      <c r="CN94" t="n">
        <v>0.6203587513252309</v>
      </c>
      <c r="CO94" t="n">
        <v>0.6247998908195773</v>
      </c>
      <c r="CP94" t="n">
        <v>0.627310687381886</v>
      </c>
      <c r="CQ94" t="n">
        <v>0.5768960065260081</v>
      </c>
      <c r="CR94" t="n">
        <v>0.6164302591497979</v>
      </c>
      <c r="CS94" t="n">
        <v>0.5899539991845701</v>
      </c>
      <c r="CT94" t="n">
        <v>0</v>
      </c>
      <c r="CU94" t="n">
        <v>0</v>
      </c>
      <c r="CV94" t="n">
        <v>1</v>
      </c>
      <c r="CW94" t="n">
        <v>0</v>
      </c>
      <c r="CX94" t="n">
        <v>1</v>
      </c>
      <c r="CY94" t="n">
        <v>0</v>
      </c>
      <c r="CZ94" t="n">
        <v>0</v>
      </c>
      <c r="DA94" t="n">
        <v>0</v>
      </c>
      <c r="DB94" t="n">
        <v>0</v>
      </c>
      <c r="DC94" t="n">
        <v>0</v>
      </c>
      <c r="DD94" t="n">
        <v>0</v>
      </c>
      <c r="DE94" t="n">
        <v>22</v>
      </c>
      <c r="DF94" t="n">
        <v>15</v>
      </c>
      <c r="DG94" t="n">
        <v>11</v>
      </c>
      <c r="DH94" t="n">
        <v>12</v>
      </c>
      <c r="DI94" t="n">
        <v>15</v>
      </c>
      <c r="DJ94" t="n">
        <v>11</v>
      </c>
      <c r="DK94" t="n">
        <v>10</v>
      </c>
      <c r="DL94" t="n">
        <v>1</v>
      </c>
    </row>
    <row r="95">
      <c r="A95" s="1" t="n">
        <v>94</v>
      </c>
      <c r="B95" t="n">
        <v>97</v>
      </c>
      <c r="C95" t="n">
        <v>3</v>
      </c>
      <c r="D95" s="8" t="inlineStr">
        <is>
          <t>Prunella modularis</t>
        </is>
      </c>
      <c r="E95" s="8" t="inlineStr">
        <is>
          <t>a+b</t>
        </is>
      </c>
      <c r="F95" s="8" t="inlineStr">
        <is>
          <t>m</t>
        </is>
      </c>
      <c r="G95" s="8" t="inlineStr">
        <is>
          <t>10mn</t>
        </is>
      </c>
      <c r="H95" s="8" t="inlineStr">
        <is>
          <t>HNORMAL</t>
        </is>
      </c>
      <c r="I95" s="8" t="inlineStr">
        <is>
          <t>POLY</t>
        </is>
      </c>
      <c r="J95" t="n">
        <v>20</v>
      </c>
      <c r="K95" s="9" t="inlineStr"/>
      <c r="L95" s="9" t="inlineStr"/>
      <c r="M95" s="8" t="inlineStr">
        <is>
          <t>PrunModu-ab-10mn-m-hno-pol-l20</t>
        </is>
      </c>
      <c r="N95" t="n">
        <v>0</v>
      </c>
      <c r="O95" t="n">
        <v>47</v>
      </c>
      <c r="P95" t="n">
        <v>10.1768391053626</v>
      </c>
      <c r="Q95" t="n">
        <v>271.22109039805</v>
      </c>
      <c r="R95" s="8" t="inlineStr">
        <is>
          <t>HNORMAL</t>
        </is>
      </c>
      <c r="S95" s="8" t="inlineStr">
        <is>
          <t>POLY</t>
        </is>
      </c>
      <c r="T95" s="8" t="inlineStr">
        <is>
          <t>AIC</t>
        </is>
      </c>
      <c r="U95" t="n">
        <v>95</v>
      </c>
      <c r="V95" t="n">
        <v>20</v>
      </c>
      <c r="W95" s="9" t="inlineStr"/>
      <c r="X95" s="9" t="inlineStr"/>
      <c r="Y95" s="7" t="n">
        <v>1</v>
      </c>
      <c r="Z95" s="2" t="n">
        <v>45046.66326040509</v>
      </c>
      <c r="AA95" t="n">
        <v>0.8830129999999999</v>
      </c>
      <c r="AB95" s="8">
        <f>HYPERLINK("file:///PrunModu-ab-10mn-m-hno-pol-l20-sttnd2jo", "PrunModu-ab-10mn-m-hno-pol-l20-sttnd2jo")</f>
        <v/>
      </c>
      <c r="AC95" t="n">
        <v>46</v>
      </c>
      <c r="AD95" t="n">
        <v>96</v>
      </c>
      <c r="AE95" t="n">
        <v>190</v>
      </c>
      <c r="AF95" t="n">
        <v>0.2421053</v>
      </c>
      <c r="AG95" t="n">
        <v>0.1756873</v>
      </c>
      <c r="AH95" t="n">
        <v>0.1712692</v>
      </c>
      <c r="AI95" t="n">
        <v>0.3422388</v>
      </c>
      <c r="AJ95" t="n">
        <v>95</v>
      </c>
      <c r="AK95" t="n">
        <v>20</v>
      </c>
      <c r="AL95" t="n">
        <v>271.2211</v>
      </c>
      <c r="AM95" t="n">
        <v>97.87234042553192</v>
      </c>
      <c r="AN95" t="n">
        <v>1</v>
      </c>
      <c r="AO95" t="n">
        <v>0.6505999999999972</v>
      </c>
      <c r="AP95" t="n">
        <v>480.8076</v>
      </c>
      <c r="AQ95" s="6" t="n">
        <v>0.2704244</v>
      </c>
      <c r="AR95" t="n">
        <v>0.3322279</v>
      </c>
      <c r="AS95" t="n">
        <v>0.322095</v>
      </c>
      <c r="AT95" t="n">
        <v>0.2704244</v>
      </c>
      <c r="AU95" t="n">
        <v>0.0001710983</v>
      </c>
      <c r="AV95" t="n">
        <v>0.1503313</v>
      </c>
      <c r="AW95" t="n">
        <v>0.0001266143</v>
      </c>
      <c r="AX95" t="n">
        <v>0.0002312111</v>
      </c>
      <c r="AY95" t="n">
        <v>45</v>
      </c>
      <c r="AZ95" t="n">
        <v>0.1589049</v>
      </c>
      <c r="BA95" t="n">
        <v>0.1503313</v>
      </c>
      <c r="BB95" t="n">
        <v>0.1175911</v>
      </c>
      <c r="BC95" t="n">
        <v>0.2147337</v>
      </c>
      <c r="BD95" t="n">
        <v>45</v>
      </c>
      <c r="BE95" t="n">
        <v>108.1165</v>
      </c>
      <c r="BF95" t="n">
        <v>0.07516564000000001</v>
      </c>
      <c r="BG95" t="n">
        <v>92.9472</v>
      </c>
      <c r="BH95" t="n">
        <v>125.7616</v>
      </c>
      <c r="BI95" t="n">
        <v>45</v>
      </c>
      <c r="BJ95" t="n">
        <v>480.8986</v>
      </c>
      <c r="BK95" t="n">
        <v>482.6363</v>
      </c>
      <c r="BL95" t="n">
        <v>-239.4038</v>
      </c>
      <c r="BM95" s="6" t="n">
        <v>0.5366895</v>
      </c>
      <c r="BN95" t="n">
        <v>0.6</v>
      </c>
      <c r="BO95" t="n">
        <v>0.7</v>
      </c>
      <c r="BP95" s="8" t="inlineStr">
        <is>
          <t>HNORMAL</t>
        </is>
      </c>
      <c r="BQ95" s="8" t="inlineStr">
        <is>
          <t>POLY</t>
        </is>
      </c>
      <c r="BR95" t="n">
        <v>1</v>
      </c>
      <c r="BS95" t="n">
        <v>0</v>
      </c>
      <c r="BT95" t="n">
        <v>0</v>
      </c>
      <c r="BU95" t="n">
        <v>77.81398</v>
      </c>
      <c r="BV95" s="9" t="inlineStr"/>
      <c r="BW95" s="9" t="inlineStr"/>
      <c r="BX95" t="n">
        <v>6.592803</v>
      </c>
      <c r="BY95" t="n">
        <v>0.2312261</v>
      </c>
      <c r="BZ95" t="n">
        <v>4.197909</v>
      </c>
      <c r="CA95" t="n">
        <v>10.35398</v>
      </c>
      <c r="CB95" t="n">
        <v>133.7135</v>
      </c>
      <c r="CC95" t="n">
        <v>6.592803</v>
      </c>
      <c r="CD95" t="n">
        <v>0.01501069999999999</v>
      </c>
      <c r="CE95" s="6" t="n">
        <v>0.2312261</v>
      </c>
      <c r="CF95" t="n">
        <v>4.197909</v>
      </c>
      <c r="CG95" t="n">
        <v>10.35398</v>
      </c>
      <c r="CH95" t="n">
        <v>133.7135</v>
      </c>
      <c r="CI95" t="n">
        <v>158</v>
      </c>
      <c r="CJ95" t="n">
        <v>0.2312261</v>
      </c>
      <c r="CK95" t="n">
        <v>101</v>
      </c>
      <c r="CL95" t="n">
        <v>248</v>
      </c>
      <c r="CM95" t="n">
        <v>133.7135</v>
      </c>
      <c r="CN95" t="n">
        <v>0.609946244091127</v>
      </c>
      <c r="CO95" t="n">
        <v>0.6150498834324959</v>
      </c>
      <c r="CP95" t="n">
        <v>0.6170093655109512</v>
      </c>
      <c r="CQ95" t="n">
        <v>0.5629718223505652</v>
      </c>
      <c r="CR95" t="n">
        <v>0.607521854278093</v>
      </c>
      <c r="CS95" t="n">
        <v>0.5797237538574792</v>
      </c>
      <c r="CT95" t="n">
        <v>1</v>
      </c>
      <c r="CU95" t="n">
        <v>0</v>
      </c>
      <c r="CV95" t="n">
        <v>1</v>
      </c>
      <c r="CW95" t="n">
        <v>0</v>
      </c>
      <c r="CX95" t="n">
        <v>1</v>
      </c>
      <c r="CY95" t="n">
        <v>0</v>
      </c>
      <c r="CZ95" t="n">
        <v>0</v>
      </c>
      <c r="DA95" t="n">
        <v>0</v>
      </c>
      <c r="DB95" t="n">
        <v>0</v>
      </c>
      <c r="DC95" t="n">
        <v>0</v>
      </c>
      <c r="DD95" t="n">
        <v>0</v>
      </c>
      <c r="DE95" t="n">
        <v>23</v>
      </c>
      <c r="DF95" t="n">
        <v>16</v>
      </c>
      <c r="DG95" t="n">
        <v>13</v>
      </c>
      <c r="DH95" t="n">
        <v>13</v>
      </c>
      <c r="DI95" t="n">
        <v>16</v>
      </c>
      <c r="DJ95" t="n">
        <v>14</v>
      </c>
      <c r="DK95" t="n">
        <v>12</v>
      </c>
      <c r="DL95" t="n">
        <v>16</v>
      </c>
    </row>
    <row r="96">
      <c r="A96" s="1" t="n">
        <v>95</v>
      </c>
      <c r="B96" s="3" t="n">
        <v>105</v>
      </c>
      <c r="C96" s="3" t="n">
        <v>3</v>
      </c>
      <c r="D96" s="4" t="inlineStr">
        <is>
          <t>Prunella modularis</t>
        </is>
      </c>
      <c r="E96" s="4" t="inlineStr">
        <is>
          <t>a+b</t>
        </is>
      </c>
      <c r="F96" s="4" t="inlineStr">
        <is>
          <t>m</t>
        </is>
      </c>
      <c r="G96" s="4" t="inlineStr">
        <is>
          <t>10mn</t>
        </is>
      </c>
      <c r="H96" s="4" t="inlineStr">
        <is>
          <t>HAZARD</t>
        </is>
      </c>
      <c r="I96" s="4" t="inlineStr">
        <is>
          <t>POLY</t>
        </is>
      </c>
      <c r="J96" s="3" t="n">
        <v>25.20103232470069</v>
      </c>
      <c r="K96" s="5" t="inlineStr"/>
      <c r="L96" s="5" t="inlineStr"/>
      <c r="M96" s="4" t="inlineStr">
        <is>
          <t>PrunModu-ab-10mn-m-haz-pol-la</t>
        </is>
      </c>
      <c r="N96" s="3" t="n">
        <v>1</v>
      </c>
      <c r="O96" s="3" t="n">
        <v>47</v>
      </c>
      <c r="P96" s="3" t="n">
        <v>10.1768391053626</v>
      </c>
      <c r="Q96" s="3" t="n">
        <v>271.22109039805</v>
      </c>
      <c r="R96" s="4" t="inlineStr">
        <is>
          <t>HAZARD</t>
        </is>
      </c>
      <c r="S96" s="4" t="inlineStr">
        <is>
          <t>POLY</t>
        </is>
      </c>
      <c r="T96" s="4" t="inlineStr">
        <is>
          <t>AIC</t>
        </is>
      </c>
      <c r="U96" s="3" t="n">
        <v>95</v>
      </c>
      <c r="V96" s="3" t="n">
        <v>25.20103232470069</v>
      </c>
      <c r="W96" s="5" t="inlineStr"/>
      <c r="X96" s="5" t="inlineStr"/>
      <c r="Y96" s="6" t="n">
        <v>2</v>
      </c>
      <c r="Z96" s="12" t="n">
        <v>45046.66326190972</v>
      </c>
      <c r="AA96" s="3" t="n">
        <v>0.948998</v>
      </c>
      <c r="AB96" s="4">
        <f>HYPERLINK("file:///PrunModu-ab-10mn-m-haz-pol-la-hs1y1lfs", "PrunModu-ab-10mn-m-haz-pol-la-hs1y1lfs")</f>
        <v/>
      </c>
      <c r="AC96" s="3" t="n">
        <v>45</v>
      </c>
      <c r="AD96" s="3" t="n">
        <v>96</v>
      </c>
      <c r="AE96" s="3" t="n">
        <v>190</v>
      </c>
      <c r="AF96" s="3" t="n">
        <v>0.2368421</v>
      </c>
      <c r="AG96" s="3" t="n">
        <v>0.1795773</v>
      </c>
      <c r="AH96" s="3" t="n">
        <v>0.1662866</v>
      </c>
      <c r="AI96" s="3" t="n">
        <v>0.3373344</v>
      </c>
      <c r="AJ96" s="3" t="n">
        <v>95</v>
      </c>
      <c r="AK96" s="3" t="n">
        <v>25.201</v>
      </c>
      <c r="AL96" s="3" t="n">
        <v>271.2211</v>
      </c>
      <c r="AM96" s="3" t="n">
        <v>95.74468085106383</v>
      </c>
      <c r="AN96" s="3" t="n">
        <v>2</v>
      </c>
      <c r="AO96" s="3" t="n">
        <v>0</v>
      </c>
      <c r="AP96" s="3" t="n">
        <v>467.115</v>
      </c>
      <c r="AQ96" s="6" t="n">
        <v>0.4288068</v>
      </c>
      <c r="AR96" s="3" t="n">
        <v>0.7477524</v>
      </c>
      <c r="AS96" s="3" t="n">
        <v>0.04463029</v>
      </c>
      <c r="AT96" s="3" t="n">
        <v>0.4288068</v>
      </c>
      <c r="AU96" s="3" t="n">
        <v>9.969401e-05</v>
      </c>
      <c r="AV96" s="3" t="n">
        <v>0.128626</v>
      </c>
      <c r="AW96" s="3" t="n">
        <v>7.699727e-05</v>
      </c>
      <c r="AX96" s="3" t="n">
        <v>0.0001290811</v>
      </c>
      <c r="AY96" s="3" t="n">
        <v>43</v>
      </c>
      <c r="AZ96" s="3" t="n">
        <v>0.2727181</v>
      </c>
      <c r="BA96" s="3" t="n">
        <v>0.128626</v>
      </c>
      <c r="BB96" s="3" t="n">
        <v>0.21063</v>
      </c>
      <c r="BC96" s="3" t="n">
        <v>0.3531081</v>
      </c>
      <c r="BD96" s="3" t="n">
        <v>43</v>
      </c>
      <c r="BE96" s="3" t="n">
        <v>141.6382</v>
      </c>
      <c r="BF96" s="3" t="n">
        <v>0.06431298000000001</v>
      </c>
      <c r="BG96" s="3" t="n">
        <v>124.4259</v>
      </c>
      <c r="BH96" s="3" t="n">
        <v>161.2316</v>
      </c>
      <c r="BI96" s="3" t="n">
        <v>43</v>
      </c>
      <c r="BJ96" s="3" t="n">
        <v>467.4007</v>
      </c>
      <c r="BK96" s="3" t="n">
        <v>470.7283</v>
      </c>
      <c r="BL96" s="3" t="n">
        <v>-231.5575</v>
      </c>
      <c r="BM96" s="6" t="n">
        <v>0.5254701000000001</v>
      </c>
      <c r="BN96" s="3" t="n">
        <v>0.7</v>
      </c>
      <c r="BO96" s="3" t="n">
        <v>0.5</v>
      </c>
      <c r="BP96" s="4" t="inlineStr">
        <is>
          <t>HAZARD</t>
        </is>
      </c>
      <c r="BQ96" s="4" t="inlineStr">
        <is>
          <t>POLY</t>
        </is>
      </c>
      <c r="BR96" s="3" t="n">
        <v>2</v>
      </c>
      <c r="BS96" s="3" t="n">
        <v>0</v>
      </c>
      <c r="BT96" s="3" t="n">
        <v>0</v>
      </c>
      <c r="BU96" s="3" t="n">
        <v>128.5488</v>
      </c>
      <c r="BV96" s="3" t="n">
        <v>7.279908</v>
      </c>
      <c r="BW96" s="5" t="inlineStr"/>
      <c r="BX96" s="3" t="n">
        <v>3.757925</v>
      </c>
      <c r="BY96" s="3" t="n">
        <v>0.2208906</v>
      </c>
      <c r="BZ96" s="3" t="n">
        <v>2.440681</v>
      </c>
      <c r="CA96" s="3" t="n">
        <v>5.786091</v>
      </c>
      <c r="CB96" s="3" t="n">
        <v>137.5157</v>
      </c>
      <c r="CC96" s="3" t="n">
        <v>3.757925</v>
      </c>
      <c r="CD96" s="3" t="n">
        <v>0</v>
      </c>
      <c r="CE96" s="6" t="n">
        <v>0.2208906</v>
      </c>
      <c r="CF96" s="3" t="n">
        <v>2.440681</v>
      </c>
      <c r="CG96" s="3" t="n">
        <v>5.786091</v>
      </c>
      <c r="CH96" s="3" t="n">
        <v>137.5157</v>
      </c>
      <c r="CI96" s="3" t="n">
        <v>90</v>
      </c>
      <c r="CJ96" s="3" t="n">
        <v>0.2208906</v>
      </c>
      <c r="CK96" s="3" t="n">
        <v>59</v>
      </c>
      <c r="CL96" s="3" t="n">
        <v>139</v>
      </c>
      <c r="CM96" s="3" t="n">
        <v>137.5157</v>
      </c>
      <c r="CN96" s="3" t="n">
        <v>0.6358970751287416</v>
      </c>
      <c r="CO96" s="3" t="n">
        <v>0.601231876892644</v>
      </c>
      <c r="CP96" s="3" t="n">
        <v>0.6055644618072071</v>
      </c>
      <c r="CQ96" s="3" t="n">
        <v>0.5827804403445098</v>
      </c>
      <c r="CR96" s="3" t="n">
        <v>0.5960937402376577</v>
      </c>
      <c r="CS96" s="3" t="n">
        <v>0.5781585333208532</v>
      </c>
      <c r="CT96" s="3" t="n">
        <v>3</v>
      </c>
      <c r="CU96" s="3" t="n">
        <v>0</v>
      </c>
      <c r="CV96" s="3" t="n">
        <v>0</v>
      </c>
      <c r="CW96" s="3" t="n">
        <v>1</v>
      </c>
      <c r="CX96" s="3" t="n">
        <v>0</v>
      </c>
      <c r="CY96" s="3" t="n">
        <v>1</v>
      </c>
      <c r="CZ96" s="3" t="n">
        <v>1</v>
      </c>
      <c r="DA96" s="3" t="n">
        <v>1</v>
      </c>
      <c r="DB96" s="3" t="n">
        <v>1</v>
      </c>
      <c r="DC96" s="3" t="n">
        <v>1</v>
      </c>
      <c r="DD96" s="3" t="n">
        <v>1</v>
      </c>
      <c r="DE96" s="3" t="n">
        <v>16</v>
      </c>
      <c r="DF96" s="3" t="n">
        <v>13</v>
      </c>
      <c r="DG96" s="3" t="n">
        <v>15</v>
      </c>
      <c r="DH96" s="3" t="n">
        <v>14</v>
      </c>
      <c r="DI96" s="3" t="n">
        <v>12</v>
      </c>
      <c r="DJ96" s="3" t="n">
        <v>15</v>
      </c>
      <c r="DK96" s="3" t="n">
        <v>13</v>
      </c>
      <c r="DL96" s="3" t="n">
        <v>24</v>
      </c>
    </row>
    <row r="97">
      <c r="A97" s="1" t="n">
        <v>96</v>
      </c>
      <c r="B97" s="3" t="n">
        <v>104</v>
      </c>
      <c r="C97" s="3" t="n">
        <v>3</v>
      </c>
      <c r="D97" s="4" t="inlineStr">
        <is>
          <t>Prunella modularis</t>
        </is>
      </c>
      <c r="E97" s="4" t="inlineStr">
        <is>
          <t>a+b</t>
        </is>
      </c>
      <c r="F97" s="4" t="inlineStr">
        <is>
          <t>m</t>
        </is>
      </c>
      <c r="G97" s="4" t="inlineStr">
        <is>
          <t>10mn</t>
        </is>
      </c>
      <c r="H97" s="4" t="inlineStr">
        <is>
          <t>HAZARD</t>
        </is>
      </c>
      <c r="I97" s="4" t="inlineStr">
        <is>
          <t>POLY</t>
        </is>
      </c>
      <c r="J97" s="5" t="inlineStr"/>
      <c r="K97" s="3" t="n">
        <v>203.3709035767551</v>
      </c>
      <c r="L97" s="3" t="n">
        <v>8</v>
      </c>
      <c r="M97" s="4" t="inlineStr">
        <is>
          <t>PrunModu-ab-10mn-m-haz-pol-ra-ma</t>
        </is>
      </c>
      <c r="N97" s="3" t="n">
        <v>1</v>
      </c>
      <c r="O97" s="3" t="n">
        <v>47</v>
      </c>
      <c r="P97" s="3" t="n">
        <v>10.1768391053626</v>
      </c>
      <c r="Q97" s="3" t="n">
        <v>271.22109039805</v>
      </c>
      <c r="R97" s="4" t="inlineStr">
        <is>
          <t>HAZARD</t>
        </is>
      </c>
      <c r="S97" s="4" t="inlineStr">
        <is>
          <t>POLY</t>
        </is>
      </c>
      <c r="T97" s="4" t="inlineStr">
        <is>
          <t>AIC</t>
        </is>
      </c>
      <c r="U97" s="3" t="n">
        <v>95</v>
      </c>
      <c r="V97" s="5" t="inlineStr"/>
      <c r="W97" s="3" t="n">
        <v>203.3709035767551</v>
      </c>
      <c r="X97" s="3" t="n">
        <v>8</v>
      </c>
      <c r="Y97" s="7" t="n">
        <v>1</v>
      </c>
      <c r="Z97" s="12" t="n">
        <v>45046.66326152778</v>
      </c>
      <c r="AA97" s="3" t="n">
        <v>0.950001</v>
      </c>
      <c r="AB97" s="4">
        <f>HYPERLINK("file:///PrunModu-ab-10mn-m-haz-pol-ra-ma-0ukbm4hm", "PrunModu-ab-10mn-m-haz-pol-ra-ma-0ukbm4hm")</f>
        <v/>
      </c>
      <c r="AC97" s="3" t="n">
        <v>46</v>
      </c>
      <c r="AD97" s="3" t="n">
        <v>96</v>
      </c>
      <c r="AE97" s="3" t="n">
        <v>190</v>
      </c>
      <c r="AF97" s="3" t="n">
        <v>0.2421053</v>
      </c>
      <c r="AG97" s="3" t="n">
        <v>0.1809328</v>
      </c>
      <c r="AH97" s="3" t="n">
        <v>0.1695358</v>
      </c>
      <c r="AI97" s="3" t="n">
        <v>0.3457379</v>
      </c>
      <c r="AJ97" s="3" t="n">
        <v>95</v>
      </c>
      <c r="AK97" s="3" t="n">
        <v>0</v>
      </c>
      <c r="AL97" s="3" t="n">
        <v>203.371</v>
      </c>
      <c r="AM97" s="3" t="n">
        <v>97.87234042553192</v>
      </c>
      <c r="AN97" s="3" t="n">
        <v>2</v>
      </c>
      <c r="AO97" s="3" t="n">
        <v>0</v>
      </c>
      <c r="AP97" s="3" t="n">
        <v>475.4609</v>
      </c>
      <c r="AQ97" s="6" t="n">
        <v>0.5385919</v>
      </c>
      <c r="AR97" s="3" t="n">
        <v>0.5385919</v>
      </c>
      <c r="AS97" s="5" t="inlineStr"/>
      <c r="AT97" s="5" t="inlineStr"/>
      <c r="AU97" s="3" t="n">
        <v>9.749304e-05</v>
      </c>
      <c r="AV97" s="3" t="n">
        <v>0.1120149</v>
      </c>
      <c r="AW97" s="3" t="n">
        <v>7.784605e-05</v>
      </c>
      <c r="AX97" s="3" t="n">
        <v>0.0001220986</v>
      </c>
      <c r="AY97" s="3" t="n">
        <v>44</v>
      </c>
      <c r="AZ97" s="3" t="n">
        <v>0.4959962</v>
      </c>
      <c r="BA97" s="3" t="n">
        <v>0.1120149</v>
      </c>
      <c r="BB97" s="3" t="n">
        <v>0.396042</v>
      </c>
      <c r="BC97" s="3" t="n">
        <v>0.621177</v>
      </c>
      <c r="BD97" s="3" t="n">
        <v>44</v>
      </c>
      <c r="BE97" s="3" t="n">
        <v>143.2281</v>
      </c>
      <c r="BF97" s="3" t="n">
        <v>0.05600744</v>
      </c>
      <c r="BG97" s="3" t="n">
        <v>127.9515</v>
      </c>
      <c r="BH97" s="3" t="n">
        <v>160.3286</v>
      </c>
      <c r="BI97" s="3" t="n">
        <v>44</v>
      </c>
      <c r="BJ97" s="3" t="n">
        <v>475.74</v>
      </c>
      <c r="BK97" s="3" t="n">
        <v>479.1182</v>
      </c>
      <c r="BL97" s="3" t="n">
        <v>-235.7304</v>
      </c>
      <c r="BM97" s="6" t="n">
        <v>0.4094636</v>
      </c>
      <c r="BN97" s="3" t="n">
        <v>0.6</v>
      </c>
      <c r="BO97" s="3" t="n">
        <v>0.4</v>
      </c>
      <c r="BP97" s="4" t="inlineStr">
        <is>
          <t>HAZARD</t>
        </is>
      </c>
      <c r="BQ97" s="4" t="inlineStr">
        <is>
          <t>POLY</t>
        </is>
      </c>
      <c r="BR97" s="3" t="n">
        <v>2</v>
      </c>
      <c r="BS97" s="3" t="n">
        <v>0</v>
      </c>
      <c r="BT97" s="3" t="n">
        <v>0</v>
      </c>
      <c r="BU97" s="3" t="n">
        <v>131.6269</v>
      </c>
      <c r="BV97" s="3" t="n">
        <v>8.675689999999999</v>
      </c>
      <c r="BW97" s="5" t="inlineStr"/>
      <c r="BX97" s="3" t="n">
        <v>3.756626</v>
      </c>
      <c r="BY97" s="3" t="n">
        <v>0.2128004</v>
      </c>
      <c r="BZ97" s="3" t="n">
        <v>2.477873</v>
      </c>
      <c r="CA97" s="3" t="n">
        <v>5.695304</v>
      </c>
      <c r="CB97" s="3" t="n">
        <v>138.0064</v>
      </c>
      <c r="CC97" s="3" t="n">
        <v>3.756626</v>
      </c>
      <c r="CD97" s="3" t="n">
        <v>0</v>
      </c>
      <c r="CE97" s="6" t="n">
        <v>0.2128004</v>
      </c>
      <c r="CF97" s="3" t="n">
        <v>2.477873</v>
      </c>
      <c r="CG97" s="3" t="n">
        <v>5.695304</v>
      </c>
      <c r="CH97" s="3" t="n">
        <v>138.0064</v>
      </c>
      <c r="CI97" s="3" t="n">
        <v>90</v>
      </c>
      <c r="CJ97" s="3" t="n">
        <v>0.2128004</v>
      </c>
      <c r="CK97" s="3" t="n">
        <v>59</v>
      </c>
      <c r="CL97" s="3" t="n">
        <v>137</v>
      </c>
      <c r="CM97" s="3" t="n">
        <v>138.0064</v>
      </c>
      <c r="CN97" s="3" t="n">
        <v>0.6062071108135648</v>
      </c>
      <c r="CO97" s="3" t="n">
        <v>0.5786230212056145</v>
      </c>
      <c r="CP97" s="3" t="n">
        <v>0.5843199077611698</v>
      </c>
      <c r="CQ97" s="3" t="n">
        <v>0.5790530648219403</v>
      </c>
      <c r="CR97" s="3" t="n">
        <v>0.5616828918450766</v>
      </c>
      <c r="CS97" s="3" t="n">
        <v>0.5657923070544449</v>
      </c>
      <c r="CT97" s="3" t="n">
        <v>0</v>
      </c>
      <c r="CU97" s="3" t="n">
        <v>2</v>
      </c>
      <c r="CV97" s="3" t="n">
        <v>0</v>
      </c>
      <c r="CW97" s="3" t="n">
        <v>0</v>
      </c>
      <c r="CX97" s="3" t="n">
        <v>0</v>
      </c>
      <c r="CY97" s="3" t="n">
        <v>0</v>
      </c>
      <c r="CZ97" s="3" t="n">
        <v>0</v>
      </c>
      <c r="DA97" s="3" t="n">
        <v>0</v>
      </c>
      <c r="DB97" s="3" t="n">
        <v>0</v>
      </c>
      <c r="DC97" s="3" t="n">
        <v>0</v>
      </c>
      <c r="DD97" s="3" t="n">
        <v>0</v>
      </c>
      <c r="DE97" s="3" t="n">
        <v>11</v>
      </c>
      <c r="DF97" s="3" t="n">
        <v>17</v>
      </c>
      <c r="DG97" s="3" t="n">
        <v>17</v>
      </c>
      <c r="DH97" s="3" t="n">
        <v>15</v>
      </c>
      <c r="DI97" s="3" t="n">
        <v>13</v>
      </c>
      <c r="DJ97" s="3" t="n">
        <v>16</v>
      </c>
      <c r="DK97" s="3" t="n">
        <v>14</v>
      </c>
      <c r="DL97" s="3" t="n">
        <v>11</v>
      </c>
    </row>
    <row r="98">
      <c r="A98" s="1" t="n">
        <v>97</v>
      </c>
      <c r="B98" s="3" t="n">
        <v>103</v>
      </c>
      <c r="C98" s="3" t="n">
        <v>3</v>
      </c>
      <c r="D98" s="4" t="inlineStr">
        <is>
          <t>Prunella modularis</t>
        </is>
      </c>
      <c r="E98" s="4" t="inlineStr">
        <is>
          <t>a+b</t>
        </is>
      </c>
      <c r="F98" s="4" t="inlineStr">
        <is>
          <t>m</t>
        </is>
      </c>
      <c r="G98" s="4" t="inlineStr">
        <is>
          <t>10mn</t>
        </is>
      </c>
      <c r="H98" s="4" t="inlineStr">
        <is>
          <t>HAZARD</t>
        </is>
      </c>
      <c r="I98" s="4" t="inlineStr">
        <is>
          <t>POLY</t>
        </is>
      </c>
      <c r="J98" s="5" t="inlineStr"/>
      <c r="K98" s="3" t="n">
        <v>202.123012452651</v>
      </c>
      <c r="L98" s="5" t="inlineStr"/>
      <c r="M98" s="4" t="inlineStr">
        <is>
          <t>PrunModu-ab-10mn-m-haz-pol-ra</t>
        </is>
      </c>
      <c r="N98" s="3" t="n">
        <v>1</v>
      </c>
      <c r="O98" s="3" t="n">
        <v>47</v>
      </c>
      <c r="P98" s="3" t="n">
        <v>10.1768391053626</v>
      </c>
      <c r="Q98" s="3" t="n">
        <v>271.22109039805</v>
      </c>
      <c r="R98" s="4" t="inlineStr">
        <is>
          <t>HAZARD</t>
        </is>
      </c>
      <c r="S98" s="4" t="inlineStr">
        <is>
          <t>POLY</t>
        </is>
      </c>
      <c r="T98" s="4" t="inlineStr">
        <is>
          <t>AIC</t>
        </is>
      </c>
      <c r="U98" s="3" t="n">
        <v>95</v>
      </c>
      <c r="V98" s="5" t="inlineStr"/>
      <c r="W98" s="3" t="n">
        <v>202.123012452651</v>
      </c>
      <c r="X98" s="5" t="inlineStr"/>
      <c r="Y98" s="7" t="n">
        <v>1</v>
      </c>
      <c r="Z98" s="12" t="n">
        <v>45046.6632615162</v>
      </c>
      <c r="AA98" s="3" t="n">
        <v>0.946997</v>
      </c>
      <c r="AB98" s="4">
        <f>HYPERLINK("file:///PrunModu-ab-10mn-m-haz-pol-ra-uf_q2t13", "PrunModu-ab-10mn-m-haz-pol-ra-uf_q2t13")</f>
        <v/>
      </c>
      <c r="AC98" s="3" t="n">
        <v>46</v>
      </c>
      <c r="AD98" s="3" t="n">
        <v>96</v>
      </c>
      <c r="AE98" s="3" t="n">
        <v>190</v>
      </c>
      <c r="AF98" s="3" t="n">
        <v>0.2421053</v>
      </c>
      <c r="AG98" s="3" t="n">
        <v>0.1809328</v>
      </c>
      <c r="AH98" s="3" t="n">
        <v>0.1695358</v>
      </c>
      <c r="AI98" s="3" t="n">
        <v>0.3457379</v>
      </c>
      <c r="AJ98" s="3" t="n">
        <v>95</v>
      </c>
      <c r="AK98" s="3" t="n">
        <v>0</v>
      </c>
      <c r="AL98" s="3" t="n">
        <v>202.123</v>
      </c>
      <c r="AM98" s="3" t="n">
        <v>97.87234042553192</v>
      </c>
      <c r="AN98" s="3" t="n">
        <v>2</v>
      </c>
      <c r="AO98" s="3" t="n">
        <v>0</v>
      </c>
      <c r="AP98" s="3" t="n">
        <v>475.4074</v>
      </c>
      <c r="AQ98" s="6" t="n">
        <v>0.5367286</v>
      </c>
      <c r="AR98" s="3" t="n">
        <v>0.2640904</v>
      </c>
      <c r="AS98" s="3" t="n">
        <v>0.06818539</v>
      </c>
      <c r="AT98" s="3" t="n">
        <v>0.5367286</v>
      </c>
      <c r="AU98" s="3" t="n">
        <v>9.754109e-05</v>
      </c>
      <c r="AV98" s="3" t="n">
        <v>0.1125183</v>
      </c>
      <c r="AW98" s="3" t="n">
        <v>7.780618000000001e-05</v>
      </c>
      <c r="AX98" s="3" t="n">
        <v>0.0001222816</v>
      </c>
      <c r="AY98" s="3" t="n">
        <v>44</v>
      </c>
      <c r="AZ98" s="3" t="n">
        <v>0.5018927</v>
      </c>
      <c r="BA98" s="3" t="n">
        <v>0.1125183</v>
      </c>
      <c r="BB98" s="3" t="n">
        <v>0.4003477</v>
      </c>
      <c r="BC98" s="3" t="n">
        <v>0.6291937</v>
      </c>
      <c r="BD98" s="3" t="n">
        <v>44</v>
      </c>
      <c r="BE98" s="3" t="n">
        <v>143.1928</v>
      </c>
      <c r="BF98" s="3" t="n">
        <v>0.05625915</v>
      </c>
      <c r="BG98" s="3" t="n">
        <v>127.8552</v>
      </c>
      <c r="BH98" s="3" t="n">
        <v>160.3703</v>
      </c>
      <c r="BI98" s="3" t="n">
        <v>44</v>
      </c>
      <c r="BJ98" s="3" t="n">
        <v>475.6865</v>
      </c>
      <c r="BK98" s="3" t="n">
        <v>479.0647</v>
      </c>
      <c r="BL98" s="3" t="n">
        <v>-235.7037</v>
      </c>
      <c r="BM98" s="6" t="n">
        <v>0.4104908</v>
      </c>
      <c r="BN98" s="3" t="n">
        <v>0.6</v>
      </c>
      <c r="BO98" s="3" t="n">
        <v>0.4</v>
      </c>
      <c r="BP98" s="4" t="inlineStr">
        <is>
          <t>HAZARD</t>
        </is>
      </c>
      <c r="BQ98" s="4" t="inlineStr">
        <is>
          <t>POLY</t>
        </is>
      </c>
      <c r="BR98" s="3" t="n">
        <v>2</v>
      </c>
      <c r="BS98" s="3" t="n">
        <v>0</v>
      </c>
      <c r="BT98" s="3" t="n">
        <v>0</v>
      </c>
      <c r="BU98" s="3" t="n">
        <v>131.5392</v>
      </c>
      <c r="BV98" s="3" t="n">
        <v>8.607480000000001</v>
      </c>
      <c r="BW98" s="5" t="inlineStr"/>
      <c r="BX98" s="3" t="n">
        <v>3.758478</v>
      </c>
      <c r="BY98" s="3" t="n">
        <v>0.2130658</v>
      </c>
      <c r="BZ98" s="3" t="n">
        <v>2.477842</v>
      </c>
      <c r="CA98" s="3" t="n">
        <v>5.700991</v>
      </c>
      <c r="CB98" s="3" t="n">
        <v>138.0944</v>
      </c>
      <c r="CC98" s="3" t="n">
        <v>3.758478</v>
      </c>
      <c r="CD98" s="3" t="n">
        <v>0</v>
      </c>
      <c r="CE98" s="6" t="n">
        <v>0.2130658</v>
      </c>
      <c r="CF98" s="3" t="n">
        <v>2.477842</v>
      </c>
      <c r="CG98" s="3" t="n">
        <v>5.700991</v>
      </c>
      <c r="CH98" s="3" t="n">
        <v>138.0944</v>
      </c>
      <c r="CI98" s="3" t="n">
        <v>90</v>
      </c>
      <c r="CJ98" s="3" t="n">
        <v>0.2130658</v>
      </c>
      <c r="CK98" s="3" t="n">
        <v>59</v>
      </c>
      <c r="CL98" s="3" t="n">
        <v>137</v>
      </c>
      <c r="CM98" s="3" t="n">
        <v>138.0944</v>
      </c>
      <c r="CN98" s="3" t="n">
        <v>0.6060065442583878</v>
      </c>
      <c r="CO98" s="3" t="n">
        <v>0.5783901313686858</v>
      </c>
      <c r="CP98" s="3" t="n">
        <v>0.5840386015104684</v>
      </c>
      <c r="CQ98" s="3" t="n">
        <v>0.5785824279576062</v>
      </c>
      <c r="CR98" s="3" t="n">
        <v>0.5615988440729547</v>
      </c>
      <c r="CS98" s="3" t="n">
        <v>0.5653684619243238</v>
      </c>
      <c r="CT98" s="3" t="n">
        <v>0</v>
      </c>
      <c r="CU98" s="3" t="n">
        <v>2</v>
      </c>
      <c r="CV98" s="3" t="n">
        <v>0</v>
      </c>
      <c r="CW98" s="3" t="n">
        <v>1</v>
      </c>
      <c r="CX98" s="3" t="n">
        <v>1</v>
      </c>
      <c r="CY98" s="3" t="n">
        <v>1</v>
      </c>
      <c r="CZ98" s="3" t="n">
        <v>1</v>
      </c>
      <c r="DA98" s="3" t="n">
        <v>1</v>
      </c>
      <c r="DB98" s="3" t="n">
        <v>1</v>
      </c>
      <c r="DC98" s="3" t="n">
        <v>1</v>
      </c>
      <c r="DD98" s="3" t="n">
        <v>1</v>
      </c>
      <c r="DE98" s="3" t="n">
        <v>12</v>
      </c>
      <c r="DF98" s="3" t="n">
        <v>18</v>
      </c>
      <c r="DG98" s="3" t="n">
        <v>18</v>
      </c>
      <c r="DH98" s="3" t="n">
        <v>16</v>
      </c>
      <c r="DI98" s="3" t="n">
        <v>14</v>
      </c>
      <c r="DJ98" s="3" t="n">
        <v>17</v>
      </c>
      <c r="DK98" s="3" t="n">
        <v>15</v>
      </c>
      <c r="DL98" s="3" t="n">
        <v>10</v>
      </c>
    </row>
    <row r="99">
      <c r="A99" s="1" t="n">
        <v>98</v>
      </c>
      <c r="B99" s="3" t="n">
        <v>99</v>
      </c>
      <c r="C99" s="3" t="n">
        <v>3</v>
      </c>
      <c r="D99" s="4" t="inlineStr">
        <is>
          <t>Prunella modularis</t>
        </is>
      </c>
      <c r="E99" s="4" t="inlineStr">
        <is>
          <t>a+b</t>
        </is>
      </c>
      <c r="F99" s="4" t="inlineStr">
        <is>
          <t>m</t>
        </is>
      </c>
      <c r="G99" s="4" t="inlineStr">
        <is>
          <t>10mn</t>
        </is>
      </c>
      <c r="H99" s="4" t="inlineStr">
        <is>
          <t>HNORMAL</t>
        </is>
      </c>
      <c r="I99" s="4" t="inlineStr">
        <is>
          <t>POLY</t>
        </is>
      </c>
      <c r="J99" s="3" t="n">
        <v>20</v>
      </c>
      <c r="K99" s="3" t="n">
        <v>200</v>
      </c>
      <c r="L99" s="5" t="inlineStr"/>
      <c r="M99" s="4" t="inlineStr">
        <is>
          <t>PrunModu-ab-10mn-m-hno-pol-l20-r200</t>
        </is>
      </c>
      <c r="N99" s="3" t="n">
        <v>0</v>
      </c>
      <c r="O99" s="3" t="n">
        <v>47</v>
      </c>
      <c r="P99" s="3" t="n">
        <v>10.1768391053626</v>
      </c>
      <c r="Q99" s="3" t="n">
        <v>271.22109039805</v>
      </c>
      <c r="R99" s="4" t="inlineStr">
        <is>
          <t>HNORMAL</t>
        </is>
      </c>
      <c r="S99" s="4" t="inlineStr">
        <is>
          <t>POLY</t>
        </is>
      </c>
      <c r="T99" s="4" t="inlineStr">
        <is>
          <t>AIC</t>
        </is>
      </c>
      <c r="U99" s="3" t="n">
        <v>95</v>
      </c>
      <c r="V99" s="3" t="n">
        <v>20</v>
      </c>
      <c r="W99" s="3" t="n">
        <v>200</v>
      </c>
      <c r="X99" s="5" t="inlineStr"/>
      <c r="Y99" s="6" t="n">
        <v>2</v>
      </c>
      <c r="Z99" s="12" t="n">
        <v>45046.66326049768</v>
      </c>
      <c r="AA99" s="3" t="n">
        <v>0.9820139999999999</v>
      </c>
      <c r="AB99" s="4">
        <f>HYPERLINK("file:///PrunModu-ab-10mn-m-hno-pol-l20-r200-4g5eods9", "PrunModu-ab-10mn-m-hno-pol-l20-r200-4g5eods9")</f>
        <v/>
      </c>
      <c r="AC99" s="3" t="n">
        <v>45</v>
      </c>
      <c r="AD99" s="3" t="n">
        <v>96</v>
      </c>
      <c r="AE99" s="3" t="n">
        <v>190</v>
      </c>
      <c r="AF99" s="3" t="n">
        <v>0.2368421</v>
      </c>
      <c r="AG99" s="3" t="n">
        <v>0.1795773</v>
      </c>
      <c r="AH99" s="3" t="n">
        <v>0.1662866</v>
      </c>
      <c r="AI99" s="3" t="n">
        <v>0.3373344</v>
      </c>
      <c r="AJ99" s="3" t="n">
        <v>95</v>
      </c>
      <c r="AK99" s="3" t="n">
        <v>20</v>
      </c>
      <c r="AL99" s="3" t="n">
        <v>200</v>
      </c>
      <c r="AM99" s="3" t="n">
        <v>95.74468085106383</v>
      </c>
      <c r="AN99" s="3" t="n">
        <v>2</v>
      </c>
      <c r="AO99" s="3" t="n">
        <v>0</v>
      </c>
      <c r="AP99" s="3" t="n">
        <v>458.4071</v>
      </c>
      <c r="AQ99" s="6" t="n">
        <v>0.2970577</v>
      </c>
      <c r="AR99" s="3" t="n">
        <v>0.1097125</v>
      </c>
      <c r="AS99" s="3" t="n">
        <v>0.4890311</v>
      </c>
      <c r="AT99" s="3" t="n">
        <v>0.2970577</v>
      </c>
      <c r="AU99" s="3" t="n">
        <v>0.0001361461</v>
      </c>
      <c r="AV99" s="3" t="n">
        <v>0.2433983</v>
      </c>
      <c r="AW99" s="3" t="n">
        <v>8.392426e-05</v>
      </c>
      <c r="AX99" s="3" t="n">
        <v>0.000220863</v>
      </c>
      <c r="AY99" s="3" t="n">
        <v>43</v>
      </c>
      <c r="AZ99" s="3" t="n">
        <v>0.3672525</v>
      </c>
      <c r="BA99" s="3" t="n">
        <v>0.2433983</v>
      </c>
      <c r="BB99" s="3" t="n">
        <v>0.2263847</v>
      </c>
      <c r="BC99" s="3" t="n">
        <v>0.5957753</v>
      </c>
      <c r="BD99" s="3" t="n">
        <v>43</v>
      </c>
      <c r="BE99" s="3" t="n">
        <v>121.2027</v>
      </c>
      <c r="BF99" s="3" t="n">
        <v>0.1216992</v>
      </c>
      <c r="BG99" s="3" t="n">
        <v>94.91068</v>
      </c>
      <c r="BH99" s="3" t="n">
        <v>154.7782</v>
      </c>
      <c r="BI99" s="3" t="n">
        <v>43</v>
      </c>
      <c r="BJ99" s="3" t="n">
        <v>458.6928</v>
      </c>
      <c r="BK99" s="3" t="n">
        <v>462.0204</v>
      </c>
      <c r="BL99" s="3" t="n">
        <v>-227.2036</v>
      </c>
      <c r="BM99" s="7" t="n">
        <v>0.9001629</v>
      </c>
      <c r="BN99" s="3" t="n">
        <v>0.8</v>
      </c>
      <c r="BO99" s="3" t="n">
        <v>0.7</v>
      </c>
      <c r="BP99" s="4" t="inlineStr">
        <is>
          <t>HNORMAL</t>
        </is>
      </c>
      <c r="BQ99" s="4" t="inlineStr">
        <is>
          <t>POLY</t>
        </is>
      </c>
      <c r="BR99" s="3" t="n">
        <v>1</v>
      </c>
      <c r="BS99" s="3" t="n">
        <v>1</v>
      </c>
      <c r="BT99" s="3" t="n">
        <v>0</v>
      </c>
      <c r="BU99" s="3" t="n">
        <v>115.4084</v>
      </c>
      <c r="BV99" s="3" t="n">
        <v>-1.272534</v>
      </c>
      <c r="BW99" s="5" t="inlineStr"/>
      <c r="BX99" s="3" t="n">
        <v>5.131972</v>
      </c>
      <c r="BY99" s="3" t="n">
        <v>0.3024744</v>
      </c>
      <c r="BZ99" s="3" t="n">
        <v>2.851121</v>
      </c>
      <c r="CA99" s="3" t="n">
        <v>9.237468</v>
      </c>
      <c r="CB99" s="3" t="n">
        <v>90.42637999999999</v>
      </c>
      <c r="CC99" s="3" t="n">
        <v>5.131972</v>
      </c>
      <c r="CD99" s="3" t="n">
        <v>0.08835269999999998</v>
      </c>
      <c r="CE99" s="10" t="n">
        <v>0.3024744</v>
      </c>
      <c r="CF99" s="3" t="n">
        <v>2.851121</v>
      </c>
      <c r="CG99" s="3" t="n">
        <v>9.237468</v>
      </c>
      <c r="CH99" s="3" t="n">
        <v>90.42637999999999</v>
      </c>
      <c r="CI99" s="3" t="n">
        <v>123</v>
      </c>
      <c r="CJ99" s="3" t="n">
        <v>0.3024744</v>
      </c>
      <c r="CK99" s="3" t="n">
        <v>68</v>
      </c>
      <c r="CL99" s="3" t="n">
        <v>222</v>
      </c>
      <c r="CM99" s="3" t="n">
        <v>90.42637999999999</v>
      </c>
      <c r="CN99" s="3" t="n">
        <v>0.6477085492805241</v>
      </c>
      <c r="CO99" s="3" t="n">
        <v>0.6124635127173975</v>
      </c>
      <c r="CP99" s="3" t="n">
        <v>0.5822548452591737</v>
      </c>
      <c r="CQ99" s="3" t="n">
        <v>0.5403042846632446</v>
      </c>
      <c r="CR99" s="3" t="n">
        <v>0.6111336849355777</v>
      </c>
      <c r="CS99" s="3" t="n">
        <v>0.4834513795763773</v>
      </c>
      <c r="CT99" s="3" t="n">
        <v>1</v>
      </c>
      <c r="CU99" s="3" t="n">
        <v>2</v>
      </c>
      <c r="CV99" s="3" t="n">
        <v>0</v>
      </c>
      <c r="CW99" s="3" t="n">
        <v>0</v>
      </c>
      <c r="CX99" s="3" t="n">
        <v>1</v>
      </c>
      <c r="CY99" s="3" t="n">
        <v>0</v>
      </c>
      <c r="CZ99" s="3" t="n">
        <v>0</v>
      </c>
      <c r="DA99" s="3" t="n">
        <v>0</v>
      </c>
      <c r="DB99" s="3" t="n">
        <v>0</v>
      </c>
      <c r="DC99" s="3" t="n">
        <v>0</v>
      </c>
      <c r="DD99" s="3" t="n">
        <v>1</v>
      </c>
      <c r="DE99" s="3" t="n">
        <v>21</v>
      </c>
      <c r="DF99" s="3" t="n">
        <v>12</v>
      </c>
      <c r="DG99" s="3" t="n">
        <v>14</v>
      </c>
      <c r="DH99" s="3" t="n">
        <v>17</v>
      </c>
      <c r="DI99" s="3" t="n">
        <v>17</v>
      </c>
      <c r="DJ99" s="3" t="n">
        <v>13</v>
      </c>
      <c r="DK99" s="3" t="n">
        <v>23</v>
      </c>
      <c r="DL99" s="3" t="n">
        <v>19</v>
      </c>
    </row>
    <row r="100">
      <c r="A100" s="1" t="n">
        <v>99</v>
      </c>
      <c r="B100" t="n">
        <v>111</v>
      </c>
      <c r="C100" t="n">
        <v>3</v>
      </c>
      <c r="D100" s="8" t="inlineStr">
        <is>
          <t>Prunella modularis</t>
        </is>
      </c>
      <c r="E100" s="8" t="inlineStr">
        <is>
          <t>a+b</t>
        </is>
      </c>
      <c r="F100" s="8" t="inlineStr">
        <is>
          <t>m</t>
        </is>
      </c>
      <c r="G100" s="8" t="inlineStr">
        <is>
          <t>10mn</t>
        </is>
      </c>
      <c r="H100" s="8" t="inlineStr">
        <is>
          <t>HAZARD</t>
        </is>
      </c>
      <c r="I100" s="8" t="inlineStr">
        <is>
          <t>POLY</t>
        </is>
      </c>
      <c r="J100" s="9" t="inlineStr"/>
      <c r="K100" t="n">
        <v>200</v>
      </c>
      <c r="L100" s="9" t="inlineStr"/>
      <c r="M100" s="8" t="inlineStr">
        <is>
          <t>PrunModu-ab-10mn-m-haz-pol-r200</t>
        </is>
      </c>
      <c r="N100" t="n">
        <v>0</v>
      </c>
      <c r="O100" t="n">
        <v>47</v>
      </c>
      <c r="P100" t="n">
        <v>10.1768391053626</v>
      </c>
      <c r="Q100" t="n">
        <v>271.22109039805</v>
      </c>
      <c r="R100" s="8" t="inlineStr">
        <is>
          <t>HAZARD</t>
        </is>
      </c>
      <c r="S100" s="8" t="inlineStr">
        <is>
          <t>POLY</t>
        </is>
      </c>
      <c r="T100" s="8" t="inlineStr">
        <is>
          <t>AIC</t>
        </is>
      </c>
      <c r="U100" t="n">
        <v>95</v>
      </c>
      <c r="V100" s="9" t="inlineStr"/>
      <c r="W100" t="n">
        <v>200</v>
      </c>
      <c r="X100" s="9" t="inlineStr"/>
      <c r="Y100" s="6" t="n">
        <v>2</v>
      </c>
      <c r="Z100" s="2" t="n">
        <v>45046.66326226852</v>
      </c>
      <c r="AA100" t="n">
        <v>1.023001</v>
      </c>
      <c r="AB100" s="8">
        <f>HYPERLINK("file:///PrunModu-ab-10mn-m-haz-pol-r200-gd_fp2_2", "PrunModu-ab-10mn-m-haz-pol-r200-gd_fp2_2")</f>
        <v/>
      </c>
      <c r="AC100" t="n">
        <v>46</v>
      </c>
      <c r="AD100" t="n">
        <v>96</v>
      </c>
      <c r="AE100" t="n">
        <v>190</v>
      </c>
      <c r="AF100" t="n">
        <v>0.2421053</v>
      </c>
      <c r="AG100" t="n">
        <v>0.1809328</v>
      </c>
      <c r="AH100" t="n">
        <v>0.1695358</v>
      </c>
      <c r="AI100" t="n">
        <v>0.3457379</v>
      </c>
      <c r="AJ100" t="n">
        <v>95</v>
      </c>
      <c r="AK100" t="n">
        <v>0</v>
      </c>
      <c r="AL100" t="n">
        <v>200</v>
      </c>
      <c r="AM100" t="n">
        <v>97.87234042553192</v>
      </c>
      <c r="AN100" t="n">
        <v>2</v>
      </c>
      <c r="AO100" t="n">
        <v>1.271500000000003</v>
      </c>
      <c r="AP100" t="n">
        <v>475.3072</v>
      </c>
      <c r="AQ100" s="6" t="n">
        <v>0.372244</v>
      </c>
      <c r="AR100" t="n">
        <v>0.1808018</v>
      </c>
      <c r="AS100" t="n">
        <v>0.05908841</v>
      </c>
      <c r="AT100" t="n">
        <v>0.372244</v>
      </c>
      <c r="AU100" t="n">
        <v>9.763538e-05</v>
      </c>
      <c r="AV100" t="n">
        <v>0.1134551</v>
      </c>
      <c r="AW100" t="n">
        <v>7.773586999999999e-05</v>
      </c>
      <c r="AX100" t="n">
        <v>0.0001226289</v>
      </c>
      <c r="AY100" t="n">
        <v>44</v>
      </c>
      <c r="AZ100" t="n">
        <v>0.5121095</v>
      </c>
      <c r="BA100" t="n">
        <v>0.1134551</v>
      </c>
      <c r="BB100" t="n">
        <v>0.4077341</v>
      </c>
      <c r="BC100" t="n">
        <v>0.6432037</v>
      </c>
      <c r="BD100" t="n">
        <v>44</v>
      </c>
      <c r="BE100" t="n">
        <v>143.1236</v>
      </c>
      <c r="BF100" t="n">
        <v>0.05672756</v>
      </c>
      <c r="BG100" t="n">
        <v>127.6732</v>
      </c>
      <c r="BH100" t="n">
        <v>160.4438</v>
      </c>
      <c r="BI100" t="n">
        <v>44</v>
      </c>
      <c r="BJ100" t="n">
        <v>475.5863</v>
      </c>
      <c r="BK100" t="n">
        <v>478.9644</v>
      </c>
      <c r="BL100" t="n">
        <v>-235.6536</v>
      </c>
      <c r="BM100" s="6" t="n">
        <v>0.4125101</v>
      </c>
      <c r="BN100" t="n">
        <v>0.6</v>
      </c>
      <c r="BO100" t="n">
        <v>0.4</v>
      </c>
      <c r="BP100" s="8" t="inlineStr">
        <is>
          <t>HAZARD</t>
        </is>
      </c>
      <c r="BQ100" s="8" t="inlineStr">
        <is>
          <t>POLY</t>
        </is>
      </c>
      <c r="BR100" t="n">
        <v>2</v>
      </c>
      <c r="BS100" t="n">
        <v>0</v>
      </c>
      <c r="BT100" t="n">
        <v>0</v>
      </c>
      <c r="BU100" t="n">
        <v>131.3721</v>
      </c>
      <c r="BV100" t="n">
        <v>8.480544999999999</v>
      </c>
      <c r="BW100" s="9" t="inlineStr"/>
      <c r="BX100" t="n">
        <v>3.76211</v>
      </c>
      <c r="BY100" t="n">
        <v>0.2135621</v>
      </c>
      <c r="BZ100" t="n">
        <v>2.477894</v>
      </c>
      <c r="CA100" t="n">
        <v>5.711896</v>
      </c>
      <c r="CB100" t="n">
        <v>138.2474</v>
      </c>
      <c r="CC100" t="n">
        <v>3.76211</v>
      </c>
      <c r="CD100" t="n">
        <v>0</v>
      </c>
      <c r="CE100" s="6" t="n">
        <v>0.2135621</v>
      </c>
      <c r="CF100" t="n">
        <v>2.477894</v>
      </c>
      <c r="CG100" t="n">
        <v>5.711896</v>
      </c>
      <c r="CH100" t="n">
        <v>138.2474</v>
      </c>
      <c r="CI100" t="n">
        <v>90</v>
      </c>
      <c r="CJ100" t="n">
        <v>0.2135621</v>
      </c>
      <c r="CK100" t="n">
        <v>59</v>
      </c>
      <c r="CL100" t="n">
        <v>137</v>
      </c>
      <c r="CM100" t="n">
        <v>138.2474</v>
      </c>
      <c r="CN100" t="n">
        <v>0.575334299080735</v>
      </c>
      <c r="CO100" t="n">
        <v>0.5525753422796373</v>
      </c>
      <c r="CP100" t="n">
        <v>0.5578886287872162</v>
      </c>
      <c r="CQ100" t="n">
        <v>0.5333632480676289</v>
      </c>
      <c r="CR100" t="n">
        <v>0.5394850409410744</v>
      </c>
      <c r="CS100" t="n">
        <v>0.5424830270682286</v>
      </c>
      <c r="CT100" t="n">
        <v>0</v>
      </c>
      <c r="CU100" t="n">
        <v>2</v>
      </c>
      <c r="CV100" t="n">
        <v>1</v>
      </c>
      <c r="CW100" t="n">
        <v>1</v>
      </c>
      <c r="CX100" t="n">
        <v>0</v>
      </c>
      <c r="CY100" t="n">
        <v>1</v>
      </c>
      <c r="CZ100" t="n">
        <v>1</v>
      </c>
      <c r="DA100" t="n">
        <v>1</v>
      </c>
      <c r="DB100" t="n">
        <v>1</v>
      </c>
      <c r="DC100" t="n">
        <v>1</v>
      </c>
      <c r="DD100" t="n">
        <v>0</v>
      </c>
      <c r="DE100" t="n">
        <v>19</v>
      </c>
      <c r="DF100" t="n">
        <v>21</v>
      </c>
      <c r="DG100" t="n">
        <v>19</v>
      </c>
      <c r="DH100" t="n">
        <v>18</v>
      </c>
      <c r="DI100" t="n">
        <v>18</v>
      </c>
      <c r="DJ100" t="n">
        <v>19</v>
      </c>
      <c r="DK100" t="n">
        <v>16</v>
      </c>
      <c r="DL100" t="n">
        <v>9</v>
      </c>
    </row>
    <row r="101">
      <c r="A101" s="1" t="n">
        <v>100</v>
      </c>
      <c r="B101" s="3" t="n">
        <v>102</v>
      </c>
      <c r="C101" s="3" t="n">
        <v>3</v>
      </c>
      <c r="D101" s="4" t="inlineStr">
        <is>
          <t>Prunella modularis</t>
        </is>
      </c>
      <c r="E101" s="4" t="inlineStr">
        <is>
          <t>a+b</t>
        </is>
      </c>
      <c r="F101" s="4" t="inlineStr">
        <is>
          <t>m</t>
        </is>
      </c>
      <c r="G101" s="4" t="inlineStr">
        <is>
          <t>10mn</t>
        </is>
      </c>
      <c r="H101" s="4" t="inlineStr">
        <is>
          <t>HAZARD</t>
        </is>
      </c>
      <c r="I101" s="4" t="inlineStr">
        <is>
          <t>POLY</t>
        </is>
      </c>
      <c r="J101" s="5" t="inlineStr"/>
      <c r="K101" s="5" t="inlineStr"/>
      <c r="L101" s="3" t="n">
        <v>6</v>
      </c>
      <c r="M101" s="4" t="inlineStr">
        <is>
          <t>PrunModu-ab-10mn-m-haz-pol-ma</t>
        </is>
      </c>
      <c r="N101" s="3" t="n">
        <v>1</v>
      </c>
      <c r="O101" s="3" t="n">
        <v>47</v>
      </c>
      <c r="P101" s="3" t="n">
        <v>10.1768391053626</v>
      </c>
      <c r="Q101" s="3" t="n">
        <v>271.22109039805</v>
      </c>
      <c r="R101" s="4" t="inlineStr">
        <is>
          <t>HAZARD</t>
        </is>
      </c>
      <c r="S101" s="4" t="inlineStr">
        <is>
          <t>POLY</t>
        </is>
      </c>
      <c r="T101" s="4" t="inlineStr">
        <is>
          <t>AIC</t>
        </is>
      </c>
      <c r="U101" s="3" t="n">
        <v>95</v>
      </c>
      <c r="V101" s="5" t="inlineStr"/>
      <c r="W101" s="5" t="inlineStr"/>
      <c r="X101" s="3" t="n">
        <v>6</v>
      </c>
      <c r="Y101" s="6" t="n">
        <v>2</v>
      </c>
      <c r="Z101" s="12" t="n">
        <v>45046.66326127315</v>
      </c>
      <c r="AA101" s="3" t="n">
        <v>0.771001</v>
      </c>
      <c r="AB101" s="4">
        <f>HYPERLINK("file:///PrunModu-ab-10mn-m-haz-pol-ma-76d8cb3e", "PrunModu-ab-10mn-m-haz-pol-ma-76d8cb3e")</f>
        <v/>
      </c>
      <c r="AC101" s="3" t="n">
        <v>47</v>
      </c>
      <c r="AD101" s="3" t="n">
        <v>96</v>
      </c>
      <c r="AE101" s="3" t="n">
        <v>190</v>
      </c>
      <c r="AF101" s="3" t="n">
        <v>0.2473684</v>
      </c>
      <c r="AG101" s="3" t="n">
        <v>0.1770701</v>
      </c>
      <c r="AH101" s="3" t="n">
        <v>0.1745236</v>
      </c>
      <c r="AI101" s="3" t="n">
        <v>0.3506182</v>
      </c>
      <c r="AJ101" s="3" t="n">
        <v>95</v>
      </c>
      <c r="AK101" s="3" t="n">
        <v>0</v>
      </c>
      <c r="AL101" s="3" t="n">
        <v>271.2211</v>
      </c>
      <c r="AM101" s="3" t="n">
        <v>100</v>
      </c>
      <c r="AN101" s="3" t="n">
        <v>2</v>
      </c>
      <c r="AO101" s="3" t="n">
        <v>0</v>
      </c>
      <c r="AP101" s="3" t="n">
        <v>495.8004</v>
      </c>
      <c r="AQ101" s="6" t="n">
        <v>0.2428885</v>
      </c>
      <c r="AR101" s="3" t="n">
        <v>0.2428885</v>
      </c>
      <c r="AS101" s="5" t="inlineStr"/>
      <c r="AT101" s="5" t="inlineStr"/>
      <c r="AU101" s="3" t="n">
        <v>9.739612e-05</v>
      </c>
      <c r="AV101" s="3" t="n">
        <v>0.1226078</v>
      </c>
      <c r="AW101" s="3" t="n">
        <v>7.615435e-05</v>
      </c>
      <c r="AX101" s="3" t="n">
        <v>0.0001245629</v>
      </c>
      <c r="AY101" s="3" t="n">
        <v>45</v>
      </c>
      <c r="AZ101" s="3" t="n">
        <v>0.2791524</v>
      </c>
      <c r="BA101" s="3" t="n">
        <v>0.1226078</v>
      </c>
      <c r="BB101" s="3" t="n">
        <v>0.2182702</v>
      </c>
      <c r="BC101" s="3" t="n">
        <v>0.3570165</v>
      </c>
      <c r="BD101" s="3" t="n">
        <v>45</v>
      </c>
      <c r="BE101" s="3" t="n">
        <v>143.2993</v>
      </c>
      <c r="BF101" s="3" t="n">
        <v>0.06130389</v>
      </c>
      <c r="BG101" s="3" t="n">
        <v>126.6692</v>
      </c>
      <c r="BH101" s="3" t="n">
        <v>162.1128</v>
      </c>
      <c r="BI101" s="3" t="n">
        <v>45</v>
      </c>
      <c r="BJ101" s="3" t="n">
        <v>496.0732</v>
      </c>
      <c r="BK101" s="3" t="n">
        <v>499.5007</v>
      </c>
      <c r="BL101" s="3" t="n">
        <v>-245.9002</v>
      </c>
      <c r="BM101" s="6" t="n">
        <v>0.4678138</v>
      </c>
      <c r="BN101" s="3" t="n">
        <v>0.6</v>
      </c>
      <c r="BO101" s="3" t="n">
        <v>0.5</v>
      </c>
      <c r="BP101" s="4" t="inlineStr">
        <is>
          <t>HAZARD</t>
        </is>
      </c>
      <c r="BQ101" s="4" t="inlineStr">
        <is>
          <t>POLY</t>
        </is>
      </c>
      <c r="BR101" s="3" t="n">
        <v>2</v>
      </c>
      <c r="BS101" s="3" t="n">
        <v>0</v>
      </c>
      <c r="BT101" s="3" t="n">
        <v>0</v>
      </c>
      <c r="BU101" s="3" t="n">
        <v>127.9388</v>
      </c>
      <c r="BV101" s="3" t="n">
        <v>7.240566</v>
      </c>
      <c r="BW101" s="5" t="inlineStr"/>
      <c r="BX101" s="3" t="n">
        <v>3.834476</v>
      </c>
      <c r="BY101" s="3" t="n">
        <v>0.2153752</v>
      </c>
      <c r="BZ101" s="3" t="n">
        <v>2.516935</v>
      </c>
      <c r="CA101" s="3" t="n">
        <v>5.841712</v>
      </c>
      <c r="CB101" s="3" t="n">
        <v>139.9955</v>
      </c>
      <c r="CC101" s="3" t="n">
        <v>3.834476</v>
      </c>
      <c r="CD101" s="3" t="n">
        <v>0</v>
      </c>
      <c r="CE101" s="6" t="n">
        <v>0.2153752</v>
      </c>
      <c r="CF101" s="3" t="n">
        <v>2.516935</v>
      </c>
      <c r="CG101" s="3" t="n">
        <v>5.841712</v>
      </c>
      <c r="CH101" s="3" t="n">
        <v>139.9955</v>
      </c>
      <c r="CI101" s="3" t="n">
        <v>92</v>
      </c>
      <c r="CJ101" s="3" t="n">
        <v>0.2153752</v>
      </c>
      <c r="CK101" s="3" t="n">
        <v>60</v>
      </c>
      <c r="CL101" s="3" t="n">
        <v>140</v>
      </c>
      <c r="CM101" s="3" t="n">
        <v>139.9955</v>
      </c>
      <c r="CN101" s="3" t="n">
        <v>0.5699498574560965</v>
      </c>
      <c r="CO101" s="3" t="n">
        <v>0.5476216174013208</v>
      </c>
      <c r="CP101" s="3" t="n">
        <v>0.5525789937757243</v>
      </c>
      <c r="CQ101" s="3" t="n">
        <v>0.5043466059290537</v>
      </c>
      <c r="CR101" s="3" t="n">
        <v>0.542448692259379</v>
      </c>
      <c r="CS101" s="3" t="n">
        <v>0.5366963057300853</v>
      </c>
      <c r="CT101" s="3" t="n">
        <v>0</v>
      </c>
      <c r="CU101" s="3" t="n">
        <v>0</v>
      </c>
      <c r="CV101" s="3" t="n">
        <v>0</v>
      </c>
      <c r="CW101" s="3" t="n">
        <v>1</v>
      </c>
      <c r="CX101" s="3" t="n">
        <v>0</v>
      </c>
      <c r="CY101" s="3" t="n">
        <v>1</v>
      </c>
      <c r="CZ101" s="3" t="n">
        <v>1</v>
      </c>
      <c r="DA101" s="3" t="n">
        <v>1</v>
      </c>
      <c r="DB101" s="3" t="n">
        <v>1</v>
      </c>
      <c r="DC101" s="3" t="n">
        <v>1</v>
      </c>
      <c r="DD101" s="3" t="n">
        <v>1</v>
      </c>
      <c r="DE101" s="3" t="n">
        <v>24</v>
      </c>
      <c r="DF101" s="3" t="n">
        <v>22</v>
      </c>
      <c r="DG101" s="3" t="n">
        <v>21</v>
      </c>
      <c r="DH101" s="3" t="n">
        <v>19</v>
      </c>
      <c r="DI101" s="3" t="n">
        <v>21</v>
      </c>
      <c r="DJ101" s="3" t="n">
        <v>18</v>
      </c>
      <c r="DK101" s="3" t="n">
        <v>17</v>
      </c>
      <c r="DL101" s="3" t="n">
        <v>2</v>
      </c>
    </row>
    <row r="102">
      <c r="A102" s="1" t="n">
        <v>101</v>
      </c>
      <c r="B102" s="3" t="n">
        <v>101</v>
      </c>
      <c r="C102" s="3" t="n">
        <v>3</v>
      </c>
      <c r="D102" s="4" t="inlineStr">
        <is>
          <t>Prunella modularis</t>
        </is>
      </c>
      <c r="E102" s="4" t="inlineStr">
        <is>
          <t>a+b</t>
        </is>
      </c>
      <c r="F102" s="4" t="inlineStr">
        <is>
          <t>m</t>
        </is>
      </c>
      <c r="G102" s="4" t="inlineStr">
        <is>
          <t>10mn</t>
        </is>
      </c>
      <c r="H102" s="4" t="inlineStr">
        <is>
          <t>HAZARD</t>
        </is>
      </c>
      <c r="I102" s="4" t="inlineStr">
        <is>
          <t>POLY</t>
        </is>
      </c>
      <c r="J102" s="5" t="inlineStr"/>
      <c r="K102" s="5" t="inlineStr"/>
      <c r="L102" s="5" t="inlineStr"/>
      <c r="M102" s="4" t="inlineStr">
        <is>
          <t>PrunModu-ab-10mn-m-haz-pol</t>
        </is>
      </c>
      <c r="N102" s="3" t="n">
        <v>0</v>
      </c>
      <c r="O102" s="3" t="n">
        <v>47</v>
      </c>
      <c r="P102" s="3" t="n">
        <v>10.1768391053626</v>
      </c>
      <c r="Q102" s="3" t="n">
        <v>271.22109039805</v>
      </c>
      <c r="R102" s="4" t="inlineStr">
        <is>
          <t>HAZARD</t>
        </is>
      </c>
      <c r="S102" s="4" t="inlineStr">
        <is>
          <t>POLY</t>
        </is>
      </c>
      <c r="T102" s="4" t="inlineStr">
        <is>
          <t>AIC</t>
        </is>
      </c>
      <c r="U102" s="3" t="n">
        <v>95</v>
      </c>
      <c r="V102" s="5" t="inlineStr"/>
      <c r="W102" s="5" t="inlineStr"/>
      <c r="X102" s="5" t="inlineStr"/>
      <c r="Y102" s="6" t="n">
        <v>2</v>
      </c>
      <c r="Z102" s="12" t="n">
        <v>45046.6632609375</v>
      </c>
      <c r="AA102" s="3" t="n">
        <v>0.8940080000000001</v>
      </c>
      <c r="AB102" s="4">
        <f>HYPERLINK("file:///PrunModu-ab-10mn-m-haz-pol-arde82wl", "PrunModu-ab-10mn-m-haz-pol-arde82wl")</f>
        <v/>
      </c>
      <c r="AC102" s="3" t="n">
        <v>47</v>
      </c>
      <c r="AD102" s="3" t="n">
        <v>96</v>
      </c>
      <c r="AE102" s="3" t="n">
        <v>190</v>
      </c>
      <c r="AF102" s="3" t="n">
        <v>0.2473684</v>
      </c>
      <c r="AG102" s="3" t="n">
        <v>0.1770701</v>
      </c>
      <c r="AH102" s="3" t="n">
        <v>0.1745236</v>
      </c>
      <c r="AI102" s="3" t="n">
        <v>0.3506182</v>
      </c>
      <c r="AJ102" s="3" t="n">
        <v>95</v>
      </c>
      <c r="AK102" s="3" t="n">
        <v>0</v>
      </c>
      <c r="AL102" s="3" t="n">
        <v>271.2211</v>
      </c>
      <c r="AM102" s="3" t="n">
        <v>100</v>
      </c>
      <c r="AN102" s="3" t="n">
        <v>2</v>
      </c>
      <c r="AO102" s="3" t="n">
        <v>0</v>
      </c>
      <c r="AP102" s="3" t="n">
        <v>495.8004</v>
      </c>
      <c r="AQ102" s="6" t="n">
        <v>0.2201318</v>
      </c>
      <c r="AR102" s="3" t="n">
        <v>0.05121505</v>
      </c>
      <c r="AS102" s="3" t="n">
        <v>0.2428885</v>
      </c>
      <c r="AT102" s="3" t="n">
        <v>0.2201318</v>
      </c>
      <c r="AU102" s="3" t="n">
        <v>9.739612e-05</v>
      </c>
      <c r="AV102" s="3" t="n">
        <v>0.1226078</v>
      </c>
      <c r="AW102" s="3" t="n">
        <v>7.615435e-05</v>
      </c>
      <c r="AX102" s="3" t="n">
        <v>0.0001245629</v>
      </c>
      <c r="AY102" s="3" t="n">
        <v>45</v>
      </c>
      <c r="AZ102" s="3" t="n">
        <v>0.2791524</v>
      </c>
      <c r="BA102" s="3" t="n">
        <v>0.1226078</v>
      </c>
      <c r="BB102" s="3" t="n">
        <v>0.2182702</v>
      </c>
      <c r="BC102" s="3" t="n">
        <v>0.3570165</v>
      </c>
      <c r="BD102" s="3" t="n">
        <v>45</v>
      </c>
      <c r="BE102" s="3" t="n">
        <v>143.2993</v>
      </c>
      <c r="BF102" s="3" t="n">
        <v>0.06130389</v>
      </c>
      <c r="BG102" s="3" t="n">
        <v>126.6692</v>
      </c>
      <c r="BH102" s="3" t="n">
        <v>162.1128</v>
      </c>
      <c r="BI102" s="3" t="n">
        <v>45</v>
      </c>
      <c r="BJ102" s="3" t="n">
        <v>496.0732</v>
      </c>
      <c r="BK102" s="3" t="n">
        <v>499.5007</v>
      </c>
      <c r="BL102" s="3" t="n">
        <v>-245.9002</v>
      </c>
      <c r="BM102" s="6" t="n">
        <v>0.4678138</v>
      </c>
      <c r="BN102" s="3" t="n">
        <v>0.6</v>
      </c>
      <c r="BO102" s="3" t="n">
        <v>0.5</v>
      </c>
      <c r="BP102" s="4" t="inlineStr">
        <is>
          <t>HAZARD</t>
        </is>
      </c>
      <c r="BQ102" s="4" t="inlineStr">
        <is>
          <t>POLY</t>
        </is>
      </c>
      <c r="BR102" s="3" t="n">
        <v>2</v>
      </c>
      <c r="BS102" s="3" t="n">
        <v>0</v>
      </c>
      <c r="BT102" s="3" t="n">
        <v>0</v>
      </c>
      <c r="BU102" s="3" t="n">
        <v>127.9388</v>
      </c>
      <c r="BV102" s="3" t="n">
        <v>7.240566</v>
      </c>
      <c r="BW102" s="5" t="inlineStr"/>
      <c r="BX102" s="3" t="n">
        <v>3.834476</v>
      </c>
      <c r="BY102" s="3" t="n">
        <v>0.2153752</v>
      </c>
      <c r="BZ102" s="3" t="n">
        <v>2.516935</v>
      </c>
      <c r="CA102" s="3" t="n">
        <v>5.841712</v>
      </c>
      <c r="CB102" s="3" t="n">
        <v>139.9955</v>
      </c>
      <c r="CC102" s="3" t="n">
        <v>3.834476</v>
      </c>
      <c r="CD102" s="3" t="n">
        <v>0</v>
      </c>
      <c r="CE102" s="6" t="n">
        <v>0.2153752</v>
      </c>
      <c r="CF102" s="3" t="n">
        <v>2.516935</v>
      </c>
      <c r="CG102" s="3" t="n">
        <v>5.841712</v>
      </c>
      <c r="CH102" s="3" t="n">
        <v>139.9955</v>
      </c>
      <c r="CI102" s="3" t="n">
        <v>92</v>
      </c>
      <c r="CJ102" s="3" t="n">
        <v>0.2153752</v>
      </c>
      <c r="CK102" s="3" t="n">
        <v>60</v>
      </c>
      <c r="CL102" s="3" t="n">
        <v>140</v>
      </c>
      <c r="CM102" s="3" t="n">
        <v>139.9955</v>
      </c>
      <c r="CN102" s="3" t="n">
        <v>0.5619959641646577</v>
      </c>
      <c r="CO102" s="3" t="n">
        <v>0.5409287476151835</v>
      </c>
      <c r="CP102" s="3" t="n">
        <v>0.5458255363986292</v>
      </c>
      <c r="CQ102" s="3" t="n">
        <v>0.4934405577900405</v>
      </c>
      <c r="CR102" s="3" t="n">
        <v>0.5365516524795453</v>
      </c>
      <c r="CS102" s="3" t="n">
        <v>0.5308618009930608</v>
      </c>
      <c r="CT102" s="3" t="n">
        <v>0</v>
      </c>
      <c r="CU102" s="3" t="n">
        <v>0</v>
      </c>
      <c r="CV102" s="3" t="n">
        <v>0</v>
      </c>
      <c r="CW102" s="3" t="n">
        <v>1</v>
      </c>
      <c r="CX102" s="3" t="n">
        <v>0</v>
      </c>
      <c r="CY102" s="3" t="n">
        <v>1</v>
      </c>
      <c r="CZ102" s="3" t="n">
        <v>1</v>
      </c>
      <c r="DA102" s="3" t="n">
        <v>1</v>
      </c>
      <c r="DB102" s="3" t="n">
        <v>1</v>
      </c>
      <c r="DC102" s="3" t="n">
        <v>1</v>
      </c>
      <c r="DD102" s="3" t="n">
        <v>1</v>
      </c>
      <c r="DE102" s="3" t="n">
        <v>25</v>
      </c>
      <c r="DF102" s="3" t="n">
        <v>23</v>
      </c>
      <c r="DG102" s="3" t="n">
        <v>22</v>
      </c>
      <c r="DH102" s="3" t="n">
        <v>20</v>
      </c>
      <c r="DI102" s="3" t="n">
        <v>22</v>
      </c>
      <c r="DJ102" s="3" t="n">
        <v>20</v>
      </c>
      <c r="DK102" s="3" t="n">
        <v>19</v>
      </c>
      <c r="DL102" s="3" t="n">
        <v>0</v>
      </c>
    </row>
    <row r="103">
      <c r="A103" s="1" t="n">
        <v>102</v>
      </c>
      <c r="B103" s="3" t="n">
        <v>112</v>
      </c>
      <c r="C103" s="3" t="n">
        <v>3</v>
      </c>
      <c r="D103" s="4" t="inlineStr">
        <is>
          <t>Prunella modularis</t>
        </is>
      </c>
      <c r="E103" s="4" t="inlineStr">
        <is>
          <t>a+b</t>
        </is>
      </c>
      <c r="F103" s="4" t="inlineStr">
        <is>
          <t>m</t>
        </is>
      </c>
      <c r="G103" s="4" t="inlineStr">
        <is>
          <t>10mn</t>
        </is>
      </c>
      <c r="H103" s="4" t="inlineStr">
        <is>
          <t>HAZARD</t>
        </is>
      </c>
      <c r="I103" s="4" t="inlineStr">
        <is>
          <t>POLY</t>
        </is>
      </c>
      <c r="J103" s="3" t="n">
        <v>20</v>
      </c>
      <c r="K103" s="5" t="inlineStr"/>
      <c r="L103" s="5" t="inlineStr"/>
      <c r="M103" s="4" t="inlineStr">
        <is>
          <t>PrunModu-ab-10mn-m-haz-pol-l20</t>
        </is>
      </c>
      <c r="N103" s="3" t="n">
        <v>0</v>
      </c>
      <c r="O103" s="3" t="n">
        <v>47</v>
      </c>
      <c r="P103" s="3" t="n">
        <v>10.1768391053626</v>
      </c>
      <c r="Q103" s="3" t="n">
        <v>271.22109039805</v>
      </c>
      <c r="R103" s="4" t="inlineStr">
        <is>
          <t>HAZARD</t>
        </is>
      </c>
      <c r="S103" s="4" t="inlineStr">
        <is>
          <t>POLY</t>
        </is>
      </c>
      <c r="T103" s="4" t="inlineStr">
        <is>
          <t>AIC</t>
        </is>
      </c>
      <c r="U103" s="3" t="n">
        <v>95</v>
      </c>
      <c r="V103" s="3" t="n">
        <v>20</v>
      </c>
      <c r="W103" s="5" t="inlineStr"/>
      <c r="X103" s="5" t="inlineStr"/>
      <c r="Y103" s="6" t="n">
        <v>2</v>
      </c>
      <c r="Z103" s="12" t="n">
        <v>45046.66326820602</v>
      </c>
      <c r="AA103" s="3" t="n">
        <v>0.9110039999999999</v>
      </c>
      <c r="AB103" s="4">
        <f>HYPERLINK("file:///PrunModu-ab-10mn-m-haz-pol-l20-tzcg2ier", "PrunModu-ab-10mn-m-haz-pol-l20-tzcg2ier")</f>
        <v/>
      </c>
      <c r="AC103" s="3" t="n">
        <v>46</v>
      </c>
      <c r="AD103" s="3" t="n">
        <v>96</v>
      </c>
      <c r="AE103" s="3" t="n">
        <v>190</v>
      </c>
      <c r="AF103" s="3" t="n">
        <v>0.2421053</v>
      </c>
      <c r="AG103" s="3" t="n">
        <v>0.1756873</v>
      </c>
      <c r="AH103" s="3" t="n">
        <v>0.1712692</v>
      </c>
      <c r="AI103" s="3" t="n">
        <v>0.3422388</v>
      </c>
      <c r="AJ103" s="3" t="n">
        <v>95</v>
      </c>
      <c r="AK103" s="3" t="n">
        <v>20</v>
      </c>
      <c r="AL103" s="3" t="n">
        <v>271.2211</v>
      </c>
      <c r="AM103" s="3" t="n">
        <v>97.87234042553192</v>
      </c>
      <c r="AN103" s="3" t="n">
        <v>2</v>
      </c>
      <c r="AO103" s="3" t="n">
        <v>0</v>
      </c>
      <c r="AP103" s="3" t="n">
        <v>480.157</v>
      </c>
      <c r="AQ103" s="6" t="n">
        <v>0.215131</v>
      </c>
      <c r="AR103" s="3" t="n">
        <v>0.3894498</v>
      </c>
      <c r="AS103" s="3" t="n">
        <v>0.02537584</v>
      </c>
      <c r="AT103" s="3" t="n">
        <v>0.215131</v>
      </c>
      <c r="AU103" s="3" t="n">
        <v>9.920976e-05</v>
      </c>
      <c r="AV103" s="3" t="n">
        <v>0.1260281</v>
      </c>
      <c r="AW103" s="3" t="n">
        <v>7.703373e-05</v>
      </c>
      <c r="AX103" s="3" t="n">
        <v>0.0001277697</v>
      </c>
      <c r="AY103" s="3" t="n">
        <v>44</v>
      </c>
      <c r="AZ103" s="3" t="n">
        <v>0.2740493</v>
      </c>
      <c r="BA103" s="3" t="n">
        <v>0.1260281</v>
      </c>
      <c r="BB103" s="3" t="n">
        <v>0.212792</v>
      </c>
      <c r="BC103" s="3" t="n">
        <v>0.352941</v>
      </c>
      <c r="BD103" s="3" t="n">
        <v>44</v>
      </c>
      <c r="BE103" s="3" t="n">
        <v>141.9835</v>
      </c>
      <c r="BF103" s="3" t="n">
        <v>0.06301403</v>
      </c>
      <c r="BG103" s="3" t="n">
        <v>125.0658</v>
      </c>
      <c r="BH103" s="3" t="n">
        <v>161.1896</v>
      </c>
      <c r="BI103" s="3" t="n">
        <v>44</v>
      </c>
      <c r="BJ103" s="3" t="n">
        <v>480.436</v>
      </c>
      <c r="BK103" s="3" t="n">
        <v>483.8142</v>
      </c>
      <c r="BL103" s="3" t="n">
        <v>-238.0785</v>
      </c>
      <c r="BM103" s="6" t="n">
        <v>0.4664495</v>
      </c>
      <c r="BN103" s="3" t="n">
        <v>0.6</v>
      </c>
      <c r="BO103" s="3" t="n">
        <v>0.5</v>
      </c>
      <c r="BP103" s="4" t="inlineStr">
        <is>
          <t>HAZARD</t>
        </is>
      </c>
      <c r="BQ103" s="4" t="inlineStr">
        <is>
          <t>POLY</t>
        </is>
      </c>
      <c r="BR103" s="3" t="n">
        <v>2</v>
      </c>
      <c r="BS103" s="3" t="n">
        <v>0</v>
      </c>
      <c r="BT103" s="3" t="n">
        <v>0</v>
      </c>
      <c r="BU103" s="3" t="n">
        <v>128.0324</v>
      </c>
      <c r="BV103" s="3" t="n">
        <v>7.246715</v>
      </c>
      <c r="BW103" s="5" t="inlineStr"/>
      <c r="BX103" s="3" t="n">
        <v>3.822775</v>
      </c>
      <c r="BY103" s="3" t="n">
        <v>0.2162154</v>
      </c>
      <c r="BZ103" s="3" t="n">
        <v>2.50514</v>
      </c>
      <c r="CA103" s="3" t="n">
        <v>5.83345</v>
      </c>
      <c r="CB103" s="3" t="n">
        <v>138.6549</v>
      </c>
      <c r="CC103" s="3" t="n">
        <v>3.822775</v>
      </c>
      <c r="CD103" s="3" t="n">
        <v>0</v>
      </c>
      <c r="CE103" s="6" t="n">
        <v>0.2162154</v>
      </c>
      <c r="CF103" s="3" t="n">
        <v>2.50514</v>
      </c>
      <c r="CG103" s="3" t="n">
        <v>5.83345</v>
      </c>
      <c r="CH103" s="3" t="n">
        <v>138.6549</v>
      </c>
      <c r="CI103" s="3" t="n">
        <v>92</v>
      </c>
      <c r="CJ103" s="3" t="n">
        <v>0.2162154</v>
      </c>
      <c r="CK103" s="3" t="n">
        <v>60</v>
      </c>
      <c r="CL103" s="3" t="n">
        <v>140</v>
      </c>
      <c r="CM103" s="3" t="n">
        <v>138.6549</v>
      </c>
      <c r="CN103" s="3" t="n">
        <v>0.5578559242476491</v>
      </c>
      <c r="CO103" s="3" t="n">
        <v>0.5372455461380514</v>
      </c>
      <c r="CP103" s="3" t="n">
        <v>0.5419649078370015</v>
      </c>
      <c r="CQ103" s="3" t="n">
        <v>0.489086656786182</v>
      </c>
      <c r="CR103" s="3" t="n">
        <v>0.5330039663182948</v>
      </c>
      <c r="CS103" s="3" t="n">
        <v>0.5269734430095957</v>
      </c>
      <c r="CT103" s="3" t="n">
        <v>1</v>
      </c>
      <c r="CU103" s="3" t="n">
        <v>0</v>
      </c>
      <c r="CV103" s="3" t="n">
        <v>0</v>
      </c>
      <c r="CW103" s="3" t="n">
        <v>1</v>
      </c>
      <c r="CX103" s="3" t="n">
        <v>0</v>
      </c>
      <c r="CY103" s="3" t="n">
        <v>1</v>
      </c>
      <c r="CZ103" s="3" t="n">
        <v>1</v>
      </c>
      <c r="DA103" s="3" t="n">
        <v>1</v>
      </c>
      <c r="DB103" s="3" t="n">
        <v>1</v>
      </c>
      <c r="DC103" s="3" t="n">
        <v>1</v>
      </c>
      <c r="DD103" s="3" t="n">
        <v>1</v>
      </c>
      <c r="DE103" s="3" t="n">
        <v>26</v>
      </c>
      <c r="DF103" s="3" t="n">
        <v>24</v>
      </c>
      <c r="DG103" s="3" t="n">
        <v>23</v>
      </c>
      <c r="DH103" s="3" t="n">
        <v>21</v>
      </c>
      <c r="DI103" s="3" t="n">
        <v>23</v>
      </c>
      <c r="DJ103" s="3" t="n">
        <v>21</v>
      </c>
      <c r="DK103" s="3" t="n">
        <v>20</v>
      </c>
      <c r="DL103" s="3" t="n">
        <v>15</v>
      </c>
    </row>
    <row r="104">
      <c r="A104" s="1" t="n">
        <v>103</v>
      </c>
      <c r="B104" t="n">
        <v>100</v>
      </c>
      <c r="C104" t="n">
        <v>3</v>
      </c>
      <c r="D104" s="8" t="inlineStr">
        <is>
          <t>Prunella modularis</t>
        </is>
      </c>
      <c r="E104" s="8" t="inlineStr">
        <is>
          <t>a+b</t>
        </is>
      </c>
      <c r="F104" s="8" t="inlineStr">
        <is>
          <t>m</t>
        </is>
      </c>
      <c r="G104" s="8" t="inlineStr">
        <is>
          <t>10mn</t>
        </is>
      </c>
      <c r="H104" s="8" t="inlineStr">
        <is>
          <t>HNORMAL</t>
        </is>
      </c>
      <c r="I104" s="8" t="inlineStr">
        <is>
          <t>POLY</t>
        </is>
      </c>
      <c r="J104" t="n">
        <v>50</v>
      </c>
      <c r="K104" s="9" t="inlineStr"/>
      <c r="L104" s="9" t="inlineStr"/>
      <c r="M104" s="8" t="inlineStr">
        <is>
          <t>PrunModu-ab-10mn-m-hno-pol-l50</t>
        </is>
      </c>
      <c r="N104" t="n">
        <v>0</v>
      </c>
      <c r="O104" t="n">
        <v>47</v>
      </c>
      <c r="P104" t="n">
        <v>10.1768391053626</v>
      </c>
      <c r="Q104" t="n">
        <v>271.22109039805</v>
      </c>
      <c r="R104" s="8" t="inlineStr">
        <is>
          <t>HNORMAL</t>
        </is>
      </c>
      <c r="S104" s="8" t="inlineStr">
        <is>
          <t>POLY</t>
        </is>
      </c>
      <c r="T104" s="8" t="inlineStr">
        <is>
          <t>AIC</t>
        </is>
      </c>
      <c r="U104" t="n">
        <v>95</v>
      </c>
      <c r="V104" t="n">
        <v>50</v>
      </c>
      <c r="W104" s="9" t="inlineStr"/>
      <c r="X104" s="9" t="inlineStr"/>
      <c r="Y104" s="7" t="n">
        <v>1</v>
      </c>
      <c r="Z104" s="2" t="n">
        <v>45046.66326092592</v>
      </c>
      <c r="AA104" t="n">
        <v>0.9770019999999999</v>
      </c>
      <c r="AB104" s="8">
        <f>HYPERLINK("file:///PrunModu-ab-10mn-m-hno-pol-l50-h5uo6g5u", "PrunModu-ab-10mn-m-hno-pol-l50-h5uo6g5u")</f>
        <v/>
      </c>
      <c r="AC104" t="n">
        <v>39</v>
      </c>
      <c r="AD104" t="n">
        <v>96</v>
      </c>
      <c r="AE104" t="n">
        <v>190</v>
      </c>
      <c r="AF104" t="n">
        <v>0.2052632</v>
      </c>
      <c r="AG104" t="n">
        <v>0.1862777</v>
      </c>
      <c r="AH104" t="n">
        <v>0.1422568</v>
      </c>
      <c r="AI104" t="n">
        <v>0.2961754</v>
      </c>
      <c r="AJ104" t="n">
        <v>95</v>
      </c>
      <c r="AK104" t="n">
        <v>50</v>
      </c>
      <c r="AL104" t="n">
        <v>271.2211</v>
      </c>
      <c r="AM104" t="n">
        <v>82.97872340425532</v>
      </c>
      <c r="AN104" t="n">
        <v>1</v>
      </c>
      <c r="AO104" t="n">
        <v>1.731699999999989</v>
      </c>
      <c r="AP104" t="n">
        <v>394.544</v>
      </c>
      <c r="AQ104" s="6" t="n">
        <v>0.3561336</v>
      </c>
      <c r="AR104" t="n">
        <v>0.05047852</v>
      </c>
      <c r="AS104" t="n">
        <v>0.140888</v>
      </c>
      <c r="AT104" t="n">
        <v>0.3561336</v>
      </c>
      <c r="AU104" t="n">
        <v>0.0002061984</v>
      </c>
      <c r="AV104" t="n">
        <v>0.1884894</v>
      </c>
      <c r="AW104" t="n">
        <v>0.0001412579</v>
      </c>
      <c r="AX104" t="n">
        <v>0.0003009939</v>
      </c>
      <c r="AY104" t="n">
        <v>38</v>
      </c>
      <c r="AZ104" t="n">
        <v>0.1318554</v>
      </c>
      <c r="BA104" t="n">
        <v>0.1884893</v>
      </c>
      <c r="BB104" t="n">
        <v>0.09032861</v>
      </c>
      <c r="BC104" t="n">
        <v>0.1924732</v>
      </c>
      <c r="BD104" t="n">
        <v>38</v>
      </c>
      <c r="BE104" t="n">
        <v>98.48551999999999</v>
      </c>
      <c r="BF104" t="n">
        <v>0.09424467</v>
      </c>
      <c r="BG104" t="n">
        <v>81.41364</v>
      </c>
      <c r="BH104" t="n">
        <v>119.1373</v>
      </c>
      <c r="BI104" t="n">
        <v>38</v>
      </c>
      <c r="BJ104" t="n">
        <v>394.6521</v>
      </c>
      <c r="BK104" t="n">
        <v>396.2076</v>
      </c>
      <c r="BL104" t="n">
        <v>-196.272</v>
      </c>
      <c r="BM104" s="6" t="n">
        <v>0.4464261</v>
      </c>
      <c r="BN104" t="n">
        <v>0.5</v>
      </c>
      <c r="BO104" t="n">
        <v>0.5</v>
      </c>
      <c r="BP104" s="8" t="inlineStr">
        <is>
          <t>HNORMAL</t>
        </is>
      </c>
      <c r="BQ104" s="8" t="inlineStr">
        <is>
          <t>POLY</t>
        </is>
      </c>
      <c r="BR104" t="n">
        <v>1</v>
      </c>
      <c r="BS104" t="n">
        <v>0</v>
      </c>
      <c r="BT104" t="n">
        <v>0</v>
      </c>
      <c r="BU104" t="n">
        <v>77.39973000000001</v>
      </c>
      <c r="BV104" s="9" t="inlineStr"/>
      <c r="BW104" s="9" t="inlineStr"/>
      <c r="BX104" t="n">
        <v>6.736222</v>
      </c>
      <c r="BY104" t="n">
        <v>0.265005</v>
      </c>
      <c r="BZ104" t="n">
        <v>4.019156</v>
      </c>
      <c r="CA104" t="n">
        <v>11.2901</v>
      </c>
      <c r="CB104" t="n">
        <v>107.4693</v>
      </c>
      <c r="CC104" t="n">
        <v>6.736222</v>
      </c>
      <c r="CD104" t="n">
        <v>0.02570329999999998</v>
      </c>
      <c r="CE104" s="6" t="n">
        <v>0.265005</v>
      </c>
      <c r="CF104" t="n">
        <v>4.019156</v>
      </c>
      <c r="CG104" t="n">
        <v>11.2901</v>
      </c>
      <c r="CH104" t="n">
        <v>107.4693</v>
      </c>
      <c r="CI104" t="n">
        <v>162</v>
      </c>
      <c r="CJ104" t="n">
        <v>0.265005</v>
      </c>
      <c r="CK104" t="n">
        <v>96</v>
      </c>
      <c r="CL104" t="n">
        <v>271</v>
      </c>
      <c r="CM104" t="n">
        <v>107.4693</v>
      </c>
      <c r="CN104" t="n">
        <v>0.544552002213602</v>
      </c>
      <c r="CO104" t="n">
        <v>0.5476901853604631</v>
      </c>
      <c r="CP104" t="n">
        <v>0.5392257596326679</v>
      </c>
      <c r="CQ104" t="n">
        <v>0.5149358289000593</v>
      </c>
      <c r="CR104" t="n">
        <v>0.5280282770224615</v>
      </c>
      <c r="CS104" t="n">
        <v>0.4872866736532516</v>
      </c>
      <c r="CT104" t="n">
        <v>2</v>
      </c>
      <c r="CU104" t="n">
        <v>0</v>
      </c>
      <c r="CV104" t="n">
        <v>1</v>
      </c>
      <c r="CW104" t="n">
        <v>1</v>
      </c>
      <c r="CX104" t="n">
        <v>1</v>
      </c>
      <c r="CY104" t="n">
        <v>1</v>
      </c>
      <c r="CZ104" t="n">
        <v>1</v>
      </c>
      <c r="DA104" t="n">
        <v>1</v>
      </c>
      <c r="DB104" t="n">
        <v>1</v>
      </c>
      <c r="DC104" t="n">
        <v>1</v>
      </c>
      <c r="DD104" t="n">
        <v>1</v>
      </c>
      <c r="DE104" t="n">
        <v>20</v>
      </c>
      <c r="DF104" t="n">
        <v>25</v>
      </c>
      <c r="DG104" t="n">
        <v>20</v>
      </c>
      <c r="DH104" t="n">
        <v>22</v>
      </c>
      <c r="DI104" t="n">
        <v>19</v>
      </c>
      <c r="DJ104" t="n">
        <v>22</v>
      </c>
      <c r="DK104" t="n">
        <v>22</v>
      </c>
      <c r="DL104" t="n">
        <v>27</v>
      </c>
    </row>
    <row r="105">
      <c r="A105" s="1" t="n">
        <v>104</v>
      </c>
      <c r="B105" t="n">
        <v>114</v>
      </c>
      <c r="C105" t="n">
        <v>3</v>
      </c>
      <c r="D105" s="8" t="inlineStr">
        <is>
          <t>Prunella modularis</t>
        </is>
      </c>
      <c r="E105" s="8" t="inlineStr">
        <is>
          <t>a+b</t>
        </is>
      </c>
      <c r="F105" s="8" t="inlineStr">
        <is>
          <t>m</t>
        </is>
      </c>
      <c r="G105" s="8" t="inlineStr">
        <is>
          <t>10mn</t>
        </is>
      </c>
      <c r="H105" s="8" t="inlineStr">
        <is>
          <t>HAZARD</t>
        </is>
      </c>
      <c r="I105" s="8" t="inlineStr">
        <is>
          <t>POLY</t>
        </is>
      </c>
      <c r="J105" t="n">
        <v>20</v>
      </c>
      <c r="K105" t="n">
        <v>200</v>
      </c>
      <c r="L105" s="9" t="inlineStr"/>
      <c r="M105" s="8" t="inlineStr">
        <is>
          <t>PrunModu-ab-10mn-m-haz-pol-l20-r200</t>
        </is>
      </c>
      <c r="N105" t="n">
        <v>0</v>
      </c>
      <c r="O105" t="n">
        <v>47</v>
      </c>
      <c r="P105" t="n">
        <v>10.1768391053626</v>
      </c>
      <c r="Q105" t="n">
        <v>271.22109039805</v>
      </c>
      <c r="R105" s="8" t="inlineStr">
        <is>
          <t>HAZARD</t>
        </is>
      </c>
      <c r="S105" s="8" t="inlineStr">
        <is>
          <t>POLY</t>
        </is>
      </c>
      <c r="T105" s="8" t="inlineStr">
        <is>
          <t>AIC</t>
        </is>
      </c>
      <c r="U105" t="n">
        <v>95</v>
      </c>
      <c r="V105" t="n">
        <v>20</v>
      </c>
      <c r="W105" t="n">
        <v>200</v>
      </c>
      <c r="X105" s="9" t="inlineStr"/>
      <c r="Y105" s="7" t="n">
        <v>1</v>
      </c>
      <c r="Z105" s="2" t="n">
        <v>45046.66326913195</v>
      </c>
      <c r="AA105" t="n">
        <v>0.7089970000000001</v>
      </c>
      <c r="AB105" s="8">
        <f>HYPERLINK("file:///PrunModu-ab-10mn-m-haz-pol-l20-r200-pwv4xztz", "PrunModu-ab-10mn-m-haz-pol-l20-r200-pwv4xztz")</f>
        <v/>
      </c>
      <c r="AC105" t="n">
        <v>45</v>
      </c>
      <c r="AD105" t="n">
        <v>96</v>
      </c>
      <c r="AE105" t="n">
        <v>190</v>
      </c>
      <c r="AF105" t="n">
        <v>0.2368421</v>
      </c>
      <c r="AG105" t="n">
        <v>0.1795773</v>
      </c>
      <c r="AH105" t="n">
        <v>0.1662866</v>
      </c>
      <c r="AI105" t="n">
        <v>0.3373344</v>
      </c>
      <c r="AJ105" t="n">
        <v>95</v>
      </c>
      <c r="AK105" t="n">
        <v>20</v>
      </c>
      <c r="AL105" t="n">
        <v>200</v>
      </c>
      <c r="AM105" t="n">
        <v>95.74468085106383</v>
      </c>
      <c r="AN105" t="n">
        <v>2</v>
      </c>
      <c r="AO105" t="n">
        <v>1.29649999999998</v>
      </c>
      <c r="AP105" t="n">
        <v>459.7036</v>
      </c>
      <c r="AQ105" s="10" t="n">
        <v>0.1775956</v>
      </c>
      <c r="AR105" t="n">
        <v>0.01871771</v>
      </c>
      <c r="AS105" t="n">
        <v>0.416809</v>
      </c>
      <c r="AT105" t="n">
        <v>0.1775956</v>
      </c>
      <c r="AU105" t="n">
        <v>9.951305e-05</v>
      </c>
      <c r="AV105" t="n">
        <v>0.1166195</v>
      </c>
      <c r="AW105" t="n">
        <v>7.871998e-05</v>
      </c>
      <c r="AX105" t="n">
        <v>0.0001257984</v>
      </c>
      <c r="AY105" t="n">
        <v>43</v>
      </c>
      <c r="AZ105" t="n">
        <v>0.5024467</v>
      </c>
      <c r="BA105" t="n">
        <v>0.1166195</v>
      </c>
      <c r="BB105" t="n">
        <v>0.3974613</v>
      </c>
      <c r="BC105" t="n">
        <v>0.6351628</v>
      </c>
      <c r="BD105" t="n">
        <v>43</v>
      </c>
      <c r="BE105" t="n">
        <v>141.7669</v>
      </c>
      <c r="BF105" t="n">
        <v>0.05830974</v>
      </c>
      <c r="BG105" t="n">
        <v>126.0516</v>
      </c>
      <c r="BH105" t="n">
        <v>159.4416</v>
      </c>
      <c r="BI105" t="n">
        <v>43</v>
      </c>
      <c r="BJ105" t="n">
        <v>459.9893</v>
      </c>
      <c r="BK105" t="n">
        <v>463.317</v>
      </c>
      <c r="BL105" t="n">
        <v>-227.8518</v>
      </c>
      <c r="BM105" s="6" t="n">
        <v>0.4145123</v>
      </c>
      <c r="BN105" t="n">
        <v>0.6</v>
      </c>
      <c r="BO105" t="n">
        <v>0.4</v>
      </c>
      <c r="BP105" s="8" t="inlineStr">
        <is>
          <t>HAZARD</t>
        </is>
      </c>
      <c r="BQ105" s="8" t="inlineStr">
        <is>
          <t>POLY</t>
        </is>
      </c>
      <c r="BR105" t="n">
        <v>2</v>
      </c>
      <c r="BS105" t="n">
        <v>0</v>
      </c>
      <c r="BT105" t="n">
        <v>0</v>
      </c>
      <c r="BU105" t="n">
        <v>131.4024</v>
      </c>
      <c r="BV105" t="n">
        <v>8.469263</v>
      </c>
      <c r="BW105" s="9" t="inlineStr"/>
      <c r="BX105" t="n">
        <v>3.751104</v>
      </c>
      <c r="BY105" t="n">
        <v>0.2141217</v>
      </c>
      <c r="BZ105" t="n">
        <v>2.467976</v>
      </c>
      <c r="CA105" t="n">
        <v>5.701344</v>
      </c>
      <c r="CB105" t="n">
        <v>137.8562</v>
      </c>
      <c r="CC105" t="n">
        <v>3.751104</v>
      </c>
      <c r="CD105" t="n">
        <v>0</v>
      </c>
      <c r="CE105" s="6" t="n">
        <v>0.2141217</v>
      </c>
      <c r="CF105" t="n">
        <v>2.467976</v>
      </c>
      <c r="CG105" t="n">
        <v>5.701344</v>
      </c>
      <c r="CH105" t="n">
        <v>137.8562</v>
      </c>
      <c r="CI105" t="n">
        <v>90</v>
      </c>
      <c r="CJ105" t="n">
        <v>0.2141217</v>
      </c>
      <c r="CK105" t="n">
        <v>59</v>
      </c>
      <c r="CL105" t="n">
        <v>137</v>
      </c>
      <c r="CM105" t="n">
        <v>137.8562</v>
      </c>
      <c r="CN105" t="n">
        <v>0.5161372774970537</v>
      </c>
      <c r="CO105" t="n">
        <v>0.5023737073965709</v>
      </c>
      <c r="CP105" t="n">
        <v>0.5071181472164351</v>
      </c>
      <c r="CQ105" t="n">
        <v>0.451313557326235</v>
      </c>
      <c r="CR105" t="n">
        <v>0.4958827030018721</v>
      </c>
      <c r="CS105" t="n">
        <v>0.498030015594255</v>
      </c>
      <c r="CT105" t="n">
        <v>1</v>
      </c>
      <c r="CU105" t="n">
        <v>2</v>
      </c>
      <c r="CV105" t="n">
        <v>1</v>
      </c>
      <c r="CW105" t="n">
        <v>1</v>
      </c>
      <c r="CX105" t="n">
        <v>0</v>
      </c>
      <c r="CY105" t="n">
        <v>1</v>
      </c>
      <c r="CZ105" t="n">
        <v>1</v>
      </c>
      <c r="DA105" t="n">
        <v>1</v>
      </c>
      <c r="DB105" t="n">
        <v>1</v>
      </c>
      <c r="DC105" t="n">
        <v>1</v>
      </c>
      <c r="DD105" t="n">
        <v>0</v>
      </c>
      <c r="DE105" t="n">
        <v>27</v>
      </c>
      <c r="DF105" t="n">
        <v>26</v>
      </c>
      <c r="DG105" t="n">
        <v>25</v>
      </c>
      <c r="DH105" t="n">
        <v>23</v>
      </c>
      <c r="DI105" t="n">
        <v>24</v>
      </c>
      <c r="DJ105" t="n">
        <v>24</v>
      </c>
      <c r="DK105" t="n">
        <v>21</v>
      </c>
      <c r="DL105" t="n">
        <v>20</v>
      </c>
    </row>
    <row r="106">
      <c r="A106" s="1" t="n">
        <v>105</v>
      </c>
      <c r="B106" s="3" t="n">
        <v>95</v>
      </c>
      <c r="C106" s="3" t="n">
        <v>3</v>
      </c>
      <c r="D106" s="4" t="inlineStr">
        <is>
          <t>Prunella modularis</t>
        </is>
      </c>
      <c r="E106" s="4" t="inlineStr">
        <is>
          <t>a+b</t>
        </is>
      </c>
      <c r="F106" s="4" t="inlineStr">
        <is>
          <t>m</t>
        </is>
      </c>
      <c r="G106" s="4" t="inlineStr">
        <is>
          <t>10mn</t>
        </is>
      </c>
      <c r="H106" s="4" t="inlineStr">
        <is>
          <t>HNORMAL</t>
        </is>
      </c>
      <c r="I106" s="4" t="inlineStr">
        <is>
          <t>POLY</t>
        </is>
      </c>
      <c r="J106" s="5" t="inlineStr"/>
      <c r="K106" s="3" t="n">
        <v>100</v>
      </c>
      <c r="L106" s="5" t="inlineStr"/>
      <c r="M106" s="4" t="inlineStr">
        <is>
          <t>PrunModu-ab-10mn-m-hno-pol-r100</t>
        </is>
      </c>
      <c r="N106" s="3" t="n">
        <v>0</v>
      </c>
      <c r="O106" s="3" t="n">
        <v>47</v>
      </c>
      <c r="P106" s="3" t="n">
        <v>10.1768391053626</v>
      </c>
      <c r="Q106" s="3" t="n">
        <v>271.22109039805</v>
      </c>
      <c r="R106" s="4" t="inlineStr">
        <is>
          <t>HNORMAL</t>
        </is>
      </c>
      <c r="S106" s="4" t="inlineStr">
        <is>
          <t>POLY</t>
        </is>
      </c>
      <c r="T106" s="4" t="inlineStr">
        <is>
          <t>AIC</t>
        </is>
      </c>
      <c r="U106" s="3" t="n">
        <v>95</v>
      </c>
      <c r="V106" s="5" t="inlineStr"/>
      <c r="W106" s="3" t="n">
        <v>100</v>
      </c>
      <c r="X106" s="5" t="inlineStr"/>
      <c r="Y106" s="7" t="n">
        <v>1</v>
      </c>
      <c r="Z106" s="12" t="n">
        <v>45046.66325972222</v>
      </c>
      <c r="AA106" s="3" t="n">
        <v>0.883035</v>
      </c>
      <c r="AB106" s="4">
        <f>HYPERLINK("file:///PrunModu-ab-10mn-m-hno-pol-r100-9f5hfj9w", "PrunModu-ab-10mn-m-hno-pol-r100-9f5hfj9w")</f>
        <v/>
      </c>
      <c r="AC106" s="3" t="n">
        <v>22</v>
      </c>
      <c r="AD106" s="3" t="n">
        <v>96</v>
      </c>
      <c r="AE106" s="3" t="n">
        <v>190</v>
      </c>
      <c r="AF106" s="3" t="n">
        <v>0.1157895</v>
      </c>
      <c r="AG106" s="3" t="n">
        <v>0.2476647</v>
      </c>
      <c r="AH106" s="3" t="n">
        <v>0.07133563</v>
      </c>
      <c r="AI106" s="3" t="n">
        <v>0.1879454</v>
      </c>
      <c r="AJ106" s="3" t="n">
        <v>95</v>
      </c>
      <c r="AK106" s="3" t="n">
        <v>0</v>
      </c>
      <c r="AL106" s="3" t="n">
        <v>100</v>
      </c>
      <c r="AM106" s="3" t="n">
        <v>46.80851063829788</v>
      </c>
      <c r="AN106" s="3" t="n">
        <v>1</v>
      </c>
      <c r="AO106" s="3" t="n">
        <v>0</v>
      </c>
      <c r="AP106" s="3" t="n">
        <v>199.679</v>
      </c>
      <c r="AQ106" s="6" t="n">
        <v>0.6629138999999999</v>
      </c>
      <c r="AR106" s="3" t="n">
        <v>0.2358763</v>
      </c>
      <c r="AS106" s="3" t="n">
        <v>0.4551125</v>
      </c>
      <c r="AT106" s="3" t="n">
        <v>0.6629138999999999</v>
      </c>
      <c r="AU106" s="3" t="n">
        <v>0.0003664808</v>
      </c>
      <c r="AV106" s="3" t="n">
        <v>0.2892601</v>
      </c>
      <c r="AW106" s="3" t="n">
        <v>0.0002032506</v>
      </c>
      <c r="AX106" s="3" t="n">
        <v>0.0006608008</v>
      </c>
      <c r="AY106" s="3" t="n">
        <v>21</v>
      </c>
      <c r="AZ106" s="3" t="n">
        <v>0.5457311</v>
      </c>
      <c r="BA106" s="3" t="n">
        <v>0.2892601</v>
      </c>
      <c r="BB106" s="3" t="n">
        <v>0.3026631</v>
      </c>
      <c r="BC106" s="3" t="n">
        <v>0.9840067</v>
      </c>
      <c r="BD106" s="3" t="n">
        <v>21</v>
      </c>
      <c r="BE106" s="3" t="n">
        <v>73.87362</v>
      </c>
      <c r="BF106" s="3" t="n">
        <v>0.14463</v>
      </c>
      <c r="BG106" s="3" t="n">
        <v>54.76966</v>
      </c>
      <c r="BH106" s="3" t="n">
        <v>99.64113999999999</v>
      </c>
      <c r="BI106" s="3" t="n">
        <v>21</v>
      </c>
      <c r="BJ106" s="3" t="n">
        <v>199.879</v>
      </c>
      <c r="BK106" s="3" t="n">
        <v>200.7701</v>
      </c>
      <c r="BL106" s="3" t="n">
        <v>-98.83951999999999</v>
      </c>
      <c r="BM106" s="7" t="n">
        <v>0.9283013</v>
      </c>
      <c r="BN106" s="3" t="n">
        <v>0.9</v>
      </c>
      <c r="BO106" s="3" t="n">
        <v>0.9</v>
      </c>
      <c r="BP106" s="4" t="inlineStr">
        <is>
          <t>HNORMAL</t>
        </is>
      </c>
      <c r="BQ106" s="4" t="inlineStr">
        <is>
          <t>POLY</t>
        </is>
      </c>
      <c r="BR106" s="3" t="n">
        <v>1</v>
      </c>
      <c r="BS106" s="3" t="n">
        <v>0</v>
      </c>
      <c r="BT106" s="3" t="n">
        <v>0</v>
      </c>
      <c r="BU106" s="3" t="n">
        <v>60.54471</v>
      </c>
      <c r="BV106" s="5" t="inlineStr"/>
      <c r="BW106" s="5" t="inlineStr"/>
      <c r="BX106" s="3" t="n">
        <v>6.753679</v>
      </c>
      <c r="BY106" s="3" t="n">
        <v>0.3808008</v>
      </c>
      <c r="BZ106" s="3" t="n">
        <v>3.231784</v>
      </c>
      <c r="CA106" s="3" t="n">
        <v>14.11362</v>
      </c>
      <c r="CB106" s="3" t="n">
        <v>56.3775</v>
      </c>
      <c r="CC106" s="3" t="n">
        <v>6.753679</v>
      </c>
      <c r="CD106" s="3" t="n">
        <v>0</v>
      </c>
      <c r="CE106" s="10" t="n">
        <v>0.3808008</v>
      </c>
      <c r="CF106" s="3" t="n">
        <v>3.231784</v>
      </c>
      <c r="CG106" s="3" t="n">
        <v>14.11362</v>
      </c>
      <c r="CH106" s="3" t="n">
        <v>56.3775</v>
      </c>
      <c r="CI106" s="3" t="n">
        <v>162</v>
      </c>
      <c r="CJ106" s="3" t="n">
        <v>0.3808008</v>
      </c>
      <c r="CK106" s="3" t="n">
        <v>78</v>
      </c>
      <c r="CL106" s="3" t="n">
        <v>339</v>
      </c>
      <c r="CM106" s="3" t="n">
        <v>56.3775</v>
      </c>
      <c r="CN106" s="3" t="n">
        <v>0.6335018733401802</v>
      </c>
      <c r="CO106" s="3" t="n">
        <v>0.5801665676220135</v>
      </c>
      <c r="CP106" s="3" t="n">
        <v>0.4919416594965353</v>
      </c>
      <c r="CQ106" s="3" t="n">
        <v>0.5085191667273966</v>
      </c>
      <c r="CR106" s="3" t="n">
        <v>0.5279044320304075</v>
      </c>
      <c r="CS106" s="3" t="n">
        <v>0.3330565407942024</v>
      </c>
      <c r="CT106" s="3" t="n">
        <v>0</v>
      </c>
      <c r="CU106" s="3" t="n">
        <v>1</v>
      </c>
      <c r="CV106" s="3" t="n">
        <v>0</v>
      </c>
      <c r="CW106" s="3" t="n">
        <v>0</v>
      </c>
      <c r="CX106" s="3" t="n">
        <v>0</v>
      </c>
      <c r="CY106" s="3" t="n">
        <v>0</v>
      </c>
      <c r="CZ106" s="3" t="n">
        <v>0</v>
      </c>
      <c r="DA106" s="3" t="n">
        <v>0</v>
      </c>
      <c r="DB106" s="3" t="n">
        <v>0</v>
      </c>
      <c r="DC106" s="3" t="n">
        <v>0</v>
      </c>
      <c r="DD106" s="3" t="n">
        <v>0</v>
      </c>
      <c r="DE106" s="3" t="n">
        <v>6</v>
      </c>
      <c r="DF106" s="3" t="n">
        <v>14</v>
      </c>
      <c r="DG106" s="3" t="n">
        <v>16</v>
      </c>
      <c r="DH106" s="3" t="n">
        <v>24</v>
      </c>
      <c r="DI106" s="3" t="n">
        <v>20</v>
      </c>
      <c r="DJ106" s="3" t="n">
        <v>23</v>
      </c>
      <c r="DK106" s="3" t="n">
        <v>24</v>
      </c>
      <c r="DL106" s="3" t="n">
        <v>4</v>
      </c>
    </row>
    <row r="107">
      <c r="A107" s="1" t="n">
        <v>106</v>
      </c>
      <c r="B107" s="3" t="n">
        <v>98</v>
      </c>
      <c r="C107" s="3" t="n">
        <v>3</v>
      </c>
      <c r="D107" s="4" t="inlineStr">
        <is>
          <t>Prunella modularis</t>
        </is>
      </c>
      <c r="E107" s="4" t="inlineStr">
        <is>
          <t>a+b</t>
        </is>
      </c>
      <c r="F107" s="4" t="inlineStr">
        <is>
          <t>m</t>
        </is>
      </c>
      <c r="G107" s="4" t="inlineStr">
        <is>
          <t>10mn</t>
        </is>
      </c>
      <c r="H107" s="4" t="inlineStr">
        <is>
          <t>HNORMAL</t>
        </is>
      </c>
      <c r="I107" s="4" t="inlineStr">
        <is>
          <t>POLY</t>
        </is>
      </c>
      <c r="J107" s="3" t="n">
        <v>20</v>
      </c>
      <c r="K107" s="3" t="n">
        <v>100</v>
      </c>
      <c r="L107" s="5" t="inlineStr"/>
      <c r="M107" s="4" t="inlineStr">
        <is>
          <t>PrunModu-ab-10mn-m-hno-pol-l20-r100</t>
        </is>
      </c>
      <c r="N107" s="3" t="n">
        <v>0</v>
      </c>
      <c r="O107" s="3" t="n">
        <v>47</v>
      </c>
      <c r="P107" s="3" t="n">
        <v>10.1768391053626</v>
      </c>
      <c r="Q107" s="3" t="n">
        <v>271.22109039805</v>
      </c>
      <c r="R107" s="4" t="inlineStr">
        <is>
          <t>HNORMAL</t>
        </is>
      </c>
      <c r="S107" s="4" t="inlineStr">
        <is>
          <t>POLY</t>
        </is>
      </c>
      <c r="T107" s="4" t="inlineStr">
        <is>
          <t>AIC</t>
        </is>
      </c>
      <c r="U107" s="3" t="n">
        <v>95</v>
      </c>
      <c r="V107" s="3" t="n">
        <v>20</v>
      </c>
      <c r="W107" s="3" t="n">
        <v>100</v>
      </c>
      <c r="X107" s="5" t="inlineStr"/>
      <c r="Y107" s="7" t="n">
        <v>1</v>
      </c>
      <c r="Z107" s="12" t="n">
        <v>45046.66326049768</v>
      </c>
      <c r="AA107" s="3" t="n">
        <v>0.9660170000000001</v>
      </c>
      <c r="AB107" s="4">
        <f>HYPERLINK("file:///PrunModu-ab-10mn-m-hno-pol-l20-r100-i5_fbbcc", "PrunModu-ab-10mn-m-hno-pol-l20-r100-i5_fbbcc")</f>
        <v/>
      </c>
      <c r="AC107" s="3" t="n">
        <v>21</v>
      </c>
      <c r="AD107" s="3" t="n">
        <v>96</v>
      </c>
      <c r="AE107" s="3" t="n">
        <v>190</v>
      </c>
      <c r="AF107" s="3" t="n">
        <v>0.1105263</v>
      </c>
      <c r="AG107" s="3" t="n">
        <v>0.2572415</v>
      </c>
      <c r="AH107" s="3" t="n">
        <v>0.06686818</v>
      </c>
      <c r="AI107" s="3" t="n">
        <v>0.1826888</v>
      </c>
      <c r="AJ107" s="3" t="n">
        <v>95</v>
      </c>
      <c r="AK107" s="3" t="n">
        <v>20</v>
      </c>
      <c r="AL107" s="3" t="n">
        <v>100</v>
      </c>
      <c r="AM107" s="3" t="n">
        <v>44.68085106382978</v>
      </c>
      <c r="AN107" s="3" t="n">
        <v>1</v>
      </c>
      <c r="AO107" s="3" t="n">
        <v>0</v>
      </c>
      <c r="AP107" s="3" t="n">
        <v>185.3272</v>
      </c>
      <c r="AQ107" s="6" t="n">
        <v>0.4903935</v>
      </c>
      <c r="AR107" s="3" t="n">
        <v>0.3548965</v>
      </c>
      <c r="AS107" s="3" t="n">
        <v>0.6616004</v>
      </c>
      <c r="AT107" s="3" t="n">
        <v>0.4903935</v>
      </c>
      <c r="AU107" s="3" t="n">
        <v>0.0004195253</v>
      </c>
      <c r="AV107" s="3" t="n">
        <v>0.3160682</v>
      </c>
      <c r="AW107" s="3" t="n">
        <v>0.0002204008</v>
      </c>
      <c r="AX107" s="3" t="n">
        <v>0.0007985517</v>
      </c>
      <c r="AY107" s="3" t="n">
        <v>20</v>
      </c>
      <c r="AZ107" s="3" t="n">
        <v>0.4767293</v>
      </c>
      <c r="BA107" s="3" t="n">
        <v>0.3160682</v>
      </c>
      <c r="BB107" s="3" t="n">
        <v>0.2504534</v>
      </c>
      <c r="BC107" s="3" t="n">
        <v>0.9074377</v>
      </c>
      <c r="BD107" s="3" t="n">
        <v>20</v>
      </c>
      <c r="BE107" s="3" t="n">
        <v>69.04559</v>
      </c>
      <c r="BF107" s="3" t="n">
        <v>0.1580341</v>
      </c>
      <c r="BG107" s="3" t="n">
        <v>49.75666</v>
      </c>
      <c r="BH107" s="3" t="n">
        <v>95.81214</v>
      </c>
      <c r="BI107" s="3" t="n">
        <v>20</v>
      </c>
      <c r="BJ107" s="3" t="n">
        <v>185.5377</v>
      </c>
      <c r="BK107" s="3" t="n">
        <v>186.3717</v>
      </c>
      <c r="BL107" s="3" t="n">
        <v>-91.6636</v>
      </c>
      <c r="BM107" s="7" t="n">
        <v>0.9386612</v>
      </c>
      <c r="BN107" s="3" t="n">
        <v>0.9</v>
      </c>
      <c r="BO107" s="3" t="n">
        <v>0.9</v>
      </c>
      <c r="BP107" s="4" t="inlineStr">
        <is>
          <t>HNORMAL</t>
        </is>
      </c>
      <c r="BQ107" s="4" t="inlineStr">
        <is>
          <t>POLY</t>
        </is>
      </c>
      <c r="BR107" s="3" t="n">
        <v>1</v>
      </c>
      <c r="BS107" s="3" t="n">
        <v>0</v>
      </c>
      <c r="BT107" s="3" t="n">
        <v>0</v>
      </c>
      <c r="BU107" s="3" t="n">
        <v>57.50291</v>
      </c>
      <c r="BV107" s="5" t="inlineStr"/>
      <c r="BW107" s="5" t="inlineStr"/>
      <c r="BX107" s="3" t="n">
        <v>7.379789</v>
      </c>
      <c r="BY107" s="3" t="n">
        <v>0.4075197</v>
      </c>
      <c r="BZ107" s="3" t="n">
        <v>3.359119</v>
      </c>
      <c r="CA107" s="3" t="n">
        <v>16.21297</v>
      </c>
      <c r="CB107" s="3" t="n">
        <v>50.59761</v>
      </c>
      <c r="CC107" s="3" t="n">
        <v>7.379789</v>
      </c>
      <c r="CD107" s="3" t="n">
        <v>0</v>
      </c>
      <c r="CE107" s="10" t="n">
        <v>0.4075197</v>
      </c>
      <c r="CF107" s="3" t="n">
        <v>3.359119</v>
      </c>
      <c r="CG107" s="3" t="n">
        <v>16.21297</v>
      </c>
      <c r="CH107" s="3" t="n">
        <v>50.59761</v>
      </c>
      <c r="CI107" s="3" t="n">
        <v>177</v>
      </c>
      <c r="CJ107" s="3" t="n">
        <v>0.4075197</v>
      </c>
      <c r="CK107" s="3" t="n">
        <v>81</v>
      </c>
      <c r="CL107" s="3" t="n">
        <v>389</v>
      </c>
      <c r="CM107" s="3" t="n">
        <v>50.59761</v>
      </c>
      <c r="CN107" s="3" t="n">
        <v>0.5823270203307314</v>
      </c>
      <c r="CO107" s="3" t="n">
        <v>0.5277117792076615</v>
      </c>
      <c r="CP107" s="3" t="n">
        <v>0.4224019043904831</v>
      </c>
      <c r="CQ107" s="3" t="n">
        <v>0.4294651825280734</v>
      </c>
      <c r="CR107" s="3" t="n">
        <v>0.4615909781182644</v>
      </c>
      <c r="CS107" s="3" t="n">
        <v>0.2636974825412069</v>
      </c>
      <c r="CT107" s="3" t="n">
        <v>1</v>
      </c>
      <c r="CU107" s="3" t="n">
        <v>1</v>
      </c>
      <c r="CV107" s="3" t="n">
        <v>0</v>
      </c>
      <c r="CW107" s="3" t="n">
        <v>0</v>
      </c>
      <c r="CX107" s="3" t="n">
        <v>0</v>
      </c>
      <c r="CY107" s="3" t="n">
        <v>0</v>
      </c>
      <c r="CZ107" s="3" t="n">
        <v>0</v>
      </c>
      <c r="DA107" s="3" t="n">
        <v>0</v>
      </c>
      <c r="DB107" s="3" t="n">
        <v>0</v>
      </c>
      <c r="DC107" s="3" t="n">
        <v>0</v>
      </c>
      <c r="DD107" s="3" t="n">
        <v>0</v>
      </c>
      <c r="DE107" s="3" t="n">
        <v>13</v>
      </c>
      <c r="DF107" s="3" t="n">
        <v>20</v>
      </c>
      <c r="DG107" s="3" t="n">
        <v>24</v>
      </c>
      <c r="DH107" s="3" t="n">
        <v>25</v>
      </c>
      <c r="DI107" s="3" t="n">
        <v>25</v>
      </c>
      <c r="DJ107" s="3" t="n">
        <v>25</v>
      </c>
      <c r="DK107" s="3" t="n">
        <v>25</v>
      </c>
      <c r="DL107" s="3" t="n">
        <v>17</v>
      </c>
    </row>
    <row r="108">
      <c r="A108" s="1" t="n">
        <v>107</v>
      </c>
      <c r="B108" t="n">
        <v>110</v>
      </c>
      <c r="C108" t="n">
        <v>3</v>
      </c>
      <c r="D108" s="8" t="inlineStr">
        <is>
          <t>Prunella modularis</t>
        </is>
      </c>
      <c r="E108" s="8" t="inlineStr">
        <is>
          <t>a+b</t>
        </is>
      </c>
      <c r="F108" s="8" t="inlineStr">
        <is>
          <t>m</t>
        </is>
      </c>
      <c r="G108" s="8" t="inlineStr">
        <is>
          <t>10mn</t>
        </is>
      </c>
      <c r="H108" s="8" t="inlineStr">
        <is>
          <t>HAZARD</t>
        </is>
      </c>
      <c r="I108" s="8" t="inlineStr">
        <is>
          <t>POLY</t>
        </is>
      </c>
      <c r="J108" s="9" t="inlineStr"/>
      <c r="K108" t="n">
        <v>100</v>
      </c>
      <c r="L108" s="9" t="inlineStr"/>
      <c r="M108" s="8" t="inlineStr">
        <is>
          <t>PrunModu-ab-10mn-m-haz-pol-r100</t>
        </is>
      </c>
      <c r="N108" t="n">
        <v>0</v>
      </c>
      <c r="O108" t="n">
        <v>47</v>
      </c>
      <c r="P108" t="n">
        <v>10.1768391053626</v>
      </c>
      <c r="Q108" t="n">
        <v>271.22109039805</v>
      </c>
      <c r="R108" s="8" t="inlineStr">
        <is>
          <t>HAZARD</t>
        </is>
      </c>
      <c r="S108" s="8" t="inlineStr">
        <is>
          <t>POLY</t>
        </is>
      </c>
      <c r="T108" s="8" t="inlineStr">
        <is>
          <t>AIC</t>
        </is>
      </c>
      <c r="U108" t="n">
        <v>95</v>
      </c>
      <c r="V108" s="9" t="inlineStr"/>
      <c r="W108" t="n">
        <v>100</v>
      </c>
      <c r="X108" s="9" t="inlineStr"/>
      <c r="Y108" s="6" t="n">
        <v>2</v>
      </c>
      <c r="Z108" s="2" t="n">
        <v>45046.66326211805</v>
      </c>
      <c r="AA108" t="n">
        <v>0.963996</v>
      </c>
      <c r="AB108" s="8">
        <f>HYPERLINK("file:///PrunModu-ab-10mn-m-haz-pol-r100-st8uwo93", "PrunModu-ab-10mn-m-haz-pol-r100-st8uwo93")</f>
        <v/>
      </c>
      <c r="AC108" t="n">
        <v>22</v>
      </c>
      <c r="AD108" t="n">
        <v>96</v>
      </c>
      <c r="AE108" t="n">
        <v>190</v>
      </c>
      <c r="AF108" t="n">
        <v>0.1157895</v>
      </c>
      <c r="AG108" t="n">
        <v>0.2476647</v>
      </c>
      <c r="AH108" t="n">
        <v>0.07133563</v>
      </c>
      <c r="AI108" t="n">
        <v>0.1879454</v>
      </c>
      <c r="AJ108" t="n">
        <v>95</v>
      </c>
      <c r="AK108" t="n">
        <v>0</v>
      </c>
      <c r="AL108" t="n">
        <v>100</v>
      </c>
      <c r="AM108" t="n">
        <v>46.80851063829788</v>
      </c>
      <c r="AN108" t="n">
        <v>2</v>
      </c>
      <c r="AO108" t="n">
        <v>1.388499999999993</v>
      </c>
      <c r="AP108" t="n">
        <v>201.0675</v>
      </c>
      <c r="AQ108" s="6" t="n">
        <v>0.5845746000000001</v>
      </c>
      <c r="AR108" t="n">
        <v>0.2858523</v>
      </c>
      <c r="AS108" t="n">
        <v>0.5845746000000001</v>
      </c>
      <c r="AT108" s="9" t="inlineStr"/>
      <c r="AU108" t="n">
        <v>0.0003312224</v>
      </c>
      <c r="AV108" t="n">
        <v>0.3668728</v>
      </c>
      <c r="AW108" t="n">
        <v>0.0001578326</v>
      </c>
      <c r="AX108" t="n">
        <v>0.0006950927</v>
      </c>
      <c r="AY108" t="n">
        <v>20</v>
      </c>
      <c r="AZ108" t="n">
        <v>0.6038239</v>
      </c>
      <c r="BA108" t="n">
        <v>0.3668728</v>
      </c>
      <c r="BB108" t="n">
        <v>0.2877314</v>
      </c>
      <c r="BC108" t="n">
        <v>1</v>
      </c>
      <c r="BD108" t="n">
        <v>20</v>
      </c>
      <c r="BE108" t="n">
        <v>77.70611</v>
      </c>
      <c r="BF108" t="n">
        <v>0.1834364</v>
      </c>
      <c r="BG108" t="n">
        <v>53.16784</v>
      </c>
      <c r="BH108" t="n">
        <v>113.5694</v>
      </c>
      <c r="BI108" t="n">
        <v>20</v>
      </c>
      <c r="BJ108" t="n">
        <v>201.6991</v>
      </c>
      <c r="BK108" t="n">
        <v>203.2496</v>
      </c>
      <c r="BL108" t="n">
        <v>-98.53373999999999</v>
      </c>
      <c r="BM108" s="7" t="n">
        <v>0.9765281</v>
      </c>
      <c r="BN108" t="n">
        <v>1</v>
      </c>
      <c r="BO108" t="n">
        <v>1</v>
      </c>
      <c r="BP108" s="8" t="inlineStr">
        <is>
          <t>HAZARD</t>
        </is>
      </c>
      <c r="BQ108" s="8" t="inlineStr">
        <is>
          <t>POLY</t>
        </is>
      </c>
      <c r="BR108" t="n">
        <v>2</v>
      </c>
      <c r="BS108" t="n">
        <v>0</v>
      </c>
      <c r="BT108" t="n">
        <v>0</v>
      </c>
      <c r="BU108" t="n">
        <v>64.60509</v>
      </c>
      <c r="BV108" t="n">
        <v>2.714087</v>
      </c>
      <c r="BW108" s="9" t="inlineStr"/>
      <c r="BX108" t="n">
        <v>6.103921</v>
      </c>
      <c r="BY108" t="n">
        <v>0.4426437</v>
      </c>
      <c r="BZ108" t="n">
        <v>2.597161</v>
      </c>
      <c r="CA108" t="n">
        <v>14.34561</v>
      </c>
      <c r="CB108" t="n">
        <v>40.60694</v>
      </c>
      <c r="CC108" t="n">
        <v>6.103921</v>
      </c>
      <c r="CD108" t="n">
        <v>0.06184289999999998</v>
      </c>
      <c r="CE108" s="10" t="n">
        <v>0.4426437</v>
      </c>
      <c r="CF108" t="n">
        <v>2.597161</v>
      </c>
      <c r="CG108" t="n">
        <v>14.34561</v>
      </c>
      <c r="CH108" t="n">
        <v>40.60694</v>
      </c>
      <c r="CI108" t="n">
        <v>146</v>
      </c>
      <c r="CJ108" t="n">
        <v>0.4426437</v>
      </c>
      <c r="CK108" t="n">
        <v>62</v>
      </c>
      <c r="CL108" t="n">
        <v>344</v>
      </c>
      <c r="CM108" t="n">
        <v>40.60694</v>
      </c>
      <c r="CN108" t="n">
        <v>0.5918994860831936</v>
      </c>
      <c r="CO108" t="n">
        <v>0.4874084563791755</v>
      </c>
      <c r="CP108" t="n">
        <v>0.3560371598140411</v>
      </c>
      <c r="CQ108" t="n">
        <v>0.3762032188920447</v>
      </c>
      <c r="CR108" t="n">
        <v>0.3982749950548392</v>
      </c>
      <c r="CS108" t="n">
        <v>0.195430169957723</v>
      </c>
      <c r="CT108" t="n">
        <v>0</v>
      </c>
      <c r="CU108" t="n">
        <v>1</v>
      </c>
      <c r="CV108" t="n">
        <v>1</v>
      </c>
      <c r="CW108" t="n">
        <v>1</v>
      </c>
      <c r="CX108" t="n">
        <v>1</v>
      </c>
      <c r="CY108" t="n">
        <v>1</v>
      </c>
      <c r="CZ108" t="n">
        <v>1</v>
      </c>
      <c r="DA108" t="n">
        <v>1</v>
      </c>
      <c r="DB108" t="n">
        <v>1</v>
      </c>
      <c r="DC108" t="n">
        <v>1</v>
      </c>
      <c r="DD108" t="n">
        <v>1</v>
      </c>
      <c r="DE108" t="n">
        <v>9</v>
      </c>
      <c r="DF108" t="n">
        <v>19</v>
      </c>
      <c r="DG108" t="n">
        <v>26</v>
      </c>
      <c r="DH108" t="n">
        <v>26</v>
      </c>
      <c r="DI108" t="n">
        <v>26</v>
      </c>
      <c r="DJ108" t="n">
        <v>26</v>
      </c>
      <c r="DK108" t="n">
        <v>26</v>
      </c>
      <c r="DL108" t="n">
        <v>5</v>
      </c>
    </row>
    <row r="109">
      <c r="A109" s="1" t="n">
        <v>108</v>
      </c>
      <c r="B109" t="n">
        <v>113</v>
      </c>
      <c r="C109" t="n">
        <v>3</v>
      </c>
      <c r="D109" s="8" t="inlineStr">
        <is>
          <t>Prunella modularis</t>
        </is>
      </c>
      <c r="E109" s="8" t="inlineStr">
        <is>
          <t>a+b</t>
        </is>
      </c>
      <c r="F109" s="8" t="inlineStr">
        <is>
          <t>m</t>
        </is>
      </c>
      <c r="G109" s="8" t="inlineStr">
        <is>
          <t>10mn</t>
        </is>
      </c>
      <c r="H109" s="8" t="inlineStr">
        <is>
          <t>HAZARD</t>
        </is>
      </c>
      <c r="I109" s="8" t="inlineStr">
        <is>
          <t>POLY</t>
        </is>
      </c>
      <c r="J109" t="n">
        <v>20</v>
      </c>
      <c r="K109" t="n">
        <v>100</v>
      </c>
      <c r="L109" s="9" t="inlineStr"/>
      <c r="M109" s="8" t="inlineStr">
        <is>
          <t>PrunModu-ab-10mn-m-haz-pol-l20-r100</t>
        </is>
      </c>
      <c r="N109" t="n">
        <v>0</v>
      </c>
      <c r="O109" t="n">
        <v>47</v>
      </c>
      <c r="P109" t="n">
        <v>10.1768391053626</v>
      </c>
      <c r="Q109" t="n">
        <v>271.22109039805</v>
      </c>
      <c r="R109" s="8" t="inlineStr">
        <is>
          <t>HAZARD</t>
        </is>
      </c>
      <c r="S109" s="8" t="inlineStr">
        <is>
          <t>POLY</t>
        </is>
      </c>
      <c r="T109" s="8" t="inlineStr">
        <is>
          <t>AIC</t>
        </is>
      </c>
      <c r="U109" t="n">
        <v>95</v>
      </c>
      <c r="V109" t="n">
        <v>20</v>
      </c>
      <c r="W109" t="n">
        <v>100</v>
      </c>
      <c r="X109" s="9" t="inlineStr"/>
      <c r="Y109" s="6" t="n">
        <v>2</v>
      </c>
      <c r="Z109" s="2" t="n">
        <v>45046.66326886574</v>
      </c>
      <c r="AA109" t="n">
        <v>0.8440070000000001</v>
      </c>
      <c r="AB109" s="8">
        <f>HYPERLINK("file:///PrunModu-ab-10mn-m-haz-pol-l20-r100-rnvqzyyi", "PrunModu-ab-10mn-m-haz-pol-l20-r100-rnvqzyyi")</f>
        <v/>
      </c>
      <c r="AC109" t="n">
        <v>21</v>
      </c>
      <c r="AD109" t="n">
        <v>96</v>
      </c>
      <c r="AE109" t="n">
        <v>190</v>
      </c>
      <c r="AF109" t="n">
        <v>0.1105263</v>
      </c>
      <c r="AG109" t="n">
        <v>0.2572415</v>
      </c>
      <c r="AH109" t="n">
        <v>0.06686818</v>
      </c>
      <c r="AI109" t="n">
        <v>0.1826888</v>
      </c>
      <c r="AJ109" t="n">
        <v>95</v>
      </c>
      <c r="AK109" t="n">
        <v>20</v>
      </c>
      <c r="AL109" t="n">
        <v>100</v>
      </c>
      <c r="AM109" t="n">
        <v>44.68085106382978</v>
      </c>
      <c r="AN109" t="n">
        <v>2</v>
      </c>
      <c r="AO109" t="n">
        <v>1.454700000000003</v>
      </c>
      <c r="AP109" t="n">
        <v>186.7819</v>
      </c>
      <c r="AQ109" s="6" t="n">
        <v>0.3814446</v>
      </c>
      <c r="AR109" t="n">
        <v>0.420064</v>
      </c>
      <c r="AS109" t="n">
        <v>0.3814446</v>
      </c>
      <c r="AT109" s="9" t="inlineStr"/>
      <c r="AU109" t="n">
        <v>0.0003720027</v>
      </c>
      <c r="AV109" t="n">
        <v>0.4526145</v>
      </c>
      <c r="AW109" t="n">
        <v>0.0001507083</v>
      </c>
      <c r="AX109" t="n">
        <v>0.0009182373</v>
      </c>
      <c r="AY109" t="n">
        <v>19</v>
      </c>
      <c r="AZ109" t="n">
        <v>0.5376305</v>
      </c>
      <c r="BA109" t="n">
        <v>0.4526144</v>
      </c>
      <c r="BB109" t="n">
        <v>0.2178086</v>
      </c>
      <c r="BC109" t="n">
        <v>1</v>
      </c>
      <c r="BD109" t="n">
        <v>19</v>
      </c>
      <c r="BE109" t="n">
        <v>73.32329</v>
      </c>
      <c r="BF109" t="n">
        <v>0.2263072</v>
      </c>
      <c r="BG109" t="n">
        <v>45.92978</v>
      </c>
      <c r="BH109" t="n">
        <v>117.0549</v>
      </c>
      <c r="BI109" t="n">
        <v>19</v>
      </c>
      <c r="BJ109" t="n">
        <v>187.4486</v>
      </c>
      <c r="BK109" t="n">
        <v>188.871</v>
      </c>
      <c r="BL109" t="n">
        <v>-91.39095</v>
      </c>
      <c r="BM109" s="7" t="n">
        <v>0.9698797</v>
      </c>
      <c r="BN109" t="n">
        <v>1</v>
      </c>
      <c r="BO109" t="n">
        <v>1</v>
      </c>
      <c r="BP109" s="8" t="inlineStr">
        <is>
          <t>HAZARD</t>
        </is>
      </c>
      <c r="BQ109" s="8" t="inlineStr">
        <is>
          <t>POLY</t>
        </is>
      </c>
      <c r="BR109" t="n">
        <v>2</v>
      </c>
      <c r="BS109" t="n">
        <v>0</v>
      </c>
      <c r="BT109" t="n">
        <v>0</v>
      </c>
      <c r="BU109" t="n">
        <v>61.97686</v>
      </c>
      <c r="BV109" t="n">
        <v>2.654426</v>
      </c>
      <c r="BW109" s="9" t="inlineStr"/>
      <c r="BX109" t="n">
        <v>6.543829</v>
      </c>
      <c r="BY109" t="n">
        <v>0.5206083</v>
      </c>
      <c r="BZ109" t="n">
        <v>2.414951</v>
      </c>
      <c r="CA109" t="n">
        <v>17.73191</v>
      </c>
      <c r="CB109" t="n">
        <v>32.57728</v>
      </c>
      <c r="CC109" t="n">
        <v>6.543829</v>
      </c>
      <c r="CD109" t="n">
        <v>0.1130886</v>
      </c>
      <c r="CE109" s="10" t="n">
        <v>0.5206083</v>
      </c>
      <c r="CF109" t="n">
        <v>2.414951</v>
      </c>
      <c r="CG109" t="n">
        <v>17.73191</v>
      </c>
      <c r="CH109" t="n">
        <v>32.57728</v>
      </c>
      <c r="CI109" t="n">
        <v>157</v>
      </c>
      <c r="CJ109" t="n">
        <v>0.5206083</v>
      </c>
      <c r="CK109" t="n">
        <v>58</v>
      </c>
      <c r="CL109" t="n">
        <v>426</v>
      </c>
      <c r="CM109" t="n">
        <v>32.57728</v>
      </c>
      <c r="CN109" t="n">
        <v>0.4858911833418885</v>
      </c>
      <c r="CO109" t="n">
        <v>0.3804367040611413</v>
      </c>
      <c r="CP109" t="n">
        <v>0.2111909440473444</v>
      </c>
      <c r="CQ109" t="n">
        <v>0.2255297071276462</v>
      </c>
      <c r="CR109" t="n">
        <v>0.2501702012778936</v>
      </c>
      <c r="CS109" t="n">
        <v>0.08145756133525937</v>
      </c>
      <c r="CT109" t="n">
        <v>1</v>
      </c>
      <c r="CU109" t="n">
        <v>1</v>
      </c>
      <c r="CV109" t="n">
        <v>1</v>
      </c>
      <c r="CW109" t="n">
        <v>1</v>
      </c>
      <c r="CX109" t="n">
        <v>1</v>
      </c>
      <c r="CY109" t="n">
        <v>1</v>
      </c>
      <c r="CZ109" t="n">
        <v>1</v>
      </c>
      <c r="DA109" t="n">
        <v>1</v>
      </c>
      <c r="DB109" t="n">
        <v>1</v>
      </c>
      <c r="DC109" t="n">
        <v>1</v>
      </c>
      <c r="DD109" t="n">
        <v>1</v>
      </c>
      <c r="DE109" t="n">
        <v>18</v>
      </c>
      <c r="DF109" t="n">
        <v>27</v>
      </c>
      <c r="DG109" t="n">
        <v>27</v>
      </c>
      <c r="DH109" t="n">
        <v>27</v>
      </c>
      <c r="DI109" t="n">
        <v>27</v>
      </c>
      <c r="DJ109" t="n">
        <v>27</v>
      </c>
      <c r="DK109" t="n">
        <v>27</v>
      </c>
      <c r="DL109" t="n">
        <v>18</v>
      </c>
    </row>
    <row r="110">
      <c r="A110" s="1" t="n">
        <v>109</v>
      </c>
      <c r="B110" s="3" t="n">
        <v>117</v>
      </c>
      <c r="C110" s="3" t="n">
        <v>4</v>
      </c>
      <c r="D110" s="4" t="inlineStr">
        <is>
          <t>Phylloscopus bonelli</t>
        </is>
      </c>
      <c r="E110" s="4" t="inlineStr">
        <is>
          <t>a+b</t>
        </is>
      </c>
      <c r="F110" s="4" t="inlineStr">
        <is>
          <t>m</t>
        </is>
      </c>
      <c r="G110" s="4" t="inlineStr">
        <is>
          <t>5mn</t>
        </is>
      </c>
      <c r="H110" s="4" t="inlineStr">
        <is>
          <t>HNORMAL</t>
        </is>
      </c>
      <c r="I110" s="4" t="inlineStr">
        <is>
          <t>POLY</t>
        </is>
      </c>
      <c r="J110" s="5" t="inlineStr"/>
      <c r="K110" s="5" t="inlineStr"/>
      <c r="L110" s="3" t="n">
        <v>5</v>
      </c>
      <c r="M110" s="4" t="inlineStr">
        <is>
          <t>PhylBone-ab-5mn-m-hno-pol-ma</t>
        </is>
      </c>
      <c r="N110" s="3" t="n">
        <v>1</v>
      </c>
      <c r="O110" s="3" t="n">
        <v>29</v>
      </c>
      <c r="P110" s="3" t="n">
        <v>22.7789395359074</v>
      </c>
      <c r="Q110" s="3" t="n">
        <v>287.586762257787</v>
      </c>
      <c r="R110" s="4" t="inlineStr">
        <is>
          <t>HNORMAL</t>
        </is>
      </c>
      <c r="S110" s="4" t="inlineStr">
        <is>
          <t>POLY</t>
        </is>
      </c>
      <c r="T110" s="4" t="inlineStr">
        <is>
          <t>AIC</t>
        </is>
      </c>
      <c r="U110" s="3" t="n">
        <v>95</v>
      </c>
      <c r="V110" s="5" t="inlineStr"/>
      <c r="W110" s="5" t="inlineStr"/>
      <c r="X110" s="3" t="n">
        <v>5</v>
      </c>
      <c r="Y110" s="7" t="n">
        <v>1</v>
      </c>
      <c r="Z110" s="12" t="n">
        <v>45046.66327016204</v>
      </c>
      <c r="AA110" s="3" t="n">
        <v>0.9200130000000001</v>
      </c>
      <c r="AB110" s="4">
        <f>HYPERLINK("file:///PhylBone-ab-5mn-m-hno-pol-ma-v3m9dyt7", "PhylBone-ab-5mn-m-hno-pol-ma-v3m9dyt7")</f>
        <v/>
      </c>
      <c r="AC110" s="3" t="n">
        <v>29</v>
      </c>
      <c r="AD110" s="3" t="n">
        <v>96</v>
      </c>
      <c r="AE110" s="3" t="n">
        <v>190</v>
      </c>
      <c r="AF110" s="3" t="n">
        <v>0.1526316</v>
      </c>
      <c r="AG110" s="3" t="n">
        <v>0.2479295</v>
      </c>
      <c r="AH110" s="3" t="n">
        <v>0.09398607</v>
      </c>
      <c r="AI110" s="3" t="n">
        <v>0.2478708</v>
      </c>
      <c r="AJ110" s="3" t="n">
        <v>95</v>
      </c>
      <c r="AK110" s="3" t="n">
        <v>0</v>
      </c>
      <c r="AL110" s="3" t="n">
        <v>287.5868</v>
      </c>
      <c r="AM110" s="3" t="n">
        <v>100</v>
      </c>
      <c r="AN110" s="3" t="n">
        <v>1</v>
      </c>
      <c r="AO110" s="3" t="n">
        <v>0</v>
      </c>
      <c r="AP110" s="3" t="n">
        <v>326.4318</v>
      </c>
      <c r="AQ110" s="7" t="n">
        <v>0.9967858000000001</v>
      </c>
      <c r="AR110" s="3" t="n">
        <v>0.9967858000000001</v>
      </c>
      <c r="AS110" s="5" t="inlineStr"/>
      <c r="AT110" s="5" t="inlineStr"/>
      <c r="AU110" s="3" t="n">
        <v>6.038295e-05</v>
      </c>
      <c r="AV110" s="3" t="n">
        <v>0.2285455</v>
      </c>
      <c r="AW110" s="3" t="n">
        <v>3.803469e-05</v>
      </c>
      <c r="AX110" s="3" t="n">
        <v>9.586251000000001e-05</v>
      </c>
      <c r="AY110" s="3" t="n">
        <v>28</v>
      </c>
      <c r="AZ110" s="3" t="n">
        <v>0.4004773</v>
      </c>
      <c r="BA110" s="3" t="n">
        <v>0.2285455</v>
      </c>
      <c r="BB110" s="3" t="n">
        <v>0.2522571</v>
      </c>
      <c r="BC110" s="3" t="n">
        <v>0.635788</v>
      </c>
      <c r="BD110" s="3" t="n">
        <v>28</v>
      </c>
      <c r="BE110" s="3" t="n">
        <v>181.9943</v>
      </c>
      <c r="BF110" s="3" t="n">
        <v>0.1142728</v>
      </c>
      <c r="BG110" s="3" t="n">
        <v>144.1215</v>
      </c>
      <c r="BH110" s="3" t="n">
        <v>229.8194</v>
      </c>
      <c r="BI110" s="3" t="n">
        <v>28</v>
      </c>
      <c r="BJ110" s="3" t="n">
        <v>326.58</v>
      </c>
      <c r="BK110" s="3" t="n">
        <v>327.7991</v>
      </c>
      <c r="BL110" s="3" t="n">
        <v>-162.2159</v>
      </c>
      <c r="BM110" s="7" t="n">
        <v>0.9998475</v>
      </c>
      <c r="BN110" s="3" t="n">
        <v>1</v>
      </c>
      <c r="BO110" s="3" t="n">
        <v>1</v>
      </c>
      <c r="BP110" s="4" t="inlineStr">
        <is>
          <t>HNORMAL</t>
        </is>
      </c>
      <c r="BQ110" s="4" t="inlineStr">
        <is>
          <t>POLY</t>
        </is>
      </c>
      <c r="BR110" s="3" t="n">
        <v>1</v>
      </c>
      <c r="BS110" s="3" t="n">
        <v>0</v>
      </c>
      <c r="BT110" s="3" t="n">
        <v>0</v>
      </c>
      <c r="BU110" s="3" t="n">
        <v>136.2355</v>
      </c>
      <c r="BV110" s="5" t="inlineStr"/>
      <c r="BW110" s="5" t="inlineStr"/>
      <c r="BX110" s="3" t="n">
        <v>1.466827</v>
      </c>
      <c r="BY110" s="3" t="n">
        <v>0.3371974</v>
      </c>
      <c r="BZ110" s="3" t="n">
        <v>0.7645635</v>
      </c>
      <c r="CA110" s="3" t="n">
        <v>2.81413</v>
      </c>
      <c r="CB110" s="3" t="n">
        <v>94.22031</v>
      </c>
      <c r="CC110" s="3" t="n">
        <v>1.466827</v>
      </c>
      <c r="CD110" s="3" t="n">
        <v>0</v>
      </c>
      <c r="CE110" s="10" t="n">
        <v>0.3371974</v>
      </c>
      <c r="CF110" s="3" t="n">
        <v>0.7645635</v>
      </c>
      <c r="CG110" s="3" t="n">
        <v>2.81413</v>
      </c>
      <c r="CH110" s="3" t="n">
        <v>94.22031</v>
      </c>
      <c r="CI110" s="3" t="n">
        <v>35</v>
      </c>
      <c r="CJ110" s="3" t="n">
        <v>0.3371974</v>
      </c>
      <c r="CK110" s="3" t="n">
        <v>18</v>
      </c>
      <c r="CL110" s="3" t="n">
        <v>68</v>
      </c>
      <c r="CM110" s="3" t="n">
        <v>94.22031</v>
      </c>
      <c r="CN110" s="3" t="n">
        <v>0.8225059510829863</v>
      </c>
      <c r="CO110" s="3" t="n">
        <v>0.7522574179902856</v>
      </c>
      <c r="CP110" s="3" t="n">
        <v>0.6868245637045358</v>
      </c>
      <c r="CQ110" s="3" t="n">
        <v>0.7158445295495147</v>
      </c>
      <c r="CR110" s="3" t="n">
        <v>0.7160885042868105</v>
      </c>
      <c r="CS110" s="3" t="n">
        <v>0.5129922839704094</v>
      </c>
      <c r="CT110" s="3" t="n">
        <v>0</v>
      </c>
      <c r="CU110" s="3" t="n">
        <v>0</v>
      </c>
      <c r="CV110" s="3" t="n">
        <v>0</v>
      </c>
      <c r="CW110" s="3" t="n">
        <v>0</v>
      </c>
      <c r="CX110" s="3" t="n">
        <v>0</v>
      </c>
      <c r="CY110" s="3" t="n">
        <v>0</v>
      </c>
      <c r="CZ110" s="3" t="n">
        <v>0</v>
      </c>
      <c r="DA110" s="3" t="n">
        <v>0</v>
      </c>
      <c r="DB110" s="3" t="n">
        <v>0</v>
      </c>
      <c r="DC110" s="3" t="n">
        <v>0</v>
      </c>
      <c r="DD110" s="3" t="n">
        <v>0</v>
      </c>
      <c r="DE110" s="3" t="n">
        <v>2</v>
      </c>
      <c r="DF110" s="3" t="n">
        <v>0</v>
      </c>
      <c r="DG110" s="3" t="n">
        <v>0</v>
      </c>
      <c r="DH110" s="3" t="n">
        <v>0</v>
      </c>
      <c r="DI110" s="3" t="n">
        <v>0</v>
      </c>
      <c r="DJ110" s="3" t="n">
        <v>0</v>
      </c>
      <c r="DK110" s="3" t="n">
        <v>0</v>
      </c>
      <c r="DL110" s="3" t="n">
        <v>2</v>
      </c>
    </row>
    <row r="111">
      <c r="A111" s="1" t="n">
        <v>110</v>
      </c>
      <c r="B111" s="3" t="n">
        <v>127</v>
      </c>
      <c r="C111" s="3" t="n">
        <v>4</v>
      </c>
      <c r="D111" s="4" t="inlineStr">
        <is>
          <t>Phylloscopus bonelli</t>
        </is>
      </c>
      <c r="E111" s="4" t="inlineStr">
        <is>
          <t>a+b</t>
        </is>
      </c>
      <c r="F111" s="4" t="inlineStr">
        <is>
          <t>m</t>
        </is>
      </c>
      <c r="G111" s="4" t="inlineStr">
        <is>
          <t>5mn</t>
        </is>
      </c>
      <c r="H111" s="4" t="inlineStr">
        <is>
          <t>HNORMAL</t>
        </is>
      </c>
      <c r="I111" s="4" t="inlineStr">
        <is>
          <t>POLY</t>
        </is>
      </c>
      <c r="J111" s="3" t="n">
        <v>20</v>
      </c>
      <c r="K111" s="5" t="inlineStr"/>
      <c r="L111" s="5" t="inlineStr"/>
      <c r="M111" s="4" t="inlineStr">
        <is>
          <t>PhylBone-ab-5mn-m-hno-pol-l20</t>
        </is>
      </c>
      <c r="N111" s="3" t="n">
        <v>0</v>
      </c>
      <c r="O111" s="3" t="n">
        <v>29</v>
      </c>
      <c r="P111" s="3" t="n">
        <v>22.7789395359074</v>
      </c>
      <c r="Q111" s="3" t="n">
        <v>287.586762257787</v>
      </c>
      <c r="R111" s="4" t="inlineStr">
        <is>
          <t>HNORMAL</t>
        </is>
      </c>
      <c r="S111" s="4" t="inlineStr">
        <is>
          <t>POLY</t>
        </is>
      </c>
      <c r="T111" s="4" t="inlineStr">
        <is>
          <t>AIC</t>
        </is>
      </c>
      <c r="U111" s="3" t="n">
        <v>95</v>
      </c>
      <c r="V111" s="3" t="n">
        <v>20</v>
      </c>
      <c r="W111" s="5" t="inlineStr"/>
      <c r="X111" s="5" t="inlineStr"/>
      <c r="Y111" s="7" t="n">
        <v>1</v>
      </c>
      <c r="Z111" s="12" t="n">
        <v>45046.6632712963</v>
      </c>
      <c r="AA111" s="3" t="n">
        <v>0.8140040000000001</v>
      </c>
      <c r="AB111" s="4">
        <f>HYPERLINK("file:///PhylBone-ab-5mn-m-hno-pol-l20-6is6_1kc", "PhylBone-ab-5mn-m-hno-pol-l20-6is6_1kc")</f>
        <v/>
      </c>
      <c r="AC111" s="3" t="n">
        <v>29</v>
      </c>
      <c r="AD111" s="3" t="n">
        <v>96</v>
      </c>
      <c r="AE111" s="3" t="n">
        <v>190</v>
      </c>
      <c r="AF111" s="3" t="n">
        <v>0.1526316</v>
      </c>
      <c r="AG111" s="3" t="n">
        <v>0.2479295</v>
      </c>
      <c r="AH111" s="3" t="n">
        <v>0.09398607</v>
      </c>
      <c r="AI111" s="3" t="n">
        <v>0.2478708</v>
      </c>
      <c r="AJ111" s="3" t="n">
        <v>95</v>
      </c>
      <c r="AK111" s="3" t="n">
        <v>20</v>
      </c>
      <c r="AL111" s="3" t="n">
        <v>287.5868</v>
      </c>
      <c r="AM111" s="3" t="n">
        <v>100</v>
      </c>
      <c r="AN111" s="3" t="n">
        <v>1</v>
      </c>
      <c r="AO111" s="3" t="n">
        <v>0</v>
      </c>
      <c r="AP111" s="3" t="n">
        <v>325.7237</v>
      </c>
      <c r="AQ111" s="7" t="n">
        <v>0.9731827</v>
      </c>
      <c r="AR111" s="3" t="n">
        <v>0.5545366</v>
      </c>
      <c r="AS111" s="3" t="n">
        <v>0.9304667</v>
      </c>
      <c r="AT111" s="3" t="n">
        <v>0.9731827</v>
      </c>
      <c r="AU111" s="3" t="n">
        <v>6.235439999999999e-05</v>
      </c>
      <c r="AV111" s="3" t="n">
        <v>0.2285457</v>
      </c>
      <c r="AW111" s="3" t="n">
        <v>3.927647e-05</v>
      </c>
      <c r="AX111" s="3" t="n">
        <v>9.899238e-05</v>
      </c>
      <c r="AY111" s="3" t="n">
        <v>28</v>
      </c>
      <c r="AZ111" s="3" t="n">
        <v>0.3878154</v>
      </c>
      <c r="BA111" s="3" t="n">
        <v>0.2285457</v>
      </c>
      <c r="BB111" s="3" t="n">
        <v>0.2442814</v>
      </c>
      <c r="BC111" s="3" t="n">
        <v>0.6156867</v>
      </c>
      <c r="BD111" s="3" t="n">
        <v>28</v>
      </c>
      <c r="BE111" s="3" t="n">
        <v>179.0942</v>
      </c>
      <c r="BF111" s="3" t="n">
        <v>0.1142729</v>
      </c>
      <c r="BG111" s="3" t="n">
        <v>141.8249</v>
      </c>
      <c r="BH111" s="3" t="n">
        <v>226.1572</v>
      </c>
      <c r="BI111" s="3" t="n">
        <v>28</v>
      </c>
      <c r="BJ111" s="3" t="n">
        <v>325.8719</v>
      </c>
      <c r="BK111" s="3" t="n">
        <v>327.091</v>
      </c>
      <c r="BL111" s="3" t="n">
        <v>-161.8618</v>
      </c>
      <c r="BM111" s="7" t="n">
        <v>0.9998502</v>
      </c>
      <c r="BN111" s="3" t="n">
        <v>1</v>
      </c>
      <c r="BO111" s="3" t="n">
        <v>1</v>
      </c>
      <c r="BP111" s="4" t="inlineStr">
        <is>
          <t>HNORMAL</t>
        </is>
      </c>
      <c r="BQ111" s="4" t="inlineStr">
        <is>
          <t>POLY</t>
        </is>
      </c>
      <c r="BR111" s="3" t="n">
        <v>1</v>
      </c>
      <c r="BS111" s="3" t="n">
        <v>0</v>
      </c>
      <c r="BT111" s="3" t="n">
        <v>0</v>
      </c>
      <c r="BU111" s="3" t="n">
        <v>134.4164</v>
      </c>
      <c r="BV111" s="5" t="inlineStr"/>
      <c r="BW111" s="5" t="inlineStr"/>
      <c r="BX111" s="3" t="n">
        <v>1.514718</v>
      </c>
      <c r="BY111" s="3" t="n">
        <v>0.3371975</v>
      </c>
      <c r="BZ111" s="3" t="n">
        <v>0.7895256</v>
      </c>
      <c r="CA111" s="3" t="n">
        <v>2.90601</v>
      </c>
      <c r="CB111" s="3" t="n">
        <v>94.22024</v>
      </c>
      <c r="CC111" s="3" t="n">
        <v>1.514718</v>
      </c>
      <c r="CD111" s="3" t="n">
        <v>0</v>
      </c>
      <c r="CE111" s="10" t="n">
        <v>0.3371975</v>
      </c>
      <c r="CF111" s="3" t="n">
        <v>0.7895256</v>
      </c>
      <c r="CG111" s="3" t="n">
        <v>2.90601</v>
      </c>
      <c r="CH111" s="3" t="n">
        <v>94.22024</v>
      </c>
      <c r="CI111" s="3" t="n">
        <v>36</v>
      </c>
      <c r="CJ111" s="3" t="n">
        <v>0.3371975</v>
      </c>
      <c r="CK111" s="3" t="n">
        <v>19</v>
      </c>
      <c r="CL111" s="3" t="n">
        <v>70</v>
      </c>
      <c r="CM111" s="3" t="n">
        <v>94.22024</v>
      </c>
      <c r="CN111" s="3" t="n">
        <v>0.8196951885305628</v>
      </c>
      <c r="CO111" s="3" t="n">
        <v>0.7500075228780047</v>
      </c>
      <c r="CP111" s="3" t="n">
        <v>0.6847702710431478</v>
      </c>
      <c r="CQ111" s="3" t="n">
        <v>0.7120425568646092</v>
      </c>
      <c r="CR111" s="3" t="n">
        <v>0.7141845608691409</v>
      </c>
      <c r="CS111" s="3" t="n">
        <v>0.5116280396322077</v>
      </c>
      <c r="CT111" s="3" t="n">
        <v>1</v>
      </c>
      <c r="CU111" s="3" t="n">
        <v>0</v>
      </c>
      <c r="CV111" s="3" t="n">
        <v>0</v>
      </c>
      <c r="CW111" s="3" t="n">
        <v>0</v>
      </c>
      <c r="CX111" s="3" t="n">
        <v>0</v>
      </c>
      <c r="CY111" s="3" t="n">
        <v>0</v>
      </c>
      <c r="CZ111" s="3" t="n">
        <v>0</v>
      </c>
      <c r="DA111" s="3" t="n">
        <v>0</v>
      </c>
      <c r="DB111" s="3" t="n">
        <v>0</v>
      </c>
      <c r="DC111" s="3" t="n">
        <v>0</v>
      </c>
      <c r="DD111" s="3" t="n">
        <v>0</v>
      </c>
      <c r="DE111" s="3" t="n">
        <v>7</v>
      </c>
      <c r="DF111" s="3" t="n">
        <v>1</v>
      </c>
      <c r="DG111" s="3" t="n">
        <v>1</v>
      </c>
      <c r="DH111" s="3" t="n">
        <v>1</v>
      </c>
      <c r="DI111" s="3" t="n">
        <v>1</v>
      </c>
      <c r="DJ111" s="3" t="n">
        <v>1</v>
      </c>
      <c r="DK111" s="3" t="n">
        <v>1</v>
      </c>
      <c r="DL111" s="3" t="n">
        <v>12</v>
      </c>
    </row>
    <row r="112">
      <c r="A112" s="1" t="n">
        <v>111</v>
      </c>
      <c r="B112" s="3" t="n">
        <v>116</v>
      </c>
      <c r="C112" s="3" t="n">
        <v>4</v>
      </c>
      <c r="D112" s="4" t="inlineStr">
        <is>
          <t>Phylloscopus bonelli</t>
        </is>
      </c>
      <c r="E112" s="4" t="inlineStr">
        <is>
          <t>a+b</t>
        </is>
      </c>
      <c r="F112" s="4" t="inlineStr">
        <is>
          <t>m</t>
        </is>
      </c>
      <c r="G112" s="4" t="inlineStr">
        <is>
          <t>5mn</t>
        </is>
      </c>
      <c r="H112" s="4" t="inlineStr">
        <is>
          <t>HNORMAL</t>
        </is>
      </c>
      <c r="I112" s="4" t="inlineStr">
        <is>
          <t>POLY</t>
        </is>
      </c>
      <c r="J112" s="5" t="inlineStr"/>
      <c r="K112" s="5" t="inlineStr"/>
      <c r="L112" s="5" t="inlineStr"/>
      <c r="M112" s="4" t="inlineStr">
        <is>
          <t>PhylBone-ab-5mn-m-hno-pol</t>
        </is>
      </c>
      <c r="N112" s="3" t="n">
        <v>0</v>
      </c>
      <c r="O112" s="3" t="n">
        <v>29</v>
      </c>
      <c r="P112" s="3" t="n">
        <v>22.7789395359074</v>
      </c>
      <c r="Q112" s="3" t="n">
        <v>287.586762257787</v>
      </c>
      <c r="R112" s="4" t="inlineStr">
        <is>
          <t>HNORMAL</t>
        </is>
      </c>
      <c r="S112" s="4" t="inlineStr">
        <is>
          <t>POLY</t>
        </is>
      </c>
      <c r="T112" s="4" t="inlineStr">
        <is>
          <t>AIC</t>
        </is>
      </c>
      <c r="U112" s="3" t="n">
        <v>95</v>
      </c>
      <c r="V112" s="5" t="inlineStr"/>
      <c r="W112" s="5" t="inlineStr"/>
      <c r="X112" s="5" t="inlineStr"/>
      <c r="Y112" s="7" t="n">
        <v>1</v>
      </c>
      <c r="Z112" s="12" t="n">
        <v>45046.66327015046</v>
      </c>
      <c r="AA112" s="3" t="n">
        <v>0.832006</v>
      </c>
      <c r="AB112" s="4">
        <f>HYPERLINK("file:///PhylBone-ab-5mn-m-hno-pol-jz_rxuqk", "PhylBone-ab-5mn-m-hno-pol-jz_rxuqk")</f>
        <v/>
      </c>
      <c r="AC112" s="3" t="n">
        <v>29</v>
      </c>
      <c r="AD112" s="3" t="n">
        <v>96</v>
      </c>
      <c r="AE112" s="3" t="n">
        <v>190</v>
      </c>
      <c r="AF112" s="3" t="n">
        <v>0.1526316</v>
      </c>
      <c r="AG112" s="3" t="n">
        <v>0.2479295</v>
      </c>
      <c r="AH112" s="3" t="n">
        <v>0.09398607</v>
      </c>
      <c r="AI112" s="3" t="n">
        <v>0.2478708</v>
      </c>
      <c r="AJ112" s="3" t="n">
        <v>95</v>
      </c>
      <c r="AK112" s="3" t="n">
        <v>0</v>
      </c>
      <c r="AL112" s="3" t="n">
        <v>287.5868</v>
      </c>
      <c r="AM112" s="3" t="n">
        <v>100</v>
      </c>
      <c r="AN112" s="3" t="n">
        <v>1</v>
      </c>
      <c r="AO112" s="3" t="n">
        <v>0</v>
      </c>
      <c r="AP112" s="3" t="n">
        <v>326.4318</v>
      </c>
      <c r="AQ112" s="7" t="n">
        <v>0.71275</v>
      </c>
      <c r="AR112" s="3" t="n">
        <v>0.5101367999999999</v>
      </c>
      <c r="AS112" s="3" t="n">
        <v>0.9967858000000001</v>
      </c>
      <c r="AT112" s="3" t="n">
        <v>0.71275</v>
      </c>
      <c r="AU112" s="3" t="n">
        <v>6.038295e-05</v>
      </c>
      <c r="AV112" s="3" t="n">
        <v>0.2285455</v>
      </c>
      <c r="AW112" s="3" t="n">
        <v>3.803469e-05</v>
      </c>
      <c r="AX112" s="3" t="n">
        <v>9.586251000000001e-05</v>
      </c>
      <c r="AY112" s="3" t="n">
        <v>28</v>
      </c>
      <c r="AZ112" s="3" t="n">
        <v>0.4004773</v>
      </c>
      <c r="BA112" s="3" t="n">
        <v>0.2285455</v>
      </c>
      <c r="BB112" s="3" t="n">
        <v>0.2522571</v>
      </c>
      <c r="BC112" s="3" t="n">
        <v>0.635788</v>
      </c>
      <c r="BD112" s="3" t="n">
        <v>28</v>
      </c>
      <c r="BE112" s="3" t="n">
        <v>181.9943</v>
      </c>
      <c r="BF112" s="3" t="n">
        <v>0.1142728</v>
      </c>
      <c r="BG112" s="3" t="n">
        <v>144.1215</v>
      </c>
      <c r="BH112" s="3" t="n">
        <v>229.8194</v>
      </c>
      <c r="BI112" s="3" t="n">
        <v>28</v>
      </c>
      <c r="BJ112" s="3" t="n">
        <v>326.58</v>
      </c>
      <c r="BK112" s="3" t="n">
        <v>327.7991</v>
      </c>
      <c r="BL112" s="3" t="n">
        <v>-162.2159</v>
      </c>
      <c r="BM112" s="7" t="n">
        <v>0.9998475</v>
      </c>
      <c r="BN112" s="3" t="n">
        <v>1</v>
      </c>
      <c r="BO112" s="3" t="n">
        <v>1</v>
      </c>
      <c r="BP112" s="4" t="inlineStr">
        <is>
          <t>HNORMAL</t>
        </is>
      </c>
      <c r="BQ112" s="4" t="inlineStr">
        <is>
          <t>POLY</t>
        </is>
      </c>
      <c r="BR112" s="3" t="n">
        <v>1</v>
      </c>
      <c r="BS112" s="3" t="n">
        <v>0</v>
      </c>
      <c r="BT112" s="3" t="n">
        <v>0</v>
      </c>
      <c r="BU112" s="3" t="n">
        <v>136.2355</v>
      </c>
      <c r="BV112" s="5" t="inlineStr"/>
      <c r="BW112" s="5" t="inlineStr"/>
      <c r="BX112" s="3" t="n">
        <v>1.466827</v>
      </c>
      <c r="BY112" s="3" t="n">
        <v>0.3371974</v>
      </c>
      <c r="BZ112" s="3" t="n">
        <v>0.7645635</v>
      </c>
      <c r="CA112" s="3" t="n">
        <v>2.81413</v>
      </c>
      <c r="CB112" s="3" t="n">
        <v>94.22031</v>
      </c>
      <c r="CC112" s="3" t="n">
        <v>1.466827</v>
      </c>
      <c r="CD112" s="3" t="n">
        <v>0</v>
      </c>
      <c r="CE112" s="10" t="n">
        <v>0.3371974</v>
      </c>
      <c r="CF112" s="3" t="n">
        <v>0.7645635</v>
      </c>
      <c r="CG112" s="3" t="n">
        <v>2.81413</v>
      </c>
      <c r="CH112" s="3" t="n">
        <v>94.22031</v>
      </c>
      <c r="CI112" s="3" t="n">
        <v>35</v>
      </c>
      <c r="CJ112" s="3" t="n">
        <v>0.3371974</v>
      </c>
      <c r="CK112" s="3" t="n">
        <v>18</v>
      </c>
      <c r="CL112" s="3" t="n">
        <v>68</v>
      </c>
      <c r="CM112" s="3" t="n">
        <v>94.22031</v>
      </c>
      <c r="CN112" s="3" t="n">
        <v>0.7840248317791025</v>
      </c>
      <c r="CO112" s="3" t="n">
        <v>0.7213705395226048</v>
      </c>
      <c r="CP112" s="3" t="n">
        <v>0.6586242876814236</v>
      </c>
      <c r="CQ112" s="3" t="n">
        <v>0.6644293305249672</v>
      </c>
      <c r="CR112" s="3" t="n">
        <v>0.6898930096179331</v>
      </c>
      <c r="CS112" s="3" t="n">
        <v>0.4942263261879901</v>
      </c>
      <c r="CT112" s="3" t="n">
        <v>0</v>
      </c>
      <c r="CU112" s="3" t="n">
        <v>0</v>
      </c>
      <c r="CV112" s="3" t="n">
        <v>0</v>
      </c>
      <c r="CW112" s="3" t="n">
        <v>0</v>
      </c>
      <c r="CX112" s="3" t="n">
        <v>0</v>
      </c>
      <c r="CY112" s="3" t="n">
        <v>0</v>
      </c>
      <c r="CZ112" s="3" t="n">
        <v>0</v>
      </c>
      <c r="DA112" s="3" t="n">
        <v>0</v>
      </c>
      <c r="DB112" s="3" t="n">
        <v>0</v>
      </c>
      <c r="DC112" s="3" t="n">
        <v>0</v>
      </c>
      <c r="DD112" s="3" t="n">
        <v>0</v>
      </c>
      <c r="DE112" s="3" t="n">
        <v>17</v>
      </c>
      <c r="DF112" s="3" t="n">
        <v>10</v>
      </c>
      <c r="DG112" s="3" t="n">
        <v>6</v>
      </c>
      <c r="DH112" s="3" t="n">
        <v>2</v>
      </c>
      <c r="DI112" s="3" t="n">
        <v>8</v>
      </c>
      <c r="DJ112" s="3" t="n">
        <v>2</v>
      </c>
      <c r="DK112" s="3" t="n">
        <v>3</v>
      </c>
      <c r="DL112" s="3" t="n">
        <v>0</v>
      </c>
    </row>
    <row r="113">
      <c r="A113" s="1" t="n">
        <v>112</v>
      </c>
      <c r="B113" s="3" t="n">
        <v>133</v>
      </c>
      <c r="C113" s="3" t="n">
        <v>4</v>
      </c>
      <c r="D113" s="4" t="inlineStr">
        <is>
          <t>Phylloscopus bonelli</t>
        </is>
      </c>
      <c r="E113" s="4" t="inlineStr">
        <is>
          <t>a+b</t>
        </is>
      </c>
      <c r="F113" s="4" t="inlineStr">
        <is>
          <t>m</t>
        </is>
      </c>
      <c r="G113" s="4" t="inlineStr">
        <is>
          <t>5mn</t>
        </is>
      </c>
      <c r="H113" s="4" t="inlineStr">
        <is>
          <t>HAZARD</t>
        </is>
      </c>
      <c r="I113" s="4" t="inlineStr">
        <is>
          <t>POLY</t>
        </is>
      </c>
      <c r="J113" s="5" t="inlineStr"/>
      <c r="K113" s="3" t="n">
        <v>272.47095463685</v>
      </c>
      <c r="L113" s="3" t="n">
        <v>6</v>
      </c>
      <c r="M113" s="4" t="inlineStr">
        <is>
          <t>PhylBone-ab-5mn-m-haz-pol-ra-ma</t>
        </is>
      </c>
      <c r="N113" s="3" t="n">
        <v>1</v>
      </c>
      <c r="O113" s="3" t="n">
        <v>29</v>
      </c>
      <c r="P113" s="3" t="n">
        <v>22.7789395359074</v>
      </c>
      <c r="Q113" s="3" t="n">
        <v>287.586762257787</v>
      </c>
      <c r="R113" s="4" t="inlineStr">
        <is>
          <t>HAZARD</t>
        </is>
      </c>
      <c r="S113" s="4" t="inlineStr">
        <is>
          <t>POLY</t>
        </is>
      </c>
      <c r="T113" s="4" t="inlineStr">
        <is>
          <t>AIC</t>
        </is>
      </c>
      <c r="U113" s="3" t="n">
        <v>95</v>
      </c>
      <c r="V113" s="5" t="inlineStr"/>
      <c r="W113" s="3" t="n">
        <v>272.47095463685</v>
      </c>
      <c r="X113" s="3" t="n">
        <v>6</v>
      </c>
      <c r="Y113" s="7" t="n">
        <v>1</v>
      </c>
      <c r="Z113" s="12" t="n">
        <v>45046.66327789352</v>
      </c>
      <c r="AA113" s="3" t="n">
        <v>1.027106</v>
      </c>
      <c r="AB113" s="4">
        <f>HYPERLINK("file:///PhylBone-ab-5mn-m-haz-pol-ra-ma-h_7bf19e", "PhylBone-ab-5mn-m-haz-pol-ra-ma-h_7bf19e")</f>
        <v/>
      </c>
      <c r="AC113" s="3" t="n">
        <v>27</v>
      </c>
      <c r="AD113" s="3" t="n">
        <v>96</v>
      </c>
      <c r="AE113" s="3" t="n">
        <v>190</v>
      </c>
      <c r="AF113" s="3" t="n">
        <v>0.1421053</v>
      </c>
      <c r="AG113" s="3" t="n">
        <v>0.2536765</v>
      </c>
      <c r="AH113" s="3" t="n">
        <v>0.08655567</v>
      </c>
      <c r="AI113" s="3" t="n">
        <v>0.2333054</v>
      </c>
      <c r="AJ113" s="3" t="n">
        <v>95</v>
      </c>
      <c r="AK113" s="3" t="n">
        <v>0</v>
      </c>
      <c r="AL113" s="3" t="n">
        <v>272.471</v>
      </c>
      <c r="AM113" s="3" t="n">
        <v>93.10344827586206</v>
      </c>
      <c r="AN113" s="3" t="n">
        <v>2</v>
      </c>
      <c r="AO113" s="3" t="n">
        <v>0</v>
      </c>
      <c r="AP113" s="3" t="n">
        <v>301.5982</v>
      </c>
      <c r="AQ113" s="7" t="n">
        <v>0.8787141000000001</v>
      </c>
      <c r="AR113" s="3" t="n">
        <v>0.8787141000000001</v>
      </c>
      <c r="AS113" s="5" t="inlineStr"/>
      <c r="AT113" s="5" t="inlineStr"/>
      <c r="AU113" s="3" t="n">
        <v>4.913115e-05</v>
      </c>
      <c r="AV113" s="3" t="n">
        <v>0.2001548</v>
      </c>
      <c r="AW113" s="3" t="n">
        <v>3.266512e-05</v>
      </c>
      <c r="AX113" s="3" t="n">
        <v>7.389746000000001e-05</v>
      </c>
      <c r="AY113" s="3" t="n">
        <v>25</v>
      </c>
      <c r="AZ113" s="3" t="n">
        <v>0.548318</v>
      </c>
      <c r="BA113" s="3" t="n">
        <v>0.2001548</v>
      </c>
      <c r="BB113" s="3" t="n">
        <v>0.3645523</v>
      </c>
      <c r="BC113" s="3" t="n">
        <v>0.8247172</v>
      </c>
      <c r="BD113" s="3" t="n">
        <v>25</v>
      </c>
      <c r="BE113" s="3" t="n">
        <v>201.7607</v>
      </c>
      <c r="BF113" s="3" t="n">
        <v>0.1000774</v>
      </c>
      <c r="BG113" s="3" t="n">
        <v>164.2652</v>
      </c>
      <c r="BH113" s="3" t="n">
        <v>247.8149</v>
      </c>
      <c r="BI113" s="3" t="n">
        <v>25</v>
      </c>
      <c r="BJ113" s="3" t="n">
        <v>302.0982</v>
      </c>
      <c r="BK113" s="3" t="n">
        <v>304.1899</v>
      </c>
      <c r="BL113" s="3" t="n">
        <v>-148.7991</v>
      </c>
      <c r="BM113" s="7" t="n">
        <v>0.9757095</v>
      </c>
      <c r="BN113" s="3" t="n">
        <v>1</v>
      </c>
      <c r="BO113" s="3" t="n">
        <v>1</v>
      </c>
      <c r="BP113" s="4" t="inlineStr">
        <is>
          <t>HAZARD</t>
        </is>
      </c>
      <c r="BQ113" s="4" t="inlineStr">
        <is>
          <t>POLY</t>
        </is>
      </c>
      <c r="BR113" s="3" t="n">
        <v>2</v>
      </c>
      <c r="BS113" s="3" t="n">
        <v>0</v>
      </c>
      <c r="BT113" s="3" t="n">
        <v>0</v>
      </c>
      <c r="BU113" s="3" t="n">
        <v>176.4091</v>
      </c>
      <c r="BV113" s="3" t="n">
        <v>5.082453</v>
      </c>
      <c r="BW113" s="5" t="inlineStr"/>
      <c r="BX113" s="3" t="n">
        <v>1.111187</v>
      </c>
      <c r="BY113" s="3" t="n">
        <v>0.3231311</v>
      </c>
      <c r="BZ113" s="3" t="n">
        <v>0.5946884</v>
      </c>
      <c r="CA113" s="3" t="n">
        <v>2.076276</v>
      </c>
      <c r="CB113" s="3" t="n">
        <v>101.1437</v>
      </c>
      <c r="CC113" s="3" t="n">
        <v>1.111187</v>
      </c>
      <c r="CD113" s="3" t="n">
        <v>0</v>
      </c>
      <c r="CE113" s="10" t="n">
        <v>0.3231311</v>
      </c>
      <c r="CF113" s="3" t="n">
        <v>0.5946884</v>
      </c>
      <c r="CG113" s="3" t="n">
        <v>2.076276</v>
      </c>
      <c r="CH113" s="3" t="n">
        <v>101.1437</v>
      </c>
      <c r="CI113" s="3" t="n">
        <v>27</v>
      </c>
      <c r="CJ113" s="3" t="n">
        <v>0.3231311</v>
      </c>
      <c r="CK113" s="3" t="n">
        <v>14</v>
      </c>
      <c r="CL113" s="3" t="n">
        <v>50</v>
      </c>
      <c r="CM113" s="3" t="n">
        <v>101.1437</v>
      </c>
      <c r="CN113" s="3" t="n">
        <v>0.8096225922287501</v>
      </c>
      <c r="CO113" s="3" t="n">
        <v>0.7025381299430645</v>
      </c>
      <c r="CP113" s="3" t="n">
        <v>0.6537223248353309</v>
      </c>
      <c r="CQ113" s="3" t="n">
        <v>0.6755632466095002</v>
      </c>
      <c r="CR113" s="3" t="n">
        <v>0.6834685935526565</v>
      </c>
      <c r="CS113" s="3" t="n">
        <v>0.5097229797090879</v>
      </c>
      <c r="CT113" s="3" t="n">
        <v>0</v>
      </c>
      <c r="CU113" s="3" t="n">
        <v>1</v>
      </c>
      <c r="CV113" s="3" t="n">
        <v>0</v>
      </c>
      <c r="CW113" s="3" t="n">
        <v>3</v>
      </c>
      <c r="CX113" s="3" t="n">
        <v>0</v>
      </c>
      <c r="CY113" s="3" t="n">
        <v>1</v>
      </c>
      <c r="CZ113" s="3" t="n">
        <v>2</v>
      </c>
      <c r="DA113" s="3" t="n">
        <v>0</v>
      </c>
      <c r="DB113" s="3" t="n">
        <v>2</v>
      </c>
      <c r="DC113" s="3" t="n">
        <v>2</v>
      </c>
      <c r="DD113" s="3" t="n">
        <v>0</v>
      </c>
      <c r="DE113" s="3" t="n">
        <v>14</v>
      </c>
      <c r="DF113" s="3" t="n">
        <v>3</v>
      </c>
      <c r="DG113" s="3" t="n">
        <v>8</v>
      </c>
      <c r="DH113" s="3" t="n">
        <v>3</v>
      </c>
      <c r="DI113" s="3" t="n">
        <v>5</v>
      </c>
      <c r="DJ113" s="3" t="n">
        <v>5</v>
      </c>
      <c r="DK113" s="3" t="n">
        <v>2</v>
      </c>
      <c r="DL113" s="3" t="n">
        <v>8</v>
      </c>
    </row>
    <row r="114">
      <c r="A114" s="1" t="n">
        <v>113</v>
      </c>
      <c r="B114" s="3" t="n">
        <v>119</v>
      </c>
      <c r="C114" s="3" t="n">
        <v>4</v>
      </c>
      <c r="D114" s="4" t="inlineStr">
        <is>
          <t>Phylloscopus bonelli</t>
        </is>
      </c>
      <c r="E114" s="4" t="inlineStr">
        <is>
          <t>a+b</t>
        </is>
      </c>
      <c r="F114" s="4" t="inlineStr">
        <is>
          <t>m</t>
        </is>
      </c>
      <c r="G114" s="4" t="inlineStr">
        <is>
          <t>5mn</t>
        </is>
      </c>
      <c r="H114" s="4" t="inlineStr">
        <is>
          <t>HNORMAL</t>
        </is>
      </c>
      <c r="I114" s="4" t="inlineStr">
        <is>
          <t>POLY</t>
        </is>
      </c>
      <c r="J114" s="5" t="inlineStr"/>
      <c r="K114" s="3" t="n">
        <v>280.676487020713</v>
      </c>
      <c r="L114" s="3" t="n">
        <v>5</v>
      </c>
      <c r="M114" s="4" t="inlineStr">
        <is>
          <t>PhylBone-ab-5mn-m-hno-pol-ra-ma</t>
        </is>
      </c>
      <c r="N114" s="3" t="n">
        <v>1</v>
      </c>
      <c r="O114" s="3" t="n">
        <v>29</v>
      </c>
      <c r="P114" s="3" t="n">
        <v>22.7789395359074</v>
      </c>
      <c r="Q114" s="3" t="n">
        <v>287.586762257787</v>
      </c>
      <c r="R114" s="4" t="inlineStr">
        <is>
          <t>HNORMAL</t>
        </is>
      </c>
      <c r="S114" s="4" t="inlineStr">
        <is>
          <t>POLY</t>
        </is>
      </c>
      <c r="T114" s="4" t="inlineStr">
        <is>
          <t>AIC</t>
        </is>
      </c>
      <c r="U114" s="3" t="n">
        <v>95</v>
      </c>
      <c r="V114" s="5" t="inlineStr"/>
      <c r="W114" s="3" t="n">
        <v>280.676487020713</v>
      </c>
      <c r="X114" s="3" t="n">
        <v>5</v>
      </c>
      <c r="Y114" s="7" t="n">
        <v>1</v>
      </c>
      <c r="Z114" s="12" t="n">
        <v>45046.66327039352</v>
      </c>
      <c r="AA114" s="3" t="n">
        <v>0.796006</v>
      </c>
      <c r="AB114" s="4">
        <f>HYPERLINK("file:///PhylBone-ab-5mn-m-hno-pol-ra-ma-74i45_3y", "PhylBone-ab-5mn-m-hno-pol-ra-ma-74i45_3y")</f>
        <v/>
      </c>
      <c r="AC114" s="3" t="n">
        <v>28</v>
      </c>
      <c r="AD114" s="3" t="n">
        <v>96</v>
      </c>
      <c r="AE114" s="3" t="n">
        <v>190</v>
      </c>
      <c r="AF114" s="3" t="n">
        <v>0.1473684</v>
      </c>
      <c r="AG114" s="3" t="n">
        <v>0.2557835</v>
      </c>
      <c r="AH114" s="3" t="n">
        <v>0.08940393000000001</v>
      </c>
      <c r="AI114" s="3" t="n">
        <v>0.2429138</v>
      </c>
      <c r="AJ114" s="3" t="n">
        <v>95</v>
      </c>
      <c r="AK114" s="3" t="n">
        <v>0</v>
      </c>
      <c r="AL114" s="3" t="n">
        <v>280.676</v>
      </c>
      <c r="AM114" s="3" t="n">
        <v>96.55172413793103</v>
      </c>
      <c r="AN114" s="3" t="n">
        <v>1</v>
      </c>
      <c r="AO114" s="3" t="n">
        <v>0</v>
      </c>
      <c r="AP114" s="3" t="n">
        <v>313.0028</v>
      </c>
      <c r="AQ114" s="7" t="n">
        <v>0.9976777</v>
      </c>
      <c r="AR114" s="3" t="n">
        <v>0.9976777</v>
      </c>
      <c r="AS114" s="5" t="inlineStr"/>
      <c r="AT114" s="5" t="inlineStr"/>
      <c r="AU114" s="3" t="n">
        <v>6.623594e-05</v>
      </c>
      <c r="AV114" s="3" t="n">
        <v>0.2409188</v>
      </c>
      <c r="AW114" s="3" t="n">
        <v>4.068479e-05</v>
      </c>
      <c r="AX114" s="3" t="n">
        <v>0.0001078339</v>
      </c>
      <c r="AY114" s="3" t="n">
        <v>27</v>
      </c>
      <c r="AZ114" s="3" t="n">
        <v>0.3832885</v>
      </c>
      <c r="BA114" s="3" t="n">
        <v>0.2409188</v>
      </c>
      <c r="BB114" s="3" t="n">
        <v>0.2354313</v>
      </c>
      <c r="BC114" s="3" t="n">
        <v>0.6240038999999999</v>
      </c>
      <c r="BD114" s="3" t="n">
        <v>27</v>
      </c>
      <c r="BE114" s="3" t="n">
        <v>173.7673</v>
      </c>
      <c r="BF114" s="3" t="n">
        <v>0.1204594</v>
      </c>
      <c r="BG114" s="3" t="n">
        <v>135.8355</v>
      </c>
      <c r="BH114" s="3" t="n">
        <v>222.2916</v>
      </c>
      <c r="BI114" s="3" t="n">
        <v>27</v>
      </c>
      <c r="BJ114" s="3" t="n">
        <v>313.1566</v>
      </c>
      <c r="BK114" s="3" t="n">
        <v>314.335</v>
      </c>
      <c r="BL114" s="3" t="n">
        <v>-155.5014</v>
      </c>
      <c r="BM114" s="7" t="n">
        <v>0.9984893</v>
      </c>
      <c r="BN114" s="3" t="n">
        <v>1</v>
      </c>
      <c r="BO114" s="3" t="n">
        <v>1</v>
      </c>
      <c r="BP114" s="4" t="inlineStr">
        <is>
          <t>HNORMAL</t>
        </is>
      </c>
      <c r="BQ114" s="4" t="inlineStr">
        <is>
          <t>POLY</t>
        </is>
      </c>
      <c r="BR114" s="3" t="n">
        <v>1</v>
      </c>
      <c r="BS114" s="3" t="n">
        <v>0</v>
      </c>
      <c r="BT114" s="3" t="n">
        <v>0</v>
      </c>
      <c r="BU114" s="3" t="n">
        <v>129.0927</v>
      </c>
      <c r="BV114" s="5" t="inlineStr"/>
      <c r="BW114" s="5" t="inlineStr"/>
      <c r="BX114" s="3" t="n">
        <v>1.553525</v>
      </c>
      <c r="BY114" s="3" t="n">
        <v>0.3513788</v>
      </c>
      <c r="BZ114" s="3" t="n">
        <v>0.7887092999999999</v>
      </c>
      <c r="CA114" s="3" t="n">
        <v>3.059987</v>
      </c>
      <c r="CB114" s="3" t="n">
        <v>89.76107</v>
      </c>
      <c r="CC114" s="3" t="n">
        <v>1.553525</v>
      </c>
      <c r="CD114" s="3" t="n">
        <v>0</v>
      </c>
      <c r="CE114" s="10" t="n">
        <v>0.3513788</v>
      </c>
      <c r="CF114" s="3" t="n">
        <v>0.7887092999999999</v>
      </c>
      <c r="CG114" s="3" t="n">
        <v>3.059987</v>
      </c>
      <c r="CH114" s="3" t="n">
        <v>89.76107</v>
      </c>
      <c r="CI114" s="3" t="n">
        <v>37</v>
      </c>
      <c r="CJ114" s="3" t="n">
        <v>0.3513788</v>
      </c>
      <c r="CK114" s="3" t="n">
        <v>19</v>
      </c>
      <c r="CL114" s="3" t="n">
        <v>73</v>
      </c>
      <c r="CM114" s="3" t="n">
        <v>89.76107</v>
      </c>
      <c r="CN114" s="3" t="n">
        <v>0.8047537209150224</v>
      </c>
      <c r="CO114" s="3" t="n">
        <v>0.7308597682954123</v>
      </c>
      <c r="CP114" s="3" t="n">
        <v>0.6531151812048729</v>
      </c>
      <c r="CQ114" s="3" t="n">
        <v>0.6845958737930408</v>
      </c>
      <c r="CR114" s="3" t="n">
        <v>0.6846577304683421</v>
      </c>
      <c r="CS114" s="3" t="n">
        <v>0.4709463293330647</v>
      </c>
      <c r="CT114" s="3" t="n">
        <v>0</v>
      </c>
      <c r="CU114" s="3" t="n">
        <v>1</v>
      </c>
      <c r="CV114" s="3" t="n">
        <v>0</v>
      </c>
      <c r="CW114" s="3" t="n">
        <v>0</v>
      </c>
      <c r="CX114" s="3" t="n">
        <v>2</v>
      </c>
      <c r="CY114" s="3" t="n">
        <v>2</v>
      </c>
      <c r="CZ114" s="3" t="n">
        <v>0</v>
      </c>
      <c r="DA114" s="3" t="n">
        <v>1</v>
      </c>
      <c r="DB114" s="3" t="n">
        <v>0</v>
      </c>
      <c r="DC114" s="3" t="n">
        <v>0</v>
      </c>
      <c r="DD114" s="3" t="n">
        <v>2</v>
      </c>
      <c r="DE114" s="3" t="n">
        <v>0</v>
      </c>
      <c r="DF114" s="3" t="n">
        <v>4</v>
      </c>
      <c r="DG114" s="3" t="n">
        <v>2</v>
      </c>
      <c r="DH114" s="3" t="n">
        <v>4</v>
      </c>
      <c r="DI114" s="3" t="n">
        <v>2</v>
      </c>
      <c r="DJ114" s="3" t="n">
        <v>3</v>
      </c>
      <c r="DK114" s="3" t="n">
        <v>5</v>
      </c>
      <c r="DL114" s="3" t="n">
        <v>9</v>
      </c>
    </row>
    <row r="115">
      <c r="A115" s="1" t="n">
        <v>114</v>
      </c>
      <c r="B115" s="3" t="n">
        <v>118</v>
      </c>
      <c r="C115" s="3" t="n">
        <v>4</v>
      </c>
      <c r="D115" s="4" t="inlineStr">
        <is>
          <t>Phylloscopus bonelli</t>
        </is>
      </c>
      <c r="E115" s="4" t="inlineStr">
        <is>
          <t>a+b</t>
        </is>
      </c>
      <c r="F115" s="4" t="inlineStr">
        <is>
          <t>m</t>
        </is>
      </c>
      <c r="G115" s="4" t="inlineStr">
        <is>
          <t>5mn</t>
        </is>
      </c>
      <c r="H115" s="4" t="inlineStr">
        <is>
          <t>HNORMAL</t>
        </is>
      </c>
      <c r="I115" s="4" t="inlineStr">
        <is>
          <t>POLY</t>
        </is>
      </c>
      <c r="J115" s="5" t="inlineStr"/>
      <c r="K115" s="3" t="n">
        <v>282.2462136828399</v>
      </c>
      <c r="L115" s="5" t="inlineStr"/>
      <c r="M115" s="4" t="inlineStr">
        <is>
          <t>PhylBone-ab-5mn-m-hno-pol-ra</t>
        </is>
      </c>
      <c r="N115" s="3" t="n">
        <v>1</v>
      </c>
      <c r="O115" s="3" t="n">
        <v>29</v>
      </c>
      <c r="P115" s="3" t="n">
        <v>22.7789395359074</v>
      </c>
      <c r="Q115" s="3" t="n">
        <v>287.586762257787</v>
      </c>
      <c r="R115" s="4" t="inlineStr">
        <is>
          <t>HNORMAL</t>
        </is>
      </c>
      <c r="S115" s="4" t="inlineStr">
        <is>
          <t>POLY</t>
        </is>
      </c>
      <c r="T115" s="4" t="inlineStr">
        <is>
          <t>AIC</t>
        </is>
      </c>
      <c r="U115" s="3" t="n">
        <v>95</v>
      </c>
      <c r="V115" s="5" t="inlineStr"/>
      <c r="W115" s="3" t="n">
        <v>282.2462136828399</v>
      </c>
      <c r="X115" s="5" t="inlineStr"/>
      <c r="Y115" s="7" t="n">
        <v>1</v>
      </c>
      <c r="Z115" s="12" t="n">
        <v>45046.66327024306</v>
      </c>
      <c r="AA115" s="3" t="n">
        <v>0.763009</v>
      </c>
      <c r="AB115" s="4">
        <f>HYPERLINK("file:///PhylBone-ab-5mn-m-hno-pol-ra-_ljk4ws7", "PhylBone-ab-5mn-m-hno-pol-ra-_ljk4ws7")</f>
        <v/>
      </c>
      <c r="AC115" s="3" t="n">
        <v>28</v>
      </c>
      <c r="AD115" s="3" t="n">
        <v>96</v>
      </c>
      <c r="AE115" s="3" t="n">
        <v>190</v>
      </c>
      <c r="AF115" s="3" t="n">
        <v>0.1473684</v>
      </c>
      <c r="AG115" s="3" t="n">
        <v>0.2557835</v>
      </c>
      <c r="AH115" s="3" t="n">
        <v>0.08940393000000001</v>
      </c>
      <c r="AI115" s="3" t="n">
        <v>0.2429138</v>
      </c>
      <c r="AJ115" s="3" t="n">
        <v>95</v>
      </c>
      <c r="AK115" s="3" t="n">
        <v>0</v>
      </c>
      <c r="AL115" s="3" t="n">
        <v>282.246</v>
      </c>
      <c r="AM115" s="3" t="n">
        <v>96.55172413793103</v>
      </c>
      <c r="AN115" s="3" t="n">
        <v>1</v>
      </c>
      <c r="AO115" s="3" t="n">
        <v>0</v>
      </c>
      <c r="AP115" s="3" t="n">
        <v>313.1533</v>
      </c>
      <c r="AQ115" s="7" t="n">
        <v>0.9952094</v>
      </c>
      <c r="AR115" s="3" t="n">
        <v>0.5850922</v>
      </c>
      <c r="AS115" s="3" t="n">
        <v>0.9693232000000001</v>
      </c>
      <c r="AT115" s="3" t="n">
        <v>0.9952094</v>
      </c>
      <c r="AU115" s="3" t="n">
        <v>6.666072e-05</v>
      </c>
      <c r="AV115" s="3" t="n">
        <v>0.2409215</v>
      </c>
      <c r="AW115" s="3" t="n">
        <v>4.094549e-05</v>
      </c>
      <c r="AX115" s="3" t="n">
        <v>0.000108526</v>
      </c>
      <c r="AY115" s="3" t="n">
        <v>27</v>
      </c>
      <c r="AZ115" s="3" t="n">
        <v>0.3766209</v>
      </c>
      <c r="BA115" s="3" t="n">
        <v>0.2409215</v>
      </c>
      <c r="BB115" s="3" t="n">
        <v>0.2313346</v>
      </c>
      <c r="BC115" s="3" t="n">
        <v>0.6131523</v>
      </c>
      <c r="BD115" s="3" t="n">
        <v>27</v>
      </c>
      <c r="BE115" s="3" t="n">
        <v>173.2128</v>
      </c>
      <c r="BF115" s="3" t="n">
        <v>0.1204607</v>
      </c>
      <c r="BG115" s="3" t="n">
        <v>135.4017</v>
      </c>
      <c r="BH115" s="3" t="n">
        <v>221.5828</v>
      </c>
      <c r="BI115" s="3" t="n">
        <v>27</v>
      </c>
      <c r="BJ115" s="3" t="n">
        <v>313.3071</v>
      </c>
      <c r="BK115" s="3" t="n">
        <v>314.4855</v>
      </c>
      <c r="BL115" s="3" t="n">
        <v>-155.5766</v>
      </c>
      <c r="BM115" s="7" t="n">
        <v>0.9979015</v>
      </c>
      <c r="BN115" s="3" t="n">
        <v>1</v>
      </c>
      <c r="BO115" s="3" t="n">
        <v>1</v>
      </c>
      <c r="BP115" s="4" t="inlineStr">
        <is>
          <t>HNORMAL</t>
        </is>
      </c>
      <c r="BQ115" s="4" t="inlineStr">
        <is>
          <t>POLY</t>
        </is>
      </c>
      <c r="BR115" s="3" t="n">
        <v>1</v>
      </c>
      <c r="BS115" s="3" t="n">
        <v>0</v>
      </c>
      <c r="BT115" s="3" t="n">
        <v>0</v>
      </c>
      <c r="BU115" s="3" t="n">
        <v>128.3229</v>
      </c>
      <c r="BV115" s="5" t="inlineStr"/>
      <c r="BW115" s="5" t="inlineStr"/>
      <c r="BX115" s="3" t="n">
        <v>1.563488</v>
      </c>
      <c r="BY115" s="3" t="n">
        <v>0.3513807</v>
      </c>
      <c r="BZ115" s="3" t="n">
        <v>0.7937645</v>
      </c>
      <c r="CA115" s="3" t="n">
        <v>3.079622</v>
      </c>
      <c r="CB115" s="3" t="n">
        <v>89.75999</v>
      </c>
      <c r="CC115" s="3" t="n">
        <v>1.563488</v>
      </c>
      <c r="CD115" s="3" t="n">
        <v>0</v>
      </c>
      <c r="CE115" s="10" t="n">
        <v>0.3513807</v>
      </c>
      <c r="CF115" s="3" t="n">
        <v>0.7937645</v>
      </c>
      <c r="CG115" s="3" t="n">
        <v>3.079622</v>
      </c>
      <c r="CH115" s="3" t="n">
        <v>89.75999</v>
      </c>
      <c r="CI115" s="3" t="n">
        <v>38</v>
      </c>
      <c r="CJ115" s="3" t="n">
        <v>0.3513807</v>
      </c>
      <c r="CK115" s="3" t="n">
        <v>19</v>
      </c>
      <c r="CL115" s="3" t="n">
        <v>74</v>
      </c>
      <c r="CM115" s="3" t="n">
        <v>89.75999</v>
      </c>
      <c r="CN115" s="3" t="n">
        <v>0.8043994777312601</v>
      </c>
      <c r="CO115" s="3" t="n">
        <v>0.7305772836124768</v>
      </c>
      <c r="CP115" s="3" t="n">
        <v>0.6528607621513951</v>
      </c>
      <c r="CQ115" s="3" t="n">
        <v>0.6841704844874337</v>
      </c>
      <c r="CR115" s="3" t="n">
        <v>0.6843758733966299</v>
      </c>
      <c r="CS115" s="3" t="n">
        <v>0.4707805857911051</v>
      </c>
      <c r="CT115" s="3" t="n">
        <v>0</v>
      </c>
      <c r="CU115" s="3" t="n">
        <v>1</v>
      </c>
      <c r="CV115" s="3" t="n">
        <v>0</v>
      </c>
      <c r="CW115" s="3" t="n">
        <v>1</v>
      </c>
      <c r="CX115" s="3" t="n">
        <v>3</v>
      </c>
      <c r="CY115" s="3" t="n">
        <v>3</v>
      </c>
      <c r="CZ115" s="3" t="n">
        <v>1</v>
      </c>
      <c r="DA115" s="3" t="n">
        <v>2</v>
      </c>
      <c r="DB115" s="3" t="n">
        <v>1</v>
      </c>
      <c r="DC115" s="3" t="n">
        <v>1</v>
      </c>
      <c r="DD115" s="3" t="n">
        <v>3</v>
      </c>
      <c r="DE115" s="3" t="n">
        <v>3</v>
      </c>
      <c r="DF115" s="3" t="n">
        <v>5</v>
      </c>
      <c r="DG115" s="3" t="n">
        <v>3</v>
      </c>
      <c r="DH115" s="3" t="n">
        <v>5</v>
      </c>
      <c r="DI115" s="3" t="n">
        <v>3</v>
      </c>
      <c r="DJ115" s="3" t="n">
        <v>4</v>
      </c>
      <c r="DK115" s="3" t="n">
        <v>6</v>
      </c>
      <c r="DL115" s="3" t="n">
        <v>10</v>
      </c>
    </row>
    <row r="116">
      <c r="A116" s="1" t="n">
        <v>115</v>
      </c>
      <c r="B116" s="3" t="n">
        <v>121</v>
      </c>
      <c r="C116" s="3" t="n">
        <v>4</v>
      </c>
      <c r="D116" s="4" t="inlineStr">
        <is>
          <t>Phylloscopus bonelli</t>
        </is>
      </c>
      <c r="E116" s="4" t="inlineStr">
        <is>
          <t>a+b</t>
        </is>
      </c>
      <c r="F116" s="4" t="inlineStr">
        <is>
          <t>m</t>
        </is>
      </c>
      <c r="G116" s="4" t="inlineStr">
        <is>
          <t>5mn</t>
        </is>
      </c>
      <c r="H116" s="4" t="inlineStr">
        <is>
          <t>HNORMAL</t>
        </is>
      </c>
      <c r="I116" s="4" t="inlineStr">
        <is>
          <t>POLY</t>
        </is>
      </c>
      <c r="J116" s="3" t="n">
        <v>22.77921842729778</v>
      </c>
      <c r="K116" s="5" t="inlineStr"/>
      <c r="L116" s="3" t="n">
        <v>8</v>
      </c>
      <c r="M116" s="4" t="inlineStr">
        <is>
          <t>PhylBone-ab-5mn-m-hno-pol-la-ma</t>
        </is>
      </c>
      <c r="N116" s="3" t="n">
        <v>1</v>
      </c>
      <c r="O116" s="3" t="n">
        <v>29</v>
      </c>
      <c r="P116" s="3" t="n">
        <v>22.7789395359074</v>
      </c>
      <c r="Q116" s="3" t="n">
        <v>287.586762257787</v>
      </c>
      <c r="R116" s="4" t="inlineStr">
        <is>
          <t>HNORMAL</t>
        </is>
      </c>
      <c r="S116" s="4" t="inlineStr">
        <is>
          <t>POLY</t>
        </is>
      </c>
      <c r="T116" s="4" t="inlineStr">
        <is>
          <t>AIC</t>
        </is>
      </c>
      <c r="U116" s="3" t="n">
        <v>95</v>
      </c>
      <c r="V116" s="3" t="n">
        <v>22.77921842729778</v>
      </c>
      <c r="W116" s="5" t="inlineStr"/>
      <c r="X116" s="3" t="n">
        <v>8</v>
      </c>
      <c r="Y116" s="7" t="n">
        <v>1</v>
      </c>
      <c r="Z116" s="12" t="n">
        <v>45046.66327064815</v>
      </c>
      <c r="AA116" s="3" t="n">
        <v>0.904008</v>
      </c>
      <c r="AB116" s="4">
        <f>HYPERLINK("file:///PhylBone-ab-5mn-m-hno-pol-la-ma-142nd9l3", "PhylBone-ab-5mn-m-hno-pol-la-ma-142nd9l3")</f>
        <v/>
      </c>
      <c r="AC116" s="3" t="n">
        <v>28</v>
      </c>
      <c r="AD116" s="3" t="n">
        <v>96</v>
      </c>
      <c r="AE116" s="3" t="n">
        <v>190</v>
      </c>
      <c r="AF116" s="3" t="n">
        <v>0.1473684</v>
      </c>
      <c r="AG116" s="3" t="n">
        <v>0.2557836</v>
      </c>
      <c r="AH116" s="3" t="n">
        <v>0.08940393000000001</v>
      </c>
      <c r="AI116" s="3" t="n">
        <v>0.2429138</v>
      </c>
      <c r="AJ116" s="3" t="n">
        <v>95</v>
      </c>
      <c r="AK116" s="3" t="n">
        <v>22.7792</v>
      </c>
      <c r="AL116" s="3" t="n">
        <v>287.5868</v>
      </c>
      <c r="AM116" s="3" t="n">
        <v>96.55172413793103</v>
      </c>
      <c r="AN116" s="3" t="n">
        <v>1</v>
      </c>
      <c r="AO116" s="3" t="n">
        <v>0</v>
      </c>
      <c r="AP116" s="3" t="n">
        <v>312.3304</v>
      </c>
      <c r="AQ116" s="7" t="n">
        <v>0.9906904</v>
      </c>
      <c r="AR116" s="3" t="n">
        <v>0.9906904</v>
      </c>
      <c r="AS116" s="5" t="inlineStr"/>
      <c r="AT116" s="5" t="inlineStr"/>
      <c r="AU116" s="3" t="n">
        <v>5.938356e-05</v>
      </c>
      <c r="AV116" s="3" t="n">
        <v>0.2429606</v>
      </c>
      <c r="AW116" s="3" t="n">
        <v>3.632963e-05</v>
      </c>
      <c r="AX116" s="3" t="n">
        <v>9.706694999999999e-05</v>
      </c>
      <c r="AY116" s="3" t="n">
        <v>27</v>
      </c>
      <c r="AZ116" s="3" t="n">
        <v>0.4072171</v>
      </c>
      <c r="BA116" s="3" t="n">
        <v>0.2429606</v>
      </c>
      <c r="BB116" s="3" t="n">
        <v>0.249127</v>
      </c>
      <c r="BC116" s="3" t="n">
        <v>0.6656274</v>
      </c>
      <c r="BD116" s="3" t="n">
        <v>27</v>
      </c>
      <c r="BE116" s="3" t="n">
        <v>183.5194</v>
      </c>
      <c r="BF116" s="3" t="n">
        <v>0.1214803</v>
      </c>
      <c r="BG116" s="3" t="n">
        <v>143.1618</v>
      </c>
      <c r="BH116" s="3" t="n">
        <v>235.2538</v>
      </c>
      <c r="BI116" s="3" t="n">
        <v>27</v>
      </c>
      <c r="BJ116" s="3" t="n">
        <v>312.4843</v>
      </c>
      <c r="BK116" s="3" t="n">
        <v>313.6626</v>
      </c>
      <c r="BL116" s="3" t="n">
        <v>-155.1652</v>
      </c>
      <c r="BM116" s="7" t="n">
        <v>0.9993054</v>
      </c>
      <c r="BN116" s="3" t="n">
        <v>1</v>
      </c>
      <c r="BO116" s="3" t="n">
        <v>1</v>
      </c>
      <c r="BP116" s="4" t="inlineStr">
        <is>
          <t>HNORMAL</t>
        </is>
      </c>
      <c r="BQ116" s="4" t="inlineStr">
        <is>
          <t>POLY</t>
        </is>
      </c>
      <c r="BR116" s="3" t="n">
        <v>1</v>
      </c>
      <c r="BS116" s="3" t="n">
        <v>0</v>
      </c>
      <c r="BT116" s="3" t="n">
        <v>0</v>
      </c>
      <c r="BU116" s="3" t="n">
        <v>139.2768</v>
      </c>
      <c r="BV116" s="5" t="inlineStr"/>
      <c r="BW116" s="5" t="inlineStr"/>
      <c r="BX116" s="3" t="n">
        <v>1.392806</v>
      </c>
      <c r="BY116" s="3" t="n">
        <v>0.3527819</v>
      </c>
      <c r="BZ116" s="3" t="n">
        <v>0.705251</v>
      </c>
      <c r="CA116" s="3" t="n">
        <v>2.750666</v>
      </c>
      <c r="CB116" s="3" t="n">
        <v>88.95939</v>
      </c>
      <c r="CC116" s="3" t="n">
        <v>1.392806</v>
      </c>
      <c r="CD116" s="3" t="n">
        <v>0</v>
      </c>
      <c r="CE116" s="10" t="n">
        <v>0.3527819</v>
      </c>
      <c r="CF116" s="3" t="n">
        <v>0.705251</v>
      </c>
      <c r="CG116" s="3" t="n">
        <v>2.750666</v>
      </c>
      <c r="CH116" s="3" t="n">
        <v>88.95939</v>
      </c>
      <c r="CI116" s="3" t="n">
        <v>33</v>
      </c>
      <c r="CJ116" s="3" t="n">
        <v>0.3527819</v>
      </c>
      <c r="CK116" s="3" t="n">
        <v>17</v>
      </c>
      <c r="CL116" s="3" t="n">
        <v>66</v>
      </c>
      <c r="CM116" s="3" t="n">
        <v>88.95939</v>
      </c>
      <c r="CN116" s="3" t="n">
        <v>0.8026792955350419</v>
      </c>
      <c r="CO116" s="3" t="n">
        <v>0.7284909376162635</v>
      </c>
      <c r="CP116" s="3" t="n">
        <v>0.6495316376752397</v>
      </c>
      <c r="CQ116" s="3" t="n">
        <v>0.6807241513357644</v>
      </c>
      <c r="CR116" s="3" t="n">
        <v>0.6813793506009415</v>
      </c>
      <c r="CS116" s="3" t="n">
        <v>0.4666843019642803</v>
      </c>
      <c r="CT116" s="3" t="n">
        <v>1</v>
      </c>
      <c r="CU116" s="3" t="n">
        <v>0</v>
      </c>
      <c r="CV116" s="3" t="n">
        <v>0</v>
      </c>
      <c r="CW116" s="3" t="n">
        <v>0</v>
      </c>
      <c r="CX116" s="3" t="n">
        <v>1</v>
      </c>
      <c r="CY116" s="3" t="n">
        <v>0</v>
      </c>
      <c r="CZ116" s="3" t="n">
        <v>0</v>
      </c>
      <c r="DA116" s="3" t="n">
        <v>0</v>
      </c>
      <c r="DB116" s="3" t="n">
        <v>0</v>
      </c>
      <c r="DC116" s="3" t="n">
        <v>0</v>
      </c>
      <c r="DD116" s="3" t="n">
        <v>0</v>
      </c>
      <c r="DE116" s="3" t="n">
        <v>5</v>
      </c>
      <c r="DF116" s="3" t="n">
        <v>6</v>
      </c>
      <c r="DG116" s="3" t="n">
        <v>4</v>
      </c>
      <c r="DH116" s="3" t="n">
        <v>6</v>
      </c>
      <c r="DI116" s="3" t="n">
        <v>4</v>
      </c>
      <c r="DJ116" s="3" t="n">
        <v>6</v>
      </c>
      <c r="DK116" s="3" t="n">
        <v>7</v>
      </c>
      <c r="DL116" s="3" t="n">
        <v>20</v>
      </c>
    </row>
    <row r="117">
      <c r="A117" s="1" t="n">
        <v>116</v>
      </c>
      <c r="B117" s="3" t="n">
        <v>120</v>
      </c>
      <c r="C117" s="3" t="n">
        <v>4</v>
      </c>
      <c r="D117" s="4" t="inlineStr">
        <is>
          <t>Phylloscopus bonelli</t>
        </is>
      </c>
      <c r="E117" s="4" t="inlineStr">
        <is>
          <t>a+b</t>
        </is>
      </c>
      <c r="F117" s="4" t="inlineStr">
        <is>
          <t>m</t>
        </is>
      </c>
      <c r="G117" s="4" t="inlineStr">
        <is>
          <t>5mn</t>
        </is>
      </c>
      <c r="H117" s="4" t="inlineStr">
        <is>
          <t>HNORMAL</t>
        </is>
      </c>
      <c r="I117" s="4" t="inlineStr">
        <is>
          <t>POLY</t>
        </is>
      </c>
      <c r="J117" s="3" t="n">
        <v>22.77905816943529</v>
      </c>
      <c r="K117" s="5" t="inlineStr"/>
      <c r="L117" s="5" t="inlineStr"/>
      <c r="M117" s="4" t="inlineStr">
        <is>
          <t>PhylBone-ab-5mn-m-hno-pol-la</t>
        </is>
      </c>
      <c r="N117" s="3" t="n">
        <v>1</v>
      </c>
      <c r="O117" s="3" t="n">
        <v>29</v>
      </c>
      <c r="P117" s="3" t="n">
        <v>22.7789395359074</v>
      </c>
      <c r="Q117" s="3" t="n">
        <v>287.586762257787</v>
      </c>
      <c r="R117" s="4" t="inlineStr">
        <is>
          <t>HNORMAL</t>
        </is>
      </c>
      <c r="S117" s="4" t="inlineStr">
        <is>
          <t>POLY</t>
        </is>
      </c>
      <c r="T117" s="4" t="inlineStr">
        <is>
          <t>AIC</t>
        </is>
      </c>
      <c r="U117" s="3" t="n">
        <v>95</v>
      </c>
      <c r="V117" s="3" t="n">
        <v>22.77905816943529</v>
      </c>
      <c r="W117" s="5" t="inlineStr"/>
      <c r="X117" s="5" t="inlineStr"/>
      <c r="Y117" s="7" t="n">
        <v>1</v>
      </c>
      <c r="Z117" s="12" t="n">
        <v>45046.66327046297</v>
      </c>
      <c r="AA117" s="3" t="n">
        <v>0.845005</v>
      </c>
      <c r="AB117" s="4">
        <f>HYPERLINK("file:///PhylBone-ab-5mn-m-hno-pol-la-iiw89d4i", "PhylBone-ab-5mn-m-hno-pol-la-iiw89d4i")</f>
        <v/>
      </c>
      <c r="AC117" s="3" t="n">
        <v>28</v>
      </c>
      <c r="AD117" s="3" t="n">
        <v>96</v>
      </c>
      <c r="AE117" s="3" t="n">
        <v>190</v>
      </c>
      <c r="AF117" s="3" t="n">
        <v>0.1473684</v>
      </c>
      <c r="AG117" s="3" t="n">
        <v>0.2557836</v>
      </c>
      <c r="AH117" s="3" t="n">
        <v>0.08940393000000001</v>
      </c>
      <c r="AI117" s="3" t="n">
        <v>0.2429138</v>
      </c>
      <c r="AJ117" s="3" t="n">
        <v>95</v>
      </c>
      <c r="AK117" s="3" t="n">
        <v>22.7791</v>
      </c>
      <c r="AL117" s="3" t="n">
        <v>287.5868</v>
      </c>
      <c r="AM117" s="3" t="n">
        <v>96.55172413793103</v>
      </c>
      <c r="AN117" s="3" t="n">
        <v>1</v>
      </c>
      <c r="AO117" s="3" t="n">
        <v>0</v>
      </c>
      <c r="AP117" s="3" t="n">
        <v>312.3304</v>
      </c>
      <c r="AQ117" s="7" t="n">
        <v>0.9194901</v>
      </c>
      <c r="AR117" s="3" t="n">
        <v>0.7250711</v>
      </c>
      <c r="AS117" s="3" t="n">
        <v>0.822327</v>
      </c>
      <c r="AT117" s="3" t="n">
        <v>0.9194901</v>
      </c>
      <c r="AU117" s="3" t="n">
        <v>5.938354e-05</v>
      </c>
      <c r="AV117" s="3" t="n">
        <v>0.2429606</v>
      </c>
      <c r="AW117" s="3" t="n">
        <v>3.632962e-05</v>
      </c>
      <c r="AX117" s="3" t="n">
        <v>9.706691e-05</v>
      </c>
      <c r="AY117" s="3" t="n">
        <v>27</v>
      </c>
      <c r="AZ117" s="3" t="n">
        <v>0.4072172</v>
      </c>
      <c r="BA117" s="3" t="n">
        <v>0.2429606</v>
      </c>
      <c r="BB117" s="3" t="n">
        <v>0.2491271</v>
      </c>
      <c r="BC117" s="3" t="n">
        <v>0.6656276</v>
      </c>
      <c r="BD117" s="3" t="n">
        <v>27</v>
      </c>
      <c r="BE117" s="3" t="n">
        <v>183.5194</v>
      </c>
      <c r="BF117" s="3" t="n">
        <v>0.1214803</v>
      </c>
      <c r="BG117" s="3" t="n">
        <v>143.1618</v>
      </c>
      <c r="BH117" s="3" t="n">
        <v>235.2538</v>
      </c>
      <c r="BI117" s="3" t="n">
        <v>27</v>
      </c>
      <c r="BJ117" s="3" t="n">
        <v>312.4843</v>
      </c>
      <c r="BK117" s="3" t="n">
        <v>313.6626</v>
      </c>
      <c r="BL117" s="3" t="n">
        <v>-155.1652</v>
      </c>
      <c r="BM117" s="7" t="n">
        <v>0.9993052</v>
      </c>
      <c r="BN117" s="3" t="n">
        <v>1</v>
      </c>
      <c r="BO117" s="3" t="n">
        <v>1</v>
      </c>
      <c r="BP117" s="4" t="inlineStr">
        <is>
          <t>HNORMAL</t>
        </is>
      </c>
      <c r="BQ117" s="4" t="inlineStr">
        <is>
          <t>POLY</t>
        </is>
      </c>
      <c r="BR117" s="3" t="n">
        <v>1</v>
      </c>
      <c r="BS117" s="3" t="n">
        <v>0</v>
      </c>
      <c r="BT117" s="3" t="n">
        <v>0</v>
      </c>
      <c r="BU117" s="3" t="n">
        <v>139.2768</v>
      </c>
      <c r="BV117" s="5" t="inlineStr"/>
      <c r="BW117" s="5" t="inlineStr"/>
      <c r="BX117" s="3" t="n">
        <v>1.392806</v>
      </c>
      <c r="BY117" s="3" t="n">
        <v>0.3527819</v>
      </c>
      <c r="BZ117" s="3" t="n">
        <v>0.7052507</v>
      </c>
      <c r="CA117" s="3" t="n">
        <v>2.750664</v>
      </c>
      <c r="CB117" s="3" t="n">
        <v>88.95939</v>
      </c>
      <c r="CC117" s="3" t="n">
        <v>1.392806</v>
      </c>
      <c r="CD117" s="3" t="n">
        <v>0</v>
      </c>
      <c r="CE117" s="10" t="n">
        <v>0.3527819</v>
      </c>
      <c r="CF117" s="3" t="n">
        <v>0.7052507</v>
      </c>
      <c r="CG117" s="3" t="n">
        <v>2.750664</v>
      </c>
      <c r="CH117" s="3" t="n">
        <v>88.95939</v>
      </c>
      <c r="CI117" s="3" t="n">
        <v>33</v>
      </c>
      <c r="CJ117" s="3" t="n">
        <v>0.3527819</v>
      </c>
      <c r="CK117" s="3" t="n">
        <v>17</v>
      </c>
      <c r="CL117" s="3" t="n">
        <v>66</v>
      </c>
      <c r="CM117" s="3" t="n">
        <v>88.95939</v>
      </c>
      <c r="CN117" s="3" t="n">
        <v>0.7941723772252632</v>
      </c>
      <c r="CO117" s="3" t="n">
        <v>0.7217308685689299</v>
      </c>
      <c r="CP117" s="3" t="n">
        <v>0.6435042755045036</v>
      </c>
      <c r="CQ117" s="3" t="n">
        <v>0.6695348268320007</v>
      </c>
      <c r="CR117" s="3" t="n">
        <v>0.6757560772967866</v>
      </c>
      <c r="CS117" s="3" t="n">
        <v>0.4628328697754243</v>
      </c>
      <c r="CT117" s="3" t="n">
        <v>1</v>
      </c>
      <c r="CU117" s="3" t="n">
        <v>0</v>
      </c>
      <c r="CV117" s="3" t="n">
        <v>0</v>
      </c>
      <c r="CW117" s="3" t="n">
        <v>2</v>
      </c>
      <c r="CX117" s="3" t="n">
        <v>0</v>
      </c>
      <c r="CY117" s="3" t="n">
        <v>1</v>
      </c>
      <c r="CZ117" s="3" t="n">
        <v>1</v>
      </c>
      <c r="DA117" s="3" t="n">
        <v>1</v>
      </c>
      <c r="DB117" s="3" t="n">
        <v>1</v>
      </c>
      <c r="DC117" s="3" t="n">
        <v>1</v>
      </c>
      <c r="DD117" s="3" t="n">
        <v>1</v>
      </c>
      <c r="DE117" s="3" t="n">
        <v>12</v>
      </c>
      <c r="DF117" s="3" t="n">
        <v>9</v>
      </c>
      <c r="DG117" s="3" t="n">
        <v>5</v>
      </c>
      <c r="DH117" s="3" t="n">
        <v>7</v>
      </c>
      <c r="DI117" s="3" t="n">
        <v>6</v>
      </c>
      <c r="DJ117" s="3" t="n">
        <v>7</v>
      </c>
      <c r="DK117" s="3" t="n">
        <v>8</v>
      </c>
      <c r="DL117" s="3" t="n">
        <v>19</v>
      </c>
    </row>
    <row r="118">
      <c r="A118" s="1" t="n">
        <v>117</v>
      </c>
      <c r="B118" s="3" t="n">
        <v>132</v>
      </c>
      <c r="C118" s="3" t="n">
        <v>4</v>
      </c>
      <c r="D118" s="4" t="inlineStr">
        <is>
          <t>Phylloscopus bonelli</t>
        </is>
      </c>
      <c r="E118" s="4" t="inlineStr">
        <is>
          <t>a+b</t>
        </is>
      </c>
      <c r="F118" s="4" t="inlineStr">
        <is>
          <t>m</t>
        </is>
      </c>
      <c r="G118" s="4" t="inlineStr">
        <is>
          <t>5mn</t>
        </is>
      </c>
      <c r="H118" s="4" t="inlineStr">
        <is>
          <t>HAZARD</t>
        </is>
      </c>
      <c r="I118" s="4" t="inlineStr">
        <is>
          <t>POLY</t>
        </is>
      </c>
      <c r="J118" s="5" t="inlineStr"/>
      <c r="K118" s="3" t="n">
        <v>287.5860169178777</v>
      </c>
      <c r="L118" s="5" t="inlineStr"/>
      <c r="M118" s="4" t="inlineStr">
        <is>
          <t>PhylBone-ab-5mn-m-haz-pol-ra</t>
        </is>
      </c>
      <c r="N118" s="3" t="n">
        <v>1</v>
      </c>
      <c r="O118" s="3" t="n">
        <v>29</v>
      </c>
      <c r="P118" s="3" t="n">
        <v>22.7789395359074</v>
      </c>
      <c r="Q118" s="3" t="n">
        <v>287.586762257787</v>
      </c>
      <c r="R118" s="4" t="inlineStr">
        <is>
          <t>HAZARD</t>
        </is>
      </c>
      <c r="S118" s="4" t="inlineStr">
        <is>
          <t>POLY</t>
        </is>
      </c>
      <c r="T118" s="4" t="inlineStr">
        <is>
          <t>AIC</t>
        </is>
      </c>
      <c r="U118" s="3" t="n">
        <v>95</v>
      </c>
      <c r="V118" s="5" t="inlineStr"/>
      <c r="W118" s="3" t="n">
        <v>287.5860169178777</v>
      </c>
      <c r="X118" s="5" t="inlineStr"/>
      <c r="Y118" s="7" t="n">
        <v>1</v>
      </c>
      <c r="Z118" s="12" t="n">
        <v>45046.66327770834</v>
      </c>
      <c r="AA118" s="3" t="n">
        <v>0.8750870000000001</v>
      </c>
      <c r="AB118" s="4">
        <f>HYPERLINK("file:///PhylBone-ab-5mn-m-haz-pol-ra-iavnp0p7", "PhylBone-ab-5mn-m-haz-pol-ra-iavnp0p7")</f>
        <v/>
      </c>
      <c r="AC118" s="3" t="n">
        <v>28</v>
      </c>
      <c r="AD118" s="3" t="n">
        <v>96</v>
      </c>
      <c r="AE118" s="3" t="n">
        <v>190</v>
      </c>
      <c r="AF118" s="3" t="n">
        <v>0.1473684</v>
      </c>
      <c r="AG118" s="3" t="n">
        <v>0.2557835</v>
      </c>
      <c r="AH118" s="3" t="n">
        <v>0.08940393000000001</v>
      </c>
      <c r="AI118" s="3" t="n">
        <v>0.2429138</v>
      </c>
      <c r="AJ118" s="3" t="n">
        <v>95</v>
      </c>
      <c r="AK118" s="3" t="n">
        <v>0</v>
      </c>
      <c r="AL118" s="3" t="n">
        <v>287.586</v>
      </c>
      <c r="AM118" s="3" t="n">
        <v>96.55172413793103</v>
      </c>
      <c r="AN118" s="3" t="n">
        <v>2</v>
      </c>
      <c r="AO118" s="3" t="n">
        <v>0</v>
      </c>
      <c r="AP118" s="3" t="n">
        <v>315.7314</v>
      </c>
      <c r="AQ118" s="7" t="n">
        <v>0.9924349</v>
      </c>
      <c r="AR118" s="3" t="n">
        <v>0.7485374</v>
      </c>
      <c r="AS118" s="3" t="n">
        <v>0.9924349</v>
      </c>
      <c r="AT118" s="5" t="inlineStr"/>
      <c r="AU118" s="3" t="n">
        <v>4.892511e-05</v>
      </c>
      <c r="AV118" s="3" t="n">
        <v>0.2226516</v>
      </c>
      <c r="AW118" s="3" t="n">
        <v>3.112927e-05</v>
      </c>
      <c r="AX118" s="3" t="n">
        <v>7.68944e-05</v>
      </c>
      <c r="AY118" s="3" t="n">
        <v>26</v>
      </c>
      <c r="AZ118" s="3" t="n">
        <v>0.4942682</v>
      </c>
      <c r="BA118" s="3" t="n">
        <v>0.2226516</v>
      </c>
      <c r="BB118" s="3" t="n">
        <v>0.3144849</v>
      </c>
      <c r="BC118" s="3" t="n">
        <v>0.7768294</v>
      </c>
      <c r="BD118" s="3" t="n">
        <v>26</v>
      </c>
      <c r="BE118" s="3" t="n">
        <v>202.1851</v>
      </c>
      <c r="BF118" s="3" t="n">
        <v>0.1113258</v>
      </c>
      <c r="BG118" s="3" t="n">
        <v>160.9436</v>
      </c>
      <c r="BH118" s="3" t="n">
        <v>253.9945</v>
      </c>
      <c r="BI118" s="3" t="n">
        <v>26</v>
      </c>
      <c r="BJ118" s="3" t="n">
        <v>316.2115</v>
      </c>
      <c r="BK118" s="3" t="n">
        <v>318.3958</v>
      </c>
      <c r="BL118" s="3" t="n">
        <v>-155.8657</v>
      </c>
      <c r="BM118" s="7" t="n">
        <v>0.9937711</v>
      </c>
      <c r="BN118" s="3" t="n">
        <v>1</v>
      </c>
      <c r="BO118" s="3" t="n">
        <v>1</v>
      </c>
      <c r="BP118" s="4" t="inlineStr">
        <is>
          <t>HAZARD</t>
        </is>
      </c>
      <c r="BQ118" s="4" t="inlineStr">
        <is>
          <t>POLY</t>
        </is>
      </c>
      <c r="BR118" s="3" t="n">
        <v>2</v>
      </c>
      <c r="BS118" s="3" t="n">
        <v>0</v>
      </c>
      <c r="BT118" s="3" t="n">
        <v>0</v>
      </c>
      <c r="BU118" s="3" t="n">
        <v>170.4576</v>
      </c>
      <c r="BV118" s="3" t="n">
        <v>4.257458</v>
      </c>
      <c r="BW118" s="5" t="inlineStr"/>
      <c r="BX118" s="3" t="n">
        <v>1.14751</v>
      </c>
      <c r="BY118" s="3" t="n">
        <v>0.3391149</v>
      </c>
      <c r="BZ118" s="3" t="n">
        <v>0.5960556</v>
      </c>
      <c r="CA118" s="3" t="n">
        <v>2.209154</v>
      </c>
      <c r="CB118" s="3" t="n">
        <v>94.74763</v>
      </c>
      <c r="CC118" s="3" t="n">
        <v>1.14751</v>
      </c>
      <c r="CD118" s="3" t="n">
        <v>0</v>
      </c>
      <c r="CE118" s="10" t="n">
        <v>0.3391149</v>
      </c>
      <c r="CF118" s="3" t="n">
        <v>0.5960556</v>
      </c>
      <c r="CG118" s="3" t="n">
        <v>2.209154</v>
      </c>
      <c r="CH118" s="3" t="n">
        <v>94.74763</v>
      </c>
      <c r="CI118" s="3" t="n">
        <v>28</v>
      </c>
      <c r="CJ118" s="3" t="n">
        <v>0.3391149</v>
      </c>
      <c r="CK118" s="3" t="n">
        <v>14</v>
      </c>
      <c r="CL118" s="3" t="n">
        <v>53</v>
      </c>
      <c r="CM118" s="3" t="n">
        <v>94.74763</v>
      </c>
      <c r="CN118" s="3" t="n">
        <v>0.8153551396148037</v>
      </c>
      <c r="CO118" s="3" t="n">
        <v>0.6994456497679851</v>
      </c>
      <c r="CP118" s="3" t="n">
        <v>0.6368441023676031</v>
      </c>
      <c r="CQ118" s="3" t="n">
        <v>0.6690225965417633</v>
      </c>
      <c r="CR118" s="3" t="n">
        <v>0.6691226214080793</v>
      </c>
      <c r="CS118" s="3" t="n">
        <v>0.4771177819995348</v>
      </c>
      <c r="CT118" s="3" t="n">
        <v>0</v>
      </c>
      <c r="CU118" s="3" t="n">
        <v>1</v>
      </c>
      <c r="CV118" s="3" t="n">
        <v>0</v>
      </c>
      <c r="CW118" s="3" t="n">
        <v>2</v>
      </c>
      <c r="CX118" s="3" t="n">
        <v>1</v>
      </c>
      <c r="CY118" s="3" t="n">
        <v>0</v>
      </c>
      <c r="CZ118" s="3" t="n">
        <v>3</v>
      </c>
      <c r="DA118" s="3" t="n">
        <v>3</v>
      </c>
      <c r="DB118" s="3" t="n">
        <v>3</v>
      </c>
      <c r="DC118" s="3" t="n">
        <v>3</v>
      </c>
      <c r="DD118" s="3" t="n">
        <v>1</v>
      </c>
      <c r="DE118" s="3" t="n">
        <v>4</v>
      </c>
      <c r="DF118" s="3" t="n">
        <v>2</v>
      </c>
      <c r="DG118" s="3" t="n">
        <v>10</v>
      </c>
      <c r="DH118" s="3" t="n">
        <v>8</v>
      </c>
      <c r="DI118" s="3" t="n">
        <v>7</v>
      </c>
      <c r="DJ118" s="3" t="n">
        <v>8</v>
      </c>
      <c r="DK118" s="3" t="n">
        <v>4</v>
      </c>
      <c r="DL118" s="3" t="n">
        <v>11</v>
      </c>
    </row>
    <row r="119">
      <c r="A119" s="1" t="n">
        <v>118</v>
      </c>
      <c r="B119" s="3" t="n">
        <v>137</v>
      </c>
      <c r="C119" s="3" t="n">
        <v>4</v>
      </c>
      <c r="D119" s="4" t="inlineStr">
        <is>
          <t>Phylloscopus bonelli</t>
        </is>
      </c>
      <c r="E119" s="4" t="inlineStr">
        <is>
          <t>a+b</t>
        </is>
      </c>
      <c r="F119" s="4" t="inlineStr">
        <is>
          <t>m</t>
        </is>
      </c>
      <c r="G119" s="4" t="inlineStr">
        <is>
          <t>5mn</t>
        </is>
      </c>
      <c r="H119" s="4" t="inlineStr">
        <is>
          <t>HAZARD</t>
        </is>
      </c>
      <c r="I119" s="4" t="inlineStr">
        <is>
          <t>POLY</t>
        </is>
      </c>
      <c r="J119" s="3" t="n">
        <v>22.84126343092983</v>
      </c>
      <c r="K119" s="3" t="n">
        <v>287.5862491797154</v>
      </c>
      <c r="L119" s="3" t="n">
        <v>8</v>
      </c>
      <c r="M119" s="4" t="inlineStr">
        <is>
          <t>PhylBone-ab-5mn-m-haz-pol-la-ra-ma</t>
        </is>
      </c>
      <c r="N119" s="3" t="n">
        <v>1</v>
      </c>
      <c r="O119" s="3" t="n">
        <v>29</v>
      </c>
      <c r="P119" s="3" t="n">
        <v>22.7789395359074</v>
      </c>
      <c r="Q119" s="3" t="n">
        <v>287.586762257787</v>
      </c>
      <c r="R119" s="4" t="inlineStr">
        <is>
          <t>HAZARD</t>
        </is>
      </c>
      <c r="S119" s="4" t="inlineStr">
        <is>
          <t>POLY</t>
        </is>
      </c>
      <c r="T119" s="4" t="inlineStr">
        <is>
          <t>AIC</t>
        </is>
      </c>
      <c r="U119" s="3" t="n">
        <v>95</v>
      </c>
      <c r="V119" s="3" t="n">
        <v>22.84126343092983</v>
      </c>
      <c r="W119" s="3" t="n">
        <v>287.5862491797154</v>
      </c>
      <c r="X119" s="3" t="n">
        <v>8</v>
      </c>
      <c r="Y119" s="7" t="n">
        <v>1</v>
      </c>
      <c r="Z119" s="12" t="n">
        <v>45046.66327850695</v>
      </c>
      <c r="AA119" s="3" t="n">
        <v>0.8391230000000001</v>
      </c>
      <c r="AB119" s="4">
        <f>HYPERLINK("file:///PhylBone-ab-5mn-m-haz-pol-la-ra-ma-c__8_lfy", "PhylBone-ab-5mn-m-haz-pol-la-ra-ma-c__8_lfy")</f>
        <v/>
      </c>
      <c r="AC119" s="3" t="n">
        <v>27</v>
      </c>
      <c r="AD119" s="3" t="n">
        <v>96</v>
      </c>
      <c r="AE119" s="3" t="n">
        <v>190</v>
      </c>
      <c r="AF119" s="3" t="n">
        <v>0.1421053</v>
      </c>
      <c r="AG119" s="3" t="n">
        <v>0.264162</v>
      </c>
      <c r="AH119" s="3" t="n">
        <v>0.08485624</v>
      </c>
      <c r="AI119" s="3" t="n">
        <v>0.2379779</v>
      </c>
      <c r="AJ119" s="3" t="n">
        <v>95</v>
      </c>
      <c r="AK119" s="3" t="n">
        <v>22.8413</v>
      </c>
      <c r="AL119" s="3" t="n">
        <v>287.586</v>
      </c>
      <c r="AM119" s="3" t="n">
        <v>93.10344827586206</v>
      </c>
      <c r="AN119" s="3" t="n">
        <v>2</v>
      </c>
      <c r="AO119" s="3" t="n">
        <v>0</v>
      </c>
      <c r="AP119" s="3" t="n">
        <v>301.4041</v>
      </c>
      <c r="AQ119" s="7" t="n">
        <v>0.9413092</v>
      </c>
      <c r="AR119" s="3" t="n">
        <v>0.9413092</v>
      </c>
      <c r="AS119" s="5" t="inlineStr"/>
      <c r="AT119" s="5" t="inlineStr"/>
      <c r="AU119" s="3" t="n">
        <v>4.719132e-05</v>
      </c>
      <c r="AV119" s="3" t="n">
        <v>0.2191402</v>
      </c>
      <c r="AW119" s="3" t="n">
        <v>3.020973e-05</v>
      </c>
      <c r="AX119" s="3" t="n">
        <v>7.371864000000001e-05</v>
      </c>
      <c r="AY119" s="3" t="n">
        <v>25</v>
      </c>
      <c r="AZ119" s="3" t="n">
        <v>0.5124275</v>
      </c>
      <c r="BA119" s="3" t="n">
        <v>0.2191402</v>
      </c>
      <c r="BB119" s="3" t="n">
        <v>0.3280328</v>
      </c>
      <c r="BC119" s="3" t="n">
        <v>0.8004748</v>
      </c>
      <c r="BD119" s="3" t="n">
        <v>25</v>
      </c>
      <c r="BE119" s="3" t="n">
        <v>205.8657</v>
      </c>
      <c r="BF119" s="3" t="n">
        <v>0.1095701</v>
      </c>
      <c r="BG119" s="3" t="n">
        <v>164.3886</v>
      </c>
      <c r="BH119" s="3" t="n">
        <v>257.8079</v>
      </c>
      <c r="BI119" s="3" t="n">
        <v>25</v>
      </c>
      <c r="BJ119" s="3" t="n">
        <v>301.9041</v>
      </c>
      <c r="BK119" s="3" t="n">
        <v>303.9957</v>
      </c>
      <c r="BL119" s="3" t="n">
        <v>-148.702</v>
      </c>
      <c r="BM119" s="7" t="n">
        <v>0.9963114</v>
      </c>
      <c r="BN119" s="3" t="n">
        <v>1</v>
      </c>
      <c r="BO119" s="3" t="n">
        <v>1</v>
      </c>
      <c r="BP119" s="4" t="inlineStr">
        <is>
          <t>HAZARD</t>
        </is>
      </c>
      <c r="BQ119" s="4" t="inlineStr">
        <is>
          <t>POLY</t>
        </is>
      </c>
      <c r="BR119" s="3" t="n">
        <v>2</v>
      </c>
      <c r="BS119" s="3" t="n">
        <v>0</v>
      </c>
      <c r="BT119" s="3" t="n">
        <v>0</v>
      </c>
      <c r="BU119" s="3" t="n">
        <v>177.8225</v>
      </c>
      <c r="BV119" s="3" t="n">
        <v>4.629193</v>
      </c>
      <c r="BW119" s="5" t="inlineStr"/>
      <c r="BX119" s="3" t="n">
        <v>1.067314</v>
      </c>
      <c r="BY119" s="3" t="n">
        <v>0.3432259</v>
      </c>
      <c r="BZ119" s="3" t="n">
        <v>0.5503434</v>
      </c>
      <c r="CA119" s="3" t="n">
        <v>2.069908</v>
      </c>
      <c r="CB119" s="3" t="n">
        <v>96.70679</v>
      </c>
      <c r="CC119" s="3" t="n">
        <v>1.067314</v>
      </c>
      <c r="CD119" s="3" t="n">
        <v>0</v>
      </c>
      <c r="CE119" s="10" t="n">
        <v>0.3432259</v>
      </c>
      <c r="CF119" s="3" t="n">
        <v>0.5503434</v>
      </c>
      <c r="CG119" s="3" t="n">
        <v>2.069908</v>
      </c>
      <c r="CH119" s="3" t="n">
        <v>96.70679</v>
      </c>
      <c r="CI119" s="3" t="n">
        <v>26</v>
      </c>
      <c r="CJ119" s="3" t="n">
        <v>0.3432259</v>
      </c>
      <c r="CK119" s="3" t="n">
        <v>13</v>
      </c>
      <c r="CL119" s="3" t="n">
        <v>50</v>
      </c>
      <c r="CM119" s="3" t="n">
        <v>96.70679</v>
      </c>
      <c r="CN119" s="3" t="n">
        <v>0.8014548810514729</v>
      </c>
      <c r="CO119" s="3" t="n">
        <v>0.6870707570259298</v>
      </c>
      <c r="CP119" s="3" t="n">
        <v>0.6217908651645147</v>
      </c>
      <c r="CQ119" s="3" t="n">
        <v>0.651109619171816</v>
      </c>
      <c r="CR119" s="3" t="n">
        <v>0.6552309785133749</v>
      </c>
      <c r="CS119" s="3" t="n">
        <v>0.4616794599714182</v>
      </c>
      <c r="CT119" s="3" t="n">
        <v>1</v>
      </c>
      <c r="CU119" s="3" t="n">
        <v>1</v>
      </c>
      <c r="CV119" s="3" t="n">
        <v>0</v>
      </c>
      <c r="CW119" s="3" t="n">
        <v>2</v>
      </c>
      <c r="CX119" s="3" t="n">
        <v>1</v>
      </c>
      <c r="CY119" s="3" t="n">
        <v>0</v>
      </c>
      <c r="CZ119" s="3" t="n">
        <v>2</v>
      </c>
      <c r="DA119" s="3" t="n">
        <v>0</v>
      </c>
      <c r="DB119" s="3" t="n">
        <v>0</v>
      </c>
      <c r="DC119" s="3" t="n">
        <v>0</v>
      </c>
      <c r="DD119" s="3" t="n">
        <v>0</v>
      </c>
      <c r="DE119" s="3" t="n">
        <v>11</v>
      </c>
      <c r="DF119" s="3" t="n">
        <v>7</v>
      </c>
      <c r="DG119" s="3" t="n">
        <v>11</v>
      </c>
      <c r="DH119" s="3" t="n">
        <v>9</v>
      </c>
      <c r="DI119" s="3" t="n">
        <v>9</v>
      </c>
      <c r="DJ119" s="3" t="n">
        <v>9</v>
      </c>
      <c r="DK119" s="3" t="n">
        <v>9</v>
      </c>
      <c r="DL119" s="3" t="n">
        <v>24</v>
      </c>
    </row>
    <row r="120">
      <c r="A120" s="1" t="n">
        <v>119</v>
      </c>
      <c r="B120" s="3" t="n">
        <v>136</v>
      </c>
      <c r="C120" s="3" t="n">
        <v>4</v>
      </c>
      <c r="D120" s="4" t="inlineStr">
        <is>
          <t>Phylloscopus bonelli</t>
        </is>
      </c>
      <c r="E120" s="4" t="inlineStr">
        <is>
          <t>a+b</t>
        </is>
      </c>
      <c r="F120" s="4" t="inlineStr">
        <is>
          <t>m</t>
        </is>
      </c>
      <c r="G120" s="4" t="inlineStr">
        <is>
          <t>5mn</t>
        </is>
      </c>
      <c r="H120" s="4" t="inlineStr">
        <is>
          <t>HAZARD</t>
        </is>
      </c>
      <c r="I120" s="4" t="inlineStr">
        <is>
          <t>POLY</t>
        </is>
      </c>
      <c r="J120" s="3" t="n">
        <v>22.78004977033122</v>
      </c>
      <c r="K120" s="3" t="n">
        <v>287.5854226130068</v>
      </c>
      <c r="L120" s="5" t="inlineStr"/>
      <c r="M120" s="4" t="inlineStr">
        <is>
          <t>PhylBone-ab-5mn-m-haz-pol-la-ra</t>
        </is>
      </c>
      <c r="N120" s="3" t="n">
        <v>1</v>
      </c>
      <c r="O120" s="3" t="n">
        <v>29</v>
      </c>
      <c r="P120" s="3" t="n">
        <v>22.7789395359074</v>
      </c>
      <c r="Q120" s="3" t="n">
        <v>287.586762257787</v>
      </c>
      <c r="R120" s="4" t="inlineStr">
        <is>
          <t>HAZARD</t>
        </is>
      </c>
      <c r="S120" s="4" t="inlineStr">
        <is>
          <t>POLY</t>
        </is>
      </c>
      <c r="T120" s="4" t="inlineStr">
        <is>
          <t>AIC</t>
        </is>
      </c>
      <c r="U120" s="3" t="n">
        <v>95</v>
      </c>
      <c r="V120" s="3" t="n">
        <v>22.78004977033122</v>
      </c>
      <c r="W120" s="3" t="n">
        <v>287.5854226130068</v>
      </c>
      <c r="X120" s="5" t="inlineStr"/>
      <c r="Y120" s="7" t="n">
        <v>1</v>
      </c>
      <c r="Z120" s="12" t="n">
        <v>45046.66327822916</v>
      </c>
      <c r="AA120" s="3" t="n">
        <v>1.038102</v>
      </c>
      <c r="AB120" s="4">
        <f>HYPERLINK("file:///PhylBone-ab-5mn-m-haz-pol-la-ra-pv9bgs3m", "PhylBone-ab-5mn-m-haz-pol-la-ra-pv9bgs3m")</f>
        <v/>
      </c>
      <c r="AC120" s="3" t="n">
        <v>27</v>
      </c>
      <c r="AD120" s="3" t="n">
        <v>96</v>
      </c>
      <c r="AE120" s="3" t="n">
        <v>190</v>
      </c>
      <c r="AF120" s="3" t="n">
        <v>0.1421053</v>
      </c>
      <c r="AG120" s="3" t="n">
        <v>0.264162</v>
      </c>
      <c r="AH120" s="3" t="n">
        <v>0.08485624</v>
      </c>
      <c r="AI120" s="3" t="n">
        <v>0.2379779</v>
      </c>
      <c r="AJ120" s="3" t="n">
        <v>95</v>
      </c>
      <c r="AK120" s="3" t="n">
        <v>22.78</v>
      </c>
      <c r="AL120" s="3" t="n">
        <v>287.585</v>
      </c>
      <c r="AM120" s="3" t="n">
        <v>93.10344827586206</v>
      </c>
      <c r="AN120" s="3" t="n">
        <v>2</v>
      </c>
      <c r="AO120" s="3" t="n">
        <v>0</v>
      </c>
      <c r="AP120" s="3" t="n">
        <v>301.4075</v>
      </c>
      <c r="AQ120" s="7" t="n">
        <v>0.8962771</v>
      </c>
      <c r="AR120" s="3" t="n">
        <v>0.8435388</v>
      </c>
      <c r="AS120" s="3" t="n">
        <v>0.8962771</v>
      </c>
      <c r="AT120" s="5" t="inlineStr"/>
      <c r="AU120" s="3" t="n">
        <v>4.718116e-05</v>
      </c>
      <c r="AV120" s="3" t="n">
        <v>0.2191055</v>
      </c>
      <c r="AW120" s="3" t="n">
        <v>3.020531e-05</v>
      </c>
      <c r="AX120" s="3" t="n">
        <v>7.369769e-05</v>
      </c>
      <c r="AY120" s="3" t="n">
        <v>25</v>
      </c>
      <c r="AZ120" s="3" t="n">
        <v>0.5125414</v>
      </c>
      <c r="BA120" s="3" t="n">
        <v>0.2191055</v>
      </c>
      <c r="BB120" s="3" t="n">
        <v>0.3281283</v>
      </c>
      <c r="BC120" s="3" t="n">
        <v>0.8005976</v>
      </c>
      <c r="BD120" s="3" t="n">
        <v>25</v>
      </c>
      <c r="BE120" s="3" t="n">
        <v>205.8878</v>
      </c>
      <c r="BF120" s="3" t="n">
        <v>0.1095528</v>
      </c>
      <c r="BG120" s="3" t="n">
        <v>164.4121</v>
      </c>
      <c r="BH120" s="3" t="n">
        <v>257.8266</v>
      </c>
      <c r="BI120" s="3" t="n">
        <v>25</v>
      </c>
      <c r="BJ120" s="3" t="n">
        <v>301.9075</v>
      </c>
      <c r="BK120" s="3" t="n">
        <v>303.9992</v>
      </c>
      <c r="BL120" s="3" t="n">
        <v>-148.7038</v>
      </c>
      <c r="BM120" s="7" t="n">
        <v>0.9963187</v>
      </c>
      <c r="BN120" s="3" t="n">
        <v>1</v>
      </c>
      <c r="BO120" s="3" t="n">
        <v>1</v>
      </c>
      <c r="BP120" s="4" t="inlineStr">
        <is>
          <t>HAZARD</t>
        </is>
      </c>
      <c r="BQ120" s="4" t="inlineStr">
        <is>
          <t>POLY</t>
        </is>
      </c>
      <c r="BR120" s="3" t="n">
        <v>2</v>
      </c>
      <c r="BS120" s="3" t="n">
        <v>0</v>
      </c>
      <c r="BT120" s="3" t="n">
        <v>0</v>
      </c>
      <c r="BU120" s="3" t="n">
        <v>177.8421</v>
      </c>
      <c r="BV120" s="3" t="n">
        <v>4.629787</v>
      </c>
      <c r="BW120" s="5" t="inlineStr"/>
      <c r="BX120" s="3" t="n">
        <v>1.067085</v>
      </c>
      <c r="BY120" s="3" t="n">
        <v>0.3432038</v>
      </c>
      <c r="BZ120" s="3" t="n">
        <v>0.5502479</v>
      </c>
      <c r="CA120" s="3" t="n">
        <v>2.069376</v>
      </c>
      <c r="CB120" s="3" t="n">
        <v>96.72119000000001</v>
      </c>
      <c r="CC120" s="3" t="n">
        <v>1.067085</v>
      </c>
      <c r="CD120" s="3" t="n">
        <v>0</v>
      </c>
      <c r="CE120" s="10" t="n">
        <v>0.3432038</v>
      </c>
      <c r="CF120" s="3" t="n">
        <v>0.5502479</v>
      </c>
      <c r="CG120" s="3" t="n">
        <v>2.069376</v>
      </c>
      <c r="CH120" s="3" t="n">
        <v>96.72119000000001</v>
      </c>
      <c r="CI120" s="3" t="n">
        <v>26</v>
      </c>
      <c r="CJ120" s="3" t="n">
        <v>0.3432038</v>
      </c>
      <c r="CK120" s="3" t="n">
        <v>13</v>
      </c>
      <c r="CL120" s="3" t="n">
        <v>50</v>
      </c>
      <c r="CM120" s="3" t="n">
        <v>96.72119000000001</v>
      </c>
      <c r="CN120" s="3" t="n">
        <v>0.7958833109603811</v>
      </c>
      <c r="CO120" s="3" t="n">
        <v>0.6828999527601278</v>
      </c>
      <c r="CP120" s="3" t="n">
        <v>0.618036834742889</v>
      </c>
      <c r="CQ120" s="3" t="n">
        <v>0.6440962897930637</v>
      </c>
      <c r="CR120" s="3" t="n">
        <v>0.6517139506480034</v>
      </c>
      <c r="CS120" s="3" t="n">
        <v>0.459229987459391</v>
      </c>
      <c r="CT120" s="3" t="n">
        <v>1</v>
      </c>
      <c r="CU120" s="3" t="n">
        <v>1</v>
      </c>
      <c r="CV120" s="3" t="n">
        <v>0</v>
      </c>
      <c r="CW120" s="3" t="n">
        <v>3</v>
      </c>
      <c r="CX120" s="3" t="n">
        <v>0</v>
      </c>
      <c r="CY120" s="3" t="n">
        <v>1</v>
      </c>
      <c r="CZ120" s="3" t="n">
        <v>3</v>
      </c>
      <c r="DA120" s="3" t="n">
        <v>1</v>
      </c>
      <c r="DB120" s="3" t="n">
        <v>2</v>
      </c>
      <c r="DC120" s="3" t="n">
        <v>1</v>
      </c>
      <c r="DD120" s="3" t="n">
        <v>1</v>
      </c>
      <c r="DE120" s="3" t="n">
        <v>13</v>
      </c>
      <c r="DF120" s="3" t="n">
        <v>8</v>
      </c>
      <c r="DG120" s="3" t="n">
        <v>12</v>
      </c>
      <c r="DH120" s="3" t="n">
        <v>10</v>
      </c>
      <c r="DI120" s="3" t="n">
        <v>11</v>
      </c>
      <c r="DJ120" s="3" t="n">
        <v>10</v>
      </c>
      <c r="DK120" s="3" t="n">
        <v>10</v>
      </c>
      <c r="DL120" s="3" t="n">
        <v>22</v>
      </c>
    </row>
    <row r="121">
      <c r="A121" s="1" t="n">
        <v>120</v>
      </c>
      <c r="B121" s="3" t="n">
        <v>123</v>
      </c>
      <c r="C121" s="3" t="n">
        <v>4</v>
      </c>
      <c r="D121" s="4" t="inlineStr">
        <is>
          <t>Phylloscopus bonelli</t>
        </is>
      </c>
      <c r="E121" s="4" t="inlineStr">
        <is>
          <t>a+b</t>
        </is>
      </c>
      <c r="F121" s="4" t="inlineStr">
        <is>
          <t>m</t>
        </is>
      </c>
      <c r="G121" s="4" t="inlineStr">
        <is>
          <t>5mn</t>
        </is>
      </c>
      <c r="H121" s="4" t="inlineStr">
        <is>
          <t>HNORMAL</t>
        </is>
      </c>
      <c r="I121" s="4" t="inlineStr">
        <is>
          <t>POLY</t>
        </is>
      </c>
      <c r="J121" s="3" t="n">
        <v>22.80726038941319</v>
      </c>
      <c r="K121" s="3" t="n">
        <v>280.0501882939004</v>
      </c>
      <c r="L121" s="3" t="n">
        <v>8</v>
      </c>
      <c r="M121" s="4" t="inlineStr">
        <is>
          <t>PhylBone-ab-5mn-m-hno-pol-la-ra-ma</t>
        </is>
      </c>
      <c r="N121" s="3" t="n">
        <v>1</v>
      </c>
      <c r="O121" s="3" t="n">
        <v>29</v>
      </c>
      <c r="P121" s="3" t="n">
        <v>22.7789395359074</v>
      </c>
      <c r="Q121" s="3" t="n">
        <v>287.586762257787</v>
      </c>
      <c r="R121" s="4" t="inlineStr">
        <is>
          <t>HNORMAL</t>
        </is>
      </c>
      <c r="S121" s="4" t="inlineStr">
        <is>
          <t>POLY</t>
        </is>
      </c>
      <c r="T121" s="4" t="inlineStr">
        <is>
          <t>AIC</t>
        </is>
      </c>
      <c r="U121" s="3" t="n">
        <v>95</v>
      </c>
      <c r="V121" s="3" t="n">
        <v>22.80726038941319</v>
      </c>
      <c r="W121" s="3" t="n">
        <v>280.0501882939004</v>
      </c>
      <c r="X121" s="3" t="n">
        <v>8</v>
      </c>
      <c r="Y121" s="7" t="n">
        <v>1</v>
      </c>
      <c r="Z121" s="12" t="n">
        <v>45046.66327081018</v>
      </c>
      <c r="AA121" s="3" t="n">
        <v>0.857006</v>
      </c>
      <c r="AB121" s="4">
        <f>HYPERLINK("file:///PhylBone-ab-5mn-m-hno-pol-la-ra-ma-tx76gn6y", "PhylBone-ab-5mn-m-hno-pol-la-ra-ma-tx76gn6y")</f>
        <v/>
      </c>
      <c r="AC121" s="3" t="n">
        <v>27</v>
      </c>
      <c r="AD121" s="3" t="n">
        <v>96</v>
      </c>
      <c r="AE121" s="3" t="n">
        <v>190</v>
      </c>
      <c r="AF121" s="3" t="n">
        <v>0.1421053</v>
      </c>
      <c r="AG121" s="3" t="n">
        <v>0.264162</v>
      </c>
      <c r="AH121" s="3" t="n">
        <v>0.08485624</v>
      </c>
      <c r="AI121" s="3" t="n">
        <v>0.2379779</v>
      </c>
      <c r="AJ121" s="3" t="n">
        <v>95</v>
      </c>
      <c r="AK121" s="3" t="n">
        <v>22.8073</v>
      </c>
      <c r="AL121" s="3" t="n">
        <v>280.05</v>
      </c>
      <c r="AM121" s="3" t="n">
        <v>93.10344827586206</v>
      </c>
      <c r="AN121" s="3" t="n">
        <v>1</v>
      </c>
      <c r="AO121" s="3" t="n">
        <v>0</v>
      </c>
      <c r="AP121" s="3" t="n">
        <v>298.9671</v>
      </c>
      <c r="AQ121" s="7" t="n">
        <v>0.9974236</v>
      </c>
      <c r="AR121" s="3" t="n">
        <v>0.9974236</v>
      </c>
      <c r="AS121" s="5" t="inlineStr"/>
      <c r="AT121" s="5" t="inlineStr"/>
      <c r="AU121" s="3" t="n">
        <v>6.514138e-05</v>
      </c>
      <c r="AV121" s="3" t="n">
        <v>0.2571965</v>
      </c>
      <c r="AW121" s="3" t="n">
        <v>3.87189e-05</v>
      </c>
      <c r="AX121" s="3" t="n">
        <v>0.000109595</v>
      </c>
      <c r="AY121" s="3" t="n">
        <v>26</v>
      </c>
      <c r="AZ121" s="3" t="n">
        <v>0.3914731</v>
      </c>
      <c r="BA121" s="3" t="n">
        <v>0.2571965</v>
      </c>
      <c r="BB121" s="3" t="n">
        <v>0.2326849</v>
      </c>
      <c r="BC121" s="3" t="n">
        <v>0.6586214</v>
      </c>
      <c r="BD121" s="3" t="n">
        <v>26</v>
      </c>
      <c r="BE121" s="3" t="n">
        <v>175.2212</v>
      </c>
      <c r="BF121" s="3" t="n">
        <v>0.1285982</v>
      </c>
      <c r="BG121" s="3" t="n">
        <v>134.6656</v>
      </c>
      <c r="BH121" s="3" t="n">
        <v>227.9903</v>
      </c>
      <c r="BI121" s="3" t="n">
        <v>26</v>
      </c>
      <c r="BJ121" s="3" t="n">
        <v>299.1271</v>
      </c>
      <c r="BK121" s="3" t="n">
        <v>300.263</v>
      </c>
      <c r="BL121" s="3" t="n">
        <v>-148.4836</v>
      </c>
      <c r="BM121" s="7" t="n">
        <v>0.9981921</v>
      </c>
      <c r="BN121" s="3" t="n">
        <v>1</v>
      </c>
      <c r="BO121" s="3" t="n">
        <v>1</v>
      </c>
      <c r="BP121" s="4" t="inlineStr">
        <is>
          <t>HNORMAL</t>
        </is>
      </c>
      <c r="BQ121" s="4" t="inlineStr">
        <is>
          <t>POLY</t>
        </is>
      </c>
      <c r="BR121" s="3" t="n">
        <v>1</v>
      </c>
      <c r="BS121" s="3" t="n">
        <v>0</v>
      </c>
      <c r="BT121" s="3" t="n">
        <v>0</v>
      </c>
      <c r="BU121" s="3" t="n">
        <v>132.1178</v>
      </c>
      <c r="BV121" s="5" t="inlineStr"/>
      <c r="BW121" s="5" t="inlineStr"/>
      <c r="BX121" s="3" t="n">
        <v>1.473287</v>
      </c>
      <c r="BY121" s="3" t="n">
        <v>0.368689</v>
      </c>
      <c r="BZ121" s="3" t="n">
        <v>0.7243865</v>
      </c>
      <c r="CA121" s="3" t="n">
        <v>2.99643</v>
      </c>
      <c r="CB121" s="3" t="n">
        <v>84.15703999999999</v>
      </c>
      <c r="CC121" s="3" t="n">
        <v>1.473287</v>
      </c>
      <c r="CD121" s="3" t="n">
        <v>0</v>
      </c>
      <c r="CE121" s="10" t="n">
        <v>0.368689</v>
      </c>
      <c r="CF121" s="3" t="n">
        <v>0.7243865</v>
      </c>
      <c r="CG121" s="3" t="n">
        <v>2.99643</v>
      </c>
      <c r="CH121" s="3" t="n">
        <v>84.15703999999999</v>
      </c>
      <c r="CI121" s="3" t="n">
        <v>35</v>
      </c>
      <c r="CJ121" s="3" t="n">
        <v>0.368689</v>
      </c>
      <c r="CK121" s="3" t="n">
        <v>17</v>
      </c>
      <c r="CL121" s="3" t="n">
        <v>72</v>
      </c>
      <c r="CM121" s="3" t="n">
        <v>84.15703999999999</v>
      </c>
      <c r="CN121" s="3" t="n">
        <v>0.7835965276403906</v>
      </c>
      <c r="CO121" s="3" t="n">
        <v>0.7051745099851676</v>
      </c>
      <c r="CP121" s="3" t="n">
        <v>0.6118201993606645</v>
      </c>
      <c r="CQ121" s="3" t="n">
        <v>0.6459632221086091</v>
      </c>
      <c r="CR121" s="3" t="n">
        <v>0.6460185037389455</v>
      </c>
      <c r="CS121" s="3" t="n">
        <v>0.4210412098739442</v>
      </c>
      <c r="CT121" s="3" t="n">
        <v>1</v>
      </c>
      <c r="CU121" s="3" t="n">
        <v>1</v>
      </c>
      <c r="CV121" s="3" t="n">
        <v>0</v>
      </c>
      <c r="CW121" s="3" t="n">
        <v>0</v>
      </c>
      <c r="CX121" s="3" t="n">
        <v>3</v>
      </c>
      <c r="CY121" s="3" t="n">
        <v>2</v>
      </c>
      <c r="CZ121" s="3" t="n">
        <v>0</v>
      </c>
      <c r="DA121" s="3" t="n">
        <v>2</v>
      </c>
      <c r="DB121" s="3" t="n">
        <v>1</v>
      </c>
      <c r="DC121" s="3" t="n">
        <v>2</v>
      </c>
      <c r="DD121" s="3" t="n">
        <v>2</v>
      </c>
      <c r="DE121" s="3" t="n">
        <v>1</v>
      </c>
      <c r="DF121" s="3" t="n">
        <v>11</v>
      </c>
      <c r="DG121" s="3" t="n">
        <v>7</v>
      </c>
      <c r="DH121" s="3" t="n">
        <v>11</v>
      </c>
      <c r="DI121" s="3" t="n">
        <v>10</v>
      </c>
      <c r="DJ121" s="3" t="n">
        <v>11</v>
      </c>
      <c r="DK121" s="3" t="n">
        <v>12</v>
      </c>
      <c r="DL121" s="3" t="n">
        <v>23</v>
      </c>
    </row>
    <row r="122">
      <c r="A122" s="1" t="n">
        <v>121</v>
      </c>
      <c r="B122" s="3" t="n">
        <v>122</v>
      </c>
      <c r="C122" s="3" t="n">
        <v>4</v>
      </c>
      <c r="D122" s="4" t="inlineStr">
        <is>
          <t>Phylloscopus bonelli</t>
        </is>
      </c>
      <c r="E122" s="4" t="inlineStr">
        <is>
          <t>a+b</t>
        </is>
      </c>
      <c r="F122" s="4" t="inlineStr">
        <is>
          <t>m</t>
        </is>
      </c>
      <c r="G122" s="4" t="inlineStr">
        <is>
          <t>5mn</t>
        </is>
      </c>
      <c r="H122" s="4" t="inlineStr">
        <is>
          <t>HNORMAL</t>
        </is>
      </c>
      <c r="I122" s="4" t="inlineStr">
        <is>
          <t>POLY</t>
        </is>
      </c>
      <c r="J122" s="3" t="n">
        <v>22.77897019074765</v>
      </c>
      <c r="K122" s="3" t="n">
        <v>276.7745275464044</v>
      </c>
      <c r="L122" s="5" t="inlineStr"/>
      <c r="M122" s="4" t="inlineStr">
        <is>
          <t>PhylBone-ab-5mn-m-hno-pol-la-ra</t>
        </is>
      </c>
      <c r="N122" s="3" t="n">
        <v>1</v>
      </c>
      <c r="O122" s="3" t="n">
        <v>29</v>
      </c>
      <c r="P122" s="3" t="n">
        <v>22.7789395359074</v>
      </c>
      <c r="Q122" s="3" t="n">
        <v>287.586762257787</v>
      </c>
      <c r="R122" s="4" t="inlineStr">
        <is>
          <t>HNORMAL</t>
        </is>
      </c>
      <c r="S122" s="4" t="inlineStr">
        <is>
          <t>POLY</t>
        </is>
      </c>
      <c r="T122" s="4" t="inlineStr">
        <is>
          <t>AIC</t>
        </is>
      </c>
      <c r="U122" s="3" t="n">
        <v>95</v>
      </c>
      <c r="V122" s="3" t="n">
        <v>22.77897019074765</v>
      </c>
      <c r="W122" s="3" t="n">
        <v>276.7745275464044</v>
      </c>
      <c r="X122" s="5" t="inlineStr"/>
      <c r="Y122" s="7" t="n">
        <v>1</v>
      </c>
      <c r="Z122" s="12" t="n">
        <v>45046.66327074074</v>
      </c>
      <c r="AA122" s="3" t="n">
        <v>0.950005</v>
      </c>
      <c r="AB122" s="4">
        <f>HYPERLINK("file:///PhylBone-ab-5mn-m-hno-pol-la-ra-7tkfk39h", "PhylBone-ab-5mn-m-hno-pol-la-ra-7tkfk39h")</f>
        <v/>
      </c>
      <c r="AC122" s="3" t="n">
        <v>27</v>
      </c>
      <c r="AD122" s="3" t="n">
        <v>96</v>
      </c>
      <c r="AE122" s="3" t="n">
        <v>190</v>
      </c>
      <c r="AF122" s="3" t="n">
        <v>0.1421053</v>
      </c>
      <c r="AG122" s="3" t="n">
        <v>0.264162</v>
      </c>
      <c r="AH122" s="3" t="n">
        <v>0.08485624</v>
      </c>
      <c r="AI122" s="3" t="n">
        <v>0.2379779</v>
      </c>
      <c r="AJ122" s="3" t="n">
        <v>95</v>
      </c>
      <c r="AK122" s="3" t="n">
        <v>22.779</v>
      </c>
      <c r="AL122" s="3" t="n">
        <v>276.775</v>
      </c>
      <c r="AM122" s="3" t="n">
        <v>93.10344827586206</v>
      </c>
      <c r="AN122" s="3" t="n">
        <v>1</v>
      </c>
      <c r="AO122" s="3" t="n">
        <v>0</v>
      </c>
      <c r="AP122" s="3" t="n">
        <v>298.6122</v>
      </c>
      <c r="AQ122" s="7" t="n">
        <v>0.9627497</v>
      </c>
      <c r="AR122" s="3" t="n">
        <v>0.7037114</v>
      </c>
      <c r="AS122" s="3" t="n">
        <v>0.8734215</v>
      </c>
      <c r="AT122" s="3" t="n">
        <v>0.9627497</v>
      </c>
      <c r="AU122" s="3" t="n">
        <v>6.411488e-05</v>
      </c>
      <c r="AV122" s="3" t="n">
        <v>0.2571963</v>
      </c>
      <c r="AW122" s="3" t="n">
        <v>3.810878e-05</v>
      </c>
      <c r="AX122" s="3" t="n">
        <v>0.000107868</v>
      </c>
      <c r="AY122" s="3" t="n">
        <v>26</v>
      </c>
      <c r="AZ122" s="3" t="n">
        <v>0.4072091</v>
      </c>
      <c r="BA122" s="3" t="n">
        <v>0.2571963</v>
      </c>
      <c r="BB122" s="3" t="n">
        <v>0.2420381</v>
      </c>
      <c r="BC122" s="3" t="n">
        <v>0.6850957</v>
      </c>
      <c r="BD122" s="3" t="n">
        <v>26</v>
      </c>
      <c r="BE122" s="3" t="n">
        <v>176.6183</v>
      </c>
      <c r="BF122" s="3" t="n">
        <v>0.1285982</v>
      </c>
      <c r="BG122" s="3" t="n">
        <v>135.7393</v>
      </c>
      <c r="BH122" s="3" t="n">
        <v>229.8081</v>
      </c>
      <c r="BI122" s="3" t="n">
        <v>26</v>
      </c>
      <c r="BJ122" s="3" t="n">
        <v>298.7722</v>
      </c>
      <c r="BK122" s="3" t="n">
        <v>299.9081</v>
      </c>
      <c r="BL122" s="3" t="n">
        <v>-148.3061</v>
      </c>
      <c r="BM122" s="7" t="n">
        <v>0.9992027999999999</v>
      </c>
      <c r="BN122" s="3" t="n">
        <v>1</v>
      </c>
      <c r="BO122" s="3" t="n">
        <v>1</v>
      </c>
      <c r="BP122" s="4" t="inlineStr">
        <is>
          <t>HNORMAL</t>
        </is>
      </c>
      <c r="BQ122" s="4" t="inlineStr">
        <is>
          <t>POLY</t>
        </is>
      </c>
      <c r="BR122" s="3" t="n">
        <v>1</v>
      </c>
      <c r="BS122" s="3" t="n">
        <v>0</v>
      </c>
      <c r="BT122" s="3" t="n">
        <v>0</v>
      </c>
      <c r="BU122" s="3" t="n">
        <v>134.151</v>
      </c>
      <c r="BV122" s="5" t="inlineStr"/>
      <c r="BW122" s="5" t="inlineStr"/>
      <c r="BX122" s="3" t="n">
        <v>1.450071</v>
      </c>
      <c r="BY122" s="3" t="n">
        <v>0.3686889</v>
      </c>
      <c r="BZ122" s="3" t="n">
        <v>0.7129718</v>
      </c>
      <c r="CA122" s="3" t="n">
        <v>2.949211</v>
      </c>
      <c r="CB122" s="3" t="n">
        <v>84.15711</v>
      </c>
      <c r="CC122" s="3" t="n">
        <v>1.450071</v>
      </c>
      <c r="CD122" s="3" t="n">
        <v>0</v>
      </c>
      <c r="CE122" s="10" t="n">
        <v>0.3686889</v>
      </c>
      <c r="CF122" s="3" t="n">
        <v>0.7129718</v>
      </c>
      <c r="CG122" s="3" t="n">
        <v>2.949211</v>
      </c>
      <c r="CH122" s="3" t="n">
        <v>84.15711</v>
      </c>
      <c r="CI122" s="3" t="n">
        <v>35</v>
      </c>
      <c r="CJ122" s="3" t="n">
        <v>0.3686889</v>
      </c>
      <c r="CK122" s="3" t="n">
        <v>17</v>
      </c>
      <c r="CL122" s="3" t="n">
        <v>71</v>
      </c>
      <c r="CM122" s="3" t="n">
        <v>84.15711</v>
      </c>
      <c r="CN122" s="3" t="n">
        <v>0.7797585889770076</v>
      </c>
      <c r="CO122" s="3" t="n">
        <v>0.7021515255164267</v>
      </c>
      <c r="CP122" s="3" t="n">
        <v>0.6091975223819084</v>
      </c>
      <c r="CQ122" s="3" t="n">
        <v>0.6409764102723983</v>
      </c>
      <c r="CR122" s="3" t="n">
        <v>0.6436287092810747</v>
      </c>
      <c r="CS122" s="3" t="n">
        <v>0.4194366359516176</v>
      </c>
      <c r="CT122" s="3" t="n">
        <v>1</v>
      </c>
      <c r="CU122" s="3" t="n">
        <v>1</v>
      </c>
      <c r="CV122" s="3" t="n">
        <v>0</v>
      </c>
      <c r="CW122" s="3" t="n">
        <v>1</v>
      </c>
      <c r="CX122" s="3" t="n">
        <v>2</v>
      </c>
      <c r="CY122" s="3" t="n">
        <v>3</v>
      </c>
      <c r="CZ122" s="3" t="n">
        <v>1</v>
      </c>
      <c r="DA122" s="3" t="n">
        <v>3</v>
      </c>
      <c r="DB122" s="3" t="n">
        <v>3</v>
      </c>
      <c r="DC122" s="3" t="n">
        <v>3</v>
      </c>
      <c r="DD122" s="3" t="n">
        <v>3</v>
      </c>
      <c r="DE122" s="3" t="n">
        <v>9</v>
      </c>
      <c r="DF122" s="3" t="n">
        <v>12</v>
      </c>
      <c r="DG122" s="3" t="n">
        <v>9</v>
      </c>
      <c r="DH122" s="3" t="n">
        <v>12</v>
      </c>
      <c r="DI122" s="3" t="n">
        <v>12</v>
      </c>
      <c r="DJ122" s="3" t="n">
        <v>12</v>
      </c>
      <c r="DK122" s="3" t="n">
        <v>13</v>
      </c>
      <c r="DL122" s="3" t="n">
        <v>18</v>
      </c>
    </row>
    <row r="123">
      <c r="A123" s="1" t="n">
        <v>122</v>
      </c>
      <c r="B123" t="n">
        <v>140</v>
      </c>
      <c r="C123" t="n">
        <v>4</v>
      </c>
      <c r="D123" s="8" t="inlineStr">
        <is>
          <t>Phylloscopus bonelli</t>
        </is>
      </c>
      <c r="E123" s="8" t="inlineStr">
        <is>
          <t>a+b</t>
        </is>
      </c>
      <c r="F123" s="8" t="inlineStr">
        <is>
          <t>m</t>
        </is>
      </c>
      <c r="G123" s="8" t="inlineStr">
        <is>
          <t>5mn</t>
        </is>
      </c>
      <c r="H123" s="8" t="inlineStr">
        <is>
          <t>HAZARD</t>
        </is>
      </c>
      <c r="I123" s="8" t="inlineStr">
        <is>
          <t>POLY</t>
        </is>
      </c>
      <c r="J123" s="9" t="inlineStr"/>
      <c r="K123" t="n">
        <v>200</v>
      </c>
      <c r="L123" s="9" t="inlineStr"/>
      <c r="M123" s="8" t="inlineStr">
        <is>
          <t>PhylBone-ab-5mn-m-haz-pol-r200</t>
        </is>
      </c>
      <c r="N123" t="n">
        <v>0</v>
      </c>
      <c r="O123" t="n">
        <v>29</v>
      </c>
      <c r="P123" t="n">
        <v>22.7789395359074</v>
      </c>
      <c r="Q123" t="n">
        <v>287.586762257787</v>
      </c>
      <c r="R123" s="8" t="inlineStr">
        <is>
          <t>HAZARD</t>
        </is>
      </c>
      <c r="S123" s="8" t="inlineStr">
        <is>
          <t>POLY</t>
        </is>
      </c>
      <c r="T123" s="8" t="inlineStr">
        <is>
          <t>AIC</t>
        </is>
      </c>
      <c r="U123" t="n">
        <v>95</v>
      </c>
      <c r="V123" s="9" t="inlineStr"/>
      <c r="W123" t="n">
        <v>200</v>
      </c>
      <c r="X123" s="9" t="inlineStr"/>
      <c r="Y123" s="6" t="n">
        <v>2</v>
      </c>
      <c r="Z123" s="2" t="n">
        <v>45046.66327868056</v>
      </c>
      <c r="AA123" t="n">
        <v>0.921117</v>
      </c>
      <c r="AB123" s="8">
        <f>HYPERLINK("file:///PhylBone-ab-5mn-m-haz-pol-r200-q7g2i1v5", "PhylBone-ab-5mn-m-haz-pol-r200-q7g2i1v5")</f>
        <v/>
      </c>
      <c r="AC123" t="n">
        <v>21</v>
      </c>
      <c r="AD123" t="n">
        <v>96</v>
      </c>
      <c r="AE123" t="n">
        <v>190</v>
      </c>
      <c r="AF123" t="n">
        <v>0.1105263</v>
      </c>
      <c r="AG123" t="n">
        <v>0.3011141</v>
      </c>
      <c r="AH123" t="n">
        <v>0.06158321</v>
      </c>
      <c r="AI123" t="n">
        <v>0.1983668</v>
      </c>
      <c r="AJ123" t="n">
        <v>95</v>
      </c>
      <c r="AK123" t="n">
        <v>0</v>
      </c>
      <c r="AL123" t="n">
        <v>200</v>
      </c>
      <c r="AM123" t="n">
        <v>72.41379310344827</v>
      </c>
      <c r="AN123" t="n">
        <v>2</v>
      </c>
      <c r="AO123" t="n">
        <v>1.795699999999982</v>
      </c>
      <c r="AP123" t="n">
        <v>222.7668</v>
      </c>
      <c r="AQ123" s="6" t="n">
        <v>0.6889613</v>
      </c>
      <c r="AR123" t="n">
        <v>0.2631881</v>
      </c>
      <c r="AS123" t="n">
        <v>0.6889613</v>
      </c>
      <c r="AT123" s="9" t="inlineStr"/>
      <c r="AU123" t="n">
        <v>6.364975e-05</v>
      </c>
      <c r="AV123" t="n">
        <v>0.1650384</v>
      </c>
      <c r="AW123" t="n">
        <v>4.516327e-05</v>
      </c>
      <c r="AX123" t="n">
        <v>8.970322999999999e-05</v>
      </c>
      <c r="AY123" t="n">
        <v>19</v>
      </c>
      <c r="AZ123" t="n">
        <v>0.7855490000000001</v>
      </c>
      <c r="BA123" t="n">
        <v>0.1650384</v>
      </c>
      <c r="BB123" t="n">
        <v>0.5573936</v>
      </c>
      <c r="BC123" t="n">
        <v>1</v>
      </c>
      <c r="BD123" t="n">
        <v>19</v>
      </c>
      <c r="BE123" t="n">
        <v>177.2624</v>
      </c>
      <c r="BF123" t="n">
        <v>0.0825192</v>
      </c>
      <c r="BG123" t="n">
        <v>149.1883</v>
      </c>
      <c r="BH123" t="n">
        <v>210.6194</v>
      </c>
      <c r="BI123" t="n">
        <v>19</v>
      </c>
      <c r="BJ123" t="n">
        <v>223.4335</v>
      </c>
      <c r="BK123" t="n">
        <v>224.8558</v>
      </c>
      <c r="BL123" t="n">
        <v>-109.3834</v>
      </c>
      <c r="BM123" s="7" t="n">
        <v>0.9406987</v>
      </c>
      <c r="BN123" t="n">
        <v>1</v>
      </c>
      <c r="BO123" t="n">
        <v>1</v>
      </c>
      <c r="BP123" s="8" t="inlineStr">
        <is>
          <t>HAZARD</t>
        </is>
      </c>
      <c r="BQ123" s="8" t="inlineStr">
        <is>
          <t>POLY</t>
        </is>
      </c>
      <c r="BR123" t="n">
        <v>2</v>
      </c>
      <c r="BS123" t="n">
        <v>0</v>
      </c>
      <c r="BT123" t="n">
        <v>0</v>
      </c>
      <c r="BU123" t="n">
        <v>167.9395</v>
      </c>
      <c r="BV123" t="n">
        <v>8.080646</v>
      </c>
      <c r="BW123" s="9" t="inlineStr"/>
      <c r="BX123" t="n">
        <v>1.119651</v>
      </c>
      <c r="BY123" t="n">
        <v>0.3433765</v>
      </c>
      <c r="BZ123" t="n">
        <v>0.5777828</v>
      </c>
      <c r="CA123" t="n">
        <v>2.169704</v>
      </c>
      <c r="CB123" t="n">
        <v>110.7003</v>
      </c>
      <c r="CC123" t="n">
        <v>1.119651</v>
      </c>
      <c r="CD123" t="n">
        <v>0</v>
      </c>
      <c r="CE123" s="10" t="n">
        <v>0.3433765</v>
      </c>
      <c r="CF123" t="n">
        <v>0.5777828</v>
      </c>
      <c r="CG123" t="n">
        <v>2.169704</v>
      </c>
      <c r="CH123" t="n">
        <v>110.7003</v>
      </c>
      <c r="CI123" t="n">
        <v>27</v>
      </c>
      <c r="CJ123" t="n">
        <v>0.3433765</v>
      </c>
      <c r="CK123" t="n">
        <v>14</v>
      </c>
      <c r="CL123" t="n">
        <v>52</v>
      </c>
      <c r="CM123" t="n">
        <v>110.7003</v>
      </c>
      <c r="CN123" t="n">
        <v>0.7333039478910273</v>
      </c>
      <c r="CO123" t="n">
        <v>0.6356029208764672</v>
      </c>
      <c r="CP123" t="n">
        <v>0.5750830056247861</v>
      </c>
      <c r="CQ123" t="n">
        <v>0.5867441776690618</v>
      </c>
      <c r="CR123" t="n">
        <v>0.6074033763043358</v>
      </c>
      <c r="CS123" t="n">
        <v>0.4305343895220917</v>
      </c>
      <c r="CT123" t="n">
        <v>0</v>
      </c>
      <c r="CU123" t="n">
        <v>2</v>
      </c>
      <c r="CV123" t="n">
        <v>1</v>
      </c>
      <c r="CW123" t="n">
        <v>1</v>
      </c>
      <c r="CX123" t="n">
        <v>0</v>
      </c>
      <c r="CY123" t="n">
        <v>0</v>
      </c>
      <c r="CZ123" t="n">
        <v>0</v>
      </c>
      <c r="DA123" t="n">
        <v>0</v>
      </c>
      <c r="DB123" t="n">
        <v>0</v>
      </c>
      <c r="DC123" t="n">
        <v>0</v>
      </c>
      <c r="DD123" t="n">
        <v>0</v>
      </c>
      <c r="DE123" t="n">
        <v>18</v>
      </c>
      <c r="DF123" t="n">
        <v>15</v>
      </c>
      <c r="DG123" t="n">
        <v>13</v>
      </c>
      <c r="DH123" t="n">
        <v>13</v>
      </c>
      <c r="DI123" t="n">
        <v>13</v>
      </c>
      <c r="DJ123" t="n">
        <v>13</v>
      </c>
      <c r="DK123" t="n">
        <v>11</v>
      </c>
      <c r="DL123" t="n">
        <v>7</v>
      </c>
    </row>
    <row r="124">
      <c r="A124" s="1" t="n">
        <v>123</v>
      </c>
      <c r="B124" t="n">
        <v>143</v>
      </c>
      <c r="C124" t="n">
        <v>4</v>
      </c>
      <c r="D124" s="8" t="inlineStr">
        <is>
          <t>Phylloscopus bonelli</t>
        </is>
      </c>
      <c r="E124" s="8" t="inlineStr">
        <is>
          <t>a+b</t>
        </is>
      </c>
      <c r="F124" s="8" t="inlineStr">
        <is>
          <t>m</t>
        </is>
      </c>
      <c r="G124" s="8" t="inlineStr">
        <is>
          <t>5mn</t>
        </is>
      </c>
      <c r="H124" s="8" t="inlineStr">
        <is>
          <t>HAZARD</t>
        </is>
      </c>
      <c r="I124" s="8" t="inlineStr">
        <is>
          <t>POLY</t>
        </is>
      </c>
      <c r="J124" t="n">
        <v>20</v>
      </c>
      <c r="K124" t="n">
        <v>200</v>
      </c>
      <c r="L124" s="9" t="inlineStr"/>
      <c r="M124" s="8" t="inlineStr">
        <is>
          <t>PhylBone-ab-5mn-m-haz-pol-l20-r200</t>
        </is>
      </c>
      <c r="N124" t="n">
        <v>0</v>
      </c>
      <c r="O124" t="n">
        <v>29</v>
      </c>
      <c r="P124" t="n">
        <v>22.7789395359074</v>
      </c>
      <c r="Q124" t="n">
        <v>287.586762257787</v>
      </c>
      <c r="R124" s="8" t="inlineStr">
        <is>
          <t>HAZARD</t>
        </is>
      </c>
      <c r="S124" s="8" t="inlineStr">
        <is>
          <t>POLY</t>
        </is>
      </c>
      <c r="T124" s="8" t="inlineStr">
        <is>
          <t>AIC</t>
        </is>
      </c>
      <c r="U124" t="n">
        <v>95</v>
      </c>
      <c r="V124" t="n">
        <v>20</v>
      </c>
      <c r="W124" t="n">
        <v>200</v>
      </c>
      <c r="X124" s="9" t="inlineStr"/>
      <c r="Y124" s="6" t="n">
        <v>2</v>
      </c>
      <c r="Z124" s="2" t="n">
        <v>45046.66327894676</v>
      </c>
      <c r="AA124" t="n">
        <v>0.8931020000000001</v>
      </c>
      <c r="AB124" s="8">
        <f>HYPERLINK("file:///PhylBone-ab-5mn-m-haz-pol-l20-r200-1680ekap", "PhylBone-ab-5mn-m-haz-pol-l20-r200-1680ekap")</f>
        <v/>
      </c>
      <c r="AC124" t="n">
        <v>21</v>
      </c>
      <c r="AD124" t="n">
        <v>96</v>
      </c>
      <c r="AE124" t="n">
        <v>190</v>
      </c>
      <c r="AF124" t="n">
        <v>0.1105263</v>
      </c>
      <c r="AG124" t="n">
        <v>0.3011141</v>
      </c>
      <c r="AH124" t="n">
        <v>0.06158321</v>
      </c>
      <c r="AI124" t="n">
        <v>0.1983668</v>
      </c>
      <c r="AJ124" t="n">
        <v>95</v>
      </c>
      <c r="AK124" t="n">
        <v>20</v>
      </c>
      <c r="AL124" t="n">
        <v>200</v>
      </c>
      <c r="AM124" t="n">
        <v>72.41379310344827</v>
      </c>
      <c r="AN124" t="n">
        <v>2</v>
      </c>
      <c r="AO124" t="n">
        <v>2.023699999999991</v>
      </c>
      <c r="AP124" t="n">
        <v>222.2257</v>
      </c>
      <c r="AQ124" s="6" t="n">
        <v>0.2786618</v>
      </c>
      <c r="AR124" t="n">
        <v>0.3098817</v>
      </c>
      <c r="AS124" t="n">
        <v>0.2786618</v>
      </c>
      <c r="AT124" s="9" t="inlineStr"/>
      <c r="AU124" t="n">
        <v>6.468791e-05</v>
      </c>
      <c r="AV124" t="n">
        <v>0.165644</v>
      </c>
      <c r="AW124" t="n">
        <v>4.584292e-05</v>
      </c>
      <c r="AX124" t="n">
        <v>9.127965e-05</v>
      </c>
      <c r="AY124" t="n">
        <v>19</v>
      </c>
      <c r="AZ124" t="n">
        <v>0.7729419</v>
      </c>
      <c r="BA124" t="n">
        <v>0.165644</v>
      </c>
      <c r="BB124" t="n">
        <v>0.5477672</v>
      </c>
      <c r="BC124" t="n">
        <v>1</v>
      </c>
      <c r="BD124" t="n">
        <v>19</v>
      </c>
      <c r="BE124" t="n">
        <v>175.8342</v>
      </c>
      <c r="BF124" t="n">
        <v>0.08282200000000001</v>
      </c>
      <c r="BG124" t="n">
        <v>147.8931</v>
      </c>
      <c r="BH124" t="n">
        <v>209.0543</v>
      </c>
      <c r="BI124" t="n">
        <v>19</v>
      </c>
      <c r="BJ124" t="n">
        <v>222.8924</v>
      </c>
      <c r="BK124" t="n">
        <v>224.3148</v>
      </c>
      <c r="BL124" t="n">
        <v>-109.1129</v>
      </c>
      <c r="BM124" s="7" t="n">
        <v>0.9088947000000001</v>
      </c>
      <c r="BN124" t="n">
        <v>1</v>
      </c>
      <c r="BO124" t="n">
        <v>0.9</v>
      </c>
      <c r="BP124" s="8" t="inlineStr">
        <is>
          <t>HAZARD</t>
        </is>
      </c>
      <c r="BQ124" s="8" t="inlineStr">
        <is>
          <t>POLY</t>
        </is>
      </c>
      <c r="BR124" t="n">
        <v>2</v>
      </c>
      <c r="BS124" t="n">
        <v>0</v>
      </c>
      <c r="BT124" t="n">
        <v>0</v>
      </c>
      <c r="BU124" t="n">
        <v>167.6263</v>
      </c>
      <c r="BV124" t="n">
        <v>8.222276000000001</v>
      </c>
      <c r="BW124" s="9" t="inlineStr"/>
      <c r="BX124" t="n">
        <v>1.137913</v>
      </c>
      <c r="BY124" t="n">
        <v>0.343668</v>
      </c>
      <c r="BZ124" t="n">
        <v>0.5868897</v>
      </c>
      <c r="CA124" t="n">
        <v>2.206284</v>
      </c>
      <c r="CB124" t="n">
        <v>110.5693</v>
      </c>
      <c r="CC124" t="n">
        <v>1.137913</v>
      </c>
      <c r="CD124" t="n">
        <v>0</v>
      </c>
      <c r="CE124" s="10" t="n">
        <v>0.343668</v>
      </c>
      <c r="CF124" t="n">
        <v>0.5868897</v>
      </c>
      <c r="CG124" t="n">
        <v>2.206284</v>
      </c>
      <c r="CH124" t="n">
        <v>110.5693</v>
      </c>
      <c r="CI124" t="n">
        <v>27</v>
      </c>
      <c r="CJ124" t="n">
        <v>0.343668</v>
      </c>
      <c r="CK124" t="n">
        <v>14</v>
      </c>
      <c r="CL124" t="n">
        <v>53</v>
      </c>
      <c r="CM124" t="n">
        <v>110.5693</v>
      </c>
      <c r="CN124" t="n">
        <v>0.6314001108979328</v>
      </c>
      <c r="CO124" t="n">
        <v>0.557496260378097</v>
      </c>
      <c r="CP124" t="n">
        <v>0.5041922380400039</v>
      </c>
      <c r="CQ124" t="n">
        <v>0.4720445248173023</v>
      </c>
      <c r="CR124" t="n">
        <v>0.5383087310588226</v>
      </c>
      <c r="CS124" t="n">
        <v>0.3827006131428313</v>
      </c>
      <c r="CT124" t="n">
        <v>1</v>
      </c>
      <c r="CU124" t="n">
        <v>2</v>
      </c>
      <c r="CV124" t="n">
        <v>1</v>
      </c>
      <c r="CW124" t="n">
        <v>1</v>
      </c>
      <c r="CX124" t="n">
        <v>0</v>
      </c>
      <c r="CY124" t="n">
        <v>0</v>
      </c>
      <c r="CZ124" t="n">
        <v>0</v>
      </c>
      <c r="DA124" t="n">
        <v>0</v>
      </c>
      <c r="DB124" t="n">
        <v>0</v>
      </c>
      <c r="DC124" t="n">
        <v>0</v>
      </c>
      <c r="DD124" t="n">
        <v>0</v>
      </c>
      <c r="DE124" t="n">
        <v>21</v>
      </c>
      <c r="DF124" t="n">
        <v>20</v>
      </c>
      <c r="DG124" t="n">
        <v>20</v>
      </c>
      <c r="DH124" t="n">
        <v>14</v>
      </c>
      <c r="DI124" t="n">
        <v>19</v>
      </c>
      <c r="DJ124" t="n">
        <v>14</v>
      </c>
      <c r="DK124" t="n">
        <v>14</v>
      </c>
      <c r="DL124" t="n">
        <v>17</v>
      </c>
    </row>
    <row r="125">
      <c r="A125" s="1" t="n">
        <v>124</v>
      </c>
      <c r="B125" t="n">
        <v>141</v>
      </c>
      <c r="C125" t="n">
        <v>4</v>
      </c>
      <c r="D125" s="8" t="inlineStr">
        <is>
          <t>Phylloscopus bonelli</t>
        </is>
      </c>
      <c r="E125" s="8" t="inlineStr">
        <is>
          <t>a+b</t>
        </is>
      </c>
      <c r="F125" s="8" t="inlineStr">
        <is>
          <t>m</t>
        </is>
      </c>
      <c r="G125" s="8" t="inlineStr">
        <is>
          <t>5mn</t>
        </is>
      </c>
      <c r="H125" s="8" t="inlineStr">
        <is>
          <t>HAZARD</t>
        </is>
      </c>
      <c r="I125" s="8" t="inlineStr">
        <is>
          <t>POLY</t>
        </is>
      </c>
      <c r="J125" t="n">
        <v>20</v>
      </c>
      <c r="K125" s="9" t="inlineStr"/>
      <c r="L125" s="9" t="inlineStr"/>
      <c r="M125" s="8" t="inlineStr">
        <is>
          <t>PhylBone-ab-5mn-m-haz-pol-l20</t>
        </is>
      </c>
      <c r="N125" t="n">
        <v>0</v>
      </c>
      <c r="O125" t="n">
        <v>29</v>
      </c>
      <c r="P125" t="n">
        <v>22.7789395359074</v>
      </c>
      <c r="Q125" t="n">
        <v>287.586762257787</v>
      </c>
      <c r="R125" s="8" t="inlineStr">
        <is>
          <t>HAZARD</t>
        </is>
      </c>
      <c r="S125" s="8" t="inlineStr">
        <is>
          <t>POLY</t>
        </is>
      </c>
      <c r="T125" s="8" t="inlineStr">
        <is>
          <t>AIC</t>
        </is>
      </c>
      <c r="U125" t="n">
        <v>95</v>
      </c>
      <c r="V125" t="n">
        <v>20</v>
      </c>
      <c r="W125" s="9" t="inlineStr"/>
      <c r="X125" s="9" t="inlineStr"/>
      <c r="Y125" s="6" t="n">
        <v>2</v>
      </c>
      <c r="Z125" s="2" t="n">
        <v>45046.66327892361</v>
      </c>
      <c r="AA125" t="n">
        <v>0.971104</v>
      </c>
      <c r="AB125" s="8">
        <f>HYPERLINK("file:///PhylBone-ab-5mn-m-haz-pol-l20-usxzll3u", "PhylBone-ab-5mn-m-haz-pol-l20-usxzll3u")</f>
        <v/>
      </c>
      <c r="AC125" t="n">
        <v>29</v>
      </c>
      <c r="AD125" t="n">
        <v>96</v>
      </c>
      <c r="AE125" t="n">
        <v>190</v>
      </c>
      <c r="AF125" t="n">
        <v>0.1526316</v>
      </c>
      <c r="AG125" t="n">
        <v>0.2479295</v>
      </c>
      <c r="AH125" t="n">
        <v>0.09398607</v>
      </c>
      <c r="AI125" t="n">
        <v>0.2478708</v>
      </c>
      <c r="AJ125" t="n">
        <v>95</v>
      </c>
      <c r="AK125" t="n">
        <v>20</v>
      </c>
      <c r="AL125" t="n">
        <v>287.5868</v>
      </c>
      <c r="AM125" t="n">
        <v>100</v>
      </c>
      <c r="AN125" t="n">
        <v>2</v>
      </c>
      <c r="AO125" t="n">
        <v>1.967499999999973</v>
      </c>
      <c r="AP125" t="n">
        <v>327.6912</v>
      </c>
      <c r="AQ125" s="7" t="n">
        <v>0.9687514</v>
      </c>
      <c r="AR125" t="n">
        <v>0.7236357</v>
      </c>
      <c r="AS125" t="n">
        <v>0.9687514</v>
      </c>
      <c r="AT125" s="9" t="inlineStr"/>
      <c r="AU125" t="n">
        <v>5.416129e-05</v>
      </c>
      <c r="AV125" t="n">
        <v>0.3210889</v>
      </c>
      <c r="AW125" t="n">
        <v>2.848108e-05</v>
      </c>
      <c r="AX125" t="n">
        <v>0.0001029963</v>
      </c>
      <c r="AY125" t="n">
        <v>27</v>
      </c>
      <c r="AZ125" t="n">
        <v>0.4464813</v>
      </c>
      <c r="BA125" t="n">
        <v>0.3210889</v>
      </c>
      <c r="BB125" t="n">
        <v>0.2347852</v>
      </c>
      <c r="BC125" t="n">
        <v>0.8490548999999999</v>
      </c>
      <c r="BD125" t="n">
        <v>27</v>
      </c>
      <c r="BE125" t="n">
        <v>192.1633</v>
      </c>
      <c r="BF125" t="n">
        <v>0.1605444</v>
      </c>
      <c r="BG125" t="n">
        <v>138.522</v>
      </c>
      <c r="BH125" t="n">
        <v>266.5768</v>
      </c>
      <c r="BI125" t="n">
        <v>27</v>
      </c>
      <c r="BJ125" t="n">
        <v>328.1528</v>
      </c>
      <c r="BK125" t="n">
        <v>330.4258</v>
      </c>
      <c r="BL125" t="n">
        <v>-161.8456</v>
      </c>
      <c r="BM125" s="7" t="n">
        <v>0.9993864</v>
      </c>
      <c r="BN125" t="n">
        <v>1</v>
      </c>
      <c r="BO125" t="n">
        <v>1</v>
      </c>
      <c r="BP125" s="8" t="inlineStr">
        <is>
          <t>HAZARD</t>
        </is>
      </c>
      <c r="BQ125" s="8" t="inlineStr">
        <is>
          <t>POLY</t>
        </is>
      </c>
      <c r="BR125" t="n">
        <v>2</v>
      </c>
      <c r="BS125" t="n">
        <v>0</v>
      </c>
      <c r="BT125" t="n">
        <v>0</v>
      </c>
      <c r="BU125" t="n">
        <v>147.767</v>
      </c>
      <c r="BV125" t="n">
        <v>2.783076</v>
      </c>
      <c r="BW125" s="9" t="inlineStr"/>
      <c r="BX125" t="n">
        <v>1.31569</v>
      </c>
      <c r="BY125" t="n">
        <v>0.4056687</v>
      </c>
      <c r="BZ125" t="n">
        <v>0.6030487</v>
      </c>
      <c r="CA125" t="n">
        <v>2.870481</v>
      </c>
      <c r="CB125" t="n">
        <v>62.48122</v>
      </c>
      <c r="CC125" t="n">
        <v>1.31569</v>
      </c>
      <c r="CD125" t="n">
        <v>0.06847120000000001</v>
      </c>
      <c r="CE125" s="10" t="n">
        <v>0.4056687</v>
      </c>
      <c r="CF125" t="n">
        <v>0.6030487</v>
      </c>
      <c r="CG125" t="n">
        <v>2.870481</v>
      </c>
      <c r="CH125" t="n">
        <v>62.48122</v>
      </c>
      <c r="CI125" t="n">
        <v>32</v>
      </c>
      <c r="CJ125" t="n">
        <v>0.4056687</v>
      </c>
      <c r="CK125" t="n">
        <v>14</v>
      </c>
      <c r="CL125" t="n">
        <v>69</v>
      </c>
      <c r="CM125" t="n">
        <v>62.48122</v>
      </c>
      <c r="CN125" t="n">
        <v>0.750708370289691</v>
      </c>
      <c r="CO125" t="n">
        <v>0.6192067419799043</v>
      </c>
      <c r="CP125" t="n">
        <v>0.4977814842123563</v>
      </c>
      <c r="CQ125" t="n">
        <v>0.5360053676648701</v>
      </c>
      <c r="CR125" t="n">
        <v>0.5378627678027587</v>
      </c>
      <c r="CS125" t="n">
        <v>0.3073361472388955</v>
      </c>
      <c r="CT125" t="n">
        <v>1</v>
      </c>
      <c r="CU125" t="n">
        <v>0</v>
      </c>
      <c r="CV125" t="n">
        <v>1</v>
      </c>
      <c r="CW125" t="n">
        <v>1</v>
      </c>
      <c r="CX125" t="n">
        <v>1</v>
      </c>
      <c r="CY125" t="n">
        <v>1</v>
      </c>
      <c r="CZ125" t="n">
        <v>1</v>
      </c>
      <c r="DA125" t="n">
        <v>1</v>
      </c>
      <c r="DB125" t="n">
        <v>1</v>
      </c>
      <c r="DC125" t="n">
        <v>1</v>
      </c>
      <c r="DD125" t="n">
        <v>1</v>
      </c>
      <c r="DE125" t="n">
        <v>8</v>
      </c>
      <c r="DF125" t="n">
        <v>13</v>
      </c>
      <c r="DG125" t="n">
        <v>14</v>
      </c>
      <c r="DH125" t="n">
        <v>15</v>
      </c>
      <c r="DI125" t="n">
        <v>14</v>
      </c>
      <c r="DJ125" t="n">
        <v>15</v>
      </c>
      <c r="DK125" t="n">
        <v>15</v>
      </c>
      <c r="DL125" t="n">
        <v>13</v>
      </c>
    </row>
    <row r="126">
      <c r="A126" s="1" t="n">
        <v>125</v>
      </c>
      <c r="B126" t="n">
        <v>131</v>
      </c>
      <c r="C126" t="n">
        <v>4</v>
      </c>
      <c r="D126" s="8" t="inlineStr">
        <is>
          <t>Phylloscopus bonelli</t>
        </is>
      </c>
      <c r="E126" s="8" t="inlineStr">
        <is>
          <t>a+b</t>
        </is>
      </c>
      <c r="F126" s="8" t="inlineStr">
        <is>
          <t>m</t>
        </is>
      </c>
      <c r="G126" s="8" t="inlineStr">
        <is>
          <t>5mn</t>
        </is>
      </c>
      <c r="H126" s="8" t="inlineStr">
        <is>
          <t>HAZARD</t>
        </is>
      </c>
      <c r="I126" s="8" t="inlineStr">
        <is>
          <t>POLY</t>
        </is>
      </c>
      <c r="J126" s="9" t="inlineStr"/>
      <c r="K126" s="9" t="inlineStr"/>
      <c r="L126" t="n">
        <v>7</v>
      </c>
      <c r="M126" s="8" t="inlineStr">
        <is>
          <t>PhylBone-ab-5mn-m-haz-pol-ma</t>
        </is>
      </c>
      <c r="N126" t="n">
        <v>1</v>
      </c>
      <c r="O126" t="n">
        <v>29</v>
      </c>
      <c r="P126" t="n">
        <v>22.7789395359074</v>
      </c>
      <c r="Q126" t="n">
        <v>287.586762257787</v>
      </c>
      <c r="R126" s="8" t="inlineStr">
        <is>
          <t>HAZARD</t>
        </is>
      </c>
      <c r="S126" s="8" t="inlineStr">
        <is>
          <t>POLY</t>
        </is>
      </c>
      <c r="T126" s="8" t="inlineStr">
        <is>
          <t>AIC</t>
        </is>
      </c>
      <c r="U126" t="n">
        <v>95</v>
      </c>
      <c r="V126" s="9" t="inlineStr"/>
      <c r="W126" s="9" t="inlineStr"/>
      <c r="X126" t="n">
        <v>7</v>
      </c>
      <c r="Y126" s="6" t="n">
        <v>2</v>
      </c>
      <c r="Z126" s="2" t="n">
        <v>45046.66327759259</v>
      </c>
      <c r="AA126" t="n">
        <v>0.457007</v>
      </c>
      <c r="AB126" s="8">
        <f>HYPERLINK("file:///PhylBone-ab-5mn-m-haz-pol-ma-b2zymp0h", "PhylBone-ab-5mn-m-haz-pol-ma-b2zymp0h")</f>
        <v/>
      </c>
      <c r="AC126" t="n">
        <v>29</v>
      </c>
      <c r="AD126" t="n">
        <v>96</v>
      </c>
      <c r="AE126" t="n">
        <v>190</v>
      </c>
      <c r="AF126" t="n">
        <v>0.1526316</v>
      </c>
      <c r="AG126" t="n">
        <v>0.2479295</v>
      </c>
      <c r="AH126" t="n">
        <v>0.09398607</v>
      </c>
      <c r="AI126" t="n">
        <v>0.2478708</v>
      </c>
      <c r="AJ126" t="n">
        <v>95</v>
      </c>
      <c r="AK126" t="n">
        <v>0</v>
      </c>
      <c r="AL126" t="n">
        <v>287.5868</v>
      </c>
      <c r="AM126" t="n">
        <v>100</v>
      </c>
      <c r="AN126" t="n">
        <v>2</v>
      </c>
      <c r="AO126" t="n">
        <v>1.882499999999993</v>
      </c>
      <c r="AP126" t="n">
        <v>328.3143</v>
      </c>
      <c r="AQ126" s="7" t="n">
        <v>0.9439043</v>
      </c>
      <c r="AR126" t="n">
        <v>0.9439043</v>
      </c>
      <c r="AS126" s="9" t="inlineStr"/>
      <c r="AT126" s="9" t="inlineStr"/>
      <c r="AU126" t="n">
        <v>5.292342e-05</v>
      </c>
      <c r="AV126" t="n">
        <v>0.3206592</v>
      </c>
      <c r="AW126" t="n">
        <v>2.785295e-05</v>
      </c>
      <c r="AX126" t="n">
        <v>0.0001005598</v>
      </c>
      <c r="AY126" t="n">
        <v>27</v>
      </c>
      <c r="AZ126" t="n">
        <v>0.4569244</v>
      </c>
      <c r="BA126" t="n">
        <v>0.3206592</v>
      </c>
      <c r="BB126" t="n">
        <v>0.2404737</v>
      </c>
      <c r="BC126" t="n">
        <v>0.8682026</v>
      </c>
      <c r="BD126" t="n">
        <v>27</v>
      </c>
      <c r="BE126" t="n">
        <v>194.3977</v>
      </c>
      <c r="BF126" t="n">
        <v>0.1603296</v>
      </c>
      <c r="BG126" t="n">
        <v>140.1933</v>
      </c>
      <c r="BH126" t="n">
        <v>269.5597</v>
      </c>
      <c r="BI126" t="n">
        <v>27</v>
      </c>
      <c r="BJ126" t="n">
        <v>328.7759</v>
      </c>
      <c r="BK126" t="n">
        <v>331.0489</v>
      </c>
      <c r="BL126" t="n">
        <v>-162.1572</v>
      </c>
      <c r="BM126" s="7" t="n">
        <v>0.9993899000000001</v>
      </c>
      <c r="BN126" t="n">
        <v>1</v>
      </c>
      <c r="BO126" t="n">
        <v>1</v>
      </c>
      <c r="BP126" s="8" t="inlineStr">
        <is>
          <t>HAZARD</t>
        </is>
      </c>
      <c r="BQ126" s="8" t="inlineStr">
        <is>
          <t>POLY</t>
        </is>
      </c>
      <c r="BR126" t="n">
        <v>2</v>
      </c>
      <c r="BS126" t="n">
        <v>0</v>
      </c>
      <c r="BT126" t="n">
        <v>0</v>
      </c>
      <c r="BU126" t="n">
        <v>148.5291</v>
      </c>
      <c r="BV126" t="n">
        <v>2.735745</v>
      </c>
      <c r="BW126" s="9" t="inlineStr"/>
      <c r="BX126" t="n">
        <v>1.285619</v>
      </c>
      <c r="BY126" t="n">
        <v>0.4053287</v>
      </c>
      <c r="BZ126" t="n">
        <v>0.589637</v>
      </c>
      <c r="CA126" t="n">
        <v>2.803109</v>
      </c>
      <c r="CB126" t="n">
        <v>62.57561</v>
      </c>
      <c r="CC126" t="n">
        <v>1.285619</v>
      </c>
      <c r="CD126" t="n">
        <v>0.06813130000000001</v>
      </c>
      <c r="CE126" s="10" t="n">
        <v>0.4053287</v>
      </c>
      <c r="CF126" t="n">
        <v>0.589637</v>
      </c>
      <c r="CG126" t="n">
        <v>2.803109</v>
      </c>
      <c r="CH126" t="n">
        <v>62.57561</v>
      </c>
      <c r="CI126" t="n">
        <v>31</v>
      </c>
      <c r="CJ126" t="n">
        <v>0.4053287</v>
      </c>
      <c r="CK126" t="n">
        <v>14</v>
      </c>
      <c r="CL126" t="n">
        <v>67</v>
      </c>
      <c r="CM126" t="n">
        <v>62.57561</v>
      </c>
      <c r="CN126" t="n">
        <v>0.7482809871642017</v>
      </c>
      <c r="CO126" t="n">
        <v>0.6176247613349979</v>
      </c>
      <c r="CP126" t="n">
        <v>0.4969007688635122</v>
      </c>
      <c r="CQ126" t="n">
        <v>0.5336195123238581</v>
      </c>
      <c r="CR126" t="n">
        <v>0.5370169998773311</v>
      </c>
      <c r="CS126" t="n">
        <v>0.3072557780952968</v>
      </c>
      <c r="CT126" t="n">
        <v>0</v>
      </c>
      <c r="CU126" t="n">
        <v>0</v>
      </c>
      <c r="CV126" t="n">
        <v>0</v>
      </c>
      <c r="CW126" t="n">
        <v>1</v>
      </c>
      <c r="CX126" t="n">
        <v>1</v>
      </c>
      <c r="CY126" t="n">
        <v>1</v>
      </c>
      <c r="CZ126" t="n">
        <v>1</v>
      </c>
      <c r="DA126" t="n">
        <v>1</v>
      </c>
      <c r="DB126" t="n">
        <v>1</v>
      </c>
      <c r="DC126" t="n">
        <v>1</v>
      </c>
      <c r="DD126" t="n">
        <v>1</v>
      </c>
      <c r="DE126" t="n">
        <v>10</v>
      </c>
      <c r="DF126" t="n">
        <v>14</v>
      </c>
      <c r="DG126" t="n">
        <v>15</v>
      </c>
      <c r="DH126" t="n">
        <v>16</v>
      </c>
      <c r="DI126" t="n">
        <v>15</v>
      </c>
      <c r="DJ126" t="n">
        <v>16</v>
      </c>
      <c r="DK126" t="n">
        <v>16</v>
      </c>
      <c r="DL126" t="n">
        <v>3</v>
      </c>
    </row>
    <row r="127">
      <c r="A127" s="1" t="n">
        <v>126</v>
      </c>
      <c r="B127" t="n">
        <v>130</v>
      </c>
      <c r="C127" t="n">
        <v>4</v>
      </c>
      <c r="D127" s="8" t="inlineStr">
        <is>
          <t>Phylloscopus bonelli</t>
        </is>
      </c>
      <c r="E127" s="8" t="inlineStr">
        <is>
          <t>a+b</t>
        </is>
      </c>
      <c r="F127" s="8" t="inlineStr">
        <is>
          <t>m</t>
        </is>
      </c>
      <c r="G127" s="8" t="inlineStr">
        <is>
          <t>5mn</t>
        </is>
      </c>
      <c r="H127" s="8" t="inlineStr">
        <is>
          <t>HAZARD</t>
        </is>
      </c>
      <c r="I127" s="8" t="inlineStr">
        <is>
          <t>POLY</t>
        </is>
      </c>
      <c r="J127" s="9" t="inlineStr"/>
      <c r="K127" s="9" t="inlineStr"/>
      <c r="L127" s="9" t="inlineStr"/>
      <c r="M127" s="8" t="inlineStr">
        <is>
          <t>PhylBone-ab-5mn-m-haz-pol</t>
        </is>
      </c>
      <c r="N127" t="n">
        <v>0</v>
      </c>
      <c r="O127" t="n">
        <v>29</v>
      </c>
      <c r="P127" t="n">
        <v>22.7789395359074</v>
      </c>
      <c r="Q127" t="n">
        <v>287.586762257787</v>
      </c>
      <c r="R127" s="8" t="inlineStr">
        <is>
          <t>HAZARD</t>
        </is>
      </c>
      <c r="S127" s="8" t="inlineStr">
        <is>
          <t>POLY</t>
        </is>
      </c>
      <c r="T127" s="8" t="inlineStr">
        <is>
          <t>AIC</t>
        </is>
      </c>
      <c r="U127" t="n">
        <v>95</v>
      </c>
      <c r="V127" s="9" t="inlineStr"/>
      <c r="W127" s="9" t="inlineStr"/>
      <c r="X127" s="9" t="inlineStr"/>
      <c r="Y127" s="6" t="n">
        <v>2</v>
      </c>
      <c r="Z127" s="2" t="n">
        <v>45046.66327747685</v>
      </c>
      <c r="AA127" t="n">
        <v>0.674998</v>
      </c>
      <c r="AB127" s="8">
        <f>HYPERLINK("file:///PhylBone-ab-5mn-m-haz-pol-xd6u3pm4", "PhylBone-ab-5mn-m-haz-pol-xd6u3pm4")</f>
        <v/>
      </c>
      <c r="AC127" t="n">
        <v>29</v>
      </c>
      <c r="AD127" t="n">
        <v>96</v>
      </c>
      <c r="AE127" t="n">
        <v>190</v>
      </c>
      <c r="AF127" t="n">
        <v>0.1526316</v>
      </c>
      <c r="AG127" t="n">
        <v>0.2479295</v>
      </c>
      <c r="AH127" t="n">
        <v>0.09398607</v>
      </c>
      <c r="AI127" t="n">
        <v>0.2478708</v>
      </c>
      <c r="AJ127" t="n">
        <v>95</v>
      </c>
      <c r="AK127" t="n">
        <v>0</v>
      </c>
      <c r="AL127" t="n">
        <v>287.5868</v>
      </c>
      <c r="AM127" t="n">
        <v>100</v>
      </c>
      <c r="AN127" t="n">
        <v>2</v>
      </c>
      <c r="AO127" t="n">
        <v>1.882499999999993</v>
      </c>
      <c r="AP127" t="n">
        <v>328.3143</v>
      </c>
      <c r="AQ127" s="6" t="n">
        <v>0.5826232</v>
      </c>
      <c r="AR127" t="n">
        <v>0.8830159</v>
      </c>
      <c r="AS127" t="n">
        <v>0.5826232</v>
      </c>
      <c r="AT127" s="9" t="inlineStr"/>
      <c r="AU127" t="n">
        <v>5.292342e-05</v>
      </c>
      <c r="AV127" t="n">
        <v>0.3206592</v>
      </c>
      <c r="AW127" t="n">
        <v>2.785295e-05</v>
      </c>
      <c r="AX127" t="n">
        <v>0.0001005598</v>
      </c>
      <c r="AY127" t="n">
        <v>27</v>
      </c>
      <c r="AZ127" t="n">
        <v>0.4569244</v>
      </c>
      <c r="BA127" t="n">
        <v>0.3206592</v>
      </c>
      <c r="BB127" t="n">
        <v>0.2404737</v>
      </c>
      <c r="BC127" t="n">
        <v>0.8682026</v>
      </c>
      <c r="BD127" t="n">
        <v>27</v>
      </c>
      <c r="BE127" t="n">
        <v>194.3977</v>
      </c>
      <c r="BF127" t="n">
        <v>0.1603296</v>
      </c>
      <c r="BG127" t="n">
        <v>140.1933</v>
      </c>
      <c r="BH127" t="n">
        <v>269.5597</v>
      </c>
      <c r="BI127" t="n">
        <v>27</v>
      </c>
      <c r="BJ127" t="n">
        <v>328.7759</v>
      </c>
      <c r="BK127" t="n">
        <v>331.0489</v>
      </c>
      <c r="BL127" t="n">
        <v>-162.1572</v>
      </c>
      <c r="BM127" s="7" t="n">
        <v>0.9993899000000001</v>
      </c>
      <c r="BN127" t="n">
        <v>1</v>
      </c>
      <c r="BO127" t="n">
        <v>1</v>
      </c>
      <c r="BP127" s="8" t="inlineStr">
        <is>
          <t>HAZARD</t>
        </is>
      </c>
      <c r="BQ127" s="8" t="inlineStr">
        <is>
          <t>POLY</t>
        </is>
      </c>
      <c r="BR127" t="n">
        <v>2</v>
      </c>
      <c r="BS127" t="n">
        <v>0</v>
      </c>
      <c r="BT127" t="n">
        <v>0</v>
      </c>
      <c r="BU127" t="n">
        <v>148.5291</v>
      </c>
      <c r="BV127" t="n">
        <v>2.735745</v>
      </c>
      <c r="BW127" s="9" t="inlineStr"/>
      <c r="BX127" t="n">
        <v>1.285619</v>
      </c>
      <c r="BY127" t="n">
        <v>0.4053287</v>
      </c>
      <c r="BZ127" t="n">
        <v>0.589637</v>
      </c>
      <c r="CA127" t="n">
        <v>2.803109</v>
      </c>
      <c r="CB127" t="n">
        <v>62.57561</v>
      </c>
      <c r="CC127" t="n">
        <v>1.285619</v>
      </c>
      <c r="CD127" t="n">
        <v>0.06813130000000001</v>
      </c>
      <c r="CE127" s="10" t="n">
        <v>0.4053287</v>
      </c>
      <c r="CF127" t="n">
        <v>0.589637</v>
      </c>
      <c r="CG127" t="n">
        <v>2.803109</v>
      </c>
      <c r="CH127" t="n">
        <v>62.57561</v>
      </c>
      <c r="CI127" t="n">
        <v>31</v>
      </c>
      <c r="CJ127" t="n">
        <v>0.4053287</v>
      </c>
      <c r="CK127" t="n">
        <v>14</v>
      </c>
      <c r="CL127" t="n">
        <v>67</v>
      </c>
      <c r="CM127" t="n">
        <v>62.57561</v>
      </c>
      <c r="CN127" t="n">
        <v>0.6984420809378971</v>
      </c>
      <c r="CO127" t="n">
        <v>0.5814765101714513</v>
      </c>
      <c r="CP127" t="n">
        <v>0.4678182337698535</v>
      </c>
      <c r="CQ127" t="n">
        <v>0.4793659859642861</v>
      </c>
      <c r="CR127" t="n">
        <v>0.5089859457196906</v>
      </c>
      <c r="CS127" t="n">
        <v>0.291217732078123</v>
      </c>
      <c r="CT127" t="n">
        <v>0</v>
      </c>
      <c r="CU127" t="n">
        <v>0</v>
      </c>
      <c r="CV127" t="n">
        <v>1</v>
      </c>
      <c r="CW127" t="n">
        <v>1</v>
      </c>
      <c r="CX127" t="n">
        <v>1</v>
      </c>
      <c r="CY127" t="n">
        <v>1</v>
      </c>
      <c r="CZ127" t="n">
        <v>1</v>
      </c>
      <c r="DA127" t="n">
        <v>1</v>
      </c>
      <c r="DB127" t="n">
        <v>1</v>
      </c>
      <c r="DC127" t="n">
        <v>1</v>
      </c>
      <c r="DD127" t="n">
        <v>1</v>
      </c>
      <c r="DE127" t="n">
        <v>19</v>
      </c>
      <c r="DF127" t="n">
        <v>18</v>
      </c>
      <c r="DG127" t="n">
        <v>18</v>
      </c>
      <c r="DH127" t="n">
        <v>17</v>
      </c>
      <c r="DI127" t="n">
        <v>18</v>
      </c>
      <c r="DJ127" t="n">
        <v>17</v>
      </c>
      <c r="DK127" t="n">
        <v>17</v>
      </c>
      <c r="DL127" t="n">
        <v>1</v>
      </c>
    </row>
    <row r="128">
      <c r="A128" s="1" t="n">
        <v>127</v>
      </c>
      <c r="B128" s="3" t="n">
        <v>135</v>
      </c>
      <c r="C128" s="3" t="n">
        <v>4</v>
      </c>
      <c r="D128" s="4" t="inlineStr">
        <is>
          <t>Phylloscopus bonelli</t>
        </is>
      </c>
      <c r="E128" s="4" t="inlineStr">
        <is>
          <t>a+b</t>
        </is>
      </c>
      <c r="F128" s="4" t="inlineStr">
        <is>
          <t>m</t>
        </is>
      </c>
      <c r="G128" s="4" t="inlineStr">
        <is>
          <t>5mn</t>
        </is>
      </c>
      <c r="H128" s="4" t="inlineStr">
        <is>
          <t>HAZARD</t>
        </is>
      </c>
      <c r="I128" s="4" t="inlineStr">
        <is>
          <t>POLY</t>
        </is>
      </c>
      <c r="J128" s="3" t="n">
        <v>25.60361621091009</v>
      </c>
      <c r="K128" s="5" t="inlineStr"/>
      <c r="L128" s="3" t="n">
        <v>8</v>
      </c>
      <c r="M128" s="4" t="inlineStr">
        <is>
          <t>PhylBone-ab-5mn-m-haz-pol-la-ma</t>
        </is>
      </c>
      <c r="N128" s="3" t="n">
        <v>1</v>
      </c>
      <c r="O128" s="3" t="n">
        <v>29</v>
      </c>
      <c r="P128" s="3" t="n">
        <v>22.7789395359074</v>
      </c>
      <c r="Q128" s="3" t="n">
        <v>287.586762257787</v>
      </c>
      <c r="R128" s="4" t="inlineStr">
        <is>
          <t>HAZARD</t>
        </is>
      </c>
      <c r="S128" s="4" t="inlineStr">
        <is>
          <t>POLY</t>
        </is>
      </c>
      <c r="T128" s="4" t="inlineStr">
        <is>
          <t>AIC</t>
        </is>
      </c>
      <c r="U128" s="3" t="n">
        <v>95</v>
      </c>
      <c r="V128" s="3" t="n">
        <v>25.60361621091009</v>
      </c>
      <c r="W128" s="5" t="inlineStr"/>
      <c r="X128" s="3" t="n">
        <v>8</v>
      </c>
      <c r="Y128" s="6" t="n">
        <v>2</v>
      </c>
      <c r="Z128" s="12" t="n">
        <v>45046.6632781713</v>
      </c>
      <c r="AA128" s="3" t="n">
        <v>1.148104</v>
      </c>
      <c r="AB128" s="4">
        <f>HYPERLINK("file:///PhylBone-ab-5mn-m-haz-pol-la-ma-enz_gg1x", "PhylBone-ab-5mn-m-haz-pol-la-ma-enz_gg1x")</f>
        <v/>
      </c>
      <c r="AC128" s="3" t="n">
        <v>28</v>
      </c>
      <c r="AD128" s="3" t="n">
        <v>96</v>
      </c>
      <c r="AE128" s="3" t="n">
        <v>190</v>
      </c>
      <c r="AF128" s="3" t="n">
        <v>0.1473684</v>
      </c>
      <c r="AG128" s="3" t="n">
        <v>0.2557836</v>
      </c>
      <c r="AH128" s="3" t="n">
        <v>0.08940393000000001</v>
      </c>
      <c r="AI128" s="3" t="n">
        <v>0.2429138</v>
      </c>
      <c r="AJ128" s="3" t="n">
        <v>95</v>
      </c>
      <c r="AK128" s="3" t="n">
        <v>25.6036</v>
      </c>
      <c r="AL128" s="3" t="n">
        <v>287.5868</v>
      </c>
      <c r="AM128" s="3" t="n">
        <v>96.55172413793103</v>
      </c>
      <c r="AN128" s="3" t="n">
        <v>2</v>
      </c>
      <c r="AO128" s="3" t="n">
        <v>0</v>
      </c>
      <c r="AP128" s="3" t="n">
        <v>313.8651</v>
      </c>
      <c r="AQ128" s="7" t="n">
        <v>0.987175</v>
      </c>
      <c r="AR128" s="3" t="n">
        <v>0.987175</v>
      </c>
      <c r="AS128" s="5" t="inlineStr"/>
      <c r="AT128" s="5" t="inlineStr"/>
      <c r="AU128" s="3" t="n">
        <v>5.199983e-05</v>
      </c>
      <c r="AV128" s="3" t="n">
        <v>0.3370506</v>
      </c>
      <c r="AW128" s="3" t="n">
        <v>2.649547e-05</v>
      </c>
      <c r="AX128" s="3" t="n">
        <v>0.0001020545</v>
      </c>
      <c r="AY128" s="3" t="n">
        <v>26</v>
      </c>
      <c r="AZ128" s="3" t="n">
        <v>0.46504</v>
      </c>
      <c r="BA128" s="3" t="n">
        <v>0.3370507</v>
      </c>
      <c r="BB128" s="3" t="n">
        <v>0.2369518</v>
      </c>
      <c r="BC128" s="3" t="n">
        <v>0.9126841999999999</v>
      </c>
      <c r="BD128" s="3" t="n">
        <v>26</v>
      </c>
      <c r="BE128" s="3" t="n">
        <v>196.1165</v>
      </c>
      <c r="BF128" s="3" t="n">
        <v>0.1685253</v>
      </c>
      <c r="BG128" s="3" t="n">
        <v>139.0345</v>
      </c>
      <c r="BH128" s="3" t="n">
        <v>276.6339</v>
      </c>
      <c r="BI128" s="3" t="n">
        <v>26</v>
      </c>
      <c r="BJ128" s="3" t="n">
        <v>314.3451</v>
      </c>
      <c r="BK128" s="3" t="n">
        <v>316.5295</v>
      </c>
      <c r="BL128" s="3" t="n">
        <v>-154.9325</v>
      </c>
      <c r="BM128" s="7" t="n">
        <v>0.9992866</v>
      </c>
      <c r="BN128" s="3" t="n">
        <v>1</v>
      </c>
      <c r="BO128" s="3" t="n">
        <v>1</v>
      </c>
      <c r="BP128" s="4" t="inlineStr">
        <is>
          <t>HAZARD</t>
        </is>
      </c>
      <c r="BQ128" s="4" t="inlineStr">
        <is>
          <t>POLY</t>
        </is>
      </c>
      <c r="BR128" s="3" t="n">
        <v>2</v>
      </c>
      <c r="BS128" s="3" t="n">
        <v>0</v>
      </c>
      <c r="BT128" s="3" t="n">
        <v>0</v>
      </c>
      <c r="BU128" s="3" t="n">
        <v>152.5741</v>
      </c>
      <c r="BV128" s="3" t="n">
        <v>2.746675</v>
      </c>
      <c r="BW128" s="5" t="inlineStr"/>
      <c r="BX128" s="3" t="n">
        <v>1.219625</v>
      </c>
      <c r="BY128" s="3" t="n">
        <v>0.4231174</v>
      </c>
      <c r="BZ128" s="3" t="n">
        <v>0.5414819</v>
      </c>
      <c r="CA128" s="3" t="n">
        <v>2.747065</v>
      </c>
      <c r="CB128" s="3" t="n">
        <v>59.19727</v>
      </c>
      <c r="CC128" s="3" t="n">
        <v>1.219625</v>
      </c>
      <c r="CD128" s="3" t="n">
        <v>0</v>
      </c>
      <c r="CE128" s="10" t="n">
        <v>0.4231174</v>
      </c>
      <c r="CF128" s="3" t="n">
        <v>0.5414819</v>
      </c>
      <c r="CG128" s="3" t="n">
        <v>2.747065</v>
      </c>
      <c r="CH128" s="3" t="n">
        <v>59.19727</v>
      </c>
      <c r="CI128" s="3" t="n">
        <v>29</v>
      </c>
      <c r="CJ128" s="3" t="n">
        <v>0.4231174</v>
      </c>
      <c r="CK128" s="3" t="n">
        <v>13</v>
      </c>
      <c r="CL128" s="3" t="n">
        <v>66</v>
      </c>
      <c r="CM128" s="3" t="n">
        <v>59.19727</v>
      </c>
      <c r="CN128" s="3" t="n">
        <v>0.7306178704284709</v>
      </c>
      <c r="CO128" s="3" t="n">
        <v>0.5960008689097921</v>
      </c>
      <c r="CP128" s="3" t="n">
        <v>0.4591197293302958</v>
      </c>
      <c r="CQ128" s="3" t="n">
        <v>0.4998812717074929</v>
      </c>
      <c r="CR128" s="3" t="n">
        <v>0.5005590307642761</v>
      </c>
      <c r="CS128" s="3" t="n">
        <v>0.2666735714301629</v>
      </c>
      <c r="CT128" s="3" t="n">
        <v>1</v>
      </c>
      <c r="CU128" s="3" t="n">
        <v>0</v>
      </c>
      <c r="CV128" s="3" t="n">
        <v>0</v>
      </c>
      <c r="CW128" s="3" t="n">
        <v>1</v>
      </c>
      <c r="CX128" s="3" t="n">
        <v>3</v>
      </c>
      <c r="CY128" s="3" t="n">
        <v>2</v>
      </c>
      <c r="CZ128" s="3" t="n">
        <v>2</v>
      </c>
      <c r="DA128" s="3" t="n">
        <v>2</v>
      </c>
      <c r="DB128" s="3" t="n">
        <v>2</v>
      </c>
      <c r="DC128" s="3" t="n">
        <v>2</v>
      </c>
      <c r="DD128" s="3" t="n">
        <v>2</v>
      </c>
      <c r="DE128" s="3" t="n">
        <v>6</v>
      </c>
      <c r="DF128" s="3" t="n">
        <v>16</v>
      </c>
      <c r="DG128" s="3" t="n">
        <v>16</v>
      </c>
      <c r="DH128" s="3" t="n">
        <v>18</v>
      </c>
      <c r="DI128" s="3" t="n">
        <v>16</v>
      </c>
      <c r="DJ128" s="3" t="n">
        <v>18</v>
      </c>
      <c r="DK128" s="3" t="n">
        <v>18</v>
      </c>
      <c r="DL128" s="3" t="n">
        <v>25</v>
      </c>
    </row>
    <row r="129">
      <c r="A129" s="1" t="n">
        <v>128</v>
      </c>
      <c r="B129" s="3" t="n">
        <v>134</v>
      </c>
      <c r="C129" s="3" t="n">
        <v>4</v>
      </c>
      <c r="D129" s="4" t="inlineStr">
        <is>
          <t>Phylloscopus bonelli</t>
        </is>
      </c>
      <c r="E129" s="4" t="inlineStr">
        <is>
          <t>a+b</t>
        </is>
      </c>
      <c r="F129" s="4" t="inlineStr">
        <is>
          <t>m</t>
        </is>
      </c>
      <c r="G129" s="4" t="inlineStr">
        <is>
          <t>5mn</t>
        </is>
      </c>
      <c r="H129" s="4" t="inlineStr">
        <is>
          <t>HAZARD</t>
        </is>
      </c>
      <c r="I129" s="4" t="inlineStr">
        <is>
          <t>POLY</t>
        </is>
      </c>
      <c r="J129" s="3" t="n">
        <v>22.77944146896014</v>
      </c>
      <c r="K129" s="5" t="inlineStr"/>
      <c r="L129" s="5" t="inlineStr"/>
      <c r="M129" s="4" t="inlineStr">
        <is>
          <t>PhylBone-ab-5mn-m-haz-pol-la</t>
        </is>
      </c>
      <c r="N129" s="3" t="n">
        <v>1</v>
      </c>
      <c r="O129" s="3" t="n">
        <v>29</v>
      </c>
      <c r="P129" s="3" t="n">
        <v>22.7789395359074</v>
      </c>
      <c r="Q129" s="3" t="n">
        <v>287.586762257787</v>
      </c>
      <c r="R129" s="4" t="inlineStr">
        <is>
          <t>HAZARD</t>
        </is>
      </c>
      <c r="S129" s="4" t="inlineStr">
        <is>
          <t>POLY</t>
        </is>
      </c>
      <c r="T129" s="4" t="inlineStr">
        <is>
          <t>AIC</t>
        </is>
      </c>
      <c r="U129" s="3" t="n">
        <v>95</v>
      </c>
      <c r="V129" s="3" t="n">
        <v>22.77944146896014</v>
      </c>
      <c r="W129" s="5" t="inlineStr"/>
      <c r="X129" s="5" t="inlineStr"/>
      <c r="Y129" s="6" t="n">
        <v>2</v>
      </c>
      <c r="Z129" s="12" t="n">
        <v>45046.66327791667</v>
      </c>
      <c r="AA129" s="3" t="n">
        <v>0.9411149999999999</v>
      </c>
      <c r="AB129" s="4">
        <f>HYPERLINK("file:///PhylBone-ab-5mn-m-haz-pol-la-lj82qyc4", "PhylBone-ab-5mn-m-haz-pol-la-lj82qyc4")</f>
        <v/>
      </c>
      <c r="AC129" s="3" t="n">
        <v>28</v>
      </c>
      <c r="AD129" s="3" t="n">
        <v>96</v>
      </c>
      <c r="AE129" s="3" t="n">
        <v>190</v>
      </c>
      <c r="AF129" s="3" t="n">
        <v>0.1473684</v>
      </c>
      <c r="AG129" s="3" t="n">
        <v>0.2557836</v>
      </c>
      <c r="AH129" s="3" t="n">
        <v>0.08940393000000001</v>
      </c>
      <c r="AI129" s="3" t="n">
        <v>0.2429138</v>
      </c>
      <c r="AJ129" s="3" t="n">
        <v>95</v>
      </c>
      <c r="AK129" s="3" t="n">
        <v>22.7794</v>
      </c>
      <c r="AL129" s="3" t="n">
        <v>287.5868</v>
      </c>
      <c r="AM129" s="3" t="n">
        <v>96.55172413793103</v>
      </c>
      <c r="AN129" s="3" t="n">
        <v>2</v>
      </c>
      <c r="AO129" s="3" t="n">
        <v>0</v>
      </c>
      <c r="AP129" s="3" t="n">
        <v>314.0653</v>
      </c>
      <c r="AQ129" s="7" t="n">
        <v>0.8240077</v>
      </c>
      <c r="AR129" s="3" t="n">
        <v>0.6301020000000001</v>
      </c>
      <c r="AS129" s="3" t="n">
        <v>0.8240077</v>
      </c>
      <c r="AT129" s="5" t="inlineStr"/>
      <c r="AU129" s="3" t="n">
        <v>5.159351e-05</v>
      </c>
      <c r="AV129" s="3" t="n">
        <v>0.3368571</v>
      </c>
      <c r="AW129" s="3" t="n">
        <v>2.62981e-05</v>
      </c>
      <c r="AX129" s="3" t="n">
        <v>0.0001012199</v>
      </c>
      <c r="AY129" s="3" t="n">
        <v>26</v>
      </c>
      <c r="AZ129" s="3" t="n">
        <v>0.4687024</v>
      </c>
      <c r="BA129" s="3" t="n">
        <v>0.3368571</v>
      </c>
      <c r="BB129" s="3" t="n">
        <v>0.2389057</v>
      </c>
      <c r="BC129" s="3" t="n">
        <v>0.9195343</v>
      </c>
      <c r="BD129" s="3" t="n">
        <v>26</v>
      </c>
      <c r="BE129" s="3" t="n">
        <v>196.8872</v>
      </c>
      <c r="BF129" s="3" t="n">
        <v>0.1684285</v>
      </c>
      <c r="BG129" s="3" t="n">
        <v>139.6081</v>
      </c>
      <c r="BH129" s="3" t="n">
        <v>277.667</v>
      </c>
      <c r="BI129" s="3" t="n">
        <v>26</v>
      </c>
      <c r="BJ129" s="3" t="n">
        <v>314.5453</v>
      </c>
      <c r="BK129" s="3" t="n">
        <v>316.7297</v>
      </c>
      <c r="BL129" s="3" t="n">
        <v>-155.0326</v>
      </c>
      <c r="BM129" s="7" t="n">
        <v>0.9992751</v>
      </c>
      <c r="BN129" s="3" t="n">
        <v>1</v>
      </c>
      <c r="BO129" s="3" t="n">
        <v>1</v>
      </c>
      <c r="BP129" s="4" t="inlineStr">
        <is>
          <t>HAZARD</t>
        </is>
      </c>
      <c r="BQ129" s="4" t="inlineStr">
        <is>
          <t>POLY</t>
        </is>
      </c>
      <c r="BR129" s="3" t="n">
        <v>2</v>
      </c>
      <c r="BS129" s="3" t="n">
        <v>0</v>
      </c>
      <c r="BT129" s="3" t="n">
        <v>0</v>
      </c>
      <c r="BU129" s="3" t="n">
        <v>152.8772</v>
      </c>
      <c r="BV129" s="3" t="n">
        <v>2.731149</v>
      </c>
      <c r="BW129" s="5" t="inlineStr"/>
      <c r="BX129" s="3" t="n">
        <v>1.210095</v>
      </c>
      <c r="BY129" s="3" t="n">
        <v>0.4229632</v>
      </c>
      <c r="BZ129" s="3" t="n">
        <v>0.5374032</v>
      </c>
      <c r="CA129" s="3" t="n">
        <v>2.724827</v>
      </c>
      <c r="CB129" s="3" t="n">
        <v>59.23569</v>
      </c>
      <c r="CC129" s="3" t="n">
        <v>1.210095</v>
      </c>
      <c r="CD129" s="3" t="n">
        <v>0</v>
      </c>
      <c r="CE129" s="10" t="n">
        <v>0.4229632</v>
      </c>
      <c r="CF129" s="3" t="n">
        <v>0.5374032</v>
      </c>
      <c r="CG129" s="3" t="n">
        <v>2.724827</v>
      </c>
      <c r="CH129" s="3" t="n">
        <v>59.23569</v>
      </c>
      <c r="CI129" s="3" t="n">
        <v>29</v>
      </c>
      <c r="CJ129" s="3" t="n">
        <v>0.4229632</v>
      </c>
      <c r="CK129" s="3" t="n">
        <v>13</v>
      </c>
      <c r="CL129" s="3" t="n">
        <v>65</v>
      </c>
      <c r="CM129" s="3" t="n">
        <v>59.23569</v>
      </c>
      <c r="CN129" s="3" t="n">
        <v>0.7121602448016665</v>
      </c>
      <c r="CO129" s="3" t="n">
        <v>0.5828812155821943</v>
      </c>
      <c r="CP129" s="3" t="n">
        <v>0.4491913160537704</v>
      </c>
      <c r="CQ129" s="3" t="n">
        <v>0.4805174021053353</v>
      </c>
      <c r="CR129" s="3" t="n">
        <v>0.4909249422670676</v>
      </c>
      <c r="CS129" s="3" t="n">
        <v>0.2617094074878759</v>
      </c>
      <c r="CT129" s="3" t="n">
        <v>1</v>
      </c>
      <c r="CU129" s="3" t="n">
        <v>0</v>
      </c>
      <c r="CV129" s="3" t="n">
        <v>0</v>
      </c>
      <c r="CW129" s="3" t="n">
        <v>3</v>
      </c>
      <c r="CX129" s="3" t="n">
        <v>2</v>
      </c>
      <c r="CY129" s="3" t="n">
        <v>3</v>
      </c>
      <c r="CZ129" s="3" t="n">
        <v>3</v>
      </c>
      <c r="DA129" s="3" t="n">
        <v>3</v>
      </c>
      <c r="DB129" s="3" t="n">
        <v>3</v>
      </c>
      <c r="DC129" s="3" t="n">
        <v>3</v>
      </c>
      <c r="DD129" s="3" t="n">
        <v>3</v>
      </c>
      <c r="DE129" s="3" t="n">
        <v>15</v>
      </c>
      <c r="DF129" s="3" t="n">
        <v>17</v>
      </c>
      <c r="DG129" s="3" t="n">
        <v>17</v>
      </c>
      <c r="DH129" s="3" t="n">
        <v>19</v>
      </c>
      <c r="DI129" s="3" t="n">
        <v>17</v>
      </c>
      <c r="DJ129" s="3" t="n">
        <v>19</v>
      </c>
      <c r="DK129" s="3" t="n">
        <v>19</v>
      </c>
      <c r="DL129" s="3" t="n">
        <v>21</v>
      </c>
    </row>
    <row r="130">
      <c r="A130" s="1" t="n">
        <v>129</v>
      </c>
      <c r="B130" s="3" t="n">
        <v>126</v>
      </c>
      <c r="C130" s="3" t="n">
        <v>4</v>
      </c>
      <c r="D130" s="4" t="inlineStr">
        <is>
          <t>Phylloscopus bonelli</t>
        </is>
      </c>
      <c r="E130" s="4" t="inlineStr">
        <is>
          <t>a+b</t>
        </is>
      </c>
      <c r="F130" s="4" t="inlineStr">
        <is>
          <t>m</t>
        </is>
      </c>
      <c r="G130" s="4" t="inlineStr">
        <is>
          <t>5mn</t>
        </is>
      </c>
      <c r="H130" s="4" t="inlineStr">
        <is>
          <t>HNORMAL</t>
        </is>
      </c>
      <c r="I130" s="4" t="inlineStr">
        <is>
          <t>POLY</t>
        </is>
      </c>
      <c r="J130" s="5" t="inlineStr"/>
      <c r="K130" s="3" t="n">
        <v>200</v>
      </c>
      <c r="L130" s="5" t="inlineStr"/>
      <c r="M130" s="4" t="inlineStr">
        <is>
          <t>PhylBone-ab-5mn-m-hno-pol-r200</t>
        </is>
      </c>
      <c r="N130" s="3" t="n">
        <v>0</v>
      </c>
      <c r="O130" s="3" t="n">
        <v>29</v>
      </c>
      <c r="P130" s="3" t="n">
        <v>22.7789395359074</v>
      </c>
      <c r="Q130" s="3" t="n">
        <v>287.586762257787</v>
      </c>
      <c r="R130" s="4" t="inlineStr">
        <is>
          <t>HNORMAL</t>
        </is>
      </c>
      <c r="S130" s="4" t="inlineStr">
        <is>
          <t>POLY</t>
        </is>
      </c>
      <c r="T130" s="4" t="inlineStr">
        <is>
          <t>AIC</t>
        </is>
      </c>
      <c r="U130" s="3" t="n">
        <v>95</v>
      </c>
      <c r="V130" s="5" t="inlineStr"/>
      <c r="W130" s="3" t="n">
        <v>200</v>
      </c>
      <c r="X130" s="5" t="inlineStr"/>
      <c r="Y130" s="7" t="n">
        <v>1</v>
      </c>
      <c r="Z130" s="12" t="n">
        <v>45046.66327111111</v>
      </c>
      <c r="AA130" s="3" t="n">
        <v>0.778003</v>
      </c>
      <c r="AB130" s="4">
        <f>HYPERLINK("file:///PhylBone-ab-5mn-m-hno-pol-r200-hevaefxq", "PhylBone-ab-5mn-m-hno-pol-r200-hevaefxq")</f>
        <v/>
      </c>
      <c r="AC130" s="3" t="n">
        <v>21</v>
      </c>
      <c r="AD130" s="3" t="n">
        <v>96</v>
      </c>
      <c r="AE130" s="3" t="n">
        <v>190</v>
      </c>
      <c r="AF130" s="3" t="n">
        <v>0.1105263</v>
      </c>
      <c r="AG130" s="3" t="n">
        <v>0.3011141</v>
      </c>
      <c r="AH130" s="3" t="n">
        <v>0.06158321</v>
      </c>
      <c r="AI130" s="3" t="n">
        <v>0.1983668</v>
      </c>
      <c r="AJ130" s="3" t="n">
        <v>95</v>
      </c>
      <c r="AK130" s="3" t="n">
        <v>0</v>
      </c>
      <c r="AL130" s="3" t="n">
        <v>200</v>
      </c>
      <c r="AM130" s="3" t="n">
        <v>72.41379310344827</v>
      </c>
      <c r="AN130" s="3" t="n">
        <v>1</v>
      </c>
      <c r="AO130" s="3" t="n">
        <v>0</v>
      </c>
      <c r="AP130" s="3" t="n">
        <v>220.9711</v>
      </c>
      <c r="AQ130" s="7" t="n">
        <v>0.7611734999999999</v>
      </c>
      <c r="AR130" s="3" t="n">
        <v>0.6050011</v>
      </c>
      <c r="AS130" s="3" t="n">
        <v>0.8414994</v>
      </c>
      <c r="AT130" s="3" t="n">
        <v>0.7611734999999999</v>
      </c>
      <c r="AU130" s="3" t="n">
        <v>8.96623e-05</v>
      </c>
      <c r="AV130" s="3" t="n">
        <v>0.3258969</v>
      </c>
      <c r="AW130" s="3" t="n">
        <v>4.621582e-05</v>
      </c>
      <c r="AX130" s="3" t="n">
        <v>0.0001739519</v>
      </c>
      <c r="AY130" s="3" t="n">
        <v>20</v>
      </c>
      <c r="AZ130" s="3" t="n">
        <v>0.5576479</v>
      </c>
      <c r="BA130" s="3" t="n">
        <v>0.3258969</v>
      </c>
      <c r="BB130" s="3" t="n">
        <v>0.2874358</v>
      </c>
      <c r="BC130" s="3" t="n">
        <v>1</v>
      </c>
      <c r="BD130" s="3" t="n">
        <v>20</v>
      </c>
      <c r="BE130" s="3" t="n">
        <v>149.3517</v>
      </c>
      <c r="BF130" s="3" t="n">
        <v>0.1629484</v>
      </c>
      <c r="BG130" s="3" t="n">
        <v>106.551</v>
      </c>
      <c r="BH130" s="3" t="n">
        <v>209.345</v>
      </c>
      <c r="BI130" s="3" t="n">
        <v>20</v>
      </c>
      <c r="BJ130" s="3" t="n">
        <v>221.1816</v>
      </c>
      <c r="BK130" s="3" t="n">
        <v>222.0156</v>
      </c>
      <c r="BL130" s="3" t="n">
        <v>-109.4856</v>
      </c>
      <c r="BM130" s="7" t="n">
        <v>0.9953808</v>
      </c>
      <c r="BN130" s="3" t="n">
        <v>1</v>
      </c>
      <c r="BO130" s="3" t="n">
        <v>1</v>
      </c>
      <c r="BP130" s="4" t="inlineStr">
        <is>
          <t>HNORMAL</t>
        </is>
      </c>
      <c r="BQ130" s="4" t="inlineStr">
        <is>
          <t>POLY</t>
        </is>
      </c>
      <c r="BR130" s="3" t="n">
        <v>1</v>
      </c>
      <c r="BS130" s="3" t="n">
        <v>0</v>
      </c>
      <c r="BT130" s="3" t="n">
        <v>0</v>
      </c>
      <c r="BU130" s="3" t="n">
        <v>123.6134</v>
      </c>
      <c r="BV130" s="5" t="inlineStr"/>
      <c r="BW130" s="5" t="inlineStr"/>
      <c r="BX130" s="3" t="n">
        <v>1.577232</v>
      </c>
      <c r="BY130" s="3" t="n">
        <v>0.4437099</v>
      </c>
      <c r="BZ130" s="3" t="n">
        <v>0.6754085</v>
      </c>
      <c r="CA130" s="3" t="n">
        <v>3.683197</v>
      </c>
      <c r="CB130" s="3" t="n">
        <v>59.58193</v>
      </c>
      <c r="CC130" s="3" t="n">
        <v>1.577232</v>
      </c>
      <c r="CD130" s="3" t="n">
        <v>0.1003334</v>
      </c>
      <c r="CE130" s="10" t="n">
        <v>0.4437099</v>
      </c>
      <c r="CF130" s="3" t="n">
        <v>0.6754085</v>
      </c>
      <c r="CG130" s="3" t="n">
        <v>3.683197</v>
      </c>
      <c r="CH130" s="3" t="n">
        <v>59.58193</v>
      </c>
      <c r="CI130" s="3" t="n">
        <v>38</v>
      </c>
      <c r="CJ130" s="3" t="n">
        <v>0.4437099</v>
      </c>
      <c r="CK130" s="3" t="n">
        <v>16</v>
      </c>
      <c r="CL130" s="3" t="n">
        <v>88</v>
      </c>
      <c r="CM130" s="3" t="n">
        <v>59.58193</v>
      </c>
      <c r="CN130" s="3" t="n">
        <v>0.6549065613503475</v>
      </c>
      <c r="CO130" s="3" t="n">
        <v>0.5670922189581793</v>
      </c>
      <c r="CP130" s="3" t="n">
        <v>0.4129735493372446</v>
      </c>
      <c r="CQ130" s="3" t="n">
        <v>0.4420069123662532</v>
      </c>
      <c r="CR130" s="3" t="n">
        <v>0.4553801834784256</v>
      </c>
      <c r="CS130" s="3" t="n">
        <v>0.2219026026700111</v>
      </c>
      <c r="CT130" s="3" t="n">
        <v>0</v>
      </c>
      <c r="CU130" s="3" t="n">
        <v>2</v>
      </c>
      <c r="CV130" s="3" t="n">
        <v>0</v>
      </c>
      <c r="CW130" s="3" t="n">
        <v>0</v>
      </c>
      <c r="CX130" s="3" t="n">
        <v>1</v>
      </c>
      <c r="CY130" s="3" t="n">
        <v>1</v>
      </c>
      <c r="CZ130" s="3" t="n">
        <v>1</v>
      </c>
      <c r="DA130" s="3" t="n">
        <v>1</v>
      </c>
      <c r="DB130" s="3" t="n">
        <v>1</v>
      </c>
      <c r="DC130" s="3" t="n">
        <v>1</v>
      </c>
      <c r="DD130" s="3" t="n">
        <v>1</v>
      </c>
      <c r="DE130" s="3" t="n">
        <v>16</v>
      </c>
      <c r="DF130" s="3" t="n">
        <v>19</v>
      </c>
      <c r="DG130" s="3" t="n">
        <v>19</v>
      </c>
      <c r="DH130" s="3" t="n">
        <v>20</v>
      </c>
      <c r="DI130" s="3" t="n">
        <v>20</v>
      </c>
      <c r="DJ130" s="3" t="n">
        <v>20</v>
      </c>
      <c r="DK130" s="3" t="n">
        <v>20</v>
      </c>
      <c r="DL130" s="3" t="n">
        <v>6</v>
      </c>
    </row>
    <row r="131">
      <c r="A131" s="1" t="n">
        <v>130</v>
      </c>
      <c r="B131" s="3" t="n">
        <v>129</v>
      </c>
      <c r="C131" s="3" t="n">
        <v>4</v>
      </c>
      <c r="D131" s="4" t="inlineStr">
        <is>
          <t>Phylloscopus bonelli</t>
        </is>
      </c>
      <c r="E131" s="4" t="inlineStr">
        <is>
          <t>a+b</t>
        </is>
      </c>
      <c r="F131" s="4" t="inlineStr">
        <is>
          <t>m</t>
        </is>
      </c>
      <c r="G131" s="4" t="inlineStr">
        <is>
          <t>5mn</t>
        </is>
      </c>
      <c r="H131" s="4" t="inlineStr">
        <is>
          <t>HNORMAL</t>
        </is>
      </c>
      <c r="I131" s="4" t="inlineStr">
        <is>
          <t>POLY</t>
        </is>
      </c>
      <c r="J131" s="3" t="n">
        <v>20</v>
      </c>
      <c r="K131" s="3" t="n">
        <v>200</v>
      </c>
      <c r="L131" s="5" t="inlineStr"/>
      <c r="M131" s="4" t="inlineStr">
        <is>
          <t>PhylBone-ab-5mn-m-hno-pol-l20-r200</t>
        </is>
      </c>
      <c r="N131" s="3" t="n">
        <v>0</v>
      </c>
      <c r="O131" s="3" t="n">
        <v>29</v>
      </c>
      <c r="P131" s="3" t="n">
        <v>22.7789395359074</v>
      </c>
      <c r="Q131" s="3" t="n">
        <v>287.586762257787</v>
      </c>
      <c r="R131" s="4" t="inlineStr">
        <is>
          <t>HNORMAL</t>
        </is>
      </c>
      <c r="S131" s="4" t="inlineStr">
        <is>
          <t>POLY</t>
        </is>
      </c>
      <c r="T131" s="4" t="inlineStr">
        <is>
          <t>AIC</t>
        </is>
      </c>
      <c r="U131" s="3" t="n">
        <v>95</v>
      </c>
      <c r="V131" s="3" t="n">
        <v>20</v>
      </c>
      <c r="W131" s="3" t="n">
        <v>200</v>
      </c>
      <c r="X131" s="5" t="inlineStr"/>
      <c r="Y131" s="7" t="n">
        <v>1</v>
      </c>
      <c r="Z131" s="12" t="n">
        <v>45046.66327575232</v>
      </c>
      <c r="AA131" s="3" t="n">
        <v>0.5090209999999999</v>
      </c>
      <c r="AB131" s="4">
        <f>HYPERLINK("file:///PhylBone-ab-5mn-m-hno-pol-l20-r200-8l8nup02", "PhylBone-ab-5mn-m-hno-pol-l20-r200-8l8nup02")</f>
        <v/>
      </c>
      <c r="AC131" s="3" t="n">
        <v>21</v>
      </c>
      <c r="AD131" s="3" t="n">
        <v>96</v>
      </c>
      <c r="AE131" s="3" t="n">
        <v>190</v>
      </c>
      <c r="AF131" s="3" t="n">
        <v>0.1105263</v>
      </c>
      <c r="AG131" s="3" t="n">
        <v>0.3011141</v>
      </c>
      <c r="AH131" s="3" t="n">
        <v>0.06158321</v>
      </c>
      <c r="AI131" s="3" t="n">
        <v>0.1983668</v>
      </c>
      <c r="AJ131" s="3" t="n">
        <v>95</v>
      </c>
      <c r="AK131" s="3" t="n">
        <v>20</v>
      </c>
      <c r="AL131" s="3" t="n">
        <v>200</v>
      </c>
      <c r="AM131" s="3" t="n">
        <v>72.41379310344827</v>
      </c>
      <c r="AN131" s="3" t="n">
        <v>1</v>
      </c>
      <c r="AO131" s="3" t="n">
        <v>0</v>
      </c>
      <c r="AP131" s="3" t="n">
        <v>220.202</v>
      </c>
      <c r="AQ131" s="6" t="n">
        <v>0.4744534</v>
      </c>
      <c r="AR131" s="3" t="n">
        <v>0.4192256</v>
      </c>
      <c r="AS131" s="3" t="n">
        <v>0.8574219</v>
      </c>
      <c r="AT131" s="3" t="n">
        <v>0.4744534</v>
      </c>
      <c r="AU131" s="3" t="n">
        <v>9.477697e-05</v>
      </c>
      <c r="AV131" s="3" t="n">
        <v>0.3258967</v>
      </c>
      <c r="AW131" s="3" t="n">
        <v>4.885215e-05</v>
      </c>
      <c r="AX131" s="3" t="n">
        <v>0.0001838747</v>
      </c>
      <c r="AY131" s="3" t="n">
        <v>20</v>
      </c>
      <c r="AZ131" s="3" t="n">
        <v>0.5275543</v>
      </c>
      <c r="BA131" s="3" t="n">
        <v>0.3258968</v>
      </c>
      <c r="BB131" s="3" t="n">
        <v>0.2719243</v>
      </c>
      <c r="BC131" s="3" t="n">
        <v>1</v>
      </c>
      <c r="BD131" s="3" t="n">
        <v>20</v>
      </c>
      <c r="BE131" s="3" t="n">
        <v>145.2659</v>
      </c>
      <c r="BF131" s="3" t="n">
        <v>0.1629484</v>
      </c>
      <c r="BG131" s="3" t="n">
        <v>103.6361</v>
      </c>
      <c r="BH131" s="3" t="n">
        <v>203.618</v>
      </c>
      <c r="BI131" s="3" t="n">
        <v>20</v>
      </c>
      <c r="BJ131" s="3" t="n">
        <v>220.4125</v>
      </c>
      <c r="BK131" s="3" t="n">
        <v>221.2465</v>
      </c>
      <c r="BL131" s="3" t="n">
        <v>-109.101</v>
      </c>
      <c r="BM131" s="7" t="n">
        <v>0.9916376</v>
      </c>
      <c r="BN131" s="3" t="n">
        <v>1</v>
      </c>
      <c r="BO131" s="3" t="n">
        <v>1</v>
      </c>
      <c r="BP131" s="4" t="inlineStr">
        <is>
          <t>HNORMAL</t>
        </is>
      </c>
      <c r="BQ131" s="4" t="inlineStr">
        <is>
          <t>POLY</t>
        </is>
      </c>
      <c r="BR131" s="3" t="n">
        <v>1</v>
      </c>
      <c r="BS131" s="3" t="n">
        <v>0</v>
      </c>
      <c r="BT131" s="3" t="n">
        <v>0</v>
      </c>
      <c r="BU131" s="3" t="n">
        <v>119.3856</v>
      </c>
      <c r="BV131" s="5" t="inlineStr"/>
      <c r="BW131" s="5" t="inlineStr"/>
      <c r="BX131" s="3" t="n">
        <v>1.667204</v>
      </c>
      <c r="BY131" s="3" t="n">
        <v>0.4437099</v>
      </c>
      <c r="BZ131" s="3" t="n">
        <v>0.7139364</v>
      </c>
      <c r="CA131" s="3" t="n">
        <v>3.893299</v>
      </c>
      <c r="CB131" s="3" t="n">
        <v>59.58195</v>
      </c>
      <c r="CC131" s="3" t="n">
        <v>1.667204</v>
      </c>
      <c r="CD131" s="3" t="n">
        <v>0.1000419</v>
      </c>
      <c r="CE131" s="10" t="n">
        <v>0.4437099</v>
      </c>
      <c r="CF131" s="3" t="n">
        <v>0.7139364</v>
      </c>
      <c r="CG131" s="3" t="n">
        <v>3.893299</v>
      </c>
      <c r="CH131" s="3" t="n">
        <v>59.58195</v>
      </c>
      <c r="CI131" s="3" t="n">
        <v>40</v>
      </c>
      <c r="CJ131" s="3" t="n">
        <v>0.4437099</v>
      </c>
      <c r="CK131" s="3" t="n">
        <v>17</v>
      </c>
      <c r="CL131" s="3" t="n">
        <v>93</v>
      </c>
      <c r="CM131" s="3" t="n">
        <v>59.58195</v>
      </c>
      <c r="CN131" s="3" t="n">
        <v>0.6118126205921164</v>
      </c>
      <c r="CO131" s="3" t="n">
        <v>0.5343033437469515</v>
      </c>
      <c r="CP131" s="3" t="n">
        <v>0.3890957077409816</v>
      </c>
      <c r="CQ131" s="3" t="n">
        <v>0.3977656093010144</v>
      </c>
      <c r="CR131" s="3" t="n">
        <v>0.4317183420922764</v>
      </c>
      <c r="CS131" s="3" t="n">
        <v>0.2104604899487247</v>
      </c>
      <c r="CT131" s="3" t="n">
        <v>1</v>
      </c>
      <c r="CU131" s="3" t="n">
        <v>2</v>
      </c>
      <c r="CV131" s="3" t="n">
        <v>0</v>
      </c>
      <c r="CW131" s="3" t="n">
        <v>0</v>
      </c>
      <c r="CX131" s="3" t="n">
        <v>1</v>
      </c>
      <c r="CY131" s="3" t="n">
        <v>1</v>
      </c>
      <c r="CZ131" s="3" t="n">
        <v>1</v>
      </c>
      <c r="DA131" s="3" t="n">
        <v>1</v>
      </c>
      <c r="DB131" s="3" t="n">
        <v>1</v>
      </c>
      <c r="DC131" s="3" t="n">
        <v>1</v>
      </c>
      <c r="DD131" s="3" t="n">
        <v>1</v>
      </c>
      <c r="DE131" s="3" t="n">
        <v>20</v>
      </c>
      <c r="DF131" s="3" t="n">
        <v>21</v>
      </c>
      <c r="DG131" s="3" t="n">
        <v>21</v>
      </c>
      <c r="DH131" s="3" t="n">
        <v>21</v>
      </c>
      <c r="DI131" s="3" t="n">
        <v>21</v>
      </c>
      <c r="DJ131" s="3" t="n">
        <v>21</v>
      </c>
      <c r="DK131" s="3" t="n">
        <v>21</v>
      </c>
      <c r="DL131" s="3" t="n">
        <v>16</v>
      </c>
    </row>
    <row r="132">
      <c r="A132" s="1" t="n">
        <v>131</v>
      </c>
      <c r="B132" s="3" t="n">
        <v>125</v>
      </c>
      <c r="C132" s="3" t="n">
        <v>4</v>
      </c>
      <c r="D132" s="4" t="inlineStr">
        <is>
          <t>Phylloscopus bonelli</t>
        </is>
      </c>
      <c r="E132" s="4" t="inlineStr">
        <is>
          <t>a+b</t>
        </is>
      </c>
      <c r="F132" s="4" t="inlineStr">
        <is>
          <t>m</t>
        </is>
      </c>
      <c r="G132" s="4" t="inlineStr">
        <is>
          <t>5mn</t>
        </is>
      </c>
      <c r="H132" s="4" t="inlineStr">
        <is>
          <t>HNORMAL</t>
        </is>
      </c>
      <c r="I132" s="4" t="inlineStr">
        <is>
          <t>POLY</t>
        </is>
      </c>
      <c r="J132" s="5" t="inlineStr"/>
      <c r="K132" s="3" t="n">
        <v>100</v>
      </c>
      <c r="L132" s="5" t="inlineStr"/>
      <c r="M132" s="4" t="inlineStr">
        <is>
          <t>PhylBone-ab-5mn-m-hno-pol-r100</t>
        </is>
      </c>
      <c r="N132" s="3" t="n">
        <v>0</v>
      </c>
      <c r="O132" s="3" t="n">
        <v>29</v>
      </c>
      <c r="P132" s="3" t="n">
        <v>22.7789395359074</v>
      </c>
      <c r="Q132" s="3" t="n">
        <v>287.586762257787</v>
      </c>
      <c r="R132" s="4" t="inlineStr">
        <is>
          <t>HNORMAL</t>
        </is>
      </c>
      <c r="S132" s="4" t="inlineStr">
        <is>
          <t>POLY</t>
        </is>
      </c>
      <c r="T132" s="4" t="inlineStr">
        <is>
          <t>AIC</t>
        </is>
      </c>
      <c r="U132" s="3" t="n">
        <v>95</v>
      </c>
      <c r="V132" s="5" t="inlineStr"/>
      <c r="W132" s="3" t="n">
        <v>100</v>
      </c>
      <c r="X132" s="5" t="inlineStr"/>
      <c r="Y132" s="6" t="n">
        <v>2</v>
      </c>
      <c r="Z132" s="12" t="n">
        <v>45046.66327100695</v>
      </c>
      <c r="AA132" s="3" t="n">
        <v>0.8690049999999999</v>
      </c>
      <c r="AB132" s="4">
        <f>HYPERLINK("file:///PhylBone-ab-5mn-m-hno-pol-r100-35ud49ex", "PhylBone-ab-5mn-m-hno-pol-r100-35ud49ex")</f>
        <v/>
      </c>
      <c r="AC132" s="3" t="n">
        <v>8</v>
      </c>
      <c r="AD132" s="3" t="n">
        <v>96</v>
      </c>
      <c r="AE132" s="3" t="n">
        <v>190</v>
      </c>
      <c r="AF132" s="3" t="n">
        <v>0.04210526</v>
      </c>
      <c r="AG132" s="3" t="n">
        <v>0.3367341</v>
      </c>
      <c r="AH132" s="3" t="n">
        <v>0.02196695</v>
      </c>
      <c r="AI132" s="3" t="n">
        <v>0.08070546000000001</v>
      </c>
      <c r="AJ132" s="3" t="n">
        <v>95</v>
      </c>
      <c r="AK132" s="3" t="n">
        <v>0</v>
      </c>
      <c r="AL132" s="3" t="n">
        <v>100</v>
      </c>
      <c r="AM132" s="3" t="n">
        <v>27.58620689655172</v>
      </c>
      <c r="AN132" s="3" t="n">
        <v>1</v>
      </c>
      <c r="AO132" s="3" t="n">
        <v>0</v>
      </c>
      <c r="AP132" s="3" t="n">
        <v>73.51336999999999</v>
      </c>
      <c r="AQ132" s="11" t="inlineStr"/>
      <c r="AR132" s="5" t="inlineStr"/>
      <c r="AS132" s="5" t="inlineStr"/>
      <c r="AT132" s="5" t="inlineStr"/>
      <c r="AU132" s="3" t="n">
        <v>0.0002000434</v>
      </c>
      <c r="AV132" s="3" t="n">
        <v>0.4986922</v>
      </c>
      <c r="AW132" s="3" t="n">
        <v>6.563774000000001e-05</v>
      </c>
      <c r="AX132" s="3" t="n">
        <v>0.0006096701</v>
      </c>
      <c r="AY132" s="3" t="n">
        <v>7</v>
      </c>
      <c r="AZ132" s="3" t="n">
        <v>0.999783</v>
      </c>
      <c r="BA132" s="3" t="n">
        <v>0.4986922</v>
      </c>
      <c r="BB132" s="3" t="n">
        <v>0.3280463</v>
      </c>
      <c r="BC132" s="3" t="n">
        <v>1</v>
      </c>
      <c r="BD132" s="3" t="n">
        <v>7</v>
      </c>
      <c r="BE132" s="3" t="n">
        <v>99.98915</v>
      </c>
      <c r="BF132" s="3" t="n">
        <v>0.2493461</v>
      </c>
      <c r="BG132" s="3" t="n">
        <v>55.94225</v>
      </c>
      <c r="BH132" s="3" t="n">
        <v>178.717</v>
      </c>
      <c r="BI132" s="3" t="n">
        <v>7</v>
      </c>
      <c r="BJ132" s="3" t="n">
        <v>74.18004000000001</v>
      </c>
      <c r="BK132" s="3" t="n">
        <v>73.59282</v>
      </c>
      <c r="BL132" s="3" t="n">
        <v>-35.75669</v>
      </c>
      <c r="BM132" s="7" t="n">
        <v>0.8404083</v>
      </c>
      <c r="BN132" s="3" t="n">
        <v>0.8</v>
      </c>
      <c r="BO132" s="3" t="n">
        <v>0.8</v>
      </c>
      <c r="BP132" s="4" t="inlineStr">
        <is>
          <t>HNORMAL</t>
        </is>
      </c>
      <c r="BQ132" s="4" t="inlineStr">
        <is>
          <t>POLY</t>
        </is>
      </c>
      <c r="BR132" s="3" t="n">
        <v>1</v>
      </c>
      <c r="BS132" s="3" t="n">
        <v>0</v>
      </c>
      <c r="BT132" s="3" t="n">
        <v>0</v>
      </c>
      <c r="BU132" s="3" t="n">
        <v>3394.209</v>
      </c>
      <c r="BV132" s="5" t="inlineStr"/>
      <c r="BW132" s="5" t="inlineStr"/>
      <c r="BX132" s="3" t="n">
        <v>1.340543</v>
      </c>
      <c r="BY132" s="3" t="n">
        <v>0.601734</v>
      </c>
      <c r="BZ132" s="3" t="n">
        <v>0.4088084</v>
      </c>
      <c r="CA132" s="3" t="n">
        <v>4.395839</v>
      </c>
      <c r="CB132" s="3" t="n">
        <v>14.6145</v>
      </c>
      <c r="CC132" s="3" t="n">
        <v>1.340543</v>
      </c>
      <c r="CD132" s="3" t="n">
        <v>0.2649999</v>
      </c>
      <c r="CE132" s="10" t="n">
        <v>0.601734</v>
      </c>
      <c r="CF132" s="3" t="n">
        <v>0.4088084</v>
      </c>
      <c r="CG132" s="3" t="n">
        <v>4.395839</v>
      </c>
      <c r="CH132" s="3" t="n">
        <v>14.6145</v>
      </c>
      <c r="CI132" s="3" t="n">
        <v>32</v>
      </c>
      <c r="CJ132" s="3" t="n">
        <v>0.601734</v>
      </c>
      <c r="CK132" s="3" t="n">
        <v>10</v>
      </c>
      <c r="CL132" s="3" t="n">
        <v>106</v>
      </c>
      <c r="CM132" s="3" t="n">
        <v>14.6145</v>
      </c>
      <c r="CN132" s="5" t="inlineStr"/>
      <c r="CO132" s="3" t="n">
        <v>0</v>
      </c>
      <c r="CP132" s="3" t="n">
        <v>0</v>
      </c>
      <c r="CQ132" s="3" t="n">
        <v>0</v>
      </c>
      <c r="CR132" s="3" t="n">
        <v>0</v>
      </c>
      <c r="CS132" s="3" t="n">
        <v>0</v>
      </c>
      <c r="CT132" s="3" t="n">
        <v>0</v>
      </c>
      <c r="CU132" s="3" t="n">
        <v>1</v>
      </c>
      <c r="CV132" s="3" t="n">
        <v>0</v>
      </c>
      <c r="CW132" s="3" t="n">
        <v>1</v>
      </c>
      <c r="CX132" s="3" t="n">
        <v>1</v>
      </c>
      <c r="CY132" s="3" t="n">
        <v>1</v>
      </c>
      <c r="CZ132" s="3" t="n">
        <v>1</v>
      </c>
      <c r="DA132" s="3" t="n">
        <v>1</v>
      </c>
      <c r="DB132" s="3" t="n">
        <v>1</v>
      </c>
      <c r="DC132" s="3" t="n">
        <v>1</v>
      </c>
      <c r="DD132" s="3" t="n">
        <v>1</v>
      </c>
      <c r="DE132" s="3" t="n">
        <v>23</v>
      </c>
      <c r="DF132" s="3" t="n">
        <v>23</v>
      </c>
      <c r="DG132" s="3" t="n">
        <v>23</v>
      </c>
      <c r="DH132" s="3" t="n">
        <v>23</v>
      </c>
      <c r="DI132" s="3" t="n">
        <v>23</v>
      </c>
      <c r="DJ132" s="3" t="n">
        <v>23</v>
      </c>
      <c r="DK132" s="3" t="n">
        <v>23</v>
      </c>
      <c r="DL132" s="3" t="n">
        <v>4</v>
      </c>
    </row>
    <row r="133">
      <c r="A133" s="1" t="n">
        <v>132</v>
      </c>
      <c r="B133" s="3" t="n">
        <v>128</v>
      </c>
      <c r="C133" s="3" t="n">
        <v>4</v>
      </c>
      <c r="D133" s="4" t="inlineStr">
        <is>
          <t>Phylloscopus bonelli</t>
        </is>
      </c>
      <c r="E133" s="4" t="inlineStr">
        <is>
          <t>a+b</t>
        </is>
      </c>
      <c r="F133" s="4" t="inlineStr">
        <is>
          <t>m</t>
        </is>
      </c>
      <c r="G133" s="4" t="inlineStr">
        <is>
          <t>5mn</t>
        </is>
      </c>
      <c r="H133" s="4" t="inlineStr">
        <is>
          <t>HNORMAL</t>
        </is>
      </c>
      <c r="I133" s="4" t="inlineStr">
        <is>
          <t>POLY</t>
        </is>
      </c>
      <c r="J133" s="3" t="n">
        <v>20</v>
      </c>
      <c r="K133" s="3" t="n">
        <v>100</v>
      </c>
      <c r="L133" s="5" t="inlineStr"/>
      <c r="M133" s="4" t="inlineStr">
        <is>
          <t>PhylBone-ab-5mn-m-hno-pol-l20-r100</t>
        </is>
      </c>
      <c r="N133" s="3" t="n">
        <v>0</v>
      </c>
      <c r="O133" s="3" t="n">
        <v>29</v>
      </c>
      <c r="P133" s="3" t="n">
        <v>22.7789395359074</v>
      </c>
      <c r="Q133" s="3" t="n">
        <v>287.586762257787</v>
      </c>
      <c r="R133" s="4" t="inlineStr">
        <is>
          <t>HNORMAL</t>
        </is>
      </c>
      <c r="S133" s="4" t="inlineStr">
        <is>
          <t>POLY</t>
        </is>
      </c>
      <c r="T133" s="4" t="inlineStr">
        <is>
          <t>AIC</t>
        </is>
      </c>
      <c r="U133" s="3" t="n">
        <v>95</v>
      </c>
      <c r="V133" s="3" t="n">
        <v>20</v>
      </c>
      <c r="W133" s="3" t="n">
        <v>100</v>
      </c>
      <c r="X133" s="5" t="inlineStr"/>
      <c r="Y133" s="6" t="n">
        <v>2</v>
      </c>
      <c r="Z133" s="12" t="n">
        <v>45046.66327134259</v>
      </c>
      <c r="AA133" s="3" t="n">
        <v>0.790007</v>
      </c>
      <c r="AB133" s="4">
        <f>HYPERLINK("file:///PhylBone-ab-5mn-m-hno-pol-l20-r100-9z3hca02", "PhylBone-ab-5mn-m-hno-pol-l20-r100-9z3hca02")</f>
        <v/>
      </c>
      <c r="AC133" s="3" t="n">
        <v>8</v>
      </c>
      <c r="AD133" s="3" t="n">
        <v>96</v>
      </c>
      <c r="AE133" s="3" t="n">
        <v>190</v>
      </c>
      <c r="AF133" s="3" t="n">
        <v>0.04210526</v>
      </c>
      <c r="AG133" s="3" t="n">
        <v>0.3367341</v>
      </c>
      <c r="AH133" s="3" t="n">
        <v>0.02196695</v>
      </c>
      <c r="AI133" s="3" t="n">
        <v>0.08070546000000001</v>
      </c>
      <c r="AJ133" s="3" t="n">
        <v>95</v>
      </c>
      <c r="AK133" s="3" t="n">
        <v>20</v>
      </c>
      <c r="AL133" s="3" t="n">
        <v>100</v>
      </c>
      <c r="AM133" s="3" t="n">
        <v>27.58620689655172</v>
      </c>
      <c r="AN133" s="3" t="n">
        <v>1</v>
      </c>
      <c r="AO133" s="3" t="n">
        <v>0</v>
      </c>
      <c r="AP133" s="3" t="n">
        <v>72.84496</v>
      </c>
      <c r="AQ133" s="11" t="inlineStr"/>
      <c r="AR133" s="5" t="inlineStr"/>
      <c r="AS133" s="5" t="inlineStr"/>
      <c r="AT133" s="5" t="inlineStr"/>
      <c r="AU133" s="3" t="n">
        <v>0.0002258956</v>
      </c>
      <c r="AV133" s="3" t="n">
        <v>0.5067574</v>
      </c>
      <c r="AW133" s="3" t="n">
        <v>7.293486e-05</v>
      </c>
      <c r="AX133" s="3" t="n">
        <v>0.0006996494999999999</v>
      </c>
      <c r="AY133" s="3" t="n">
        <v>7</v>
      </c>
      <c r="AZ133" s="3" t="n">
        <v>0.8853645</v>
      </c>
      <c r="BA133" s="3" t="n">
        <v>0.5067574</v>
      </c>
      <c r="BB133" s="3" t="n">
        <v>0.2858574</v>
      </c>
      <c r="BC133" s="3" t="n">
        <v>1</v>
      </c>
      <c r="BD133" s="3" t="n">
        <v>7</v>
      </c>
      <c r="BE133" s="3" t="n">
        <v>94.09381</v>
      </c>
      <c r="BF133" s="3" t="n">
        <v>0.2533787</v>
      </c>
      <c r="BG133" s="3" t="n">
        <v>52.1666</v>
      </c>
      <c r="BH133" s="3" t="n">
        <v>169.7187</v>
      </c>
      <c r="BI133" s="3" t="n">
        <v>7</v>
      </c>
      <c r="BJ133" s="3" t="n">
        <v>73.51161999999999</v>
      </c>
      <c r="BK133" s="3" t="n">
        <v>72.92439</v>
      </c>
      <c r="BL133" s="3" t="n">
        <v>-35.42248</v>
      </c>
      <c r="BM133" s="7" t="n">
        <v>0.8102044</v>
      </c>
      <c r="BN133" s="3" t="n">
        <v>0.7</v>
      </c>
      <c r="BO133" s="3" t="n">
        <v>0.6</v>
      </c>
      <c r="BP133" s="4" t="inlineStr">
        <is>
          <t>HNORMAL</t>
        </is>
      </c>
      <c r="BQ133" s="4" t="inlineStr">
        <is>
          <t>POLY</t>
        </is>
      </c>
      <c r="BR133" s="3" t="n">
        <v>1</v>
      </c>
      <c r="BS133" s="3" t="n">
        <v>0</v>
      </c>
      <c r="BT133" s="3" t="n">
        <v>0</v>
      </c>
      <c r="BU133" s="3" t="n">
        <v>178.1869</v>
      </c>
      <c r="BV133" s="5" t="inlineStr"/>
      <c r="BW133" s="5" t="inlineStr"/>
      <c r="BX133" s="3" t="n">
        <v>1.513786</v>
      </c>
      <c r="BY133" s="3" t="n">
        <v>0.6084348000000001</v>
      </c>
      <c r="BZ133" s="3" t="n">
        <v>0.4554916</v>
      </c>
      <c r="CA133" s="3" t="n">
        <v>5.030931</v>
      </c>
      <c r="CB133" s="3" t="n">
        <v>14.34034</v>
      </c>
      <c r="CC133" s="3" t="n">
        <v>1.513786</v>
      </c>
      <c r="CD133" s="3" t="n">
        <v>0</v>
      </c>
      <c r="CE133" s="10" t="n">
        <v>0.6084348000000001</v>
      </c>
      <c r="CF133" s="3" t="n">
        <v>0.4554916</v>
      </c>
      <c r="CG133" s="3" t="n">
        <v>5.030931</v>
      </c>
      <c r="CH133" s="3" t="n">
        <v>14.34034</v>
      </c>
      <c r="CI133" s="3" t="n">
        <v>36</v>
      </c>
      <c r="CJ133" s="3" t="n">
        <v>0.6084348000000001</v>
      </c>
      <c r="CK133" s="3" t="n">
        <v>11</v>
      </c>
      <c r="CL133" s="3" t="n">
        <v>121</v>
      </c>
      <c r="CM133" s="3" t="n">
        <v>14.34034</v>
      </c>
      <c r="CN133" s="5" t="inlineStr"/>
      <c r="CO133" s="3" t="n">
        <v>0</v>
      </c>
      <c r="CP133" s="3" t="n">
        <v>0</v>
      </c>
      <c r="CQ133" s="3" t="n">
        <v>0</v>
      </c>
      <c r="CR133" s="3" t="n">
        <v>0</v>
      </c>
      <c r="CS133" s="3" t="n">
        <v>0</v>
      </c>
      <c r="CT133" s="3" t="n">
        <v>1</v>
      </c>
      <c r="CU133" s="3" t="n">
        <v>1</v>
      </c>
      <c r="CV133" s="3" t="n">
        <v>0</v>
      </c>
      <c r="CW133" s="3" t="n">
        <v>0</v>
      </c>
      <c r="CX133" s="3" t="n">
        <v>0</v>
      </c>
      <c r="CY133" s="3" t="n">
        <v>0</v>
      </c>
      <c r="CZ133" s="3" t="n">
        <v>0</v>
      </c>
      <c r="DA133" s="3" t="n">
        <v>0</v>
      </c>
      <c r="DB133" s="3" t="n">
        <v>0</v>
      </c>
      <c r="DC133" s="3" t="n">
        <v>0</v>
      </c>
      <c r="DD133" s="3" t="n">
        <v>0</v>
      </c>
      <c r="DE133" s="3" t="n">
        <v>24</v>
      </c>
      <c r="DF133" s="3" t="n">
        <v>24</v>
      </c>
      <c r="DG133" s="3" t="n">
        <v>24</v>
      </c>
      <c r="DH133" s="3" t="n">
        <v>24</v>
      </c>
      <c r="DI133" s="3" t="n">
        <v>24</v>
      </c>
      <c r="DJ133" s="3" t="n">
        <v>24</v>
      </c>
      <c r="DK133" s="3" t="n">
        <v>24</v>
      </c>
      <c r="DL133" s="3" t="n">
        <v>14</v>
      </c>
    </row>
    <row r="134">
      <c r="A134" s="1" t="n">
        <v>133</v>
      </c>
      <c r="B134" t="n">
        <v>139</v>
      </c>
      <c r="C134" t="n">
        <v>4</v>
      </c>
      <c r="D134" s="8" t="inlineStr">
        <is>
          <t>Phylloscopus bonelli</t>
        </is>
      </c>
      <c r="E134" s="8" t="inlineStr">
        <is>
          <t>a+b</t>
        </is>
      </c>
      <c r="F134" s="8" t="inlineStr">
        <is>
          <t>m</t>
        </is>
      </c>
      <c r="G134" s="8" t="inlineStr">
        <is>
          <t>5mn</t>
        </is>
      </c>
      <c r="H134" s="8" t="inlineStr">
        <is>
          <t>HAZARD</t>
        </is>
      </c>
      <c r="I134" s="8" t="inlineStr">
        <is>
          <t>POLY</t>
        </is>
      </c>
      <c r="J134" s="9" t="inlineStr"/>
      <c r="K134" t="n">
        <v>100</v>
      </c>
      <c r="L134" s="9" t="inlineStr"/>
      <c r="M134" s="8" t="inlineStr">
        <is>
          <t>PhylBone-ab-5mn-m-haz-pol-r100</t>
        </is>
      </c>
      <c r="N134" t="n">
        <v>0</v>
      </c>
      <c r="O134" t="n">
        <v>29</v>
      </c>
      <c r="P134" t="n">
        <v>22.7789395359074</v>
      </c>
      <c r="Q134" t="n">
        <v>287.586762257787</v>
      </c>
      <c r="R134" s="8" t="inlineStr">
        <is>
          <t>HAZARD</t>
        </is>
      </c>
      <c r="S134" s="8" t="inlineStr">
        <is>
          <t>POLY</t>
        </is>
      </c>
      <c r="T134" s="8" t="inlineStr">
        <is>
          <t>AIC</t>
        </is>
      </c>
      <c r="U134" t="n">
        <v>95</v>
      </c>
      <c r="V134" s="9" t="inlineStr"/>
      <c r="W134" t="n">
        <v>100</v>
      </c>
      <c r="X134" s="9" t="inlineStr"/>
      <c r="Y134" s="6" t="n">
        <v>2</v>
      </c>
      <c r="Z134" s="2" t="n">
        <v>45046.66327853009</v>
      </c>
      <c r="AA134" t="n">
        <v>0.917058</v>
      </c>
      <c r="AB134" s="8">
        <f>HYPERLINK("file:///PhylBone-ab-5mn-m-haz-pol-r100-wttblw87", "PhylBone-ab-5mn-m-haz-pol-r100-wttblw87")</f>
        <v/>
      </c>
      <c r="AC134" t="n">
        <v>8</v>
      </c>
      <c r="AD134" t="n">
        <v>96</v>
      </c>
      <c r="AE134" t="n">
        <v>190</v>
      </c>
      <c r="AF134" t="n">
        <v>0.04210526</v>
      </c>
      <c r="AG134" t="n">
        <v>0.3367341</v>
      </c>
      <c r="AH134" t="n">
        <v>0.02196695</v>
      </c>
      <c r="AI134" t="n">
        <v>0.08070546000000001</v>
      </c>
      <c r="AJ134" t="n">
        <v>95</v>
      </c>
      <c r="AK134" t="n">
        <v>0</v>
      </c>
      <c r="AL134" t="n">
        <v>100</v>
      </c>
      <c r="AM134" t="n">
        <v>27.58620689655172</v>
      </c>
      <c r="AN134" t="n">
        <v>2</v>
      </c>
      <c r="AO134" t="n">
        <v>1.999949999999998</v>
      </c>
      <c r="AP134" t="n">
        <v>75.51331999999999</v>
      </c>
      <c r="AQ134" s="11" t="inlineStr"/>
      <c r="AR134" s="9" t="inlineStr"/>
      <c r="AS134" s="9" t="inlineStr"/>
      <c r="AT134" s="9" t="inlineStr"/>
      <c r="AU134" t="n">
        <v>0.0002</v>
      </c>
      <c r="AV134" t="n">
        <v>0.0001555427</v>
      </c>
      <c r="AW134" t="n">
        <v>0.0001999239</v>
      </c>
      <c r="AX134" t="n">
        <v>0.0002000761</v>
      </c>
      <c r="AY134" t="n">
        <v>6</v>
      </c>
      <c r="AZ134" t="n">
        <v>1</v>
      </c>
      <c r="BA134" t="n">
        <v>0.0001555426</v>
      </c>
      <c r="BB134" t="n">
        <v>0.9996195</v>
      </c>
      <c r="BC134" t="n">
        <v>1</v>
      </c>
      <c r="BD134" t="n">
        <v>6</v>
      </c>
      <c r="BE134" t="n">
        <v>100</v>
      </c>
      <c r="BF134" t="n">
        <v>7.777132000000001e-05</v>
      </c>
      <c r="BG134" t="n">
        <v>99.98096</v>
      </c>
      <c r="BH134" t="n">
        <v>100.019</v>
      </c>
      <c r="BI134" t="n">
        <v>6</v>
      </c>
      <c r="BJ134" t="n">
        <v>77.91332</v>
      </c>
      <c r="BK134" t="n">
        <v>75.6722</v>
      </c>
      <c r="BL134" t="n">
        <v>-35.75666</v>
      </c>
      <c r="BM134" s="7" t="n">
        <v>0.8404352</v>
      </c>
      <c r="BN134" t="n">
        <v>0.8</v>
      </c>
      <c r="BO134" t="n">
        <v>0.8</v>
      </c>
      <c r="BP134" s="8" t="inlineStr">
        <is>
          <t>HAZARD</t>
        </is>
      </c>
      <c r="BQ134" s="8" t="inlineStr">
        <is>
          <t>POLY</t>
        </is>
      </c>
      <c r="BR134" t="n">
        <v>2</v>
      </c>
      <c r="BS134" t="n">
        <v>0</v>
      </c>
      <c r="BT134" t="n">
        <v>0</v>
      </c>
      <c r="BU134" t="n">
        <v>121.154</v>
      </c>
      <c r="BV134" t="n">
        <v>15</v>
      </c>
      <c r="BW134" s="9" t="inlineStr"/>
      <c r="BX134" t="n">
        <v>1.340252</v>
      </c>
      <c r="BY134" t="n">
        <v>0.3367341</v>
      </c>
      <c r="BZ134" t="n">
        <v>0.6992298</v>
      </c>
      <c r="CA134" t="n">
        <v>2.568935</v>
      </c>
      <c r="CB134" t="n">
        <v>95.00004</v>
      </c>
      <c r="CC134" t="n">
        <v>1.340252</v>
      </c>
      <c r="CD134" t="n">
        <v>0</v>
      </c>
      <c r="CE134" s="10" t="n">
        <v>0.3367341</v>
      </c>
      <c r="CF134" t="n">
        <v>0.6992298</v>
      </c>
      <c r="CG134" t="n">
        <v>2.568935</v>
      </c>
      <c r="CH134" t="n">
        <v>95.00004</v>
      </c>
      <c r="CI134" t="n">
        <v>32</v>
      </c>
      <c r="CJ134" t="n">
        <v>0.3367341</v>
      </c>
      <c r="CK134" t="n">
        <v>17</v>
      </c>
      <c r="CL134" t="n">
        <v>62</v>
      </c>
      <c r="CM134" t="n">
        <v>95.00004</v>
      </c>
      <c r="CN134" s="9" t="inlineStr"/>
      <c r="CO134" t="n">
        <v>0</v>
      </c>
      <c r="CP134" t="n">
        <v>0</v>
      </c>
      <c r="CQ134" t="n">
        <v>0</v>
      </c>
      <c r="CR134" t="n">
        <v>0</v>
      </c>
      <c r="CS134" t="n">
        <v>0</v>
      </c>
      <c r="CT134" t="n">
        <v>0</v>
      </c>
      <c r="CU134" t="n">
        <v>1</v>
      </c>
      <c r="CV134" t="n">
        <v>1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B134" t="n">
        <v>0</v>
      </c>
      <c r="DC134" t="n">
        <v>0</v>
      </c>
      <c r="DD134" t="n">
        <v>0</v>
      </c>
      <c r="DE134" t="n">
        <v>22</v>
      </c>
      <c r="DF134" t="n">
        <v>22</v>
      </c>
      <c r="DG134" t="n">
        <v>22</v>
      </c>
      <c r="DH134" t="n">
        <v>22</v>
      </c>
      <c r="DI134" t="n">
        <v>22</v>
      </c>
      <c r="DJ134" t="n">
        <v>22</v>
      </c>
      <c r="DK134" t="n">
        <v>22</v>
      </c>
      <c r="DL134" t="n">
        <v>5</v>
      </c>
    </row>
    <row r="135">
      <c r="A135" s="1" t="n">
        <v>134</v>
      </c>
      <c r="B135" t="n">
        <v>142</v>
      </c>
      <c r="C135" t="n">
        <v>4</v>
      </c>
      <c r="D135" s="8" t="inlineStr">
        <is>
          <t>Phylloscopus bonelli</t>
        </is>
      </c>
      <c r="E135" s="8" t="inlineStr">
        <is>
          <t>a+b</t>
        </is>
      </c>
      <c r="F135" s="8" t="inlineStr">
        <is>
          <t>m</t>
        </is>
      </c>
      <c r="G135" s="8" t="inlineStr">
        <is>
          <t>5mn</t>
        </is>
      </c>
      <c r="H135" s="8" t="inlineStr">
        <is>
          <t>HAZARD</t>
        </is>
      </c>
      <c r="I135" s="8" t="inlineStr">
        <is>
          <t>POLY</t>
        </is>
      </c>
      <c r="J135" t="n">
        <v>20</v>
      </c>
      <c r="K135" t="n">
        <v>100</v>
      </c>
      <c r="L135" s="9" t="inlineStr"/>
      <c r="M135" s="8" t="inlineStr">
        <is>
          <t>PhylBone-ab-5mn-m-haz-pol-l20-r100</t>
        </is>
      </c>
      <c r="N135" t="n">
        <v>0</v>
      </c>
      <c r="O135" t="n">
        <v>29</v>
      </c>
      <c r="P135" t="n">
        <v>22.7789395359074</v>
      </c>
      <c r="Q135" t="n">
        <v>287.586762257787</v>
      </c>
      <c r="R135" s="8" t="inlineStr">
        <is>
          <t>HAZARD</t>
        </is>
      </c>
      <c r="S135" s="8" t="inlineStr">
        <is>
          <t>POLY</t>
        </is>
      </c>
      <c r="T135" s="8" t="inlineStr">
        <is>
          <t>AIC</t>
        </is>
      </c>
      <c r="U135" t="n">
        <v>95</v>
      </c>
      <c r="V135" t="n">
        <v>20</v>
      </c>
      <c r="W135" t="n">
        <v>100</v>
      </c>
      <c r="X135" s="9" t="inlineStr"/>
      <c r="Y135" s="6" t="n">
        <v>2</v>
      </c>
      <c r="Z135" s="2" t="n">
        <v>45046.66327893519</v>
      </c>
      <c r="AA135" t="n">
        <v>0.9490999999999999</v>
      </c>
      <c r="AB135" s="8">
        <f>HYPERLINK("file:///PhylBone-ab-5mn-m-haz-pol-l20-r100-g_if6t4c", "PhylBone-ab-5mn-m-haz-pol-l20-r100-g_if6t4c")</f>
        <v/>
      </c>
      <c r="AC135" t="n">
        <v>8</v>
      </c>
      <c r="AD135" t="n">
        <v>96</v>
      </c>
      <c r="AE135" t="n">
        <v>190</v>
      </c>
      <c r="AF135" t="n">
        <v>0.04210526</v>
      </c>
      <c r="AG135" t="n">
        <v>0.3367341</v>
      </c>
      <c r="AH135" t="n">
        <v>0.02196695</v>
      </c>
      <c r="AI135" t="n">
        <v>0.08070546000000001</v>
      </c>
      <c r="AJ135" t="n">
        <v>95</v>
      </c>
      <c r="AK135" t="n">
        <v>20</v>
      </c>
      <c r="AL135" t="n">
        <v>100</v>
      </c>
      <c r="AM135" t="n">
        <v>27.58620689655172</v>
      </c>
      <c r="AN135" t="n">
        <v>2</v>
      </c>
      <c r="AO135" t="n">
        <v>1.270719999999997</v>
      </c>
      <c r="AP135" t="n">
        <v>74.11568</v>
      </c>
      <c r="AQ135" s="11" t="inlineStr"/>
      <c r="AR135" s="9" t="inlineStr"/>
      <c r="AS135" s="9" t="inlineStr"/>
      <c r="AT135" s="9" t="inlineStr"/>
      <c r="AU135" t="n">
        <v>0.01262596</v>
      </c>
      <c r="AV135" t="n">
        <v>99.9999</v>
      </c>
      <c r="AW135" t="n">
        <v>7.519113e-06</v>
      </c>
      <c r="AX135" t="n">
        <v>21.20127</v>
      </c>
      <c r="AY135" t="n">
        <v>6</v>
      </c>
      <c r="AZ135" t="n">
        <v>0.01584039</v>
      </c>
      <c r="BA135" t="n">
        <v>99.9999</v>
      </c>
      <c r="BB135" t="n">
        <v>9.433397e-06</v>
      </c>
      <c r="BC135" t="n">
        <v>1</v>
      </c>
      <c r="BD135" t="n">
        <v>6</v>
      </c>
      <c r="BE135" t="n">
        <v>12.58586</v>
      </c>
      <c r="BF135" t="n">
        <v>99.9999</v>
      </c>
      <c r="BG135" t="n">
        <v>0.007495235</v>
      </c>
      <c r="BH135" t="n">
        <v>21133.94</v>
      </c>
      <c r="BI135" t="n">
        <v>6</v>
      </c>
      <c r="BJ135" t="n">
        <v>76.51569000000001</v>
      </c>
      <c r="BK135" t="n">
        <v>74.27457</v>
      </c>
      <c r="BL135" t="n">
        <v>-35.05784</v>
      </c>
      <c r="BM135" s="7" t="n">
        <v>0.7109849</v>
      </c>
      <c r="BN135" t="n">
        <v>0.5</v>
      </c>
      <c r="BO135" t="n">
        <v>0.7</v>
      </c>
      <c r="BP135" s="8" t="inlineStr">
        <is>
          <t>HAZARD</t>
        </is>
      </c>
      <c r="BQ135" s="8" t="inlineStr">
        <is>
          <t>POLY</t>
        </is>
      </c>
      <c r="BR135" t="n">
        <v>2</v>
      </c>
      <c r="BS135" t="n">
        <v>0</v>
      </c>
      <c r="BT135" t="n">
        <v>0</v>
      </c>
      <c r="BU135" t="n">
        <v>1</v>
      </c>
      <c r="BV135" t="n">
        <v>1</v>
      </c>
      <c r="BW135" s="9" t="inlineStr"/>
      <c r="BX135" t="n">
        <v>84.60982</v>
      </c>
      <c r="BY135" t="n">
        <v>99.9999</v>
      </c>
      <c r="BZ135" t="n">
        <v>0.05038939</v>
      </c>
      <c r="CA135" t="n">
        <v>142070</v>
      </c>
      <c r="CB135" t="n">
        <v>6.000136</v>
      </c>
      <c r="CC135" t="n">
        <v>84.60982</v>
      </c>
      <c r="CD135" t="n">
        <v>99.3914652</v>
      </c>
      <c r="CE135" s="10" t="n">
        <v>99.9999</v>
      </c>
      <c r="CF135" t="n">
        <v>0.05038939</v>
      </c>
      <c r="CG135" t="n">
        <v>142070</v>
      </c>
      <c r="CH135" t="n">
        <v>6.000136</v>
      </c>
      <c r="CI135" t="n">
        <v>2031</v>
      </c>
      <c r="CJ135" t="n">
        <v>99.9999</v>
      </c>
      <c r="CK135" t="n">
        <v>1</v>
      </c>
      <c r="CL135" t="n">
        <v>3409680</v>
      </c>
      <c r="CM135" t="n">
        <v>6.000136</v>
      </c>
      <c r="CN135" s="9" t="inlineStr"/>
      <c r="CO135" t="n">
        <v>0</v>
      </c>
      <c r="CP135" t="n">
        <v>0</v>
      </c>
      <c r="CQ135" t="n">
        <v>0</v>
      </c>
      <c r="CR135" t="n">
        <v>0</v>
      </c>
      <c r="CS135" t="n">
        <v>0</v>
      </c>
      <c r="CT135" t="n">
        <v>1</v>
      </c>
      <c r="CU135" t="n">
        <v>1</v>
      </c>
      <c r="CV135" t="n">
        <v>1</v>
      </c>
      <c r="CW135" t="n">
        <v>1</v>
      </c>
      <c r="CX135" t="n">
        <v>1</v>
      </c>
      <c r="CY135" t="n">
        <v>1</v>
      </c>
      <c r="CZ135" t="n">
        <v>1</v>
      </c>
      <c r="DA135" t="n">
        <v>1</v>
      </c>
      <c r="DB135" t="n">
        <v>1</v>
      </c>
      <c r="DC135" t="n">
        <v>1</v>
      </c>
      <c r="DD135" t="n">
        <v>1</v>
      </c>
      <c r="DE135" t="n">
        <v>25</v>
      </c>
      <c r="DF135" t="n">
        <v>25</v>
      </c>
      <c r="DG135" t="n">
        <v>25</v>
      </c>
      <c r="DH135" t="n">
        <v>25</v>
      </c>
      <c r="DI135" t="n">
        <v>25</v>
      </c>
      <c r="DJ135" t="n">
        <v>25</v>
      </c>
      <c r="DK135" t="n">
        <v>25</v>
      </c>
      <c r="DL135" t="n">
        <v>15</v>
      </c>
    </row>
    <row r="136">
      <c r="A136" s="1" t="n">
        <v>135</v>
      </c>
      <c r="B136" s="3" t="n">
        <v>165</v>
      </c>
      <c r="C136" s="3" t="n">
        <v>5</v>
      </c>
      <c r="D136" s="4" t="inlineStr">
        <is>
          <t>Phylloscopus bonelli</t>
        </is>
      </c>
      <c r="E136" s="4" t="inlineStr">
        <is>
          <t>a+b</t>
        </is>
      </c>
      <c r="F136" s="4" t="inlineStr">
        <is>
          <t>m</t>
        </is>
      </c>
      <c r="G136" s="4" t="inlineStr">
        <is>
          <t>10mn</t>
        </is>
      </c>
      <c r="H136" s="4" t="inlineStr">
        <is>
          <t>HAZARD</t>
        </is>
      </c>
      <c r="I136" s="4" t="inlineStr">
        <is>
          <t>POLY</t>
        </is>
      </c>
      <c r="J136" s="3" t="n">
        <v>27.73496556127581</v>
      </c>
      <c r="K136" s="3" t="n">
        <v>287.4378665257084</v>
      </c>
      <c r="L136" s="3" t="n">
        <v>7</v>
      </c>
      <c r="M136" s="4" t="inlineStr">
        <is>
          <t>PhylBone-ab-10mn-m-haz-pol-la-ra-ma</t>
        </is>
      </c>
      <c r="N136" s="3" t="n">
        <v>1</v>
      </c>
      <c r="O136" s="3" t="n">
        <v>37</v>
      </c>
      <c r="P136" s="3" t="n">
        <v>22.7789395359074</v>
      </c>
      <c r="Q136" s="3" t="n">
        <v>287.586762257787</v>
      </c>
      <c r="R136" s="4" t="inlineStr">
        <is>
          <t>HAZARD</t>
        </is>
      </c>
      <c r="S136" s="4" t="inlineStr">
        <is>
          <t>POLY</t>
        </is>
      </c>
      <c r="T136" s="4" t="inlineStr">
        <is>
          <t>AIC</t>
        </is>
      </c>
      <c r="U136" s="3" t="n">
        <v>95</v>
      </c>
      <c r="V136" s="3" t="n">
        <v>27.73496556127581</v>
      </c>
      <c r="W136" s="3" t="n">
        <v>287.4378665257084</v>
      </c>
      <c r="X136" s="3" t="n">
        <v>7</v>
      </c>
      <c r="Y136" s="7" t="n">
        <v>1</v>
      </c>
      <c r="Z136" s="12" t="n">
        <v>45046.66328986111</v>
      </c>
      <c r="AA136" s="3" t="n">
        <v>0.673047</v>
      </c>
      <c r="AB136" s="4">
        <f>HYPERLINK("file:///PhylBone-ab-10mn-m-haz-pol-la-ra-ma-zl6ljhhz", "PhylBone-ab-10mn-m-haz-pol-la-ra-ma-zl6ljhhz")</f>
        <v/>
      </c>
      <c r="AC136" s="3" t="n">
        <v>34</v>
      </c>
      <c r="AD136" s="3" t="n">
        <v>96</v>
      </c>
      <c r="AE136" s="3" t="n">
        <v>190</v>
      </c>
      <c r="AF136" s="3" t="n">
        <v>0.1789474</v>
      </c>
      <c r="AG136" s="3" t="n">
        <v>0.2775033</v>
      </c>
      <c r="AH136" s="3" t="n">
        <v>0.1042054</v>
      </c>
      <c r="AI136" s="3" t="n">
        <v>0.3072986</v>
      </c>
      <c r="AJ136" s="3" t="n">
        <v>95</v>
      </c>
      <c r="AK136" s="3" t="n">
        <v>27.735</v>
      </c>
      <c r="AL136" s="3" t="n">
        <v>287.438</v>
      </c>
      <c r="AM136" s="3" t="n">
        <v>91.89189189189189</v>
      </c>
      <c r="AN136" s="3" t="n">
        <v>2</v>
      </c>
      <c r="AO136" s="3" t="n">
        <v>0</v>
      </c>
      <c r="AP136" s="3" t="n">
        <v>376.2571</v>
      </c>
      <c r="AQ136" s="7" t="n">
        <v>0.918302</v>
      </c>
      <c r="AR136" s="3" t="n">
        <v>0.918302</v>
      </c>
      <c r="AS136" s="5" t="inlineStr"/>
      <c r="AT136" s="5" t="inlineStr"/>
      <c r="AU136" s="3" t="n">
        <v>3.544885e-05</v>
      </c>
      <c r="AV136" s="3" t="n">
        <v>0.1149212</v>
      </c>
      <c r="AW136" s="3" t="n">
        <v>2.807197e-05</v>
      </c>
      <c r="AX136" s="3" t="n">
        <v>4.476427e-05</v>
      </c>
      <c r="AY136" s="3" t="n">
        <v>32</v>
      </c>
      <c r="AZ136" s="3" t="n">
        <v>0.6828722</v>
      </c>
      <c r="BA136" s="3" t="n">
        <v>0.1149212</v>
      </c>
      <c r="BB136" s="3" t="n">
        <v>0.540767</v>
      </c>
      <c r="BC136" s="3" t="n">
        <v>0.8623206</v>
      </c>
      <c r="BD136" s="3" t="n">
        <v>32</v>
      </c>
      <c r="BE136" s="3" t="n">
        <v>237.5275</v>
      </c>
      <c r="BF136" s="3" t="n">
        <v>0.05746058</v>
      </c>
      <c r="BG136" s="3" t="n">
        <v>211.3121</v>
      </c>
      <c r="BH136" s="3" t="n">
        <v>266.9951</v>
      </c>
      <c r="BI136" s="3" t="n">
        <v>32</v>
      </c>
      <c r="BJ136" s="3" t="n">
        <v>376.6442</v>
      </c>
      <c r="BK136" s="3" t="n">
        <v>379.3099</v>
      </c>
      <c r="BL136" s="3" t="n">
        <v>-186.1286</v>
      </c>
      <c r="BM136" s="7" t="n">
        <v>0.9815053</v>
      </c>
      <c r="BN136" s="3" t="n">
        <v>1</v>
      </c>
      <c r="BO136" s="3" t="n">
        <v>1</v>
      </c>
      <c r="BP136" s="4" t="inlineStr">
        <is>
          <t>HAZARD</t>
        </is>
      </c>
      <c r="BQ136" s="4" t="inlineStr">
        <is>
          <t>POLY</t>
        </is>
      </c>
      <c r="BR136" s="3" t="n">
        <v>2</v>
      </c>
      <c r="BS136" s="3" t="n">
        <v>0</v>
      </c>
      <c r="BT136" s="3" t="n">
        <v>0</v>
      </c>
      <c r="BU136" s="3" t="n">
        <v>225.0452</v>
      </c>
      <c r="BV136" s="3" t="n">
        <v>10.04295</v>
      </c>
      <c r="BW136" s="5" t="inlineStr"/>
      <c r="BX136" s="3" t="n">
        <v>1.009596</v>
      </c>
      <c r="BY136" s="3" t="n">
        <v>0.300358</v>
      </c>
      <c r="BZ136" s="3" t="n">
        <v>0.5641992</v>
      </c>
      <c r="CA136" s="3" t="n">
        <v>1.806604</v>
      </c>
      <c r="CB136" s="3" t="n">
        <v>119.909</v>
      </c>
      <c r="CC136" s="3" t="n">
        <v>1.009596</v>
      </c>
      <c r="CD136" s="3" t="n">
        <v>0</v>
      </c>
      <c r="CE136" s="10" t="n">
        <v>0.300358</v>
      </c>
      <c r="CF136" s="3" t="n">
        <v>0.5641992</v>
      </c>
      <c r="CG136" s="3" t="n">
        <v>1.806604</v>
      </c>
      <c r="CH136" s="3" t="n">
        <v>119.909</v>
      </c>
      <c r="CI136" s="3" t="n">
        <v>24</v>
      </c>
      <c r="CJ136" s="3" t="n">
        <v>0.300358</v>
      </c>
      <c r="CK136" s="3" t="n">
        <v>14</v>
      </c>
      <c r="CL136" s="3" t="n">
        <v>43</v>
      </c>
      <c r="CM136" s="3" t="n">
        <v>119.909</v>
      </c>
      <c r="CN136" s="3" t="n">
        <v>0.8339547005613422</v>
      </c>
      <c r="CO136" s="3" t="n">
        <v>0.7312884498254945</v>
      </c>
      <c r="CP136" s="3" t="n">
        <v>0.6984937592170578</v>
      </c>
      <c r="CQ136" s="3" t="n">
        <v>0.7200540306130497</v>
      </c>
      <c r="CR136" s="3" t="n">
        <v>0.7253990589811287</v>
      </c>
      <c r="CS136" s="3" t="n">
        <v>0.5710831125314478</v>
      </c>
      <c r="CT136" s="3" t="n">
        <v>1</v>
      </c>
      <c r="CU136" s="3" t="n">
        <v>1</v>
      </c>
      <c r="CV136" s="3" t="n">
        <v>0</v>
      </c>
      <c r="CW136" s="3" t="n">
        <v>3</v>
      </c>
      <c r="CX136" s="3" t="n">
        <v>0</v>
      </c>
      <c r="CY136" s="3" t="n">
        <v>0</v>
      </c>
      <c r="CZ136" s="3" t="n">
        <v>0</v>
      </c>
      <c r="DA136" s="3" t="n">
        <v>0</v>
      </c>
      <c r="DB136" s="3" t="n">
        <v>0</v>
      </c>
      <c r="DC136" s="3" t="n">
        <v>0</v>
      </c>
      <c r="DD136" s="3" t="n">
        <v>0</v>
      </c>
      <c r="DE136" s="3" t="n">
        <v>16</v>
      </c>
      <c r="DF136" s="3" t="n">
        <v>0</v>
      </c>
      <c r="DG136" s="3" t="n">
        <v>2</v>
      </c>
      <c r="DH136" s="3" t="n">
        <v>0</v>
      </c>
      <c r="DI136" s="3" t="n">
        <v>0</v>
      </c>
      <c r="DJ136" s="3" t="n">
        <v>0</v>
      </c>
      <c r="DK136" s="3" t="n">
        <v>0</v>
      </c>
      <c r="DL136" s="3" t="n">
        <v>21</v>
      </c>
    </row>
    <row r="137">
      <c r="A137" s="1" t="n">
        <v>136</v>
      </c>
      <c r="B137" s="3" t="n">
        <v>164</v>
      </c>
      <c r="C137" s="3" t="n">
        <v>5</v>
      </c>
      <c r="D137" s="4" t="inlineStr">
        <is>
          <t>Phylloscopus bonelli</t>
        </is>
      </c>
      <c r="E137" s="4" t="inlineStr">
        <is>
          <t>a+b</t>
        </is>
      </c>
      <c r="F137" s="4" t="inlineStr">
        <is>
          <t>m</t>
        </is>
      </c>
      <c r="G137" s="4" t="inlineStr">
        <is>
          <t>10mn</t>
        </is>
      </c>
      <c r="H137" s="4" t="inlineStr">
        <is>
          <t>HAZARD</t>
        </is>
      </c>
      <c r="I137" s="4" t="inlineStr">
        <is>
          <t>POLY</t>
        </is>
      </c>
      <c r="J137" s="3" t="n">
        <v>30.11676778071119</v>
      </c>
      <c r="K137" s="3" t="n">
        <v>272.5434629721843</v>
      </c>
      <c r="L137" s="5" t="inlineStr"/>
      <c r="M137" s="4" t="inlineStr">
        <is>
          <t>PhylBone-ab-10mn-m-haz-pol-la-ra</t>
        </is>
      </c>
      <c r="N137" s="3" t="n">
        <v>1</v>
      </c>
      <c r="O137" s="3" t="n">
        <v>37</v>
      </c>
      <c r="P137" s="3" t="n">
        <v>22.7789395359074</v>
      </c>
      <c r="Q137" s="3" t="n">
        <v>287.586762257787</v>
      </c>
      <c r="R137" s="4" t="inlineStr">
        <is>
          <t>HAZARD</t>
        </is>
      </c>
      <c r="S137" s="4" t="inlineStr">
        <is>
          <t>POLY</t>
        </is>
      </c>
      <c r="T137" s="4" t="inlineStr">
        <is>
          <t>AIC</t>
        </is>
      </c>
      <c r="U137" s="3" t="n">
        <v>95</v>
      </c>
      <c r="V137" s="3" t="n">
        <v>30.11676778071119</v>
      </c>
      <c r="W137" s="3" t="n">
        <v>272.5434629721843</v>
      </c>
      <c r="X137" s="5" t="inlineStr"/>
      <c r="Y137" s="7" t="n">
        <v>1</v>
      </c>
      <c r="Z137" s="12" t="n">
        <v>45046.66328936342</v>
      </c>
      <c r="AA137" s="3" t="n">
        <v>0.837048</v>
      </c>
      <c r="AB137" s="4">
        <f>HYPERLINK("file:///PhylBone-ab-10mn-m-haz-pol-la-ra-9cl69515", "PhylBone-ab-10mn-m-haz-pol-la-ra-9cl69515")</f>
        <v/>
      </c>
      <c r="AC137" s="3" t="n">
        <v>33</v>
      </c>
      <c r="AD137" s="3" t="n">
        <v>96</v>
      </c>
      <c r="AE137" s="3" t="n">
        <v>190</v>
      </c>
      <c r="AF137" s="3" t="n">
        <v>0.1736842</v>
      </c>
      <c r="AG137" s="3" t="n">
        <v>0.278992</v>
      </c>
      <c r="AH137" s="3" t="n">
        <v>0.1008582</v>
      </c>
      <c r="AI137" s="3" t="n">
        <v>0.2990953</v>
      </c>
      <c r="AJ137" s="3" t="n">
        <v>95</v>
      </c>
      <c r="AK137" s="3" t="n">
        <v>30.1168</v>
      </c>
      <c r="AL137" s="3" t="n">
        <v>272.543</v>
      </c>
      <c r="AM137" s="3" t="n">
        <v>89.18918918918919</v>
      </c>
      <c r="AN137" s="3" t="n">
        <v>2</v>
      </c>
      <c r="AO137" s="3" t="n">
        <v>0</v>
      </c>
      <c r="AP137" s="3" t="n">
        <v>361.7628</v>
      </c>
      <c r="AQ137" s="7" t="n">
        <v>0.9214762</v>
      </c>
      <c r="AR137" s="3" t="n">
        <v>0.8073711</v>
      </c>
      <c r="AS137" s="3" t="n">
        <v>0.9214762</v>
      </c>
      <c r="AT137" s="5" t="inlineStr"/>
      <c r="AU137" s="3" t="n">
        <v>3.717054e-05</v>
      </c>
      <c r="AV137" s="3" t="n">
        <v>0.1120725</v>
      </c>
      <c r="AW137" s="3" t="n">
        <v>2.95965e-05</v>
      </c>
      <c r="AX137" s="3" t="n">
        <v>4.668285e-05</v>
      </c>
      <c r="AY137" s="3" t="n">
        <v>31</v>
      </c>
      <c r="AZ137" s="3" t="n">
        <v>0.7243711</v>
      </c>
      <c r="BA137" s="3" t="n">
        <v>0.1120725</v>
      </c>
      <c r="BB137" s="3" t="n">
        <v>0.5767698999999999</v>
      </c>
      <c r="BC137" s="3" t="n">
        <v>0.9097449</v>
      </c>
      <c r="BD137" s="3" t="n">
        <v>31</v>
      </c>
      <c r="BE137" s="3" t="n">
        <v>231.9613</v>
      </c>
      <c r="BF137" s="3" t="n">
        <v>0.05603623</v>
      </c>
      <c r="BG137" s="3" t="n">
        <v>206.9285</v>
      </c>
      <c r="BH137" s="3" t="n">
        <v>260.0224</v>
      </c>
      <c r="BI137" s="3" t="n">
        <v>31</v>
      </c>
      <c r="BJ137" s="3" t="n">
        <v>362.1628</v>
      </c>
      <c r="BK137" s="3" t="n">
        <v>364.7559</v>
      </c>
      <c r="BL137" s="3" t="n">
        <v>-178.8814</v>
      </c>
      <c r="BM137" s="7" t="n">
        <v>0.9858794</v>
      </c>
      <c r="BN137" s="3" t="n">
        <v>1</v>
      </c>
      <c r="BO137" s="3" t="n">
        <v>1</v>
      </c>
      <c r="BP137" s="4" t="inlineStr">
        <is>
          <t>HAZARD</t>
        </is>
      </c>
      <c r="BQ137" s="4" t="inlineStr">
        <is>
          <t>POLY</t>
        </is>
      </c>
      <c r="BR137" s="3" t="n">
        <v>2</v>
      </c>
      <c r="BS137" s="3" t="n">
        <v>0</v>
      </c>
      <c r="BT137" s="3" t="n">
        <v>0</v>
      </c>
      <c r="BU137" s="3" t="n">
        <v>221.0404</v>
      </c>
      <c r="BV137" s="3" t="n">
        <v>9.850612</v>
      </c>
      <c r="BW137" s="5" t="inlineStr"/>
      <c r="BX137" s="3" t="n">
        <v>1.027494</v>
      </c>
      <c r="BY137" s="3" t="n">
        <v>0.3006606</v>
      </c>
      <c r="BZ137" s="3" t="n">
        <v>0.5738432</v>
      </c>
      <c r="CA137" s="3" t="n">
        <v>1.839778</v>
      </c>
      <c r="CB137" s="3" t="n">
        <v>118.6643</v>
      </c>
      <c r="CC137" s="3" t="n">
        <v>1.027494</v>
      </c>
      <c r="CD137" s="3" t="n">
        <v>0</v>
      </c>
      <c r="CE137" s="10" t="n">
        <v>0.3006606</v>
      </c>
      <c r="CF137" s="3" t="n">
        <v>0.5738432</v>
      </c>
      <c r="CG137" s="3" t="n">
        <v>1.839778</v>
      </c>
      <c r="CH137" s="3" t="n">
        <v>118.6643</v>
      </c>
      <c r="CI137" s="3" t="n">
        <v>25</v>
      </c>
      <c r="CJ137" s="3" t="n">
        <v>0.3006606</v>
      </c>
      <c r="CK137" s="3" t="n">
        <v>14</v>
      </c>
      <c r="CL137" s="3" t="n">
        <v>44</v>
      </c>
      <c r="CM137" s="3" t="n">
        <v>118.6643</v>
      </c>
      <c r="CN137" s="3" t="n">
        <v>0.8310839242097272</v>
      </c>
      <c r="CO137" s="3" t="n">
        <v>0.728952698465362</v>
      </c>
      <c r="CP137" s="3" t="n">
        <v>0.6960457844484875</v>
      </c>
      <c r="CQ137" s="3" t="n">
        <v>0.7180857144737448</v>
      </c>
      <c r="CR137" s="3" t="n">
        <v>0.7234961930736219</v>
      </c>
      <c r="CS137" s="3" t="n">
        <v>0.5689160303705055</v>
      </c>
      <c r="CT137" s="3" t="n">
        <v>1</v>
      </c>
      <c r="CU137" s="3" t="n">
        <v>1</v>
      </c>
      <c r="CV137" s="3" t="n">
        <v>0</v>
      </c>
      <c r="CW137" s="3" t="n">
        <v>2</v>
      </c>
      <c r="CX137" s="3" t="n">
        <v>1</v>
      </c>
      <c r="CY137" s="3" t="n">
        <v>1</v>
      </c>
      <c r="CZ137" s="3" t="n">
        <v>1</v>
      </c>
      <c r="DA137" s="3" t="n">
        <v>1</v>
      </c>
      <c r="DB137" s="3" t="n">
        <v>1</v>
      </c>
      <c r="DC137" s="3" t="n">
        <v>1</v>
      </c>
      <c r="DD137" s="3" t="n">
        <v>1</v>
      </c>
      <c r="DE137" s="3" t="n">
        <v>13</v>
      </c>
      <c r="DF137" s="3" t="n">
        <v>1</v>
      </c>
      <c r="DG137" s="3" t="n">
        <v>3</v>
      </c>
      <c r="DH137" s="3" t="n">
        <v>1</v>
      </c>
      <c r="DI137" s="3" t="n">
        <v>1</v>
      </c>
      <c r="DJ137" s="3" t="n">
        <v>1</v>
      </c>
      <c r="DK137" s="3" t="n">
        <v>1</v>
      </c>
      <c r="DL137" s="3" t="n">
        <v>24</v>
      </c>
    </row>
    <row r="138">
      <c r="A138" s="1" t="n">
        <v>137</v>
      </c>
      <c r="B138" s="3" t="n">
        <v>144</v>
      </c>
      <c r="C138" s="3" t="n">
        <v>5</v>
      </c>
      <c r="D138" s="4" t="inlineStr">
        <is>
          <t>Phylloscopus bonelli</t>
        </is>
      </c>
      <c r="E138" s="4" t="inlineStr">
        <is>
          <t>a+b</t>
        </is>
      </c>
      <c r="F138" s="4" t="inlineStr">
        <is>
          <t>m</t>
        </is>
      </c>
      <c r="G138" s="4" t="inlineStr">
        <is>
          <t>10mn</t>
        </is>
      </c>
      <c r="H138" s="4" t="inlineStr">
        <is>
          <t>HNORMAL</t>
        </is>
      </c>
      <c r="I138" s="4" t="inlineStr">
        <is>
          <t>POLY</t>
        </is>
      </c>
      <c r="J138" s="5" t="inlineStr"/>
      <c r="K138" s="5" t="inlineStr"/>
      <c r="L138" s="5" t="inlineStr"/>
      <c r="M138" s="4" t="inlineStr">
        <is>
          <t>PhylBone-ab-10mn-m-hno-pol</t>
        </is>
      </c>
      <c r="N138" s="3" t="n">
        <v>0</v>
      </c>
      <c r="O138" s="3" t="n">
        <v>37</v>
      </c>
      <c r="P138" s="3" t="n">
        <v>22.7789395359074</v>
      </c>
      <c r="Q138" s="3" t="n">
        <v>287.586762257787</v>
      </c>
      <c r="R138" s="4" t="inlineStr">
        <is>
          <t>HNORMAL</t>
        </is>
      </c>
      <c r="S138" s="4" t="inlineStr">
        <is>
          <t>POLY</t>
        </is>
      </c>
      <c r="T138" s="4" t="inlineStr">
        <is>
          <t>AIC</t>
        </is>
      </c>
      <c r="U138" s="3" t="n">
        <v>95</v>
      </c>
      <c r="V138" s="5" t="inlineStr"/>
      <c r="W138" s="5" t="inlineStr"/>
      <c r="X138" s="5" t="inlineStr"/>
      <c r="Y138" s="7" t="n">
        <v>1</v>
      </c>
      <c r="Z138" s="12" t="n">
        <v>45046.66327939815</v>
      </c>
      <c r="AA138" s="3" t="n">
        <v>0.9171010000000001</v>
      </c>
      <c r="AB138" s="4">
        <f>HYPERLINK("file:///PhylBone-ab-10mn-m-hno-pol-vx08gt3k", "PhylBone-ab-10mn-m-hno-pol-vx08gt3k")</f>
        <v/>
      </c>
      <c r="AC138" s="3" t="n">
        <v>37</v>
      </c>
      <c r="AD138" s="3" t="n">
        <v>96</v>
      </c>
      <c r="AE138" s="3" t="n">
        <v>190</v>
      </c>
      <c r="AF138" s="3" t="n">
        <v>0.1947368</v>
      </c>
      <c r="AG138" s="3" t="n">
        <v>0.2561077</v>
      </c>
      <c r="AH138" s="3" t="n">
        <v>0.1180684</v>
      </c>
      <c r="AI138" s="3" t="n">
        <v>0.3211903</v>
      </c>
      <c r="AJ138" s="3" t="n">
        <v>95</v>
      </c>
      <c r="AK138" s="3" t="n">
        <v>0</v>
      </c>
      <c r="AL138" s="3" t="n">
        <v>287.5868</v>
      </c>
      <c r="AM138" s="3" t="n">
        <v>100</v>
      </c>
      <c r="AN138" s="3" t="n">
        <v>1</v>
      </c>
      <c r="AO138" s="3" t="n">
        <v>0</v>
      </c>
      <c r="AP138" s="3" t="n">
        <v>416.1672</v>
      </c>
      <c r="AQ138" s="7" t="n">
        <v>0.9839141</v>
      </c>
      <c r="AR138" s="3" t="n">
        <v>0.7692350999999999</v>
      </c>
      <c r="AS138" s="3" t="n">
        <v>0.2779235</v>
      </c>
      <c r="AT138" s="3" t="n">
        <v>0.9839141</v>
      </c>
      <c r="AU138" s="3" t="n">
        <v>5.322589e-05</v>
      </c>
      <c r="AV138" s="3" t="n">
        <v>0.2233122</v>
      </c>
      <c r="AW138" s="3" t="n">
        <v>3.40267e-05</v>
      </c>
      <c r="AX138" s="3" t="n">
        <v>8.325803e-05</v>
      </c>
      <c r="AY138" s="3" t="n">
        <v>36</v>
      </c>
      <c r="AZ138" s="3" t="n">
        <v>0.4543278</v>
      </c>
      <c r="BA138" s="3" t="n">
        <v>0.2233122</v>
      </c>
      <c r="BB138" s="3" t="n">
        <v>0.2904465</v>
      </c>
      <c r="BC138" s="3" t="n">
        <v>0.7106773</v>
      </c>
      <c r="BD138" s="3" t="n">
        <v>36</v>
      </c>
      <c r="BE138" s="3" t="n">
        <v>193.8445</v>
      </c>
      <c r="BF138" s="3" t="n">
        <v>0.1116561</v>
      </c>
      <c r="BG138" s="3" t="n">
        <v>154.6723</v>
      </c>
      <c r="BH138" s="3" t="n">
        <v>242.9376</v>
      </c>
      <c r="BI138" s="3" t="n">
        <v>36</v>
      </c>
      <c r="BJ138" s="3" t="n">
        <v>416.2815</v>
      </c>
      <c r="BK138" s="3" t="n">
        <v>417.7781</v>
      </c>
      <c r="BL138" s="3" t="n">
        <v>-207.0836</v>
      </c>
      <c r="BM138" s="7" t="n">
        <v>0.9931436</v>
      </c>
      <c r="BN138" s="3" t="n">
        <v>1</v>
      </c>
      <c r="BO138" s="3" t="n">
        <v>1</v>
      </c>
      <c r="BP138" s="4" t="inlineStr">
        <is>
          <t>HNORMAL</t>
        </is>
      </c>
      <c r="BQ138" s="4" t="inlineStr">
        <is>
          <t>POLY</t>
        </is>
      </c>
      <c r="BR138" s="3" t="n">
        <v>1</v>
      </c>
      <c r="BS138" s="3" t="n">
        <v>0</v>
      </c>
      <c r="BT138" s="3" t="n">
        <v>0</v>
      </c>
      <c r="BU138" s="3" t="n">
        <v>149.2009</v>
      </c>
      <c r="BV138" s="5" t="inlineStr"/>
      <c r="BW138" s="5" t="inlineStr"/>
      <c r="BX138" s="3" t="n">
        <v>1.649648</v>
      </c>
      <c r="BY138" s="3" t="n">
        <v>0.3397934</v>
      </c>
      <c r="BZ138" s="3" t="n">
        <v>0.8571774</v>
      </c>
      <c r="CA138" s="3" t="n">
        <v>3.174765</v>
      </c>
      <c r="CB138" s="3" t="n">
        <v>116.5639</v>
      </c>
      <c r="CC138" s="3" t="n">
        <v>1.649648</v>
      </c>
      <c r="CD138" s="3" t="n">
        <v>0</v>
      </c>
      <c r="CE138" s="10" t="n">
        <v>0.3397934</v>
      </c>
      <c r="CF138" s="3" t="n">
        <v>0.8571774</v>
      </c>
      <c r="CG138" s="3" t="n">
        <v>3.174765</v>
      </c>
      <c r="CH138" s="3" t="n">
        <v>116.5639</v>
      </c>
      <c r="CI138" s="3" t="n">
        <v>40</v>
      </c>
      <c r="CJ138" s="3" t="n">
        <v>0.3397934</v>
      </c>
      <c r="CK138" s="3" t="n">
        <v>21</v>
      </c>
      <c r="CL138" s="3" t="n">
        <v>76</v>
      </c>
      <c r="CM138" s="3" t="n">
        <v>116.5639</v>
      </c>
      <c r="CN138" s="3" t="n">
        <v>0.8177241754127882</v>
      </c>
      <c r="CO138" s="3" t="n">
        <v>0.7471151366549479</v>
      </c>
      <c r="CP138" s="3" t="n">
        <v>0.6795752304780259</v>
      </c>
      <c r="CQ138" s="3" t="n">
        <v>0.7081011165947617</v>
      </c>
      <c r="CR138" s="3" t="n">
        <v>0.7088360873181887</v>
      </c>
      <c r="CS138" s="3" t="n">
        <v>0.5045104407579306</v>
      </c>
      <c r="CT138" s="3" t="n">
        <v>0</v>
      </c>
      <c r="CU138" s="3" t="n">
        <v>0</v>
      </c>
      <c r="CV138" s="3" t="n">
        <v>0</v>
      </c>
      <c r="CW138" s="3" t="n">
        <v>0</v>
      </c>
      <c r="CX138" s="3" t="n">
        <v>0</v>
      </c>
      <c r="CY138" s="3" t="n">
        <v>0</v>
      </c>
      <c r="CZ138" s="3" t="n">
        <v>0</v>
      </c>
      <c r="DA138" s="3" t="n">
        <v>0</v>
      </c>
      <c r="DB138" s="3" t="n">
        <v>0</v>
      </c>
      <c r="DC138" s="3" t="n">
        <v>0</v>
      </c>
      <c r="DD138" s="3" t="n">
        <v>0</v>
      </c>
      <c r="DE138" s="3" t="n">
        <v>3</v>
      </c>
      <c r="DF138" s="3" t="n">
        <v>4</v>
      </c>
      <c r="DG138" s="3" t="n">
        <v>0</v>
      </c>
      <c r="DH138" s="3" t="n">
        <v>2</v>
      </c>
      <c r="DI138" s="3" t="n">
        <v>2</v>
      </c>
      <c r="DJ138" s="3" t="n">
        <v>2</v>
      </c>
      <c r="DK138" s="3" t="n">
        <v>6</v>
      </c>
      <c r="DL138" s="3" t="n">
        <v>0</v>
      </c>
    </row>
    <row r="139">
      <c r="A139" s="1" t="n">
        <v>138</v>
      </c>
      <c r="B139" s="3" t="n">
        <v>145</v>
      </c>
      <c r="C139" s="3" t="n">
        <v>5</v>
      </c>
      <c r="D139" s="4" t="inlineStr">
        <is>
          <t>Phylloscopus bonelli</t>
        </is>
      </c>
      <c r="E139" s="4" t="inlineStr">
        <is>
          <t>a+b</t>
        </is>
      </c>
      <c r="F139" s="4" t="inlineStr">
        <is>
          <t>m</t>
        </is>
      </c>
      <c r="G139" s="4" t="inlineStr">
        <is>
          <t>10mn</t>
        </is>
      </c>
      <c r="H139" s="4" t="inlineStr">
        <is>
          <t>HNORMAL</t>
        </is>
      </c>
      <c r="I139" s="4" t="inlineStr">
        <is>
          <t>POLY</t>
        </is>
      </c>
      <c r="J139" s="5" t="inlineStr"/>
      <c r="K139" s="5" t="inlineStr"/>
      <c r="L139" s="3" t="n">
        <v>9</v>
      </c>
      <c r="M139" s="4" t="inlineStr">
        <is>
          <t>PhylBone-ab-10mn-m-hno-pol-ma</t>
        </is>
      </c>
      <c r="N139" s="3" t="n">
        <v>1</v>
      </c>
      <c r="O139" s="3" t="n">
        <v>37</v>
      </c>
      <c r="P139" s="3" t="n">
        <v>22.7789395359074</v>
      </c>
      <c r="Q139" s="3" t="n">
        <v>287.586762257787</v>
      </c>
      <c r="R139" s="4" t="inlineStr">
        <is>
          <t>HNORMAL</t>
        </is>
      </c>
      <c r="S139" s="4" t="inlineStr">
        <is>
          <t>POLY</t>
        </is>
      </c>
      <c r="T139" s="4" t="inlineStr">
        <is>
          <t>AIC</t>
        </is>
      </c>
      <c r="U139" s="3" t="n">
        <v>95</v>
      </c>
      <c r="V139" s="5" t="inlineStr"/>
      <c r="W139" s="5" t="inlineStr"/>
      <c r="X139" s="3" t="n">
        <v>9</v>
      </c>
      <c r="Y139" s="7" t="n">
        <v>1</v>
      </c>
      <c r="Z139" s="12" t="n">
        <v>45046.66327958334</v>
      </c>
      <c r="AA139" s="3" t="n">
        <v>0.975104</v>
      </c>
      <c r="AB139" s="4">
        <f>HYPERLINK("file:///PhylBone-ab-10mn-m-hno-pol-ma-np9qd_8p", "PhylBone-ab-10mn-m-hno-pol-ma-np9qd_8p")</f>
        <v/>
      </c>
      <c r="AC139" s="3" t="n">
        <v>37</v>
      </c>
      <c r="AD139" s="3" t="n">
        <v>96</v>
      </c>
      <c r="AE139" s="3" t="n">
        <v>190</v>
      </c>
      <c r="AF139" s="3" t="n">
        <v>0.1947368</v>
      </c>
      <c r="AG139" s="3" t="n">
        <v>0.2561077</v>
      </c>
      <c r="AH139" s="3" t="n">
        <v>0.1180684</v>
      </c>
      <c r="AI139" s="3" t="n">
        <v>0.3211903</v>
      </c>
      <c r="AJ139" s="3" t="n">
        <v>95</v>
      </c>
      <c r="AK139" s="3" t="n">
        <v>0</v>
      </c>
      <c r="AL139" s="3" t="n">
        <v>287.5868</v>
      </c>
      <c r="AM139" s="3" t="n">
        <v>100</v>
      </c>
      <c r="AN139" s="3" t="n">
        <v>1</v>
      </c>
      <c r="AO139" s="3" t="n">
        <v>0</v>
      </c>
      <c r="AP139" s="3" t="n">
        <v>416.1672</v>
      </c>
      <c r="AQ139" s="7" t="n">
        <v>0.9839141</v>
      </c>
      <c r="AR139" s="3" t="n">
        <v>0.9839141</v>
      </c>
      <c r="AS139" s="5" t="inlineStr"/>
      <c r="AT139" s="5" t="inlineStr"/>
      <c r="AU139" s="3" t="n">
        <v>5.322589e-05</v>
      </c>
      <c r="AV139" s="3" t="n">
        <v>0.2233122</v>
      </c>
      <c r="AW139" s="3" t="n">
        <v>3.40267e-05</v>
      </c>
      <c r="AX139" s="3" t="n">
        <v>8.325803e-05</v>
      </c>
      <c r="AY139" s="3" t="n">
        <v>36</v>
      </c>
      <c r="AZ139" s="3" t="n">
        <v>0.4543278</v>
      </c>
      <c r="BA139" s="3" t="n">
        <v>0.2233122</v>
      </c>
      <c r="BB139" s="3" t="n">
        <v>0.2904465</v>
      </c>
      <c r="BC139" s="3" t="n">
        <v>0.7106773</v>
      </c>
      <c r="BD139" s="3" t="n">
        <v>36</v>
      </c>
      <c r="BE139" s="3" t="n">
        <v>193.8445</v>
      </c>
      <c r="BF139" s="3" t="n">
        <v>0.1116561</v>
      </c>
      <c r="BG139" s="3" t="n">
        <v>154.6723</v>
      </c>
      <c r="BH139" s="3" t="n">
        <v>242.9376</v>
      </c>
      <c r="BI139" s="3" t="n">
        <v>36</v>
      </c>
      <c r="BJ139" s="3" t="n">
        <v>416.2815</v>
      </c>
      <c r="BK139" s="3" t="n">
        <v>417.7781</v>
      </c>
      <c r="BL139" s="3" t="n">
        <v>-207.0836</v>
      </c>
      <c r="BM139" s="7" t="n">
        <v>0.9931436</v>
      </c>
      <c r="BN139" s="3" t="n">
        <v>1</v>
      </c>
      <c r="BO139" s="3" t="n">
        <v>1</v>
      </c>
      <c r="BP139" s="4" t="inlineStr">
        <is>
          <t>HNORMAL</t>
        </is>
      </c>
      <c r="BQ139" s="4" t="inlineStr">
        <is>
          <t>POLY</t>
        </is>
      </c>
      <c r="BR139" s="3" t="n">
        <v>1</v>
      </c>
      <c r="BS139" s="3" t="n">
        <v>0</v>
      </c>
      <c r="BT139" s="3" t="n">
        <v>0</v>
      </c>
      <c r="BU139" s="3" t="n">
        <v>149.2009</v>
      </c>
      <c r="BV139" s="5" t="inlineStr"/>
      <c r="BW139" s="5" t="inlineStr"/>
      <c r="BX139" s="3" t="n">
        <v>1.649648</v>
      </c>
      <c r="BY139" s="3" t="n">
        <v>0.3397934</v>
      </c>
      <c r="BZ139" s="3" t="n">
        <v>0.8571774</v>
      </c>
      <c r="CA139" s="3" t="n">
        <v>3.174765</v>
      </c>
      <c r="CB139" s="3" t="n">
        <v>116.5639</v>
      </c>
      <c r="CC139" s="3" t="n">
        <v>1.649648</v>
      </c>
      <c r="CD139" s="3" t="n">
        <v>0</v>
      </c>
      <c r="CE139" s="10" t="n">
        <v>0.3397934</v>
      </c>
      <c r="CF139" s="3" t="n">
        <v>0.8571774</v>
      </c>
      <c r="CG139" s="3" t="n">
        <v>3.174765</v>
      </c>
      <c r="CH139" s="3" t="n">
        <v>116.5639</v>
      </c>
      <c r="CI139" s="3" t="n">
        <v>40</v>
      </c>
      <c r="CJ139" s="3" t="n">
        <v>0.3397934</v>
      </c>
      <c r="CK139" s="3" t="n">
        <v>21</v>
      </c>
      <c r="CL139" s="3" t="n">
        <v>76</v>
      </c>
      <c r="CM139" s="3" t="n">
        <v>116.5639</v>
      </c>
      <c r="CN139" s="3" t="n">
        <v>0.8177241754127882</v>
      </c>
      <c r="CO139" s="3" t="n">
        <v>0.7471151366549479</v>
      </c>
      <c r="CP139" s="3" t="n">
        <v>0.6795752304780259</v>
      </c>
      <c r="CQ139" s="3" t="n">
        <v>0.7081011165947617</v>
      </c>
      <c r="CR139" s="3" t="n">
        <v>0.7088360873181887</v>
      </c>
      <c r="CS139" s="3" t="n">
        <v>0.5045104407579306</v>
      </c>
      <c r="CT139" s="3" t="n">
        <v>0</v>
      </c>
      <c r="CU139" s="3" t="n">
        <v>0</v>
      </c>
      <c r="CV139" s="3" t="n">
        <v>0</v>
      </c>
      <c r="CW139" s="3" t="n">
        <v>0</v>
      </c>
      <c r="CX139" s="3" t="n">
        <v>0</v>
      </c>
      <c r="CY139" s="3" t="n">
        <v>0</v>
      </c>
      <c r="CZ139" s="3" t="n">
        <v>0</v>
      </c>
      <c r="DA139" s="3" t="n">
        <v>0</v>
      </c>
      <c r="DB139" s="3" t="n">
        <v>0</v>
      </c>
      <c r="DC139" s="3" t="n">
        <v>0</v>
      </c>
      <c r="DD139" s="3" t="n">
        <v>0</v>
      </c>
      <c r="DE139" s="3" t="n">
        <v>4</v>
      </c>
      <c r="DF139" s="3" t="n">
        <v>5</v>
      </c>
      <c r="DG139" s="3" t="n">
        <v>1</v>
      </c>
      <c r="DH139" s="3" t="n">
        <v>3</v>
      </c>
      <c r="DI139" s="3" t="n">
        <v>3</v>
      </c>
      <c r="DJ139" s="3" t="n">
        <v>3</v>
      </c>
      <c r="DK139" s="3" t="n">
        <v>7</v>
      </c>
      <c r="DL139" s="3" t="n">
        <v>2</v>
      </c>
    </row>
    <row r="140">
      <c r="A140" s="1" t="n">
        <v>139</v>
      </c>
      <c r="B140" s="3" t="n">
        <v>161</v>
      </c>
      <c r="C140" s="3" t="n">
        <v>5</v>
      </c>
      <c r="D140" s="4" t="inlineStr">
        <is>
          <t>Phylloscopus bonelli</t>
        </is>
      </c>
      <c r="E140" s="4" t="inlineStr">
        <is>
          <t>a+b</t>
        </is>
      </c>
      <c r="F140" s="4" t="inlineStr">
        <is>
          <t>m</t>
        </is>
      </c>
      <c r="G140" s="4" t="inlineStr">
        <is>
          <t>10mn</t>
        </is>
      </c>
      <c r="H140" s="4" t="inlineStr">
        <is>
          <t>HAZARD</t>
        </is>
      </c>
      <c r="I140" s="4" t="inlineStr">
        <is>
          <t>POLY</t>
        </is>
      </c>
      <c r="J140" s="5" t="inlineStr"/>
      <c r="K140" s="3" t="n">
        <v>283.8765391295026</v>
      </c>
      <c r="L140" s="3" t="n">
        <v>9</v>
      </c>
      <c r="M140" s="4" t="inlineStr">
        <is>
          <t>PhylBone-ab-10mn-m-haz-pol-ra-ma</t>
        </is>
      </c>
      <c r="N140" s="3" t="n">
        <v>1</v>
      </c>
      <c r="O140" s="3" t="n">
        <v>37</v>
      </c>
      <c r="P140" s="3" t="n">
        <v>22.7789395359074</v>
      </c>
      <c r="Q140" s="3" t="n">
        <v>287.586762257787</v>
      </c>
      <c r="R140" s="4" t="inlineStr">
        <is>
          <t>HAZARD</t>
        </is>
      </c>
      <c r="S140" s="4" t="inlineStr">
        <is>
          <t>POLY</t>
        </is>
      </c>
      <c r="T140" s="4" t="inlineStr">
        <is>
          <t>AIC</t>
        </is>
      </c>
      <c r="U140" s="3" t="n">
        <v>95</v>
      </c>
      <c r="V140" s="5" t="inlineStr"/>
      <c r="W140" s="3" t="n">
        <v>283.8765391295026</v>
      </c>
      <c r="X140" s="3" t="n">
        <v>9</v>
      </c>
      <c r="Y140" s="6" t="n">
        <v>2</v>
      </c>
      <c r="Z140" s="12" t="n">
        <v>45046.66328836806</v>
      </c>
      <c r="AA140" s="3" t="n">
        <v>0.8180460000000001</v>
      </c>
      <c r="AB140" s="4">
        <f>HYPERLINK("file:///PhylBone-ab-10mn-m-haz-pol-ra-ma-_mi1ejqq", "PhylBone-ab-10mn-m-haz-pol-ra-ma-_mi1ejqq")</f>
        <v/>
      </c>
      <c r="AC140" s="3" t="n">
        <v>36</v>
      </c>
      <c r="AD140" s="3" t="n">
        <v>96</v>
      </c>
      <c r="AE140" s="3" t="n">
        <v>190</v>
      </c>
      <c r="AF140" s="3" t="n">
        <v>0.1894737</v>
      </c>
      <c r="AG140" s="3" t="n">
        <v>0.2628742</v>
      </c>
      <c r="AH140" s="3" t="n">
        <v>0.1134171</v>
      </c>
      <c r="AI140" s="3" t="n">
        <v>0.3165333</v>
      </c>
      <c r="AJ140" s="3" t="n">
        <v>95</v>
      </c>
      <c r="AK140" s="3" t="n">
        <v>0</v>
      </c>
      <c r="AL140" s="3" t="n">
        <v>283.877</v>
      </c>
      <c r="AM140" s="3" t="n">
        <v>97.29729729729729</v>
      </c>
      <c r="AN140" s="3" t="n">
        <v>2</v>
      </c>
      <c r="AO140" s="3" t="n">
        <v>0</v>
      </c>
      <c r="AP140" s="3" t="n">
        <v>405.3161</v>
      </c>
      <c r="AQ140" s="7" t="n">
        <v>0.9187621</v>
      </c>
      <c r="AR140" s="3" t="n">
        <v>0.9187621</v>
      </c>
      <c r="AS140" s="5" t="inlineStr"/>
      <c r="AT140" s="5" t="inlineStr"/>
      <c r="AU140" s="3" t="n">
        <v>3.692533e-05</v>
      </c>
      <c r="AV140" s="3" t="n">
        <v>0.129601</v>
      </c>
      <c r="AW140" s="3" t="n">
        <v>2.840635e-05</v>
      </c>
      <c r="AX140" s="3" t="n">
        <v>4.799912e-05</v>
      </c>
      <c r="AY140" s="3" t="n">
        <v>34</v>
      </c>
      <c r="AZ140" s="3" t="n">
        <v>0.6721175</v>
      </c>
      <c r="BA140" s="3" t="n">
        <v>0.129601</v>
      </c>
      <c r="BB140" s="3" t="n">
        <v>0.5170544</v>
      </c>
      <c r="BC140" s="3" t="n">
        <v>0.8736834999999999</v>
      </c>
      <c r="BD140" s="3" t="n">
        <v>34</v>
      </c>
      <c r="BE140" s="3" t="n">
        <v>232.7302</v>
      </c>
      <c r="BF140" s="3" t="n">
        <v>0.06480051000000001</v>
      </c>
      <c r="BG140" s="3" t="n">
        <v>204.0423</v>
      </c>
      <c r="BH140" s="3" t="n">
        <v>265.4516</v>
      </c>
      <c r="BI140" s="3" t="n">
        <v>34</v>
      </c>
      <c r="BJ140" s="3" t="n">
        <v>405.6798</v>
      </c>
      <c r="BK140" s="3" t="n">
        <v>408.4832</v>
      </c>
      <c r="BL140" s="3" t="n">
        <v>-200.6581</v>
      </c>
      <c r="BM140" s="7" t="n">
        <v>0.8907326</v>
      </c>
      <c r="BN140" s="3" t="n">
        <v>0.9</v>
      </c>
      <c r="BO140" s="3" t="n">
        <v>0.8</v>
      </c>
      <c r="BP140" s="4" t="inlineStr">
        <is>
          <t>HAZARD</t>
        </is>
      </c>
      <c r="BQ140" s="4" t="inlineStr">
        <is>
          <t>POLY</t>
        </is>
      </c>
      <c r="BR140" s="3" t="n">
        <v>2</v>
      </c>
      <c r="BS140" s="3" t="n">
        <v>0</v>
      </c>
      <c r="BT140" s="3" t="n">
        <v>0</v>
      </c>
      <c r="BU140" s="3" t="n">
        <v>214.4071</v>
      </c>
      <c r="BV140" s="3" t="n">
        <v>7.140892</v>
      </c>
      <c r="BW140" s="5" t="inlineStr"/>
      <c r="BX140" s="3" t="n">
        <v>1.113508</v>
      </c>
      <c r="BY140" s="3" t="n">
        <v>0.2930858</v>
      </c>
      <c r="BZ140" s="3" t="n">
        <v>0.6309142</v>
      </c>
      <c r="CA140" s="3" t="n">
        <v>1.965244</v>
      </c>
      <c r="CB140" s="3" t="n">
        <v>125.9958</v>
      </c>
      <c r="CC140" s="3" t="n">
        <v>1.113508</v>
      </c>
      <c r="CD140" s="3" t="n">
        <v>0</v>
      </c>
      <c r="CE140" s="6" t="n">
        <v>0.2930858</v>
      </c>
      <c r="CF140" s="3" t="n">
        <v>0.6309142</v>
      </c>
      <c r="CG140" s="3" t="n">
        <v>1.965244</v>
      </c>
      <c r="CH140" s="3" t="n">
        <v>125.9958</v>
      </c>
      <c r="CI140" s="3" t="n">
        <v>27</v>
      </c>
      <c r="CJ140" s="3" t="n">
        <v>0.2930858</v>
      </c>
      <c r="CK140" s="3" t="n">
        <v>15</v>
      </c>
      <c r="CL140" s="3" t="n">
        <v>47</v>
      </c>
      <c r="CM140" s="3" t="n">
        <v>125.9958</v>
      </c>
      <c r="CN140" s="3" t="n">
        <v>0.7971332990329475</v>
      </c>
      <c r="CO140" s="3" t="n">
        <v>0.7059970768563796</v>
      </c>
      <c r="CP140" s="3" t="n">
        <v>0.679218042761071</v>
      </c>
      <c r="CQ140" s="3" t="n">
        <v>0.7024029215665166</v>
      </c>
      <c r="CR140" s="3" t="n">
        <v>0.6999890217338309</v>
      </c>
      <c r="CS140" s="3" t="n">
        <v>0.566038317320312</v>
      </c>
      <c r="CT140" s="3" t="n">
        <v>0</v>
      </c>
      <c r="CU140" s="3" t="n">
        <v>1</v>
      </c>
      <c r="CV140" s="3" t="n">
        <v>0</v>
      </c>
      <c r="CW140" s="3" t="n">
        <v>2</v>
      </c>
      <c r="CX140" s="3" t="n">
        <v>0</v>
      </c>
      <c r="CY140" s="3" t="n">
        <v>2</v>
      </c>
      <c r="CZ140" s="3" t="n">
        <v>2</v>
      </c>
      <c r="DA140" s="3" t="n">
        <v>0</v>
      </c>
      <c r="DB140" s="3" t="n">
        <v>0</v>
      </c>
      <c r="DC140" s="3" t="n">
        <v>0</v>
      </c>
      <c r="DD140" s="3" t="n">
        <v>0</v>
      </c>
      <c r="DE140" s="3" t="n">
        <v>14</v>
      </c>
      <c r="DF140" s="3" t="n">
        <v>11</v>
      </c>
      <c r="DG140" s="3" t="n">
        <v>12</v>
      </c>
      <c r="DH140" s="3" t="n">
        <v>4</v>
      </c>
      <c r="DI140" s="3" t="n">
        <v>4</v>
      </c>
      <c r="DJ140" s="3" t="n">
        <v>4</v>
      </c>
      <c r="DK140" s="3" t="n">
        <v>2</v>
      </c>
      <c r="DL140" s="3" t="n">
        <v>11</v>
      </c>
    </row>
    <row r="141">
      <c r="A141" s="1" t="n">
        <v>140</v>
      </c>
      <c r="B141" s="3" t="n">
        <v>160</v>
      </c>
      <c r="C141" s="3" t="n">
        <v>5</v>
      </c>
      <c r="D141" s="4" t="inlineStr">
        <is>
          <t>Phylloscopus bonelli</t>
        </is>
      </c>
      <c r="E141" s="4" t="inlineStr">
        <is>
          <t>a+b</t>
        </is>
      </c>
      <c r="F141" s="4" t="inlineStr">
        <is>
          <t>m</t>
        </is>
      </c>
      <c r="G141" s="4" t="inlineStr">
        <is>
          <t>10mn</t>
        </is>
      </c>
      <c r="H141" s="4" t="inlineStr">
        <is>
          <t>HAZARD</t>
        </is>
      </c>
      <c r="I141" s="4" t="inlineStr">
        <is>
          <t>POLY</t>
        </is>
      </c>
      <c r="J141" s="5" t="inlineStr"/>
      <c r="K141" s="3" t="n">
        <v>283.8761871388165</v>
      </c>
      <c r="L141" s="5" t="inlineStr"/>
      <c r="M141" s="4" t="inlineStr">
        <is>
          <t>PhylBone-ab-10mn-m-haz-pol-ra</t>
        </is>
      </c>
      <c r="N141" s="3" t="n">
        <v>1</v>
      </c>
      <c r="O141" s="3" t="n">
        <v>37</v>
      </c>
      <c r="P141" s="3" t="n">
        <v>22.7789395359074</v>
      </c>
      <c r="Q141" s="3" t="n">
        <v>287.586762257787</v>
      </c>
      <c r="R141" s="4" t="inlineStr">
        <is>
          <t>HAZARD</t>
        </is>
      </c>
      <c r="S141" s="4" t="inlineStr">
        <is>
          <t>POLY</t>
        </is>
      </c>
      <c r="T141" s="4" t="inlineStr">
        <is>
          <t>AIC</t>
        </is>
      </c>
      <c r="U141" s="3" t="n">
        <v>95</v>
      </c>
      <c r="V141" s="5" t="inlineStr"/>
      <c r="W141" s="3" t="n">
        <v>283.8761871388165</v>
      </c>
      <c r="X141" s="5" t="inlineStr"/>
      <c r="Y141" s="6" t="n">
        <v>2</v>
      </c>
      <c r="Z141" s="12" t="n">
        <v>45046.66328827546</v>
      </c>
      <c r="AA141" s="3" t="n">
        <v>0.8480479999999999</v>
      </c>
      <c r="AB141" s="4">
        <f>HYPERLINK("file:///PhylBone-ab-10mn-m-haz-pol-ra-bj6e6n_3", "PhylBone-ab-10mn-m-haz-pol-ra-bj6e6n_3")</f>
        <v/>
      </c>
      <c r="AC141" s="3" t="n">
        <v>36</v>
      </c>
      <c r="AD141" s="3" t="n">
        <v>96</v>
      </c>
      <c r="AE141" s="3" t="n">
        <v>190</v>
      </c>
      <c r="AF141" s="3" t="n">
        <v>0.1894737</v>
      </c>
      <c r="AG141" s="3" t="n">
        <v>0.2628742</v>
      </c>
      <c r="AH141" s="3" t="n">
        <v>0.1134171</v>
      </c>
      <c r="AI141" s="3" t="n">
        <v>0.3165333</v>
      </c>
      <c r="AJ141" s="3" t="n">
        <v>95</v>
      </c>
      <c r="AK141" s="3" t="n">
        <v>0</v>
      </c>
      <c r="AL141" s="3" t="n">
        <v>283.876</v>
      </c>
      <c r="AM141" s="3" t="n">
        <v>97.29729729729729</v>
      </c>
      <c r="AN141" s="3" t="n">
        <v>2</v>
      </c>
      <c r="AO141" s="3" t="n">
        <v>0</v>
      </c>
      <c r="AP141" s="3" t="n">
        <v>405.316</v>
      </c>
      <c r="AQ141" s="7" t="n">
        <v>0.9187618</v>
      </c>
      <c r="AR141" s="3" t="n">
        <v>0.6881715</v>
      </c>
      <c r="AS141" s="3" t="n">
        <v>0.9187618</v>
      </c>
      <c r="AT141" s="5" t="inlineStr"/>
      <c r="AU141" s="3" t="n">
        <v>3.692528e-05</v>
      </c>
      <c r="AV141" s="3" t="n">
        <v>0.1296012</v>
      </c>
      <c r="AW141" s="3" t="n">
        <v>2.84063e-05</v>
      </c>
      <c r="AX141" s="3" t="n">
        <v>4.799908e-05</v>
      </c>
      <c r="AY141" s="3" t="n">
        <v>34</v>
      </c>
      <c r="AZ141" s="3" t="n">
        <v>0.6721231</v>
      </c>
      <c r="BA141" s="3" t="n">
        <v>0.1296013</v>
      </c>
      <c r="BB141" s="3" t="n">
        <v>0.5170586</v>
      </c>
      <c r="BC141" s="3" t="n">
        <v>0.8736912</v>
      </c>
      <c r="BD141" s="3" t="n">
        <v>34</v>
      </c>
      <c r="BE141" s="3" t="n">
        <v>232.7304</v>
      </c>
      <c r="BF141" s="3" t="n">
        <v>0.06480063</v>
      </c>
      <c r="BG141" s="3" t="n">
        <v>204.0424</v>
      </c>
      <c r="BH141" s="3" t="n">
        <v>265.4519</v>
      </c>
      <c r="BI141" s="3" t="n">
        <v>34</v>
      </c>
      <c r="BJ141" s="3" t="n">
        <v>405.6797</v>
      </c>
      <c r="BK141" s="3" t="n">
        <v>408.4831</v>
      </c>
      <c r="BL141" s="3" t="n">
        <v>-200.658</v>
      </c>
      <c r="BM141" s="7" t="n">
        <v>0.8907307</v>
      </c>
      <c r="BN141" s="3" t="n">
        <v>0.9</v>
      </c>
      <c r="BO141" s="3" t="n">
        <v>0.8</v>
      </c>
      <c r="BP141" s="4" t="inlineStr">
        <is>
          <t>HAZARD</t>
        </is>
      </c>
      <c r="BQ141" s="4" t="inlineStr">
        <is>
          <t>POLY</t>
        </is>
      </c>
      <c r="BR141" s="3" t="n">
        <v>2</v>
      </c>
      <c r="BS141" s="3" t="n">
        <v>0</v>
      </c>
      <c r="BT141" s="3" t="n">
        <v>0</v>
      </c>
      <c r="BU141" s="3" t="n">
        <v>214.4074</v>
      </c>
      <c r="BV141" s="3" t="n">
        <v>7.14087</v>
      </c>
      <c r="BW141" s="5" t="inlineStr"/>
      <c r="BX141" s="3" t="n">
        <v>1.113507</v>
      </c>
      <c r="BY141" s="3" t="n">
        <v>0.2930859</v>
      </c>
      <c r="BZ141" s="3" t="n">
        <v>0.6309132</v>
      </c>
      <c r="CA141" s="3" t="n">
        <v>1.965242</v>
      </c>
      <c r="CB141" s="3" t="n">
        <v>125.9958</v>
      </c>
      <c r="CC141" s="3" t="n">
        <v>1.113507</v>
      </c>
      <c r="CD141" s="3" t="n">
        <v>0</v>
      </c>
      <c r="CE141" s="6" t="n">
        <v>0.2930859</v>
      </c>
      <c r="CF141" s="3" t="n">
        <v>0.6309132</v>
      </c>
      <c r="CG141" s="3" t="n">
        <v>1.965242</v>
      </c>
      <c r="CH141" s="3" t="n">
        <v>125.9958</v>
      </c>
      <c r="CI141" s="3" t="n">
        <v>27</v>
      </c>
      <c r="CJ141" s="3" t="n">
        <v>0.2930859</v>
      </c>
      <c r="CK141" s="3" t="n">
        <v>15</v>
      </c>
      <c r="CL141" s="3" t="n">
        <v>47</v>
      </c>
      <c r="CM141" s="3" t="n">
        <v>125.9958</v>
      </c>
      <c r="CN141" s="3" t="n">
        <v>0.7971329388414801</v>
      </c>
      <c r="CO141" s="3" t="n">
        <v>0.7059967563383976</v>
      </c>
      <c r="CP141" s="3" t="n">
        <v>0.6792176694948179</v>
      </c>
      <c r="CQ141" s="3" t="n">
        <v>0.7024025529650036</v>
      </c>
      <c r="CR141" s="3" t="n">
        <v>0.6999885138917928</v>
      </c>
      <c r="CS141" s="3" t="n">
        <v>0.5660379190027639</v>
      </c>
      <c r="CT141" s="3" t="n">
        <v>0</v>
      </c>
      <c r="CU141" s="3" t="n">
        <v>1</v>
      </c>
      <c r="CV141" s="3" t="n">
        <v>0</v>
      </c>
      <c r="CW141" s="3" t="n">
        <v>3</v>
      </c>
      <c r="CX141" s="3" t="n">
        <v>1</v>
      </c>
      <c r="CY141" s="3" t="n">
        <v>3</v>
      </c>
      <c r="CZ141" s="3" t="n">
        <v>3</v>
      </c>
      <c r="DA141" s="3" t="n">
        <v>1</v>
      </c>
      <c r="DB141" s="3" t="n">
        <v>1</v>
      </c>
      <c r="DC141" s="3" t="n">
        <v>1</v>
      </c>
      <c r="DD141" s="3" t="n">
        <v>1</v>
      </c>
      <c r="DE141" s="3" t="n">
        <v>15</v>
      </c>
      <c r="DF141" s="3" t="n">
        <v>12</v>
      </c>
      <c r="DG141" s="3" t="n">
        <v>13</v>
      </c>
      <c r="DH141" s="3" t="n">
        <v>5</v>
      </c>
      <c r="DI141" s="3" t="n">
        <v>5</v>
      </c>
      <c r="DJ141" s="3" t="n">
        <v>5</v>
      </c>
      <c r="DK141" s="3" t="n">
        <v>3</v>
      </c>
      <c r="DL141" s="3" t="n">
        <v>10</v>
      </c>
    </row>
    <row r="142">
      <c r="A142" s="1" t="n">
        <v>141</v>
      </c>
      <c r="B142" s="3" t="n">
        <v>162</v>
      </c>
      <c r="C142" s="3" t="n">
        <v>5</v>
      </c>
      <c r="D142" s="4" t="inlineStr">
        <is>
          <t>Phylloscopus bonelli</t>
        </is>
      </c>
      <c r="E142" s="4" t="inlineStr">
        <is>
          <t>a+b</t>
        </is>
      </c>
      <c r="F142" s="4" t="inlineStr">
        <is>
          <t>m</t>
        </is>
      </c>
      <c r="G142" s="4" t="inlineStr">
        <is>
          <t>10mn</t>
        </is>
      </c>
      <c r="H142" s="4" t="inlineStr">
        <is>
          <t>HAZARD</t>
        </is>
      </c>
      <c r="I142" s="4" t="inlineStr">
        <is>
          <t>POLY</t>
        </is>
      </c>
      <c r="J142" s="3" t="n">
        <v>28.7979898757714</v>
      </c>
      <c r="K142" s="5" t="inlineStr"/>
      <c r="L142" s="5" t="inlineStr"/>
      <c r="M142" s="4" t="inlineStr">
        <is>
          <t>PhylBone-ab-10mn-m-haz-pol-la</t>
        </is>
      </c>
      <c r="N142" s="3" t="n">
        <v>1</v>
      </c>
      <c r="O142" s="3" t="n">
        <v>37</v>
      </c>
      <c r="P142" s="3" t="n">
        <v>22.7789395359074</v>
      </c>
      <c r="Q142" s="3" t="n">
        <v>287.586762257787</v>
      </c>
      <c r="R142" s="4" t="inlineStr">
        <is>
          <t>HAZARD</t>
        </is>
      </c>
      <c r="S142" s="4" t="inlineStr">
        <is>
          <t>POLY</t>
        </is>
      </c>
      <c r="T142" s="4" t="inlineStr">
        <is>
          <t>AIC</t>
        </is>
      </c>
      <c r="U142" s="3" t="n">
        <v>95</v>
      </c>
      <c r="V142" s="3" t="n">
        <v>28.7979898757714</v>
      </c>
      <c r="W142" s="5" t="inlineStr"/>
      <c r="X142" s="5" t="inlineStr"/>
      <c r="Y142" s="7" t="n">
        <v>1</v>
      </c>
      <c r="Z142" s="12" t="n">
        <v>45046.66328883102</v>
      </c>
      <c r="AA142" s="3" t="n">
        <v>0.8010510000000001</v>
      </c>
      <c r="AB142" s="4">
        <f>HYPERLINK("file:///PhylBone-ab-10mn-m-haz-pol-la-9vw3tvnt", "PhylBone-ab-10mn-m-haz-pol-la-9vw3tvnt")</f>
        <v/>
      </c>
      <c r="AC142" s="3" t="n">
        <v>35</v>
      </c>
      <c r="AD142" s="3" t="n">
        <v>96</v>
      </c>
      <c r="AE142" s="3" t="n">
        <v>190</v>
      </c>
      <c r="AF142" s="3" t="n">
        <v>0.1842105</v>
      </c>
      <c r="AG142" s="3" t="n">
        <v>0.2699955</v>
      </c>
      <c r="AH142" s="3" t="n">
        <v>0.1087956</v>
      </c>
      <c r="AI142" s="3" t="n">
        <v>0.3119015</v>
      </c>
      <c r="AJ142" s="3" t="n">
        <v>95</v>
      </c>
      <c r="AK142" s="3" t="n">
        <v>28.798</v>
      </c>
      <c r="AL142" s="3" t="n">
        <v>287.5868</v>
      </c>
      <c r="AM142" s="3" t="n">
        <v>94.5945945945946</v>
      </c>
      <c r="AN142" s="3" t="n">
        <v>2</v>
      </c>
      <c r="AO142" s="3" t="n">
        <v>0</v>
      </c>
      <c r="AP142" s="3" t="n">
        <v>389.5486</v>
      </c>
      <c r="AQ142" s="7" t="n">
        <v>0.9985015</v>
      </c>
      <c r="AR142" s="3" t="n">
        <v>0.7666699</v>
      </c>
      <c r="AS142" s="3" t="n">
        <v>0.9985015</v>
      </c>
      <c r="AT142" s="5" t="inlineStr"/>
      <c r="AU142" s="3" t="n">
        <v>3.747698e-05</v>
      </c>
      <c r="AV142" s="3" t="n">
        <v>0.1810072</v>
      </c>
      <c r="AW142" s="3" t="n">
        <v>2.600864e-05</v>
      </c>
      <c r="AX142" s="3" t="n">
        <v>5.40022e-05</v>
      </c>
      <c r="AY142" s="3" t="n">
        <v>33</v>
      </c>
      <c r="AZ142" s="3" t="n">
        <v>0.6452494</v>
      </c>
      <c r="BA142" s="3" t="n">
        <v>0.1810072</v>
      </c>
      <c r="BB142" s="3" t="n">
        <v>0.4477965</v>
      </c>
      <c r="BC142" s="3" t="n">
        <v>0.9297678</v>
      </c>
      <c r="BD142" s="3" t="n">
        <v>33</v>
      </c>
      <c r="BE142" s="3" t="n">
        <v>231.011</v>
      </c>
      <c r="BF142" s="3" t="n">
        <v>0.09050361</v>
      </c>
      <c r="BG142" s="3" t="n">
        <v>192.2333</v>
      </c>
      <c r="BH142" s="3" t="n">
        <v>277.6111</v>
      </c>
      <c r="BI142" s="3" t="n">
        <v>33</v>
      </c>
      <c r="BJ142" s="3" t="n">
        <v>389.9236</v>
      </c>
      <c r="BK142" s="3" t="n">
        <v>392.6593</v>
      </c>
      <c r="BL142" s="3" t="n">
        <v>-192.7743</v>
      </c>
      <c r="BM142" s="7" t="n">
        <v>0.9970822</v>
      </c>
      <c r="BN142" s="3" t="n">
        <v>1</v>
      </c>
      <c r="BO142" s="3" t="n">
        <v>1</v>
      </c>
      <c r="BP142" s="4" t="inlineStr">
        <is>
          <t>HAZARD</t>
        </is>
      </c>
      <c r="BQ142" s="4" t="inlineStr">
        <is>
          <t>POLY</t>
        </is>
      </c>
      <c r="BR142" s="3" t="n">
        <v>2</v>
      </c>
      <c r="BS142" s="3" t="n">
        <v>0</v>
      </c>
      <c r="BT142" s="3" t="n">
        <v>0</v>
      </c>
      <c r="BU142" s="3" t="n">
        <v>207.5037</v>
      </c>
      <c r="BV142" s="3" t="n">
        <v>4.581935</v>
      </c>
      <c r="BW142" s="5" t="inlineStr"/>
      <c r="BX142" s="3" t="n">
        <v>1.098751</v>
      </c>
      <c r="BY142" s="3" t="n">
        <v>0.3250556</v>
      </c>
      <c r="BZ142" s="3" t="n">
        <v>0.5868369</v>
      </c>
      <c r="CA142" s="3" t="n">
        <v>2.057221</v>
      </c>
      <c r="CB142" s="3" t="n">
        <v>126.1981</v>
      </c>
      <c r="CC142" s="3" t="n">
        <v>1.098751</v>
      </c>
      <c r="CD142" s="3" t="n">
        <v>0</v>
      </c>
      <c r="CE142" s="10" t="n">
        <v>0.3250556</v>
      </c>
      <c r="CF142" s="3" t="n">
        <v>0.5868369</v>
      </c>
      <c r="CG142" s="3" t="n">
        <v>2.057221</v>
      </c>
      <c r="CH142" s="3" t="n">
        <v>126.1981</v>
      </c>
      <c r="CI142" s="3" t="n">
        <v>26</v>
      </c>
      <c r="CJ142" s="3" t="n">
        <v>0.3250556</v>
      </c>
      <c r="CK142" s="3" t="n">
        <v>14</v>
      </c>
      <c r="CL142" s="3" t="n">
        <v>49</v>
      </c>
      <c r="CM142" s="3" t="n">
        <v>126.1981</v>
      </c>
      <c r="CN142" s="3" t="n">
        <v>0.8272042741999776</v>
      </c>
      <c r="CO142" s="3" t="n">
        <v>0.7149769295213834</v>
      </c>
      <c r="CP142" s="3" t="n">
        <v>0.6636587055098722</v>
      </c>
      <c r="CQ142" s="3" t="n">
        <v>0.694474562645834</v>
      </c>
      <c r="CR142" s="3" t="n">
        <v>0.6943648102933839</v>
      </c>
      <c r="CS142" s="3" t="n">
        <v>0.5140462127122949</v>
      </c>
      <c r="CT142" s="3" t="n">
        <v>1</v>
      </c>
      <c r="CU142" s="3" t="n">
        <v>0</v>
      </c>
      <c r="CV142" s="3" t="n">
        <v>0</v>
      </c>
      <c r="CW142" s="3" t="n">
        <v>0</v>
      </c>
      <c r="CX142" s="3" t="n">
        <v>0</v>
      </c>
      <c r="CY142" s="3" t="n">
        <v>0</v>
      </c>
      <c r="CZ142" s="3" t="n">
        <v>1</v>
      </c>
      <c r="DA142" s="3" t="n">
        <v>0</v>
      </c>
      <c r="DB142" s="3" t="n">
        <v>0</v>
      </c>
      <c r="DC142" s="3" t="n">
        <v>0</v>
      </c>
      <c r="DD142" s="3" t="n">
        <v>0</v>
      </c>
      <c r="DE142" s="3" t="n">
        <v>0</v>
      </c>
      <c r="DF142" s="3" t="n">
        <v>2</v>
      </c>
      <c r="DG142" s="3" t="n">
        <v>7</v>
      </c>
      <c r="DH142" s="3" t="n">
        <v>6</v>
      </c>
      <c r="DI142" s="3" t="n">
        <v>6</v>
      </c>
      <c r="DJ142" s="3" t="n">
        <v>6</v>
      </c>
      <c r="DK142" s="3" t="n">
        <v>4</v>
      </c>
      <c r="DL142" s="3" t="n">
        <v>22</v>
      </c>
    </row>
    <row r="143">
      <c r="A143" s="1" t="n">
        <v>142</v>
      </c>
      <c r="B143" s="3" t="n">
        <v>163</v>
      </c>
      <c r="C143" s="3" t="n">
        <v>5</v>
      </c>
      <c r="D143" s="4" t="inlineStr">
        <is>
          <t>Phylloscopus bonelli</t>
        </is>
      </c>
      <c r="E143" s="4" t="inlineStr">
        <is>
          <t>a+b</t>
        </is>
      </c>
      <c r="F143" s="4" t="inlineStr">
        <is>
          <t>m</t>
        </is>
      </c>
      <c r="G143" s="4" t="inlineStr">
        <is>
          <t>10mn</t>
        </is>
      </c>
      <c r="H143" s="4" t="inlineStr">
        <is>
          <t>HAZARD</t>
        </is>
      </c>
      <c r="I143" s="4" t="inlineStr">
        <is>
          <t>POLY</t>
        </is>
      </c>
      <c r="J143" s="3" t="n">
        <v>29.04285385347511</v>
      </c>
      <c r="K143" s="5" t="inlineStr"/>
      <c r="L143" s="3" t="n">
        <v>8</v>
      </c>
      <c r="M143" s="4" t="inlineStr">
        <is>
          <t>PhylBone-ab-10mn-m-haz-pol-la-ma</t>
        </is>
      </c>
      <c r="N143" s="3" t="n">
        <v>1</v>
      </c>
      <c r="O143" s="3" t="n">
        <v>37</v>
      </c>
      <c r="P143" s="3" t="n">
        <v>22.7789395359074</v>
      </c>
      <c r="Q143" s="3" t="n">
        <v>287.586762257787</v>
      </c>
      <c r="R143" s="4" t="inlineStr">
        <is>
          <t>HAZARD</t>
        </is>
      </c>
      <c r="S143" s="4" t="inlineStr">
        <is>
          <t>POLY</t>
        </is>
      </c>
      <c r="T143" s="4" t="inlineStr">
        <is>
          <t>AIC</t>
        </is>
      </c>
      <c r="U143" s="3" t="n">
        <v>95</v>
      </c>
      <c r="V143" s="3" t="n">
        <v>29.04285385347511</v>
      </c>
      <c r="W143" s="5" t="inlineStr"/>
      <c r="X143" s="3" t="n">
        <v>8</v>
      </c>
      <c r="Y143" s="7" t="n">
        <v>1</v>
      </c>
      <c r="Z143" s="12" t="n">
        <v>45046.66328892361</v>
      </c>
      <c r="AA143" s="3" t="n">
        <v>0.8030520000000001</v>
      </c>
      <c r="AB143" s="4">
        <f>HYPERLINK("file:///PhylBone-ab-10mn-m-haz-pol-la-ma-hmp1rf8p", "PhylBone-ab-10mn-m-haz-pol-la-ma-hmp1rf8p")</f>
        <v/>
      </c>
      <c r="AC143" s="3" t="n">
        <v>35</v>
      </c>
      <c r="AD143" s="3" t="n">
        <v>96</v>
      </c>
      <c r="AE143" s="3" t="n">
        <v>190</v>
      </c>
      <c r="AF143" s="3" t="n">
        <v>0.1842105</v>
      </c>
      <c r="AG143" s="3" t="n">
        <v>0.2699955</v>
      </c>
      <c r="AH143" s="3" t="n">
        <v>0.1087956</v>
      </c>
      <c r="AI143" s="3" t="n">
        <v>0.3119015</v>
      </c>
      <c r="AJ143" s="3" t="n">
        <v>95</v>
      </c>
      <c r="AK143" s="3" t="n">
        <v>29.0429</v>
      </c>
      <c r="AL143" s="3" t="n">
        <v>287.5868</v>
      </c>
      <c r="AM143" s="3" t="n">
        <v>94.5945945945946</v>
      </c>
      <c r="AN143" s="3" t="n">
        <v>2</v>
      </c>
      <c r="AO143" s="3" t="n">
        <v>0</v>
      </c>
      <c r="AP143" s="3" t="n">
        <v>389.5301</v>
      </c>
      <c r="AQ143" s="7" t="n">
        <v>0.9984843</v>
      </c>
      <c r="AR143" s="3" t="n">
        <v>0.9984843</v>
      </c>
      <c r="AS143" s="5" t="inlineStr"/>
      <c r="AT143" s="5" t="inlineStr"/>
      <c r="AU143" s="3" t="n">
        <v>3.749649e-05</v>
      </c>
      <c r="AV143" s="3" t="n">
        <v>0.1810909</v>
      </c>
      <c r="AW143" s="3" t="n">
        <v>2.601786e-05</v>
      </c>
      <c r="AX143" s="3" t="n">
        <v>5.40393e-05</v>
      </c>
      <c r="AY143" s="3" t="n">
        <v>33</v>
      </c>
      <c r="AZ143" s="3" t="n">
        <v>0.6449136</v>
      </c>
      <c r="BA143" s="3" t="n">
        <v>0.1810908</v>
      </c>
      <c r="BB143" s="3" t="n">
        <v>0.4474892</v>
      </c>
      <c r="BC143" s="3" t="n">
        <v>0.9294383000000001</v>
      </c>
      <c r="BD143" s="3" t="n">
        <v>33</v>
      </c>
      <c r="BE143" s="3" t="n">
        <v>230.9509</v>
      </c>
      <c r="BF143" s="3" t="n">
        <v>0.09054542</v>
      </c>
      <c r="BG143" s="3" t="n">
        <v>192.167</v>
      </c>
      <c r="BH143" s="3" t="n">
        <v>277.5623</v>
      </c>
      <c r="BI143" s="3" t="n">
        <v>33</v>
      </c>
      <c r="BJ143" s="3" t="n">
        <v>389.9051</v>
      </c>
      <c r="BK143" s="3" t="n">
        <v>392.6407</v>
      </c>
      <c r="BL143" s="3" t="n">
        <v>-192.765</v>
      </c>
      <c r="BM143" s="7" t="n">
        <v>0.9970732</v>
      </c>
      <c r="BN143" s="3" t="n">
        <v>1</v>
      </c>
      <c r="BO143" s="3" t="n">
        <v>1</v>
      </c>
      <c r="BP143" s="4" t="inlineStr">
        <is>
          <t>HAZARD</t>
        </is>
      </c>
      <c r="BQ143" s="4" t="inlineStr">
        <is>
          <t>POLY</t>
        </is>
      </c>
      <c r="BR143" s="3" t="n">
        <v>2</v>
      </c>
      <c r="BS143" s="3" t="n">
        <v>0</v>
      </c>
      <c r="BT143" s="3" t="n">
        <v>0</v>
      </c>
      <c r="BU143" s="3" t="n">
        <v>207.4638</v>
      </c>
      <c r="BV143" s="3" t="n">
        <v>4.58121</v>
      </c>
      <c r="BW143" s="5" t="inlineStr"/>
      <c r="BX143" s="3" t="n">
        <v>1.099323</v>
      </c>
      <c r="BY143" s="3" t="n">
        <v>0.3251022</v>
      </c>
      <c r="BZ143" s="3" t="n">
        <v>0.5870919</v>
      </c>
      <c r="CA143" s="3" t="n">
        <v>2.058469</v>
      </c>
      <c r="CB143" s="3" t="n">
        <v>126.1846</v>
      </c>
      <c r="CC143" s="3" t="n">
        <v>1.099323</v>
      </c>
      <c r="CD143" s="3" t="n">
        <v>0</v>
      </c>
      <c r="CE143" s="10" t="n">
        <v>0.3251022</v>
      </c>
      <c r="CF143" s="3" t="n">
        <v>0.5870919</v>
      </c>
      <c r="CG143" s="3" t="n">
        <v>2.058469</v>
      </c>
      <c r="CH143" s="3" t="n">
        <v>126.1846</v>
      </c>
      <c r="CI143" s="3" t="n">
        <v>26</v>
      </c>
      <c r="CJ143" s="3" t="n">
        <v>0.3251022</v>
      </c>
      <c r="CK143" s="3" t="n">
        <v>14</v>
      </c>
      <c r="CL143" s="3" t="n">
        <v>49</v>
      </c>
      <c r="CM143" s="3" t="n">
        <v>126.1846</v>
      </c>
      <c r="CN143" s="3" t="n">
        <v>0.8271582095896844</v>
      </c>
      <c r="CO143" s="3" t="n">
        <v>0.7149204307548147</v>
      </c>
      <c r="CP143" s="3" t="n">
        <v>0.6635663107336554</v>
      </c>
      <c r="CQ143" s="3" t="n">
        <v>0.6943872907302772</v>
      </c>
      <c r="CR143" s="3" t="n">
        <v>0.6942781847021258</v>
      </c>
      <c r="CS143" s="3" t="n">
        <v>0.513920490795939</v>
      </c>
      <c r="CT143" s="3" t="n">
        <v>1</v>
      </c>
      <c r="CU143" s="3" t="n">
        <v>0</v>
      </c>
      <c r="CV143" s="3" t="n">
        <v>0</v>
      </c>
      <c r="CW143" s="3" t="n">
        <v>1</v>
      </c>
      <c r="CX143" s="3" t="n">
        <v>1</v>
      </c>
      <c r="CY143" s="3" t="n">
        <v>1</v>
      </c>
      <c r="CZ143" s="3" t="n">
        <v>2</v>
      </c>
      <c r="DA143" s="3" t="n">
        <v>1</v>
      </c>
      <c r="DB143" s="3" t="n">
        <v>1</v>
      </c>
      <c r="DC143" s="3" t="n">
        <v>1</v>
      </c>
      <c r="DD143" s="3" t="n">
        <v>1</v>
      </c>
      <c r="DE143" s="3" t="n">
        <v>1</v>
      </c>
      <c r="DF143" s="3" t="n">
        <v>3</v>
      </c>
      <c r="DG143" s="3" t="n">
        <v>8</v>
      </c>
      <c r="DH143" s="3" t="n">
        <v>7</v>
      </c>
      <c r="DI143" s="3" t="n">
        <v>7</v>
      </c>
      <c r="DJ143" s="3" t="n">
        <v>7</v>
      </c>
      <c r="DK143" s="3" t="n">
        <v>5</v>
      </c>
      <c r="DL143" s="3" t="n">
        <v>23</v>
      </c>
    </row>
    <row r="144">
      <c r="A144" s="1" t="n">
        <v>143</v>
      </c>
      <c r="B144" s="3" t="n">
        <v>146</v>
      </c>
      <c r="C144" s="3" t="n">
        <v>5</v>
      </c>
      <c r="D144" s="4" t="inlineStr">
        <is>
          <t>Phylloscopus bonelli</t>
        </is>
      </c>
      <c r="E144" s="4" t="inlineStr">
        <is>
          <t>a+b</t>
        </is>
      </c>
      <c r="F144" s="4" t="inlineStr">
        <is>
          <t>m</t>
        </is>
      </c>
      <c r="G144" s="4" t="inlineStr">
        <is>
          <t>10mn</t>
        </is>
      </c>
      <c r="H144" s="4" t="inlineStr">
        <is>
          <t>HNORMAL</t>
        </is>
      </c>
      <c r="I144" s="4" t="inlineStr">
        <is>
          <t>POLY</t>
        </is>
      </c>
      <c r="J144" s="5" t="inlineStr"/>
      <c r="K144" s="3" t="n">
        <v>275.0329294573732</v>
      </c>
      <c r="L144" s="5" t="inlineStr"/>
      <c r="M144" s="4" t="inlineStr">
        <is>
          <t>PhylBone-ab-10mn-m-hno-pol-ra</t>
        </is>
      </c>
      <c r="N144" s="3" t="n">
        <v>1</v>
      </c>
      <c r="O144" s="3" t="n">
        <v>37</v>
      </c>
      <c r="P144" s="3" t="n">
        <v>22.7789395359074</v>
      </c>
      <c r="Q144" s="3" t="n">
        <v>287.586762257787</v>
      </c>
      <c r="R144" s="4" t="inlineStr">
        <is>
          <t>HNORMAL</t>
        </is>
      </c>
      <c r="S144" s="4" t="inlineStr">
        <is>
          <t>POLY</t>
        </is>
      </c>
      <c r="T144" s="4" t="inlineStr">
        <is>
          <t>AIC</t>
        </is>
      </c>
      <c r="U144" s="3" t="n">
        <v>95</v>
      </c>
      <c r="V144" s="5" t="inlineStr"/>
      <c r="W144" s="3" t="n">
        <v>275.0329294573732</v>
      </c>
      <c r="X144" s="5" t="inlineStr"/>
      <c r="Y144" s="7" t="n">
        <v>1</v>
      </c>
      <c r="Z144" s="12" t="n">
        <v>45046.66328070602</v>
      </c>
      <c r="AA144" s="3" t="n">
        <v>0.7550960000000001</v>
      </c>
      <c r="AB144" s="4">
        <f>HYPERLINK("file:///PhylBone-ab-10mn-m-hno-pol-ra-a_uauv_a", "PhylBone-ab-10mn-m-hno-pol-ra-a_uauv_a")</f>
        <v/>
      </c>
      <c r="AC144" s="3" t="n">
        <v>36</v>
      </c>
      <c r="AD144" s="3" t="n">
        <v>96</v>
      </c>
      <c r="AE144" s="3" t="n">
        <v>190</v>
      </c>
      <c r="AF144" s="3" t="n">
        <v>0.1894737</v>
      </c>
      <c r="AG144" s="3" t="n">
        <v>0.2628742</v>
      </c>
      <c r="AH144" s="3" t="n">
        <v>0.1134171</v>
      </c>
      <c r="AI144" s="3" t="n">
        <v>0.3165333</v>
      </c>
      <c r="AJ144" s="3" t="n">
        <v>95</v>
      </c>
      <c r="AK144" s="3" t="n">
        <v>0</v>
      </c>
      <c r="AL144" s="3" t="n">
        <v>275.033</v>
      </c>
      <c r="AM144" s="3" t="n">
        <v>97.29729729729729</v>
      </c>
      <c r="AN144" s="3" t="n">
        <v>1</v>
      </c>
      <c r="AO144" s="3" t="n">
        <v>0</v>
      </c>
      <c r="AP144" s="3" t="n">
        <v>401.7653</v>
      </c>
      <c r="AQ144" s="7" t="n">
        <v>0.9665568</v>
      </c>
      <c r="AR144" s="3" t="n">
        <v>0.8327849000000001</v>
      </c>
      <c r="AS144" s="3" t="n">
        <v>0.3105774</v>
      </c>
      <c r="AT144" s="3" t="n">
        <v>0.9665568</v>
      </c>
      <c r="AU144" s="3" t="n">
        <v>5.442403e-05</v>
      </c>
      <c r="AV144" s="3" t="n">
        <v>0.232877</v>
      </c>
      <c r="AW144" s="3" t="n">
        <v>3.413312e-05</v>
      </c>
      <c r="AX144" s="3" t="n">
        <v>8.677715e-05</v>
      </c>
      <c r="AY144" s="3" t="n">
        <v>35</v>
      </c>
      <c r="AZ144" s="3" t="n">
        <v>0.4858137</v>
      </c>
      <c r="BA144" s="3" t="n">
        <v>0.232877</v>
      </c>
      <c r="BB144" s="3" t="n">
        <v>0.3046879</v>
      </c>
      <c r="BC144" s="3" t="n">
        <v>0.7746123</v>
      </c>
      <c r="BD144" s="3" t="n">
        <v>35</v>
      </c>
      <c r="BE144" s="3" t="n">
        <v>191.6989</v>
      </c>
      <c r="BF144" s="3" t="n">
        <v>0.1164385</v>
      </c>
      <c r="BG144" s="3" t="n">
        <v>151.4626</v>
      </c>
      <c r="BH144" s="3" t="n">
        <v>242.6241</v>
      </c>
      <c r="BI144" s="3" t="n">
        <v>35</v>
      </c>
      <c r="BJ144" s="3" t="n">
        <v>401.8829</v>
      </c>
      <c r="BK144" s="3" t="n">
        <v>403.3488</v>
      </c>
      <c r="BL144" s="3" t="n">
        <v>-199.8826</v>
      </c>
      <c r="BM144" s="7" t="n">
        <v>0.9948872</v>
      </c>
      <c r="BN144" s="3" t="n">
        <v>1</v>
      </c>
      <c r="BO144" s="3" t="n">
        <v>1</v>
      </c>
      <c r="BP144" s="4" t="inlineStr">
        <is>
          <t>HNORMAL</t>
        </is>
      </c>
      <c r="BQ144" s="4" t="inlineStr">
        <is>
          <t>POLY</t>
        </is>
      </c>
      <c r="BR144" s="3" t="n">
        <v>1</v>
      </c>
      <c r="BS144" s="3" t="n">
        <v>0</v>
      </c>
      <c r="BT144" s="3" t="n">
        <v>0</v>
      </c>
      <c r="BU144" s="3" t="n">
        <v>150.4212</v>
      </c>
      <c r="BV144" s="5" t="inlineStr"/>
      <c r="BW144" s="5" t="inlineStr"/>
      <c r="BX144" s="3" t="n">
        <v>1.641193</v>
      </c>
      <c r="BY144" s="3" t="n">
        <v>0.3511902</v>
      </c>
      <c r="BZ144" s="3" t="n">
        <v>0.835102</v>
      </c>
      <c r="CA144" s="3" t="n">
        <v>3.225373</v>
      </c>
      <c r="CB144" s="3" t="n">
        <v>113.2677</v>
      </c>
      <c r="CC144" s="3" t="n">
        <v>1.641193</v>
      </c>
      <c r="CD144" s="3" t="n">
        <v>0</v>
      </c>
      <c r="CE144" s="10" t="n">
        <v>0.3511902</v>
      </c>
      <c r="CF144" s="3" t="n">
        <v>0.835102</v>
      </c>
      <c r="CG144" s="3" t="n">
        <v>3.225373</v>
      </c>
      <c r="CH144" s="3" t="n">
        <v>113.2677</v>
      </c>
      <c r="CI144" s="3" t="n">
        <v>39</v>
      </c>
      <c r="CJ144" s="3" t="n">
        <v>0.3511902</v>
      </c>
      <c r="CK144" s="3" t="n">
        <v>20</v>
      </c>
      <c r="CL144" s="3" t="n">
        <v>77</v>
      </c>
      <c r="CM144" s="3" t="n">
        <v>113.2677</v>
      </c>
      <c r="CN144" s="3" t="n">
        <v>0.8017676732124088</v>
      </c>
      <c r="CO144" s="3" t="n">
        <v>0.7285828709210828</v>
      </c>
      <c r="CP144" s="3" t="n">
        <v>0.6512767190826975</v>
      </c>
      <c r="CQ144" s="3" t="n">
        <v>0.6804823543887192</v>
      </c>
      <c r="CR144" s="3" t="n">
        <v>0.6826701591483731</v>
      </c>
      <c r="CS144" s="3" t="n">
        <v>0.4700320034469691</v>
      </c>
      <c r="CT144" s="3" t="n">
        <v>0</v>
      </c>
      <c r="CU144" s="3" t="n">
        <v>1</v>
      </c>
      <c r="CV144" s="3" t="n">
        <v>0</v>
      </c>
      <c r="CW144" s="3" t="n">
        <v>1</v>
      </c>
      <c r="CX144" s="3" t="n">
        <v>2</v>
      </c>
      <c r="CY144" s="3" t="n">
        <v>0</v>
      </c>
      <c r="CZ144" s="3" t="n">
        <v>0</v>
      </c>
      <c r="DA144" s="3" t="n">
        <v>2</v>
      </c>
      <c r="DB144" s="3" t="n">
        <v>3</v>
      </c>
      <c r="DC144" s="3" t="n">
        <v>2</v>
      </c>
      <c r="DD144" s="3" t="n">
        <v>2</v>
      </c>
      <c r="DE144" s="3" t="n">
        <v>9</v>
      </c>
      <c r="DF144" s="3" t="n">
        <v>8</v>
      </c>
      <c r="DG144" s="3" t="n">
        <v>4</v>
      </c>
      <c r="DH144" s="3" t="n">
        <v>8</v>
      </c>
      <c r="DI144" s="3" t="n">
        <v>9</v>
      </c>
      <c r="DJ144" s="3" t="n">
        <v>8</v>
      </c>
      <c r="DK144" s="3" t="n">
        <v>8</v>
      </c>
      <c r="DL144" s="3" t="n">
        <v>8</v>
      </c>
    </row>
    <row r="145">
      <c r="A145" s="1" t="n">
        <v>144</v>
      </c>
      <c r="B145" s="3" t="n">
        <v>147</v>
      </c>
      <c r="C145" s="3" t="n">
        <v>5</v>
      </c>
      <c r="D145" s="4" t="inlineStr">
        <is>
          <t>Phylloscopus bonelli</t>
        </is>
      </c>
      <c r="E145" s="4" t="inlineStr">
        <is>
          <t>a+b</t>
        </is>
      </c>
      <c r="F145" s="4" t="inlineStr">
        <is>
          <t>m</t>
        </is>
      </c>
      <c r="G145" s="4" t="inlineStr">
        <is>
          <t>10mn</t>
        </is>
      </c>
      <c r="H145" s="4" t="inlineStr">
        <is>
          <t>HNORMAL</t>
        </is>
      </c>
      <c r="I145" s="4" t="inlineStr">
        <is>
          <t>POLY</t>
        </is>
      </c>
      <c r="J145" s="5" t="inlineStr"/>
      <c r="K145" s="3" t="n">
        <v>275.0389111438525</v>
      </c>
      <c r="L145" s="3" t="n">
        <v>9</v>
      </c>
      <c r="M145" s="4" t="inlineStr">
        <is>
          <t>PhylBone-ab-10mn-m-hno-pol-ra-ma</t>
        </is>
      </c>
      <c r="N145" s="3" t="n">
        <v>1</v>
      </c>
      <c r="O145" s="3" t="n">
        <v>37</v>
      </c>
      <c r="P145" s="3" t="n">
        <v>22.7789395359074</v>
      </c>
      <c r="Q145" s="3" t="n">
        <v>287.586762257787</v>
      </c>
      <c r="R145" s="4" t="inlineStr">
        <is>
          <t>HNORMAL</t>
        </is>
      </c>
      <c r="S145" s="4" t="inlineStr">
        <is>
          <t>POLY</t>
        </is>
      </c>
      <c r="T145" s="4" t="inlineStr">
        <is>
          <t>AIC</t>
        </is>
      </c>
      <c r="U145" s="3" t="n">
        <v>95</v>
      </c>
      <c r="V145" s="5" t="inlineStr"/>
      <c r="W145" s="3" t="n">
        <v>275.0389111438525</v>
      </c>
      <c r="X145" s="3" t="n">
        <v>9</v>
      </c>
      <c r="Y145" s="7" t="n">
        <v>1</v>
      </c>
      <c r="Z145" s="12" t="n">
        <v>45046.66328157407</v>
      </c>
      <c r="AA145" s="3" t="n">
        <v>0.7721</v>
      </c>
      <c r="AB145" s="4">
        <f>HYPERLINK("file:///PhylBone-ab-10mn-m-hno-pol-ra-ma-pvelbgk9", "PhylBone-ab-10mn-m-hno-pol-ra-ma-pvelbgk9")</f>
        <v/>
      </c>
      <c r="AC145" s="3" t="n">
        <v>36</v>
      </c>
      <c r="AD145" s="3" t="n">
        <v>96</v>
      </c>
      <c r="AE145" s="3" t="n">
        <v>190</v>
      </c>
      <c r="AF145" s="3" t="n">
        <v>0.1894737</v>
      </c>
      <c r="AG145" s="3" t="n">
        <v>0.2628742</v>
      </c>
      <c r="AH145" s="3" t="n">
        <v>0.1134171</v>
      </c>
      <c r="AI145" s="3" t="n">
        <v>0.3165333</v>
      </c>
      <c r="AJ145" s="3" t="n">
        <v>95</v>
      </c>
      <c r="AK145" s="3" t="n">
        <v>0</v>
      </c>
      <c r="AL145" s="3" t="n">
        <v>275.039</v>
      </c>
      <c r="AM145" s="3" t="n">
        <v>97.29729729729729</v>
      </c>
      <c r="AN145" s="3" t="n">
        <v>1</v>
      </c>
      <c r="AO145" s="3" t="n">
        <v>0</v>
      </c>
      <c r="AP145" s="3" t="n">
        <v>401.7665</v>
      </c>
      <c r="AQ145" s="7" t="n">
        <v>0.9665622</v>
      </c>
      <c r="AR145" s="3" t="n">
        <v>0.9665622</v>
      </c>
      <c r="AS145" s="5" t="inlineStr"/>
      <c r="AT145" s="5" t="inlineStr"/>
      <c r="AU145" s="3" t="n">
        <v>5.442604e-05</v>
      </c>
      <c r="AV145" s="3" t="n">
        <v>0.232877</v>
      </c>
      <c r="AW145" s="3" t="n">
        <v>3.413438e-05</v>
      </c>
      <c r="AX145" s="3" t="n">
        <v>8.678035e-05</v>
      </c>
      <c r="AY145" s="3" t="n">
        <v>35</v>
      </c>
      <c r="AZ145" s="3" t="n">
        <v>0.4857745</v>
      </c>
      <c r="BA145" s="3" t="n">
        <v>0.232877</v>
      </c>
      <c r="BB145" s="3" t="n">
        <v>0.3046632</v>
      </c>
      <c r="BC145" s="3" t="n">
        <v>0.7745498</v>
      </c>
      <c r="BD145" s="3" t="n">
        <v>35</v>
      </c>
      <c r="BE145" s="3" t="n">
        <v>191.6954</v>
      </c>
      <c r="BF145" s="3" t="n">
        <v>0.1164385</v>
      </c>
      <c r="BG145" s="3" t="n">
        <v>151.4598</v>
      </c>
      <c r="BH145" s="3" t="n">
        <v>242.6196</v>
      </c>
      <c r="BI145" s="3" t="n">
        <v>35</v>
      </c>
      <c r="BJ145" s="3" t="n">
        <v>401.8841</v>
      </c>
      <c r="BK145" s="3" t="n">
        <v>403.35</v>
      </c>
      <c r="BL145" s="3" t="n">
        <v>-199.8832</v>
      </c>
      <c r="BM145" s="7" t="n">
        <v>0.9948816</v>
      </c>
      <c r="BN145" s="3" t="n">
        <v>1</v>
      </c>
      <c r="BO145" s="3" t="n">
        <v>1</v>
      </c>
      <c r="BP145" s="4" t="inlineStr">
        <is>
          <t>HNORMAL</t>
        </is>
      </c>
      <c r="BQ145" s="4" t="inlineStr">
        <is>
          <t>POLY</t>
        </is>
      </c>
      <c r="BR145" s="3" t="n">
        <v>1</v>
      </c>
      <c r="BS145" s="3" t="n">
        <v>0</v>
      </c>
      <c r="BT145" s="3" t="n">
        <v>0</v>
      </c>
      <c r="BU145" s="3" t="n">
        <v>150.4145</v>
      </c>
      <c r="BV145" s="5" t="inlineStr"/>
      <c r="BW145" s="5" t="inlineStr"/>
      <c r="BX145" s="3" t="n">
        <v>1.641254</v>
      </c>
      <c r="BY145" s="3" t="n">
        <v>0.3511902</v>
      </c>
      <c r="BZ145" s="3" t="n">
        <v>0.8351328</v>
      </c>
      <c r="CA145" s="3" t="n">
        <v>3.225492</v>
      </c>
      <c r="CB145" s="3" t="n">
        <v>113.2677</v>
      </c>
      <c r="CC145" s="3" t="n">
        <v>1.641254</v>
      </c>
      <c r="CD145" s="3" t="n">
        <v>0</v>
      </c>
      <c r="CE145" s="10" t="n">
        <v>0.3511902</v>
      </c>
      <c r="CF145" s="3" t="n">
        <v>0.8351328</v>
      </c>
      <c r="CG145" s="3" t="n">
        <v>3.225492</v>
      </c>
      <c r="CH145" s="3" t="n">
        <v>113.2677</v>
      </c>
      <c r="CI145" s="3" t="n">
        <v>39</v>
      </c>
      <c r="CJ145" s="3" t="n">
        <v>0.3511902</v>
      </c>
      <c r="CK145" s="3" t="n">
        <v>20</v>
      </c>
      <c r="CL145" s="3" t="n">
        <v>77</v>
      </c>
      <c r="CM145" s="3" t="n">
        <v>113.2677</v>
      </c>
      <c r="CN145" s="3" t="n">
        <v>0.8017676684054224</v>
      </c>
      <c r="CO145" s="3" t="n">
        <v>0.7285828670989007</v>
      </c>
      <c r="CP145" s="3" t="n">
        <v>0.6512767156660674</v>
      </c>
      <c r="CQ145" s="3" t="n">
        <v>0.6804827736308412</v>
      </c>
      <c r="CR145" s="3" t="n">
        <v>0.6826697290084285</v>
      </c>
      <c r="CS145" s="3" t="n">
        <v>0.4700320012551369</v>
      </c>
      <c r="CT145" s="3" t="n">
        <v>0</v>
      </c>
      <c r="CU145" s="3" t="n">
        <v>1</v>
      </c>
      <c r="CV145" s="3" t="n">
        <v>0</v>
      </c>
      <c r="CW145" s="3" t="n">
        <v>0</v>
      </c>
      <c r="CX145" s="3" t="n">
        <v>3</v>
      </c>
      <c r="CY145" s="3" t="n">
        <v>1</v>
      </c>
      <c r="CZ145" s="3" t="n">
        <v>1</v>
      </c>
      <c r="DA145" s="3" t="n">
        <v>3</v>
      </c>
      <c r="DB145" s="3" t="n">
        <v>2</v>
      </c>
      <c r="DC145" s="3" t="n">
        <v>3</v>
      </c>
      <c r="DD145" s="3" t="n">
        <v>3</v>
      </c>
      <c r="DE145" s="3" t="n">
        <v>8</v>
      </c>
      <c r="DF145" s="3" t="n">
        <v>9</v>
      </c>
      <c r="DG145" s="3" t="n">
        <v>5</v>
      </c>
      <c r="DH145" s="3" t="n">
        <v>9</v>
      </c>
      <c r="DI145" s="3" t="n">
        <v>8</v>
      </c>
      <c r="DJ145" s="3" t="n">
        <v>9</v>
      </c>
      <c r="DK145" s="3" t="n">
        <v>9</v>
      </c>
      <c r="DL145" s="3" t="n">
        <v>9</v>
      </c>
    </row>
    <row r="146">
      <c r="A146" s="1" t="n">
        <v>145</v>
      </c>
      <c r="B146" s="3" t="n">
        <v>149</v>
      </c>
      <c r="C146" s="3" t="n">
        <v>5</v>
      </c>
      <c r="D146" s="4" t="inlineStr">
        <is>
          <t>Phylloscopus bonelli</t>
        </is>
      </c>
      <c r="E146" s="4" t="inlineStr">
        <is>
          <t>a+b</t>
        </is>
      </c>
      <c r="F146" s="4" t="inlineStr">
        <is>
          <t>m</t>
        </is>
      </c>
      <c r="G146" s="4" t="inlineStr">
        <is>
          <t>10mn</t>
        </is>
      </c>
      <c r="H146" s="4" t="inlineStr">
        <is>
          <t>HNORMAL</t>
        </is>
      </c>
      <c r="I146" s="4" t="inlineStr">
        <is>
          <t>POLY</t>
        </is>
      </c>
      <c r="J146" s="3" t="n">
        <v>26.71480654523855</v>
      </c>
      <c r="K146" s="5" t="inlineStr"/>
      <c r="L146" s="3" t="n">
        <v>8</v>
      </c>
      <c r="M146" s="4" t="inlineStr">
        <is>
          <t>PhylBone-ab-10mn-m-hno-pol-la-ma</t>
        </is>
      </c>
      <c r="N146" s="3" t="n">
        <v>1</v>
      </c>
      <c r="O146" s="3" t="n">
        <v>37</v>
      </c>
      <c r="P146" s="3" t="n">
        <v>22.7789395359074</v>
      </c>
      <c r="Q146" s="3" t="n">
        <v>287.586762257787</v>
      </c>
      <c r="R146" s="4" t="inlineStr">
        <is>
          <t>HNORMAL</t>
        </is>
      </c>
      <c r="S146" s="4" t="inlineStr">
        <is>
          <t>POLY</t>
        </is>
      </c>
      <c r="T146" s="4" t="inlineStr">
        <is>
          <t>AIC</t>
        </is>
      </c>
      <c r="U146" s="3" t="n">
        <v>95</v>
      </c>
      <c r="V146" s="3" t="n">
        <v>26.71480654523855</v>
      </c>
      <c r="W146" s="5" t="inlineStr"/>
      <c r="X146" s="3" t="n">
        <v>8</v>
      </c>
      <c r="Y146" s="7" t="n">
        <v>1</v>
      </c>
      <c r="Z146" s="12" t="n">
        <v>45046.66328657408</v>
      </c>
      <c r="AA146" s="3" t="n">
        <v>0.7500140000000001</v>
      </c>
      <c r="AB146" s="4">
        <f>HYPERLINK("file:///PhylBone-ab-10mn-m-hno-pol-la-ma-v2mc_4o8", "PhylBone-ab-10mn-m-hno-pol-la-ma-v2mc_4o8")</f>
        <v/>
      </c>
      <c r="AC146" s="3" t="n">
        <v>36</v>
      </c>
      <c r="AD146" s="3" t="n">
        <v>96</v>
      </c>
      <c r="AE146" s="3" t="n">
        <v>190</v>
      </c>
      <c r="AF146" s="3" t="n">
        <v>0.1894737</v>
      </c>
      <c r="AG146" s="3" t="n">
        <v>0.2628742</v>
      </c>
      <c r="AH146" s="3" t="n">
        <v>0.1134171</v>
      </c>
      <c r="AI146" s="3" t="n">
        <v>0.3165333</v>
      </c>
      <c r="AJ146" s="3" t="n">
        <v>95</v>
      </c>
      <c r="AK146" s="3" t="n">
        <v>26.7148</v>
      </c>
      <c r="AL146" s="3" t="n">
        <v>287.5868</v>
      </c>
      <c r="AM146" s="3" t="n">
        <v>97.29729729729729</v>
      </c>
      <c r="AN146" s="3" t="n">
        <v>1</v>
      </c>
      <c r="AO146" s="3" t="n">
        <v>0</v>
      </c>
      <c r="AP146" s="3" t="n">
        <v>401.3393</v>
      </c>
      <c r="AQ146" s="7" t="n">
        <v>0.9730072</v>
      </c>
      <c r="AR146" s="3" t="n">
        <v>0.9730072</v>
      </c>
      <c r="AS146" s="5" t="inlineStr"/>
      <c r="AT146" s="5" t="inlineStr"/>
      <c r="AU146" s="3" t="n">
        <v>5.343062e-05</v>
      </c>
      <c r="AV146" s="3" t="n">
        <v>0.2352968</v>
      </c>
      <c r="AW146" s="3" t="n">
        <v>3.335229e-05</v>
      </c>
      <c r="AX146" s="3" t="n">
        <v>8.559626e-05</v>
      </c>
      <c r="AY146" s="3" t="n">
        <v>35</v>
      </c>
      <c r="AZ146" s="3" t="n">
        <v>0.4525869</v>
      </c>
      <c r="BA146" s="3" t="n">
        <v>0.2352969</v>
      </c>
      <c r="BB146" s="3" t="n">
        <v>0.2825123</v>
      </c>
      <c r="BC146" s="3" t="n">
        <v>0.7250478</v>
      </c>
      <c r="BD146" s="3" t="n">
        <v>35</v>
      </c>
      <c r="BE146" s="3" t="n">
        <v>193.4728</v>
      </c>
      <c r="BF146" s="3" t="n">
        <v>0.1176484</v>
      </c>
      <c r="BG146" s="3" t="n">
        <v>152.4929</v>
      </c>
      <c r="BH146" s="3" t="n">
        <v>245.4653</v>
      </c>
      <c r="BI146" s="3" t="n">
        <v>35</v>
      </c>
      <c r="BJ146" s="3" t="n">
        <v>401.4569</v>
      </c>
      <c r="BK146" s="3" t="n">
        <v>402.9228</v>
      </c>
      <c r="BL146" s="3" t="n">
        <v>-199.6696</v>
      </c>
      <c r="BM146" s="7" t="n">
        <v>0.9892722</v>
      </c>
      <c r="BN146" s="3" t="n">
        <v>1</v>
      </c>
      <c r="BO146" s="3" t="n">
        <v>1</v>
      </c>
      <c r="BP146" s="4" t="inlineStr">
        <is>
          <t>HNORMAL</t>
        </is>
      </c>
      <c r="BQ146" s="4" t="inlineStr">
        <is>
          <t>POLY</t>
        </is>
      </c>
      <c r="BR146" s="3" t="n">
        <v>1</v>
      </c>
      <c r="BS146" s="3" t="n">
        <v>0</v>
      </c>
      <c r="BT146" s="3" t="n">
        <v>0</v>
      </c>
      <c r="BU146" s="3" t="n">
        <v>150.9169</v>
      </c>
      <c r="BV146" s="5" t="inlineStr"/>
      <c r="BW146" s="5" t="inlineStr"/>
      <c r="BX146" s="3" t="n">
        <v>1.611236</v>
      </c>
      <c r="BY146" s="3" t="n">
        <v>0.3527995</v>
      </c>
      <c r="BZ146" s="3" t="n">
        <v>0.8174201</v>
      </c>
      <c r="CA146" s="3" t="n">
        <v>3.175946</v>
      </c>
      <c r="CB146" s="3" t="n">
        <v>112.3893</v>
      </c>
      <c r="CC146" s="3" t="n">
        <v>1.611236</v>
      </c>
      <c r="CD146" s="3" t="n">
        <v>0</v>
      </c>
      <c r="CE146" s="10" t="n">
        <v>0.3527995</v>
      </c>
      <c r="CF146" s="3" t="n">
        <v>0.8174201</v>
      </c>
      <c r="CG146" s="3" t="n">
        <v>3.175946</v>
      </c>
      <c r="CH146" s="3" t="n">
        <v>112.3893</v>
      </c>
      <c r="CI146" s="3" t="n">
        <v>39</v>
      </c>
      <c r="CJ146" s="3" t="n">
        <v>0.3527995</v>
      </c>
      <c r="CK146" s="3" t="n">
        <v>20</v>
      </c>
      <c r="CL146" s="3" t="n">
        <v>76</v>
      </c>
      <c r="CM146" s="3" t="n">
        <v>112.3893</v>
      </c>
      <c r="CN146" s="3" t="n">
        <v>0.8003253785920676</v>
      </c>
      <c r="CO146" s="3" t="n">
        <v>0.726612261534139</v>
      </c>
      <c r="CP146" s="3" t="n">
        <v>0.6478381582045486</v>
      </c>
      <c r="CQ146" s="3" t="n">
        <v>0.6777885847243723</v>
      </c>
      <c r="CR146" s="3" t="n">
        <v>0.6790382248253423</v>
      </c>
      <c r="CS146" s="3" t="n">
        <v>0.4655779650767838</v>
      </c>
      <c r="CT146" s="3" t="n">
        <v>1</v>
      </c>
      <c r="CU146" s="3" t="n">
        <v>0</v>
      </c>
      <c r="CV146" s="3" t="n">
        <v>0</v>
      </c>
      <c r="CW146" s="3" t="n">
        <v>3</v>
      </c>
      <c r="CX146" s="3" t="n">
        <v>2</v>
      </c>
      <c r="CY146" s="3" t="n">
        <v>2</v>
      </c>
      <c r="CZ146" s="3" t="n">
        <v>0</v>
      </c>
      <c r="DA146" s="3" t="n">
        <v>2</v>
      </c>
      <c r="DB146" s="3" t="n">
        <v>2</v>
      </c>
      <c r="DC146" s="3" t="n">
        <v>2</v>
      </c>
      <c r="DD146" s="3" t="n">
        <v>2</v>
      </c>
      <c r="DE146" s="3" t="n">
        <v>7</v>
      </c>
      <c r="DF146" s="3" t="n">
        <v>10</v>
      </c>
      <c r="DG146" s="3" t="n">
        <v>6</v>
      </c>
      <c r="DH146" s="3" t="n">
        <v>10</v>
      </c>
      <c r="DI146" s="3" t="n">
        <v>10</v>
      </c>
      <c r="DJ146" s="3" t="n">
        <v>10</v>
      </c>
      <c r="DK146" s="3" t="n">
        <v>10</v>
      </c>
      <c r="DL146" s="3" t="n">
        <v>19</v>
      </c>
    </row>
    <row r="147">
      <c r="A147" s="1" t="n">
        <v>146</v>
      </c>
      <c r="B147" t="n">
        <v>158</v>
      </c>
      <c r="C147" t="n">
        <v>5</v>
      </c>
      <c r="D147" s="8" t="inlineStr">
        <is>
          <t>Phylloscopus bonelli</t>
        </is>
      </c>
      <c r="E147" s="8" t="inlineStr">
        <is>
          <t>a+b</t>
        </is>
      </c>
      <c r="F147" s="8" t="inlineStr">
        <is>
          <t>m</t>
        </is>
      </c>
      <c r="G147" s="8" t="inlineStr">
        <is>
          <t>10mn</t>
        </is>
      </c>
      <c r="H147" s="8" t="inlineStr">
        <is>
          <t>HAZARD</t>
        </is>
      </c>
      <c r="I147" s="8" t="inlineStr">
        <is>
          <t>POLY</t>
        </is>
      </c>
      <c r="J147" s="9" t="inlineStr"/>
      <c r="K147" s="9" t="inlineStr"/>
      <c r="L147" s="9" t="inlineStr"/>
      <c r="M147" s="8" t="inlineStr">
        <is>
          <t>PhylBone-ab-10mn-m-haz-pol</t>
        </is>
      </c>
      <c r="N147" t="n">
        <v>0</v>
      </c>
      <c r="O147" t="n">
        <v>37</v>
      </c>
      <c r="P147" t="n">
        <v>22.7789395359074</v>
      </c>
      <c r="Q147" t="n">
        <v>287.586762257787</v>
      </c>
      <c r="R147" s="8" t="inlineStr">
        <is>
          <t>HAZARD</t>
        </is>
      </c>
      <c r="S147" s="8" t="inlineStr">
        <is>
          <t>POLY</t>
        </is>
      </c>
      <c r="T147" s="8" t="inlineStr">
        <is>
          <t>AIC</t>
        </is>
      </c>
      <c r="U147" t="n">
        <v>95</v>
      </c>
      <c r="V147" s="9" t="inlineStr"/>
      <c r="W147" s="9" t="inlineStr"/>
      <c r="X147" s="9" t="inlineStr"/>
      <c r="Y147" s="6" t="n">
        <v>2</v>
      </c>
      <c r="Z147" s="2" t="n">
        <v>45046.66328791666</v>
      </c>
      <c r="AA147" t="n">
        <v>0.9310479999999999</v>
      </c>
      <c r="AB147" s="8">
        <f>HYPERLINK("file:///PhylBone-ab-10mn-m-haz-pol-pstcgcgy", "PhylBone-ab-10mn-m-haz-pol-pstcgcgy")</f>
        <v/>
      </c>
      <c r="AC147" t="n">
        <v>37</v>
      </c>
      <c r="AD147" t="n">
        <v>96</v>
      </c>
      <c r="AE147" t="n">
        <v>190</v>
      </c>
      <c r="AF147" t="n">
        <v>0.1947368</v>
      </c>
      <c r="AG147" t="n">
        <v>0.2561077</v>
      </c>
      <c r="AH147" t="n">
        <v>0.1180684</v>
      </c>
      <c r="AI147" t="n">
        <v>0.3211903</v>
      </c>
      <c r="AJ147" t="n">
        <v>95</v>
      </c>
      <c r="AK147" t="n">
        <v>0</v>
      </c>
      <c r="AL147" t="n">
        <v>287.5868</v>
      </c>
      <c r="AM147" t="n">
        <v>100</v>
      </c>
      <c r="AN147" t="n">
        <v>2</v>
      </c>
      <c r="AO147" t="n">
        <v>2.395200000000045</v>
      </c>
      <c r="AP147" t="n">
        <v>418.5624</v>
      </c>
      <c r="AQ147" s="7" t="n">
        <v>0.9665532</v>
      </c>
      <c r="AR147" t="n">
        <v>0.4292055</v>
      </c>
      <c r="AS147" t="n">
        <v>0.3421073</v>
      </c>
      <c r="AT147" t="n">
        <v>0.9665532</v>
      </c>
      <c r="AU147" t="n">
        <v>4.179852e-05</v>
      </c>
      <c r="AV147" t="n">
        <v>0.2303662</v>
      </c>
      <c r="AW147" t="n">
        <v>2.634359e-05</v>
      </c>
      <c r="AX147" t="n">
        <v>6.632036e-05</v>
      </c>
      <c r="AY147" t="n">
        <v>35</v>
      </c>
      <c r="AZ147" t="n">
        <v>0.5785372</v>
      </c>
      <c r="BA147" t="n">
        <v>0.2303662</v>
      </c>
      <c r="BB147" t="n">
        <v>0.3646241</v>
      </c>
      <c r="BC147" t="n">
        <v>0.9179463</v>
      </c>
      <c r="BD147" t="n">
        <v>35</v>
      </c>
      <c r="BE147" t="n">
        <v>218.7432</v>
      </c>
      <c r="BF147" t="n">
        <v>0.1151831</v>
      </c>
      <c r="BG147" t="n">
        <v>173.2671</v>
      </c>
      <c r="BH147" t="n">
        <v>276.1551</v>
      </c>
      <c r="BI147" t="n">
        <v>35</v>
      </c>
      <c r="BJ147" t="n">
        <v>418.9153</v>
      </c>
      <c r="BK147" t="n">
        <v>421.7842</v>
      </c>
      <c r="BL147" t="n">
        <v>-207.2812</v>
      </c>
      <c r="BM147" s="7" t="n">
        <v>0.9913341</v>
      </c>
      <c r="BN147" t="n">
        <v>1</v>
      </c>
      <c r="BO147" t="n">
        <v>1</v>
      </c>
      <c r="BP147" s="8" t="inlineStr">
        <is>
          <t>HAZARD</t>
        </is>
      </c>
      <c r="BQ147" s="8" t="inlineStr">
        <is>
          <t>POLY</t>
        </is>
      </c>
      <c r="BR147" t="n">
        <v>2</v>
      </c>
      <c r="BS147" t="n">
        <v>0</v>
      </c>
      <c r="BT147" t="n">
        <v>0</v>
      </c>
      <c r="BU147" t="n">
        <v>182.8004</v>
      </c>
      <c r="BV147" t="n">
        <v>3.207954</v>
      </c>
      <c r="BW147" s="9" t="inlineStr"/>
      <c r="BX147" t="n">
        <v>1.295475</v>
      </c>
      <c r="BY147" t="n">
        <v>0.3444703</v>
      </c>
      <c r="BZ147" t="n">
        <v>0.6672391</v>
      </c>
      <c r="CA147" t="n">
        <v>2.515225</v>
      </c>
      <c r="CB147" t="n">
        <v>111.9681</v>
      </c>
      <c r="CC147" t="n">
        <v>1.295475</v>
      </c>
      <c r="CD147" t="n">
        <v>0.004676899999999984</v>
      </c>
      <c r="CE147" s="10" t="n">
        <v>0.3444703</v>
      </c>
      <c r="CF147" t="n">
        <v>0.6672391</v>
      </c>
      <c r="CG147" t="n">
        <v>2.515225</v>
      </c>
      <c r="CH147" t="n">
        <v>111.9681</v>
      </c>
      <c r="CI147" t="n">
        <v>31</v>
      </c>
      <c r="CJ147" t="n">
        <v>0.3444703</v>
      </c>
      <c r="CK147" t="n">
        <v>16</v>
      </c>
      <c r="CL147" t="n">
        <v>60</v>
      </c>
      <c r="CM147" t="n">
        <v>111.9681</v>
      </c>
      <c r="CN147" t="n">
        <v>0.8109734133005972</v>
      </c>
      <c r="CO147" t="n">
        <v>0.6936116913838839</v>
      </c>
      <c r="CP147" t="n">
        <v>0.6265332869483412</v>
      </c>
      <c r="CQ147" t="n">
        <v>0.6574524207002782</v>
      </c>
      <c r="CR147" t="n">
        <v>0.6593043113128422</v>
      </c>
      <c r="CS147" t="n">
        <v>0.463151696529098</v>
      </c>
      <c r="CT147" t="n">
        <v>0</v>
      </c>
      <c r="CU147" t="n">
        <v>0</v>
      </c>
      <c r="CV147" t="n">
        <v>1</v>
      </c>
      <c r="CW147" t="n">
        <v>1</v>
      </c>
      <c r="CX147" t="n">
        <v>1</v>
      </c>
      <c r="CY147" t="n">
        <v>1</v>
      </c>
      <c r="CZ147" t="n">
        <v>1</v>
      </c>
      <c r="DA147" t="n">
        <v>1</v>
      </c>
      <c r="DB147" t="n">
        <v>1</v>
      </c>
      <c r="DC147" t="n">
        <v>1</v>
      </c>
      <c r="DD147" t="n">
        <v>1</v>
      </c>
      <c r="DE147" t="n">
        <v>10</v>
      </c>
      <c r="DF147" t="n">
        <v>6</v>
      </c>
      <c r="DG147" t="n">
        <v>15</v>
      </c>
      <c r="DH147" t="n">
        <v>12</v>
      </c>
      <c r="DI147" t="n">
        <v>12</v>
      </c>
      <c r="DJ147" t="n">
        <v>12</v>
      </c>
      <c r="DK147" t="n">
        <v>12</v>
      </c>
      <c r="DL147" t="n">
        <v>1</v>
      </c>
    </row>
    <row r="148">
      <c r="A148" s="1" t="n">
        <v>147</v>
      </c>
      <c r="B148" t="n">
        <v>159</v>
      </c>
      <c r="C148" t="n">
        <v>5</v>
      </c>
      <c r="D148" s="8" t="inlineStr">
        <is>
          <t>Phylloscopus bonelli</t>
        </is>
      </c>
      <c r="E148" s="8" t="inlineStr">
        <is>
          <t>a+b</t>
        </is>
      </c>
      <c r="F148" s="8" t="inlineStr">
        <is>
          <t>m</t>
        </is>
      </c>
      <c r="G148" s="8" t="inlineStr">
        <is>
          <t>10mn</t>
        </is>
      </c>
      <c r="H148" s="8" t="inlineStr">
        <is>
          <t>HAZARD</t>
        </is>
      </c>
      <c r="I148" s="8" t="inlineStr">
        <is>
          <t>POLY</t>
        </is>
      </c>
      <c r="J148" s="9" t="inlineStr"/>
      <c r="K148" s="9" t="inlineStr"/>
      <c r="L148" t="n">
        <v>9</v>
      </c>
      <c r="M148" s="8" t="inlineStr">
        <is>
          <t>PhylBone-ab-10mn-m-haz-pol-ma</t>
        </is>
      </c>
      <c r="N148" t="n">
        <v>1</v>
      </c>
      <c r="O148" t="n">
        <v>37</v>
      </c>
      <c r="P148" t="n">
        <v>22.7789395359074</v>
      </c>
      <c r="Q148" t="n">
        <v>287.586762257787</v>
      </c>
      <c r="R148" s="8" t="inlineStr">
        <is>
          <t>HAZARD</t>
        </is>
      </c>
      <c r="S148" s="8" t="inlineStr">
        <is>
          <t>POLY</t>
        </is>
      </c>
      <c r="T148" s="8" t="inlineStr">
        <is>
          <t>AIC</t>
        </is>
      </c>
      <c r="U148" t="n">
        <v>95</v>
      </c>
      <c r="V148" s="9" t="inlineStr"/>
      <c r="W148" s="9" t="inlineStr"/>
      <c r="X148" t="n">
        <v>9</v>
      </c>
      <c r="Y148" s="6" t="n">
        <v>2</v>
      </c>
      <c r="Z148" s="2" t="n">
        <v>45046.6632880787</v>
      </c>
      <c r="AA148" t="n">
        <v>0.7860480000000001</v>
      </c>
      <c r="AB148" s="8">
        <f>HYPERLINK("file:///PhylBone-ab-10mn-m-haz-pol-ma-sbuu8wzw", "PhylBone-ab-10mn-m-haz-pol-ma-sbuu8wzw")</f>
        <v/>
      </c>
      <c r="AC148" t="n">
        <v>37</v>
      </c>
      <c r="AD148" t="n">
        <v>96</v>
      </c>
      <c r="AE148" t="n">
        <v>190</v>
      </c>
      <c r="AF148" t="n">
        <v>0.1947368</v>
      </c>
      <c r="AG148" t="n">
        <v>0.2561077</v>
      </c>
      <c r="AH148" t="n">
        <v>0.1180684</v>
      </c>
      <c r="AI148" t="n">
        <v>0.3211903</v>
      </c>
      <c r="AJ148" t="n">
        <v>95</v>
      </c>
      <c r="AK148" t="n">
        <v>0</v>
      </c>
      <c r="AL148" t="n">
        <v>287.5868</v>
      </c>
      <c r="AM148" t="n">
        <v>100</v>
      </c>
      <c r="AN148" t="n">
        <v>2</v>
      </c>
      <c r="AO148" t="n">
        <v>2.395200000000045</v>
      </c>
      <c r="AP148" t="n">
        <v>418.5624</v>
      </c>
      <c r="AQ148" s="7" t="n">
        <v>0.9665532</v>
      </c>
      <c r="AR148" t="n">
        <v>0.9665532</v>
      </c>
      <c r="AS148" s="9" t="inlineStr"/>
      <c r="AT148" s="9" t="inlineStr"/>
      <c r="AU148" t="n">
        <v>4.179852e-05</v>
      </c>
      <c r="AV148" t="n">
        <v>0.2303662</v>
      </c>
      <c r="AW148" t="n">
        <v>2.634359e-05</v>
      </c>
      <c r="AX148" t="n">
        <v>6.632036e-05</v>
      </c>
      <c r="AY148" t="n">
        <v>35</v>
      </c>
      <c r="AZ148" t="n">
        <v>0.5785372</v>
      </c>
      <c r="BA148" t="n">
        <v>0.2303662</v>
      </c>
      <c r="BB148" t="n">
        <v>0.3646241</v>
      </c>
      <c r="BC148" t="n">
        <v>0.9179463</v>
      </c>
      <c r="BD148" t="n">
        <v>35</v>
      </c>
      <c r="BE148" t="n">
        <v>218.7432</v>
      </c>
      <c r="BF148" t="n">
        <v>0.1151831</v>
      </c>
      <c r="BG148" t="n">
        <v>173.2671</v>
      </c>
      <c r="BH148" t="n">
        <v>276.1551</v>
      </c>
      <c r="BI148" t="n">
        <v>35</v>
      </c>
      <c r="BJ148" t="n">
        <v>418.9153</v>
      </c>
      <c r="BK148" t="n">
        <v>421.7842</v>
      </c>
      <c r="BL148" t="n">
        <v>-207.2812</v>
      </c>
      <c r="BM148" s="7" t="n">
        <v>0.9913341</v>
      </c>
      <c r="BN148" t="n">
        <v>1</v>
      </c>
      <c r="BO148" t="n">
        <v>1</v>
      </c>
      <c r="BP148" s="8" t="inlineStr">
        <is>
          <t>HAZARD</t>
        </is>
      </c>
      <c r="BQ148" s="8" t="inlineStr">
        <is>
          <t>POLY</t>
        </is>
      </c>
      <c r="BR148" t="n">
        <v>2</v>
      </c>
      <c r="BS148" t="n">
        <v>0</v>
      </c>
      <c r="BT148" t="n">
        <v>0</v>
      </c>
      <c r="BU148" t="n">
        <v>182.8004</v>
      </c>
      <c r="BV148" t="n">
        <v>3.207954</v>
      </c>
      <c r="BW148" s="9" t="inlineStr"/>
      <c r="BX148" t="n">
        <v>1.295475</v>
      </c>
      <c r="BY148" t="n">
        <v>0.3444703</v>
      </c>
      <c r="BZ148" t="n">
        <v>0.6672391</v>
      </c>
      <c r="CA148" t="n">
        <v>2.515225</v>
      </c>
      <c r="CB148" t="n">
        <v>111.9681</v>
      </c>
      <c r="CC148" t="n">
        <v>1.295475</v>
      </c>
      <c r="CD148" t="n">
        <v>0.004676899999999984</v>
      </c>
      <c r="CE148" s="10" t="n">
        <v>0.3444703</v>
      </c>
      <c r="CF148" t="n">
        <v>0.6672391</v>
      </c>
      <c r="CG148" t="n">
        <v>2.515225</v>
      </c>
      <c r="CH148" t="n">
        <v>111.9681</v>
      </c>
      <c r="CI148" t="n">
        <v>31</v>
      </c>
      <c r="CJ148" t="n">
        <v>0.3444703</v>
      </c>
      <c r="CK148" t="n">
        <v>16</v>
      </c>
      <c r="CL148" t="n">
        <v>60</v>
      </c>
      <c r="CM148" t="n">
        <v>111.9681</v>
      </c>
      <c r="CN148" t="n">
        <v>0.8109734133005972</v>
      </c>
      <c r="CO148" t="n">
        <v>0.6936116913838839</v>
      </c>
      <c r="CP148" t="n">
        <v>0.6265332869483412</v>
      </c>
      <c r="CQ148" t="n">
        <v>0.6574524207002782</v>
      </c>
      <c r="CR148" t="n">
        <v>0.6593043113128422</v>
      </c>
      <c r="CS148" t="n">
        <v>0.463151696529098</v>
      </c>
      <c r="CT148" t="n">
        <v>0</v>
      </c>
      <c r="CU148" t="n">
        <v>0</v>
      </c>
      <c r="CV148" t="n">
        <v>1</v>
      </c>
      <c r="CW148" t="n">
        <v>1</v>
      </c>
      <c r="CX148" t="n">
        <v>1</v>
      </c>
      <c r="CY148" t="n">
        <v>1</v>
      </c>
      <c r="CZ148" t="n">
        <v>1</v>
      </c>
      <c r="DA148" t="n">
        <v>1</v>
      </c>
      <c r="DB148" t="n">
        <v>1</v>
      </c>
      <c r="DC148" t="n">
        <v>1</v>
      </c>
      <c r="DD148" t="n">
        <v>1</v>
      </c>
      <c r="DE148" t="n">
        <v>11</v>
      </c>
      <c r="DF148" t="n">
        <v>7</v>
      </c>
      <c r="DG148" t="n">
        <v>14</v>
      </c>
      <c r="DH148" t="n">
        <v>11</v>
      </c>
      <c r="DI148" t="n">
        <v>11</v>
      </c>
      <c r="DJ148" t="n">
        <v>11</v>
      </c>
      <c r="DK148" t="n">
        <v>11</v>
      </c>
      <c r="DL148" t="n">
        <v>3</v>
      </c>
    </row>
    <row r="149">
      <c r="A149" s="1" t="n">
        <v>148</v>
      </c>
      <c r="B149" s="3" t="n">
        <v>151</v>
      </c>
      <c r="C149" s="3" t="n">
        <v>5</v>
      </c>
      <c r="D149" s="4" t="inlineStr">
        <is>
          <t>Phylloscopus bonelli</t>
        </is>
      </c>
      <c r="E149" s="4" t="inlineStr">
        <is>
          <t>a+b</t>
        </is>
      </c>
      <c r="F149" s="4" t="inlineStr">
        <is>
          <t>m</t>
        </is>
      </c>
      <c r="G149" s="4" t="inlineStr">
        <is>
          <t>10mn</t>
        </is>
      </c>
      <c r="H149" s="4" t="inlineStr">
        <is>
          <t>HNORMAL</t>
        </is>
      </c>
      <c r="I149" s="4" t="inlineStr">
        <is>
          <t>POLY</t>
        </is>
      </c>
      <c r="J149" s="3" t="n">
        <v>24.51650568433719</v>
      </c>
      <c r="K149" s="3" t="n">
        <v>274.384786075306</v>
      </c>
      <c r="L149" s="3" t="n">
        <v>5</v>
      </c>
      <c r="M149" s="4" t="inlineStr">
        <is>
          <t>PhylBone-ab-10mn-m-hno-pol-la-ra-ma</t>
        </is>
      </c>
      <c r="N149" s="3" t="n">
        <v>1</v>
      </c>
      <c r="O149" s="3" t="n">
        <v>37</v>
      </c>
      <c r="P149" s="3" t="n">
        <v>22.7789395359074</v>
      </c>
      <c r="Q149" s="3" t="n">
        <v>287.586762257787</v>
      </c>
      <c r="R149" s="4" t="inlineStr">
        <is>
          <t>HNORMAL</t>
        </is>
      </c>
      <c r="S149" s="4" t="inlineStr">
        <is>
          <t>POLY</t>
        </is>
      </c>
      <c r="T149" s="4" t="inlineStr">
        <is>
          <t>AIC</t>
        </is>
      </c>
      <c r="U149" s="3" t="n">
        <v>95</v>
      </c>
      <c r="V149" s="3" t="n">
        <v>24.51650568433719</v>
      </c>
      <c r="W149" s="3" t="n">
        <v>274.384786075306</v>
      </c>
      <c r="X149" s="3" t="n">
        <v>5</v>
      </c>
      <c r="Y149" s="7" t="n">
        <v>1</v>
      </c>
      <c r="Z149" s="12" t="n">
        <v>45046.66328680555</v>
      </c>
      <c r="AA149" s="3" t="n">
        <v>0.7830279999999999</v>
      </c>
      <c r="AB149" s="4">
        <f>HYPERLINK("file:///PhylBone-ab-10mn-m-hno-pol-la-ra-ma-dfe0rohm", "PhylBone-ab-10mn-m-hno-pol-la-ra-ma-dfe0rohm")</f>
        <v/>
      </c>
      <c r="AC149" s="3" t="n">
        <v>35</v>
      </c>
      <c r="AD149" s="3" t="n">
        <v>96</v>
      </c>
      <c r="AE149" s="3" t="n">
        <v>190</v>
      </c>
      <c r="AF149" s="3" t="n">
        <v>0.1842105</v>
      </c>
      <c r="AG149" s="3" t="n">
        <v>0.2699955</v>
      </c>
      <c r="AH149" s="3" t="n">
        <v>0.1087956</v>
      </c>
      <c r="AI149" s="3" t="n">
        <v>0.3119015</v>
      </c>
      <c r="AJ149" s="3" t="n">
        <v>95</v>
      </c>
      <c r="AK149" s="3" t="n">
        <v>24.5165</v>
      </c>
      <c r="AL149" s="3" t="n">
        <v>274.385</v>
      </c>
      <c r="AM149" s="3" t="n">
        <v>94.5945945945946</v>
      </c>
      <c r="AN149" s="3" t="n">
        <v>1</v>
      </c>
      <c r="AO149" s="3" t="n">
        <v>0</v>
      </c>
      <c r="AP149" s="3" t="n">
        <v>387.0648</v>
      </c>
      <c r="AQ149" s="7" t="n">
        <v>0.9776428</v>
      </c>
      <c r="AR149" s="3" t="n">
        <v>0.9776428</v>
      </c>
      <c r="AS149" s="5" t="inlineStr"/>
      <c r="AT149" s="5" t="inlineStr"/>
      <c r="AU149" s="3" t="n">
        <v>5.386996e-05</v>
      </c>
      <c r="AV149" s="3" t="n">
        <v>0.2461071</v>
      </c>
      <c r="AW149" s="3" t="n">
        <v>3.290937e-05</v>
      </c>
      <c r="AX149" s="3" t="n">
        <v>8.818072e-05</v>
      </c>
      <c r="AY149" s="3" t="n">
        <v>34</v>
      </c>
      <c r="AZ149" s="3" t="n">
        <v>0.4931313</v>
      </c>
      <c r="BA149" s="3" t="n">
        <v>0.2461071</v>
      </c>
      <c r="BB149" s="3" t="n">
        <v>0.3012559</v>
      </c>
      <c r="BC149" s="3" t="n">
        <v>0.8072157</v>
      </c>
      <c r="BD149" s="3" t="n">
        <v>34</v>
      </c>
      <c r="BE149" s="3" t="n">
        <v>192.6822</v>
      </c>
      <c r="BF149" s="3" t="n">
        <v>0.1230536</v>
      </c>
      <c r="BG149" s="3" t="n">
        <v>150.1908</v>
      </c>
      <c r="BH149" s="3" t="n">
        <v>247.1952</v>
      </c>
      <c r="BI149" s="3" t="n">
        <v>34</v>
      </c>
      <c r="BJ149" s="3" t="n">
        <v>387.186</v>
      </c>
      <c r="BK149" s="3" t="n">
        <v>388.6201</v>
      </c>
      <c r="BL149" s="3" t="n">
        <v>-192.5324</v>
      </c>
      <c r="BM149" s="7" t="n">
        <v>0.9919363</v>
      </c>
      <c r="BN149" s="3" t="n">
        <v>1</v>
      </c>
      <c r="BO149" s="3" t="n">
        <v>1</v>
      </c>
      <c r="BP149" s="4" t="inlineStr">
        <is>
          <t>HNORMAL</t>
        </is>
      </c>
      <c r="BQ149" s="4" t="inlineStr">
        <is>
          <t>POLY</t>
        </is>
      </c>
      <c r="BR149" s="3" t="n">
        <v>1</v>
      </c>
      <c r="BS149" s="3" t="n">
        <v>0</v>
      </c>
      <c r="BT149" s="3" t="n">
        <v>0</v>
      </c>
      <c r="BU149" s="3" t="n">
        <v>153.9658</v>
      </c>
      <c r="BV149" s="5" t="inlineStr"/>
      <c r="BW149" s="5" t="inlineStr"/>
      <c r="BX149" s="3" t="n">
        <v>1.57936</v>
      </c>
      <c r="BY149" s="3" t="n">
        <v>0.3653303</v>
      </c>
      <c r="BZ149" s="3" t="n">
        <v>0.7830826</v>
      </c>
      <c r="CA149" s="3" t="n">
        <v>3.185333</v>
      </c>
      <c r="CB149" s="3" t="n">
        <v>108.7257</v>
      </c>
      <c r="CC149" s="3" t="n">
        <v>1.57936</v>
      </c>
      <c r="CD149" s="3" t="n">
        <v>0</v>
      </c>
      <c r="CE149" s="10" t="n">
        <v>0.3653303</v>
      </c>
      <c r="CF149" s="3" t="n">
        <v>0.7830826</v>
      </c>
      <c r="CG149" s="3" t="n">
        <v>3.185333</v>
      </c>
      <c r="CH149" s="3" t="n">
        <v>108.7257</v>
      </c>
      <c r="CI149" s="3" t="n">
        <v>38</v>
      </c>
      <c r="CJ149" s="3" t="n">
        <v>0.3653303</v>
      </c>
      <c r="CK149" s="3" t="n">
        <v>19</v>
      </c>
      <c r="CL149" s="3" t="n">
        <v>76</v>
      </c>
      <c r="CM149" s="3" t="n">
        <v>108.7257</v>
      </c>
      <c r="CN149" s="3" t="n">
        <v>0.785743751796389</v>
      </c>
      <c r="CO149" s="3" t="n">
        <v>0.708609830208934</v>
      </c>
      <c r="CP149" s="3" t="n">
        <v>0.6185170566309525</v>
      </c>
      <c r="CQ149" s="3" t="n">
        <v>0.6507942976414709</v>
      </c>
      <c r="CR149" s="3" t="n">
        <v>0.6518446965315697</v>
      </c>
      <c r="CS149" s="3" t="n">
        <v>0.429766889511106</v>
      </c>
      <c r="CT149" s="3" t="n">
        <v>1</v>
      </c>
      <c r="CU149" s="3" t="n">
        <v>1</v>
      </c>
      <c r="CV149" s="3" t="n">
        <v>0</v>
      </c>
      <c r="CW149" s="3" t="n">
        <v>0</v>
      </c>
      <c r="CX149" s="3" t="n">
        <v>3</v>
      </c>
      <c r="CY149" s="3" t="n">
        <v>2</v>
      </c>
      <c r="CZ149" s="3" t="n">
        <v>2</v>
      </c>
      <c r="DA149" s="3" t="n">
        <v>2</v>
      </c>
      <c r="DB149" s="3" t="n">
        <v>2</v>
      </c>
      <c r="DC149" s="3" t="n">
        <v>2</v>
      </c>
      <c r="DD149" s="3" t="n">
        <v>2</v>
      </c>
      <c r="DE149" s="3" t="n">
        <v>5</v>
      </c>
      <c r="DF149" s="3" t="n">
        <v>13</v>
      </c>
      <c r="DG149" s="3" t="n">
        <v>9</v>
      </c>
      <c r="DH149" s="3" t="n">
        <v>13</v>
      </c>
      <c r="DI149" s="3" t="n">
        <v>13</v>
      </c>
      <c r="DJ149" s="3" t="n">
        <v>13</v>
      </c>
      <c r="DK149" s="3" t="n">
        <v>15</v>
      </c>
      <c r="DL149" s="3" t="n">
        <v>18</v>
      </c>
    </row>
    <row r="150">
      <c r="A150" s="1" t="n">
        <v>149</v>
      </c>
      <c r="B150" s="3" t="n">
        <v>150</v>
      </c>
      <c r="C150" s="3" t="n">
        <v>5</v>
      </c>
      <c r="D150" s="4" t="inlineStr">
        <is>
          <t>Phylloscopus bonelli</t>
        </is>
      </c>
      <c r="E150" s="4" t="inlineStr">
        <is>
          <t>a+b</t>
        </is>
      </c>
      <c r="F150" s="4" t="inlineStr">
        <is>
          <t>m</t>
        </is>
      </c>
      <c r="G150" s="4" t="inlineStr">
        <is>
          <t>10mn</t>
        </is>
      </c>
      <c r="H150" s="4" t="inlineStr">
        <is>
          <t>HNORMAL</t>
        </is>
      </c>
      <c r="I150" s="4" t="inlineStr">
        <is>
          <t>POLY</t>
        </is>
      </c>
      <c r="J150" s="3" t="n">
        <v>26.90254559466912</v>
      </c>
      <c r="K150" s="3" t="n">
        <v>275.1191685429182</v>
      </c>
      <c r="L150" s="5" t="inlineStr"/>
      <c r="M150" s="4" t="inlineStr">
        <is>
          <t>PhylBone-ab-10mn-m-hno-pol-la-ra</t>
        </is>
      </c>
      <c r="N150" s="3" t="n">
        <v>1</v>
      </c>
      <c r="O150" s="3" t="n">
        <v>37</v>
      </c>
      <c r="P150" s="3" t="n">
        <v>22.7789395359074</v>
      </c>
      <c r="Q150" s="3" t="n">
        <v>287.586762257787</v>
      </c>
      <c r="R150" s="4" t="inlineStr">
        <is>
          <t>HNORMAL</t>
        </is>
      </c>
      <c r="S150" s="4" t="inlineStr">
        <is>
          <t>POLY</t>
        </is>
      </c>
      <c r="T150" s="4" t="inlineStr">
        <is>
          <t>AIC</t>
        </is>
      </c>
      <c r="U150" s="3" t="n">
        <v>95</v>
      </c>
      <c r="V150" s="3" t="n">
        <v>26.90254559466912</v>
      </c>
      <c r="W150" s="3" t="n">
        <v>275.1191685429182</v>
      </c>
      <c r="X150" s="5" t="inlineStr"/>
      <c r="Y150" s="7" t="n">
        <v>1</v>
      </c>
      <c r="Z150" s="12" t="n">
        <v>45046.66328671297</v>
      </c>
      <c r="AA150" s="3" t="n">
        <v>0.826105</v>
      </c>
      <c r="AB150" s="4">
        <f>HYPERLINK("file:///PhylBone-ab-10mn-m-hno-pol-la-ra-h3_b3a5f", "PhylBone-ab-10mn-m-hno-pol-la-ra-h3_b3a5f")</f>
        <v/>
      </c>
      <c r="AC150" s="3" t="n">
        <v>35</v>
      </c>
      <c r="AD150" s="3" t="n">
        <v>96</v>
      </c>
      <c r="AE150" s="3" t="n">
        <v>190</v>
      </c>
      <c r="AF150" s="3" t="n">
        <v>0.1842105</v>
      </c>
      <c r="AG150" s="3" t="n">
        <v>0.2699955</v>
      </c>
      <c r="AH150" s="3" t="n">
        <v>0.1087956</v>
      </c>
      <c r="AI150" s="3" t="n">
        <v>0.3119015</v>
      </c>
      <c r="AJ150" s="3" t="n">
        <v>95</v>
      </c>
      <c r="AK150" s="3" t="n">
        <v>26.9025</v>
      </c>
      <c r="AL150" s="3" t="n">
        <v>275.119</v>
      </c>
      <c r="AM150" s="3" t="n">
        <v>94.5945945945946</v>
      </c>
      <c r="AN150" s="3" t="n">
        <v>1</v>
      </c>
      <c r="AO150" s="3" t="n">
        <v>0</v>
      </c>
      <c r="AP150" s="3" t="n">
        <v>386.9882</v>
      </c>
      <c r="AQ150" s="7" t="n">
        <v>0.9652795</v>
      </c>
      <c r="AR150" s="3" t="n">
        <v>0.6647149</v>
      </c>
      <c r="AS150" s="3" t="n">
        <v>0.831098</v>
      </c>
      <c r="AT150" s="3" t="n">
        <v>0.9652795</v>
      </c>
      <c r="AU150" s="3" t="n">
        <v>5.46583e-05</v>
      </c>
      <c r="AV150" s="3" t="n">
        <v>0.2461057</v>
      </c>
      <c r="AW150" s="3" t="n">
        <v>3.339107e-05</v>
      </c>
      <c r="AX150" s="3" t="n">
        <v>8.947091e-05</v>
      </c>
      <c r="AY150" s="3" t="n">
        <v>34</v>
      </c>
      <c r="AZ150" s="3" t="n">
        <v>0.4834291</v>
      </c>
      <c r="BA150" s="3" t="n">
        <v>0.2461057</v>
      </c>
      <c r="BB150" s="3" t="n">
        <v>0.2953296</v>
      </c>
      <c r="BC150" s="3" t="n">
        <v>0.7913317</v>
      </c>
      <c r="BD150" s="3" t="n">
        <v>34</v>
      </c>
      <c r="BE150" s="3" t="n">
        <v>191.2877</v>
      </c>
      <c r="BF150" s="3" t="n">
        <v>0.1230529</v>
      </c>
      <c r="BG150" s="3" t="n">
        <v>149.104</v>
      </c>
      <c r="BH150" s="3" t="n">
        <v>245.4057</v>
      </c>
      <c r="BI150" s="3" t="n">
        <v>34</v>
      </c>
      <c r="BJ150" s="3" t="n">
        <v>387.1094</v>
      </c>
      <c r="BK150" s="3" t="n">
        <v>388.5435</v>
      </c>
      <c r="BL150" s="3" t="n">
        <v>-192.4941</v>
      </c>
      <c r="BM150" s="7" t="n">
        <v>0.9918249</v>
      </c>
      <c r="BN150" s="3" t="n">
        <v>1</v>
      </c>
      <c r="BO150" s="3" t="n">
        <v>1</v>
      </c>
      <c r="BP150" s="4" t="inlineStr">
        <is>
          <t>HNORMAL</t>
        </is>
      </c>
      <c r="BQ150" s="4" t="inlineStr">
        <is>
          <t>POLY</t>
        </is>
      </c>
      <c r="BR150" s="3" t="n">
        <v>1</v>
      </c>
      <c r="BS150" s="3" t="n">
        <v>0</v>
      </c>
      <c r="BT150" s="3" t="n">
        <v>0</v>
      </c>
      <c r="BU150" s="3" t="n">
        <v>152.2751</v>
      </c>
      <c r="BV150" s="5" t="inlineStr"/>
      <c r="BW150" s="5" t="inlineStr"/>
      <c r="BX150" s="3" t="n">
        <v>1.602473</v>
      </c>
      <c r="BY150" s="3" t="n">
        <v>0.3653294</v>
      </c>
      <c r="BZ150" s="3" t="n">
        <v>0.7945437</v>
      </c>
      <c r="CA150" s="3" t="n">
        <v>3.231941</v>
      </c>
      <c r="CB150" s="3" t="n">
        <v>108.7263</v>
      </c>
      <c r="CC150" s="3" t="n">
        <v>1.602473</v>
      </c>
      <c r="CD150" s="3" t="n">
        <v>0</v>
      </c>
      <c r="CE150" s="10" t="n">
        <v>0.3653294</v>
      </c>
      <c r="CF150" s="3" t="n">
        <v>0.7945437</v>
      </c>
      <c r="CG150" s="3" t="n">
        <v>3.231941</v>
      </c>
      <c r="CH150" s="3" t="n">
        <v>108.7263</v>
      </c>
      <c r="CI150" s="3" t="n">
        <v>38</v>
      </c>
      <c r="CJ150" s="3" t="n">
        <v>0.3653294</v>
      </c>
      <c r="CK150" s="3" t="n">
        <v>19</v>
      </c>
      <c r="CL150" s="3" t="n">
        <v>78</v>
      </c>
      <c r="CM150" s="3" t="n">
        <v>108.7263</v>
      </c>
      <c r="CN150" s="3" t="n">
        <v>0.7843047923665287</v>
      </c>
      <c r="CO150" s="3" t="n">
        <v>0.707474676625146</v>
      </c>
      <c r="CP150" s="3" t="n">
        <v>0.6175272119687253</v>
      </c>
      <c r="CQ150" s="3" t="n">
        <v>0.6489501248491739</v>
      </c>
      <c r="CR150" s="3" t="n">
        <v>0.6509092195847788</v>
      </c>
      <c r="CS150" s="3" t="n">
        <v>0.4291567126450237</v>
      </c>
      <c r="CT150" s="3" t="n">
        <v>1</v>
      </c>
      <c r="CU150" s="3" t="n">
        <v>1</v>
      </c>
      <c r="CV150" s="3" t="n">
        <v>0</v>
      </c>
      <c r="CW150" s="3" t="n">
        <v>1</v>
      </c>
      <c r="CX150" s="3" t="n">
        <v>2</v>
      </c>
      <c r="CY150" s="3" t="n">
        <v>3</v>
      </c>
      <c r="CZ150" s="3" t="n">
        <v>3</v>
      </c>
      <c r="DA150" s="3" t="n">
        <v>3</v>
      </c>
      <c r="DB150" s="3" t="n">
        <v>3</v>
      </c>
      <c r="DC150" s="3" t="n">
        <v>3</v>
      </c>
      <c r="DD150" s="3" t="n">
        <v>3</v>
      </c>
      <c r="DE150" s="3" t="n">
        <v>12</v>
      </c>
      <c r="DF150" s="3" t="n">
        <v>14</v>
      </c>
      <c r="DG150" s="3" t="n">
        <v>10</v>
      </c>
      <c r="DH150" s="3" t="n">
        <v>14</v>
      </c>
      <c r="DI150" s="3" t="n">
        <v>14</v>
      </c>
      <c r="DJ150" s="3" t="n">
        <v>14</v>
      </c>
      <c r="DK150" s="3" t="n">
        <v>16</v>
      </c>
      <c r="DL150" s="3" t="n">
        <v>20</v>
      </c>
    </row>
    <row r="151">
      <c r="A151" s="1" t="n">
        <v>150</v>
      </c>
      <c r="B151" s="3" t="n">
        <v>148</v>
      </c>
      <c r="C151" s="3" t="n">
        <v>5</v>
      </c>
      <c r="D151" s="4" t="inlineStr">
        <is>
          <t>Phylloscopus bonelli</t>
        </is>
      </c>
      <c r="E151" s="4" t="inlineStr">
        <is>
          <t>a+b</t>
        </is>
      </c>
      <c r="F151" s="4" t="inlineStr">
        <is>
          <t>m</t>
        </is>
      </c>
      <c r="G151" s="4" t="inlineStr">
        <is>
          <t>10mn</t>
        </is>
      </c>
      <c r="H151" s="4" t="inlineStr">
        <is>
          <t>HNORMAL</t>
        </is>
      </c>
      <c r="I151" s="4" t="inlineStr">
        <is>
          <t>POLY</t>
        </is>
      </c>
      <c r="J151" s="3" t="n">
        <v>30.4816612985635</v>
      </c>
      <c r="K151" s="5" t="inlineStr"/>
      <c r="L151" s="5" t="inlineStr"/>
      <c r="M151" s="4" t="inlineStr">
        <is>
          <t>PhylBone-ab-10mn-m-hno-pol-la</t>
        </is>
      </c>
      <c r="N151" s="3" t="n">
        <v>1</v>
      </c>
      <c r="O151" s="3" t="n">
        <v>37</v>
      </c>
      <c r="P151" s="3" t="n">
        <v>22.7789395359074</v>
      </c>
      <c r="Q151" s="3" t="n">
        <v>287.586762257787</v>
      </c>
      <c r="R151" s="4" t="inlineStr">
        <is>
          <t>HNORMAL</t>
        </is>
      </c>
      <c r="S151" s="4" t="inlineStr">
        <is>
          <t>POLY</t>
        </is>
      </c>
      <c r="T151" s="4" t="inlineStr">
        <is>
          <t>AIC</t>
        </is>
      </c>
      <c r="U151" s="3" t="n">
        <v>95</v>
      </c>
      <c r="V151" s="3" t="n">
        <v>30.4816612985635</v>
      </c>
      <c r="W151" s="5" t="inlineStr"/>
      <c r="X151" s="5" t="inlineStr"/>
      <c r="Y151" s="7" t="n">
        <v>1</v>
      </c>
      <c r="Z151" s="12" t="n">
        <v>45046.66328409722</v>
      </c>
      <c r="AA151" s="3" t="n">
        <v>0.60015</v>
      </c>
      <c r="AB151" s="4">
        <f>HYPERLINK("file:///PhylBone-ab-10mn-m-hno-pol-la-oy28c3c1", "PhylBone-ab-10mn-m-hno-pol-la-oy28c3c1")</f>
        <v/>
      </c>
      <c r="AC151" s="3" t="n">
        <v>35</v>
      </c>
      <c r="AD151" s="3" t="n">
        <v>96</v>
      </c>
      <c r="AE151" s="3" t="n">
        <v>190</v>
      </c>
      <c r="AF151" s="3" t="n">
        <v>0.1842105</v>
      </c>
      <c r="AG151" s="3" t="n">
        <v>0.2699955</v>
      </c>
      <c r="AH151" s="3" t="n">
        <v>0.1087956</v>
      </c>
      <c r="AI151" s="3" t="n">
        <v>0.3119015</v>
      </c>
      <c r="AJ151" s="3" t="n">
        <v>95</v>
      </c>
      <c r="AK151" s="3" t="n">
        <v>30.4817</v>
      </c>
      <c r="AL151" s="3" t="n">
        <v>287.5868</v>
      </c>
      <c r="AM151" s="3" t="n">
        <v>94.5945945945946</v>
      </c>
      <c r="AN151" s="3" t="n">
        <v>1</v>
      </c>
      <c r="AO151" s="3" t="n">
        <v>0</v>
      </c>
      <c r="AP151" s="3" t="n">
        <v>387.7964</v>
      </c>
      <c r="AQ151" s="7" t="n">
        <v>0.9920028</v>
      </c>
      <c r="AR151" s="3" t="n">
        <v>0.6815436</v>
      </c>
      <c r="AS151" s="3" t="n">
        <v>0.6470079</v>
      </c>
      <c r="AT151" s="3" t="n">
        <v>0.9920028</v>
      </c>
      <c r="AU151" s="3" t="n">
        <v>5.150434e-05</v>
      </c>
      <c r="AV151" s="3" t="n">
        <v>0.2486789</v>
      </c>
      <c r="AW151" s="3" t="n">
        <v>3.130731e-05</v>
      </c>
      <c r="AX151" s="3" t="n">
        <v>8.473091999999999e-05</v>
      </c>
      <c r="AY151" s="3" t="n">
        <v>34</v>
      </c>
      <c r="AZ151" s="3" t="n">
        <v>0.4695138</v>
      </c>
      <c r="BA151" s="3" t="n">
        <v>0.2486789</v>
      </c>
      <c r="BB151" s="3" t="n">
        <v>0.2853976</v>
      </c>
      <c r="BC151" s="3" t="n">
        <v>0.7724074</v>
      </c>
      <c r="BD151" s="3" t="n">
        <v>34</v>
      </c>
      <c r="BE151" s="3" t="n">
        <v>197.0575</v>
      </c>
      <c r="BF151" s="3" t="n">
        <v>0.1243394</v>
      </c>
      <c r="BG151" s="3" t="n">
        <v>153.2049</v>
      </c>
      <c r="BH151" s="3" t="n">
        <v>253.4624</v>
      </c>
      <c r="BI151" s="3" t="n">
        <v>34</v>
      </c>
      <c r="BJ151" s="3" t="n">
        <v>387.9176</v>
      </c>
      <c r="BK151" s="3" t="n">
        <v>389.3517</v>
      </c>
      <c r="BL151" s="3" t="n">
        <v>-192.8982</v>
      </c>
      <c r="BM151" s="7" t="n">
        <v>0.9758741</v>
      </c>
      <c r="BN151" s="3" t="n">
        <v>1</v>
      </c>
      <c r="BO151" s="3" t="n">
        <v>1</v>
      </c>
      <c r="BP151" s="4" t="inlineStr">
        <is>
          <t>HNORMAL</t>
        </is>
      </c>
      <c r="BQ151" s="4" t="inlineStr">
        <is>
          <t>POLY</t>
        </is>
      </c>
      <c r="BR151" s="3" t="n">
        <v>1</v>
      </c>
      <c r="BS151" s="3" t="n">
        <v>0</v>
      </c>
      <c r="BT151" s="3" t="n">
        <v>0</v>
      </c>
      <c r="BU151" s="3" t="n">
        <v>155.9286</v>
      </c>
      <c r="BV151" s="5" t="inlineStr"/>
      <c r="BW151" s="5" t="inlineStr"/>
      <c r="BX151" s="3" t="n">
        <v>1.510005</v>
      </c>
      <c r="BY151" s="3" t="n">
        <v>0.3670678</v>
      </c>
      <c r="BZ151" s="3" t="n">
        <v>0.7463006</v>
      </c>
      <c r="CA151" s="3" t="n">
        <v>3.055224</v>
      </c>
      <c r="CB151" s="3" t="n">
        <v>107.7946</v>
      </c>
      <c r="CC151" s="3" t="n">
        <v>1.510005</v>
      </c>
      <c r="CD151" s="3" t="n">
        <v>0</v>
      </c>
      <c r="CE151" s="10" t="n">
        <v>0.3670678</v>
      </c>
      <c r="CF151" s="3" t="n">
        <v>0.7463006</v>
      </c>
      <c r="CG151" s="3" t="n">
        <v>3.055224</v>
      </c>
      <c r="CH151" s="3" t="n">
        <v>107.7946</v>
      </c>
      <c r="CI151" s="3" t="n">
        <v>36</v>
      </c>
      <c r="CJ151" s="3" t="n">
        <v>0.3670678</v>
      </c>
      <c r="CK151" s="3" t="n">
        <v>18</v>
      </c>
      <c r="CL151" s="3" t="n">
        <v>73</v>
      </c>
      <c r="CM151" s="3" t="n">
        <v>107.7946</v>
      </c>
      <c r="CN151" s="3" t="n">
        <v>0.7838362367947884</v>
      </c>
      <c r="CO151" s="3" t="n">
        <v>0.7062051262272343</v>
      </c>
      <c r="CP151" s="3" t="n">
        <v>0.6145104014808326</v>
      </c>
      <c r="CQ151" s="3" t="n">
        <v>0.6480947954732537</v>
      </c>
      <c r="CR151" s="3" t="n">
        <v>0.6469154481242696</v>
      </c>
      <c r="CS151" s="3" t="n">
        <v>0.4249124171628748</v>
      </c>
      <c r="CT151" s="3" t="n">
        <v>1</v>
      </c>
      <c r="CU151" s="3" t="n">
        <v>0</v>
      </c>
      <c r="CV151" s="3" t="n">
        <v>0</v>
      </c>
      <c r="CW151" s="3" t="n">
        <v>2</v>
      </c>
      <c r="CX151" s="3" t="n">
        <v>3</v>
      </c>
      <c r="CY151" s="3" t="n">
        <v>3</v>
      </c>
      <c r="CZ151" s="3" t="n">
        <v>3</v>
      </c>
      <c r="DA151" s="3" t="n">
        <v>3</v>
      </c>
      <c r="DB151" s="3" t="n">
        <v>3</v>
      </c>
      <c r="DC151" s="3" t="n">
        <v>3</v>
      </c>
      <c r="DD151" s="3" t="n">
        <v>3</v>
      </c>
      <c r="DE151" s="3" t="n">
        <v>2</v>
      </c>
      <c r="DF151" s="3" t="n">
        <v>15</v>
      </c>
      <c r="DG151" s="3" t="n">
        <v>11</v>
      </c>
      <c r="DH151" s="3" t="n">
        <v>15</v>
      </c>
      <c r="DI151" s="3" t="n">
        <v>15</v>
      </c>
      <c r="DJ151" s="3" t="n">
        <v>15</v>
      </c>
      <c r="DK151" s="3" t="n">
        <v>17</v>
      </c>
      <c r="DL151" s="3" t="n">
        <v>25</v>
      </c>
    </row>
    <row r="152">
      <c r="A152" s="1" t="n">
        <v>151</v>
      </c>
      <c r="B152" s="3" t="n">
        <v>155</v>
      </c>
      <c r="C152" s="3" t="n">
        <v>5</v>
      </c>
      <c r="D152" s="4" t="inlineStr">
        <is>
          <t>Phylloscopus bonelli</t>
        </is>
      </c>
      <c r="E152" s="4" t="inlineStr">
        <is>
          <t>a+b</t>
        </is>
      </c>
      <c r="F152" s="4" t="inlineStr">
        <is>
          <t>m</t>
        </is>
      </c>
      <c r="G152" s="4" t="inlineStr">
        <is>
          <t>10mn</t>
        </is>
      </c>
      <c r="H152" s="4" t="inlineStr">
        <is>
          <t>HNORMAL</t>
        </is>
      </c>
      <c r="I152" s="4" t="inlineStr">
        <is>
          <t>POLY</t>
        </is>
      </c>
      <c r="J152" s="3" t="n">
        <v>20</v>
      </c>
      <c r="K152" s="5" t="inlineStr"/>
      <c r="L152" s="5" t="inlineStr"/>
      <c r="M152" s="4" t="inlineStr">
        <is>
          <t>PhylBone-ab-10mn-m-hno-pol-l20</t>
        </is>
      </c>
      <c r="N152" s="3" t="n">
        <v>0</v>
      </c>
      <c r="O152" s="3" t="n">
        <v>37</v>
      </c>
      <c r="P152" s="3" t="n">
        <v>22.7789395359074</v>
      </c>
      <c r="Q152" s="3" t="n">
        <v>287.586762257787</v>
      </c>
      <c r="R152" s="4" t="inlineStr">
        <is>
          <t>HNORMAL</t>
        </is>
      </c>
      <c r="S152" s="4" t="inlineStr">
        <is>
          <t>POLY</t>
        </is>
      </c>
      <c r="T152" s="4" t="inlineStr">
        <is>
          <t>AIC</t>
        </is>
      </c>
      <c r="U152" s="3" t="n">
        <v>95</v>
      </c>
      <c r="V152" s="3" t="n">
        <v>20</v>
      </c>
      <c r="W152" s="5" t="inlineStr"/>
      <c r="X152" s="5" t="inlineStr"/>
      <c r="Y152" s="7" t="n">
        <v>1</v>
      </c>
      <c r="Z152" s="12" t="n">
        <v>45046.66328740741</v>
      </c>
      <c r="AA152" s="3" t="n">
        <v>0.800042</v>
      </c>
      <c r="AB152" s="4">
        <f>HYPERLINK("file:///PhylBone-ab-10mn-m-hno-pol-l20-bfz9owp2", "PhylBone-ab-10mn-m-hno-pol-l20-bfz9owp2")</f>
        <v/>
      </c>
      <c r="AC152" s="3" t="n">
        <v>37</v>
      </c>
      <c r="AD152" s="3" t="n">
        <v>96</v>
      </c>
      <c r="AE152" s="3" t="n">
        <v>190</v>
      </c>
      <c r="AF152" s="3" t="n">
        <v>0.1947368</v>
      </c>
      <c r="AG152" s="3" t="n">
        <v>0.2561077</v>
      </c>
      <c r="AH152" s="3" t="n">
        <v>0.1180684</v>
      </c>
      <c r="AI152" s="3" t="n">
        <v>0.3211903</v>
      </c>
      <c r="AJ152" s="3" t="n">
        <v>95</v>
      </c>
      <c r="AK152" s="3" t="n">
        <v>20</v>
      </c>
      <c r="AL152" s="3" t="n">
        <v>287.5868</v>
      </c>
      <c r="AM152" s="3" t="n">
        <v>100</v>
      </c>
      <c r="AN152" s="3" t="n">
        <v>1</v>
      </c>
      <c r="AO152" s="3" t="n">
        <v>0</v>
      </c>
      <c r="AP152" s="3" t="n">
        <v>415.371</v>
      </c>
      <c r="AQ152" s="6" t="n">
        <v>0.3889284</v>
      </c>
      <c r="AR152" s="3" t="n">
        <v>0.916764</v>
      </c>
      <c r="AS152" s="3" t="n">
        <v>0.5357994</v>
      </c>
      <c r="AT152" s="3" t="n">
        <v>0.3889284</v>
      </c>
      <c r="AU152" s="3" t="n">
        <v>5.483935e-05</v>
      </c>
      <c r="AV152" s="3" t="n">
        <v>0.2233042</v>
      </c>
      <c r="AW152" s="3" t="n">
        <v>3.505871e-05</v>
      </c>
      <c r="AX152" s="3" t="n">
        <v>8.578051e-05</v>
      </c>
      <c r="AY152" s="3" t="n">
        <v>36</v>
      </c>
      <c r="AZ152" s="3" t="n">
        <v>0.4409607</v>
      </c>
      <c r="BA152" s="3" t="n">
        <v>0.2233042</v>
      </c>
      <c r="BB152" s="3" t="n">
        <v>0.2819055</v>
      </c>
      <c r="BC152" s="3" t="n">
        <v>0.6897572</v>
      </c>
      <c r="BD152" s="3" t="n">
        <v>36</v>
      </c>
      <c r="BE152" s="3" t="n">
        <v>190.9716</v>
      </c>
      <c r="BF152" s="3" t="n">
        <v>0.1116521</v>
      </c>
      <c r="BG152" s="3" t="n">
        <v>152.3811</v>
      </c>
      <c r="BH152" s="3" t="n">
        <v>239.3351</v>
      </c>
      <c r="BI152" s="3" t="n">
        <v>36</v>
      </c>
      <c r="BJ152" s="3" t="n">
        <v>415.4853</v>
      </c>
      <c r="BK152" s="3" t="n">
        <v>416.982</v>
      </c>
      <c r="BL152" s="3" t="n">
        <v>-206.6855</v>
      </c>
      <c r="BM152" s="7" t="n">
        <v>0.9906015</v>
      </c>
      <c r="BN152" s="3" t="n">
        <v>1</v>
      </c>
      <c r="BO152" s="3" t="n">
        <v>1</v>
      </c>
      <c r="BP152" s="4" t="inlineStr">
        <is>
          <t>HNORMAL</t>
        </is>
      </c>
      <c r="BQ152" s="4" t="inlineStr">
        <is>
          <t>POLY</t>
        </is>
      </c>
      <c r="BR152" s="3" t="n">
        <v>1</v>
      </c>
      <c r="BS152" s="3" t="n">
        <v>0</v>
      </c>
      <c r="BT152" s="3" t="n">
        <v>0</v>
      </c>
      <c r="BU152" s="3" t="n">
        <v>147.0764</v>
      </c>
      <c r="BV152" s="5" t="inlineStr"/>
      <c r="BW152" s="5" t="inlineStr"/>
      <c r="BX152" s="3" t="n">
        <v>1.699654</v>
      </c>
      <c r="BY152" s="3" t="n">
        <v>0.3397881</v>
      </c>
      <c r="BZ152" s="3" t="n">
        <v>0.8831701</v>
      </c>
      <c r="CA152" s="3" t="n">
        <v>3.270972</v>
      </c>
      <c r="CB152" s="3" t="n">
        <v>116.5668</v>
      </c>
      <c r="CC152" s="3" t="n">
        <v>1.699654</v>
      </c>
      <c r="CD152" s="3" t="n">
        <v>0</v>
      </c>
      <c r="CE152" s="10" t="n">
        <v>0.3397881</v>
      </c>
      <c r="CF152" s="3" t="n">
        <v>0.8831701</v>
      </c>
      <c r="CG152" s="3" t="n">
        <v>3.270972</v>
      </c>
      <c r="CH152" s="3" t="n">
        <v>116.5668</v>
      </c>
      <c r="CI152" s="3" t="n">
        <v>41</v>
      </c>
      <c r="CJ152" s="3" t="n">
        <v>0.3397881</v>
      </c>
      <c r="CK152" s="3" t="n">
        <v>21</v>
      </c>
      <c r="CL152" s="3" t="n">
        <v>79</v>
      </c>
      <c r="CM152" s="3" t="n">
        <v>116.5668</v>
      </c>
      <c r="CN152" s="3" t="n">
        <v>0.715923432060826</v>
      </c>
      <c r="CO152" s="3" t="n">
        <v>0.6650684893813368</v>
      </c>
      <c r="CP152" s="3" t="n">
        <v>0.6049503589148684</v>
      </c>
      <c r="CQ152" s="3" t="n">
        <v>0.575974243455233</v>
      </c>
      <c r="CR152" s="3" t="n">
        <v>0.6390243869249053</v>
      </c>
      <c r="CS152" s="3" t="n">
        <v>0.4549586316481971</v>
      </c>
      <c r="CT152" s="3" t="n">
        <v>1</v>
      </c>
      <c r="CU152" s="3" t="n">
        <v>0</v>
      </c>
      <c r="CV152" s="3" t="n">
        <v>0</v>
      </c>
      <c r="CW152" s="3" t="n">
        <v>0</v>
      </c>
      <c r="CX152" s="3" t="n">
        <v>0</v>
      </c>
      <c r="CY152" s="3" t="n">
        <v>0</v>
      </c>
      <c r="CZ152" s="3" t="n">
        <v>0</v>
      </c>
      <c r="DA152" s="3" t="n">
        <v>0</v>
      </c>
      <c r="DB152" s="3" t="n">
        <v>0</v>
      </c>
      <c r="DC152" s="3" t="n">
        <v>0</v>
      </c>
      <c r="DD152" s="3" t="n">
        <v>0</v>
      </c>
      <c r="DE152" s="3" t="n">
        <v>20</v>
      </c>
      <c r="DF152" s="3" t="n">
        <v>16</v>
      </c>
      <c r="DG152" s="3" t="n">
        <v>16</v>
      </c>
      <c r="DH152" s="3" t="n">
        <v>16</v>
      </c>
      <c r="DI152" s="3" t="n">
        <v>16</v>
      </c>
      <c r="DJ152" s="3" t="n">
        <v>16</v>
      </c>
      <c r="DK152" s="3" t="n">
        <v>13</v>
      </c>
      <c r="DL152" s="3" t="n">
        <v>12</v>
      </c>
    </row>
    <row r="153">
      <c r="A153" s="1" t="n">
        <v>152</v>
      </c>
      <c r="B153" t="n">
        <v>168</v>
      </c>
      <c r="C153" t="n">
        <v>5</v>
      </c>
      <c r="D153" s="8" t="inlineStr">
        <is>
          <t>Phylloscopus bonelli</t>
        </is>
      </c>
      <c r="E153" s="8" t="inlineStr">
        <is>
          <t>a+b</t>
        </is>
      </c>
      <c r="F153" s="8" t="inlineStr">
        <is>
          <t>m</t>
        </is>
      </c>
      <c r="G153" s="8" t="inlineStr">
        <is>
          <t>10mn</t>
        </is>
      </c>
      <c r="H153" s="8" t="inlineStr">
        <is>
          <t>HAZARD</t>
        </is>
      </c>
      <c r="I153" s="8" t="inlineStr">
        <is>
          <t>POLY</t>
        </is>
      </c>
      <c r="J153" s="9" t="inlineStr"/>
      <c r="K153" t="n">
        <v>200</v>
      </c>
      <c r="L153" s="9" t="inlineStr"/>
      <c r="M153" s="8" t="inlineStr">
        <is>
          <t>PhylBone-ab-10mn-m-haz-pol-r200</t>
        </is>
      </c>
      <c r="N153" t="n">
        <v>0</v>
      </c>
      <c r="O153" t="n">
        <v>37</v>
      </c>
      <c r="P153" t="n">
        <v>22.7789395359074</v>
      </c>
      <c r="Q153" t="n">
        <v>287.586762257787</v>
      </c>
      <c r="R153" s="8" t="inlineStr">
        <is>
          <t>HAZARD</t>
        </is>
      </c>
      <c r="S153" s="8" t="inlineStr">
        <is>
          <t>POLY</t>
        </is>
      </c>
      <c r="T153" s="8" t="inlineStr">
        <is>
          <t>AIC</t>
        </is>
      </c>
      <c r="U153" t="n">
        <v>95</v>
      </c>
      <c r="V153" s="9" t="inlineStr"/>
      <c r="W153" t="n">
        <v>200</v>
      </c>
      <c r="X153" s="9" t="inlineStr"/>
      <c r="Y153" s="6" t="n">
        <v>2</v>
      </c>
      <c r="Z153" s="2" t="n">
        <v>45046.66329440972</v>
      </c>
      <c r="AA153" t="n">
        <v>0.7808620000000001</v>
      </c>
      <c r="AB153" s="8">
        <f>HYPERLINK("file:///PhylBone-ab-10mn-m-haz-pol-r200-rzqh1zou", "PhylBone-ab-10mn-m-haz-pol-r200-rzqh1zou")</f>
        <v/>
      </c>
      <c r="AC153" t="n">
        <v>24</v>
      </c>
      <c r="AD153" t="n">
        <v>96</v>
      </c>
      <c r="AE153" t="n">
        <v>190</v>
      </c>
      <c r="AF153" t="n">
        <v>0.1263158</v>
      </c>
      <c r="AG153" t="n">
        <v>0.2988936</v>
      </c>
      <c r="AH153" t="n">
        <v>0.07067229999999999</v>
      </c>
      <c r="AI153" t="n">
        <v>0.2257699</v>
      </c>
      <c r="AJ153" t="n">
        <v>95</v>
      </c>
      <c r="AK153" t="n">
        <v>0</v>
      </c>
      <c r="AL153" t="n">
        <v>200</v>
      </c>
      <c r="AM153" t="n">
        <v>64.86486486486487</v>
      </c>
      <c r="AN153" t="n">
        <v>2</v>
      </c>
      <c r="AO153" t="n">
        <v>1.818399999999997</v>
      </c>
      <c r="AP153" t="n">
        <v>254.7474</v>
      </c>
      <c r="AQ153" s="6" t="n">
        <v>0.6379659</v>
      </c>
      <c r="AR153" t="n">
        <v>0.1042724</v>
      </c>
      <c r="AS153" t="n">
        <v>0.6379659</v>
      </c>
      <c r="AT153" s="9" t="inlineStr"/>
      <c r="AU153" t="n">
        <v>6.288727e-05</v>
      </c>
      <c r="AV153" t="n">
        <v>0.1530979</v>
      </c>
      <c r="AW153" t="n">
        <v>4.586377e-05</v>
      </c>
      <c r="AX153" t="n">
        <v>8.622948e-05</v>
      </c>
      <c r="AY153" t="n">
        <v>22</v>
      </c>
      <c r="AZ153" t="n">
        <v>0.7950734</v>
      </c>
      <c r="BA153" t="n">
        <v>0.1530979</v>
      </c>
      <c r="BB153" t="n">
        <v>0.579848</v>
      </c>
      <c r="BC153" t="n">
        <v>1</v>
      </c>
      <c r="BD153" t="n">
        <v>22</v>
      </c>
      <c r="BE153" t="n">
        <v>178.3338</v>
      </c>
      <c r="BF153" t="n">
        <v>0.07654896</v>
      </c>
      <c r="BG153" t="n">
        <v>152.1909</v>
      </c>
      <c r="BH153" t="n">
        <v>208.9673</v>
      </c>
      <c r="BI153" t="n">
        <v>22</v>
      </c>
      <c r="BJ153" t="n">
        <v>255.3188</v>
      </c>
      <c r="BK153" t="n">
        <v>257.1035</v>
      </c>
      <c r="BL153" t="n">
        <v>-125.3737</v>
      </c>
      <c r="BM153" s="7" t="n">
        <v>0.9251586000000001</v>
      </c>
      <c r="BN153" t="n">
        <v>1</v>
      </c>
      <c r="BO153" t="n">
        <v>0.9</v>
      </c>
      <c r="BP153" s="8" t="inlineStr">
        <is>
          <t>HAZARD</t>
        </is>
      </c>
      <c r="BQ153" s="8" t="inlineStr">
        <is>
          <t>POLY</t>
        </is>
      </c>
      <c r="BR153" t="n">
        <v>2</v>
      </c>
      <c r="BS153" t="n">
        <v>0</v>
      </c>
      <c r="BT153" t="n">
        <v>0</v>
      </c>
      <c r="BU153" t="n">
        <v>169.2583</v>
      </c>
      <c r="BV153" t="n">
        <v>7.841624</v>
      </c>
      <c r="BW153" s="9" t="inlineStr"/>
      <c r="BX153" t="n">
        <v>1.264272</v>
      </c>
      <c r="BY153" t="n">
        <v>0.3358219</v>
      </c>
      <c r="BZ153" t="n">
        <v>0.66172</v>
      </c>
      <c r="CA153" t="n">
        <v>2.415498</v>
      </c>
      <c r="CB153" t="n">
        <v>116.7003</v>
      </c>
      <c r="CC153" t="n">
        <v>1.264272</v>
      </c>
      <c r="CD153" t="n">
        <v>0</v>
      </c>
      <c r="CE153" s="10" t="n">
        <v>0.3358219</v>
      </c>
      <c r="CF153" t="n">
        <v>0.66172</v>
      </c>
      <c r="CG153" t="n">
        <v>2.415498</v>
      </c>
      <c r="CH153" t="n">
        <v>116.7003</v>
      </c>
      <c r="CI153" t="n">
        <v>30</v>
      </c>
      <c r="CJ153" t="n">
        <v>0.3358219</v>
      </c>
      <c r="CK153" t="n">
        <v>16</v>
      </c>
      <c r="CL153" t="n">
        <v>58</v>
      </c>
      <c r="CM153" t="n">
        <v>116.7003</v>
      </c>
      <c r="CN153" t="n">
        <v>0.7078358616214063</v>
      </c>
      <c r="CO153" t="n">
        <v>0.6194150483031451</v>
      </c>
      <c r="CP153" t="n">
        <v>0.5666443742476934</v>
      </c>
      <c r="CQ153" t="n">
        <v>0.5741579020142639</v>
      </c>
      <c r="CR153" t="n">
        <v>0.5983657958117686</v>
      </c>
      <c r="CS153" t="n">
        <v>0.4340160785811834</v>
      </c>
      <c r="CT153" t="n">
        <v>0</v>
      </c>
      <c r="CU153" t="n">
        <v>2</v>
      </c>
      <c r="CV153" t="n">
        <v>1</v>
      </c>
      <c r="CW153" t="n">
        <v>1</v>
      </c>
      <c r="CX153" t="n">
        <v>0</v>
      </c>
      <c r="CY153" t="n">
        <v>0</v>
      </c>
      <c r="CZ153" t="n">
        <v>0</v>
      </c>
      <c r="DA153" t="n">
        <v>0</v>
      </c>
      <c r="DB153" t="n">
        <v>0</v>
      </c>
      <c r="DC153" t="n">
        <v>0</v>
      </c>
      <c r="DD153" t="n">
        <v>0</v>
      </c>
      <c r="DE153" t="n">
        <v>18</v>
      </c>
      <c r="DF153" t="n">
        <v>17</v>
      </c>
      <c r="DG153" t="n">
        <v>17</v>
      </c>
      <c r="DH153" t="n">
        <v>17</v>
      </c>
      <c r="DI153" t="n">
        <v>17</v>
      </c>
      <c r="DJ153" t="n">
        <v>17</v>
      </c>
      <c r="DK153" t="n">
        <v>14</v>
      </c>
      <c r="DL153" t="n">
        <v>7</v>
      </c>
    </row>
    <row r="154">
      <c r="A154" s="1" t="n">
        <v>153</v>
      </c>
      <c r="B154" t="n">
        <v>169</v>
      </c>
      <c r="C154" t="n">
        <v>5</v>
      </c>
      <c r="D154" s="8" t="inlineStr">
        <is>
          <t>Phylloscopus bonelli</t>
        </is>
      </c>
      <c r="E154" s="8" t="inlineStr">
        <is>
          <t>a+b</t>
        </is>
      </c>
      <c r="F154" s="8" t="inlineStr">
        <is>
          <t>m</t>
        </is>
      </c>
      <c r="G154" s="8" t="inlineStr">
        <is>
          <t>10mn</t>
        </is>
      </c>
      <c r="H154" s="8" t="inlineStr">
        <is>
          <t>HAZARD</t>
        </is>
      </c>
      <c r="I154" s="8" t="inlineStr">
        <is>
          <t>POLY</t>
        </is>
      </c>
      <c r="J154" t="n">
        <v>20</v>
      </c>
      <c r="K154" s="9" t="inlineStr"/>
      <c r="L154" s="9" t="inlineStr"/>
      <c r="M154" s="8" t="inlineStr">
        <is>
          <t>PhylBone-ab-10mn-m-haz-pol-l20</t>
        </is>
      </c>
      <c r="N154" t="n">
        <v>0</v>
      </c>
      <c r="O154" t="n">
        <v>37</v>
      </c>
      <c r="P154" t="n">
        <v>22.7789395359074</v>
      </c>
      <c r="Q154" t="n">
        <v>287.586762257787</v>
      </c>
      <c r="R154" s="8" t="inlineStr">
        <is>
          <t>HAZARD</t>
        </is>
      </c>
      <c r="S154" s="8" t="inlineStr">
        <is>
          <t>POLY</t>
        </is>
      </c>
      <c r="T154" s="8" t="inlineStr">
        <is>
          <t>AIC</t>
        </is>
      </c>
      <c r="U154" t="n">
        <v>95</v>
      </c>
      <c r="V154" t="n">
        <v>20</v>
      </c>
      <c r="W154" s="9" t="inlineStr"/>
      <c r="X154" s="9" t="inlineStr"/>
      <c r="Y154" s="6" t="n">
        <v>2</v>
      </c>
      <c r="Z154" s="2" t="n">
        <v>45046.66329465278</v>
      </c>
      <c r="AA154" t="n">
        <v>0.842859</v>
      </c>
      <c r="AB154" s="8">
        <f>HYPERLINK("file:///PhylBone-ab-10mn-m-haz-pol-l20-377qlqjz", "PhylBone-ab-10mn-m-haz-pol-l20-377qlqjz")</f>
        <v/>
      </c>
      <c r="AC154" t="n">
        <v>37</v>
      </c>
      <c r="AD154" t="n">
        <v>96</v>
      </c>
      <c r="AE154" t="n">
        <v>190</v>
      </c>
      <c r="AF154" t="n">
        <v>0.1947368</v>
      </c>
      <c r="AG154" t="n">
        <v>0.2561077</v>
      </c>
      <c r="AH154" t="n">
        <v>0.1180684</v>
      </c>
      <c r="AI154" t="n">
        <v>0.3211903</v>
      </c>
      <c r="AJ154" t="n">
        <v>95</v>
      </c>
      <c r="AK154" t="n">
        <v>20</v>
      </c>
      <c r="AL154" t="n">
        <v>287.5868</v>
      </c>
      <c r="AM154" t="n">
        <v>100</v>
      </c>
      <c r="AN154" t="n">
        <v>2</v>
      </c>
      <c r="AO154" t="n">
        <v>2.567200000000014</v>
      </c>
      <c r="AP154" t="n">
        <v>417.9382</v>
      </c>
      <c r="AQ154" s="6" t="n">
        <v>0.3561201</v>
      </c>
      <c r="AR154" t="n">
        <v>0.4818774</v>
      </c>
      <c r="AS154" t="n">
        <v>0.2590474</v>
      </c>
      <c r="AT154" t="n">
        <v>0.3561201</v>
      </c>
      <c r="AU154" t="n">
        <v>4.254787e-05</v>
      </c>
      <c r="AV154" t="n">
        <v>0.2320609</v>
      </c>
      <c r="AW154" t="n">
        <v>2.672729e-05</v>
      </c>
      <c r="AX154" t="n">
        <v>6.773307e-05</v>
      </c>
      <c r="AY154" t="n">
        <v>35</v>
      </c>
      <c r="AZ154" t="n">
        <v>0.5683481</v>
      </c>
      <c r="BA154" t="n">
        <v>0.2320609</v>
      </c>
      <c r="BB154" t="n">
        <v>0.3570191</v>
      </c>
      <c r="BC154" t="n">
        <v>0.9047682</v>
      </c>
      <c r="BD154" t="n">
        <v>35</v>
      </c>
      <c r="BE154" t="n">
        <v>216.8084</v>
      </c>
      <c r="BF154" t="n">
        <v>0.1160305</v>
      </c>
      <c r="BG154" t="n">
        <v>171.4423</v>
      </c>
      <c r="BH154" t="n">
        <v>274.179</v>
      </c>
      <c r="BI154" t="n">
        <v>35</v>
      </c>
      <c r="BJ154" t="n">
        <v>418.2911</v>
      </c>
      <c r="BK154" t="n">
        <v>421.16</v>
      </c>
      <c r="BL154" t="n">
        <v>-206.9691</v>
      </c>
      <c r="BM154" s="7" t="n">
        <v>0.9735232</v>
      </c>
      <c r="BN154" t="n">
        <v>1</v>
      </c>
      <c r="BO154" t="n">
        <v>1</v>
      </c>
      <c r="BP154" s="8" t="inlineStr">
        <is>
          <t>HAZARD</t>
        </is>
      </c>
      <c r="BQ154" s="8" t="inlineStr">
        <is>
          <t>POLY</t>
        </is>
      </c>
      <c r="BR154" t="n">
        <v>2</v>
      </c>
      <c r="BS154" t="n">
        <v>0</v>
      </c>
      <c r="BT154" t="n">
        <v>0</v>
      </c>
      <c r="BU154" t="n">
        <v>181.6286</v>
      </c>
      <c r="BV154" t="n">
        <v>3.228571</v>
      </c>
      <c r="BW154" s="9" t="inlineStr"/>
      <c r="BX154" t="n">
        <v>1.3187</v>
      </c>
      <c r="BY154" t="n">
        <v>0.3456059</v>
      </c>
      <c r="BZ154" t="n">
        <v>0.6777692</v>
      </c>
      <c r="CA154" t="n">
        <v>2.565726</v>
      </c>
      <c r="CB154" t="n">
        <v>111.3324</v>
      </c>
      <c r="CC154" t="n">
        <v>1.3187</v>
      </c>
      <c r="CD154" t="n">
        <v>0.00581780000000004</v>
      </c>
      <c r="CE154" s="10" t="n">
        <v>0.3456059</v>
      </c>
      <c r="CF154" t="n">
        <v>0.6777692</v>
      </c>
      <c r="CG154" t="n">
        <v>2.565726</v>
      </c>
      <c r="CH154" t="n">
        <v>111.3324</v>
      </c>
      <c r="CI154" t="n">
        <v>32</v>
      </c>
      <c r="CJ154" t="n">
        <v>0.3456059</v>
      </c>
      <c r="CK154" t="n">
        <v>16</v>
      </c>
      <c r="CL154" t="n">
        <v>62</v>
      </c>
      <c r="CM154" t="n">
        <v>111.3324</v>
      </c>
      <c r="CN154" t="n">
        <v>0.7004083672509785</v>
      </c>
      <c r="CO154" t="n">
        <v>0.6096459459441687</v>
      </c>
      <c r="CP154" t="n">
        <v>0.5497365081143403</v>
      </c>
      <c r="CQ154" t="n">
        <v>0.5238460581911836</v>
      </c>
      <c r="CR154" t="n">
        <v>0.5857758163800552</v>
      </c>
      <c r="CS154" t="n">
        <v>0.4109792680959665</v>
      </c>
      <c r="CT154" t="n">
        <v>1</v>
      </c>
      <c r="CU154" t="n">
        <v>0</v>
      </c>
      <c r="CV154" t="n">
        <v>1</v>
      </c>
      <c r="CW154" t="n">
        <v>1</v>
      </c>
      <c r="CX154" t="n">
        <v>1</v>
      </c>
      <c r="CY154" t="n">
        <v>1</v>
      </c>
      <c r="CZ154" t="n">
        <v>1</v>
      </c>
      <c r="DA154" t="n">
        <v>1</v>
      </c>
      <c r="DB154" t="n">
        <v>1</v>
      </c>
      <c r="DC154" t="n">
        <v>1</v>
      </c>
      <c r="DD154" t="n">
        <v>1</v>
      </c>
      <c r="DE154" t="n">
        <v>21</v>
      </c>
      <c r="DF154" t="n">
        <v>18</v>
      </c>
      <c r="DG154" t="n">
        <v>18</v>
      </c>
      <c r="DH154" t="n">
        <v>18</v>
      </c>
      <c r="DI154" t="n">
        <v>18</v>
      </c>
      <c r="DJ154" t="n">
        <v>18</v>
      </c>
      <c r="DK154" t="n">
        <v>18</v>
      </c>
      <c r="DL154" t="n">
        <v>13</v>
      </c>
    </row>
    <row r="155">
      <c r="A155" s="1" t="n">
        <v>154</v>
      </c>
      <c r="B155" s="3" t="n">
        <v>154</v>
      </c>
      <c r="C155" s="3" t="n">
        <v>5</v>
      </c>
      <c r="D155" s="4" t="inlineStr">
        <is>
          <t>Phylloscopus bonelli</t>
        </is>
      </c>
      <c r="E155" s="4" t="inlineStr">
        <is>
          <t>a+b</t>
        </is>
      </c>
      <c r="F155" s="4" t="inlineStr">
        <is>
          <t>m</t>
        </is>
      </c>
      <c r="G155" s="4" t="inlineStr">
        <is>
          <t>10mn</t>
        </is>
      </c>
      <c r="H155" s="4" t="inlineStr">
        <is>
          <t>HNORMAL</t>
        </is>
      </c>
      <c r="I155" s="4" t="inlineStr">
        <is>
          <t>POLY</t>
        </is>
      </c>
      <c r="J155" s="5" t="inlineStr"/>
      <c r="K155" s="3" t="n">
        <v>200</v>
      </c>
      <c r="L155" s="5" t="inlineStr"/>
      <c r="M155" s="4" t="inlineStr">
        <is>
          <t>PhylBone-ab-10mn-m-hno-pol-r200</t>
        </is>
      </c>
      <c r="N155" s="3" t="n">
        <v>0</v>
      </c>
      <c r="O155" s="3" t="n">
        <v>37</v>
      </c>
      <c r="P155" s="3" t="n">
        <v>22.7789395359074</v>
      </c>
      <c r="Q155" s="3" t="n">
        <v>287.586762257787</v>
      </c>
      <c r="R155" s="4" t="inlineStr">
        <is>
          <t>HNORMAL</t>
        </is>
      </c>
      <c r="S155" s="4" t="inlineStr">
        <is>
          <t>POLY</t>
        </is>
      </c>
      <c r="T155" s="4" t="inlineStr">
        <is>
          <t>AIC</t>
        </is>
      </c>
      <c r="U155" s="3" t="n">
        <v>95</v>
      </c>
      <c r="V155" s="5" t="inlineStr"/>
      <c r="W155" s="3" t="n">
        <v>200</v>
      </c>
      <c r="X155" s="5" t="inlineStr"/>
      <c r="Y155" s="7" t="n">
        <v>1</v>
      </c>
      <c r="Z155" s="12" t="n">
        <v>45046.66328711806</v>
      </c>
      <c r="AA155" s="3" t="n">
        <v>0.922064</v>
      </c>
      <c r="AB155" s="4">
        <f>HYPERLINK("file:///PhylBone-ab-10mn-m-hno-pol-r200-m53yvat2", "PhylBone-ab-10mn-m-hno-pol-r200-m53yvat2")</f>
        <v/>
      </c>
      <c r="AC155" s="3" t="n">
        <v>24</v>
      </c>
      <c r="AD155" s="3" t="n">
        <v>96</v>
      </c>
      <c r="AE155" s="3" t="n">
        <v>190</v>
      </c>
      <c r="AF155" s="3" t="n">
        <v>0.1263158</v>
      </c>
      <c r="AG155" s="3" t="n">
        <v>0.2988936</v>
      </c>
      <c r="AH155" s="3" t="n">
        <v>0.07067229999999999</v>
      </c>
      <c r="AI155" s="3" t="n">
        <v>0.2257699</v>
      </c>
      <c r="AJ155" s="3" t="n">
        <v>95</v>
      </c>
      <c r="AK155" s="3" t="n">
        <v>0</v>
      </c>
      <c r="AL155" s="3" t="n">
        <v>200</v>
      </c>
      <c r="AM155" s="3" t="n">
        <v>64.86486486486487</v>
      </c>
      <c r="AN155" s="3" t="n">
        <v>1</v>
      </c>
      <c r="AO155" s="3" t="n">
        <v>0</v>
      </c>
      <c r="AP155" s="3" t="n">
        <v>252.929</v>
      </c>
      <c r="AQ155" s="7" t="n">
        <v>0.9736526</v>
      </c>
      <c r="AR155" s="3" t="n">
        <v>0.566875</v>
      </c>
      <c r="AS155" s="3" t="n">
        <v>0.5503941999999999</v>
      </c>
      <c r="AT155" s="3" t="n">
        <v>0.9736526</v>
      </c>
      <c r="AU155" s="3" t="n">
        <v>8.804239e-05</v>
      </c>
      <c r="AV155" s="3" t="n">
        <v>0.30203</v>
      </c>
      <c r="AW155" s="3" t="n">
        <v>4.777998e-05</v>
      </c>
      <c r="AX155" s="3" t="n">
        <v>0.0001622324</v>
      </c>
      <c r="AY155" s="3" t="n">
        <v>23</v>
      </c>
      <c r="AZ155" s="3" t="n">
        <v>0.5679082</v>
      </c>
      <c r="BA155" s="3" t="n">
        <v>0.30203</v>
      </c>
      <c r="BB155" s="3" t="n">
        <v>0.3081998</v>
      </c>
      <c r="BC155" s="3" t="n">
        <v>1</v>
      </c>
      <c r="BD155" s="3" t="n">
        <v>23</v>
      </c>
      <c r="BE155" s="3" t="n">
        <v>150.7194</v>
      </c>
      <c r="BF155" s="3" t="n">
        <v>0.151015</v>
      </c>
      <c r="BG155" s="3" t="n">
        <v>110.4741</v>
      </c>
      <c r="BH155" s="3" t="n">
        <v>205.6259</v>
      </c>
      <c r="BI155" s="3" t="n">
        <v>23</v>
      </c>
      <c r="BJ155" s="3" t="n">
        <v>253.1109</v>
      </c>
      <c r="BK155" s="3" t="n">
        <v>254.1071</v>
      </c>
      <c r="BL155" s="3" t="n">
        <v>-125.4645</v>
      </c>
      <c r="BM155" s="7" t="n">
        <v>0.9854082</v>
      </c>
      <c r="BN155" s="3" t="n">
        <v>1</v>
      </c>
      <c r="BO155" s="3" t="n">
        <v>1</v>
      </c>
      <c r="BP155" s="4" t="inlineStr">
        <is>
          <t>HNORMAL</t>
        </is>
      </c>
      <c r="BQ155" s="4" t="inlineStr">
        <is>
          <t>POLY</t>
        </is>
      </c>
      <c r="BR155" s="3" t="n">
        <v>1</v>
      </c>
      <c r="BS155" s="3" t="n">
        <v>0</v>
      </c>
      <c r="BT155" s="3" t="n">
        <v>0</v>
      </c>
      <c r="BU155" s="3" t="n">
        <v>125.8485</v>
      </c>
      <c r="BV155" s="5" t="inlineStr"/>
      <c r="BW155" s="5" t="inlineStr"/>
      <c r="BX155" s="3" t="n">
        <v>1.769985</v>
      </c>
      <c r="BY155" s="3" t="n">
        <v>0.4249229</v>
      </c>
      <c r="BZ155" s="3" t="n">
        <v>0.7858529</v>
      </c>
      <c r="CA155" s="3" t="n">
        <v>3.986556</v>
      </c>
      <c r="CB155" s="3" t="n">
        <v>73.12829000000001</v>
      </c>
      <c r="CC155" s="3" t="n">
        <v>1.769985</v>
      </c>
      <c r="CD155" s="3" t="n">
        <v>0.08910099999999999</v>
      </c>
      <c r="CE155" s="10" t="n">
        <v>0.4249229</v>
      </c>
      <c r="CF155" s="3" t="n">
        <v>0.7858529</v>
      </c>
      <c r="CG155" s="3" t="n">
        <v>3.986556</v>
      </c>
      <c r="CH155" s="3" t="n">
        <v>73.12829000000001</v>
      </c>
      <c r="CI155" s="3" t="n">
        <v>42</v>
      </c>
      <c r="CJ155" s="3" t="n">
        <v>0.4249229</v>
      </c>
      <c r="CK155" s="3" t="n">
        <v>19</v>
      </c>
      <c r="CL155" s="3" t="n">
        <v>96</v>
      </c>
      <c r="CM155" s="3" t="n">
        <v>73.12829000000001</v>
      </c>
      <c r="CN155" s="3" t="n">
        <v>0.6857223051382207</v>
      </c>
      <c r="CO155" s="3" t="n">
        <v>0.6000863663945906</v>
      </c>
      <c r="CP155" s="3" t="n">
        <v>0.4601132308898527</v>
      </c>
      <c r="CQ155" s="3" t="n">
        <v>0.500075705014721</v>
      </c>
      <c r="CR155" s="3" t="n">
        <v>0.5007429955057012</v>
      </c>
      <c r="CS155" s="3" t="n">
        <v>0.2651758572117963</v>
      </c>
      <c r="CT155" s="3" t="n">
        <v>0</v>
      </c>
      <c r="CU155" s="3" t="n">
        <v>2</v>
      </c>
      <c r="CV155" s="3" t="n">
        <v>0</v>
      </c>
      <c r="CW155" s="3" t="n">
        <v>0</v>
      </c>
      <c r="CX155" s="3" t="n">
        <v>1</v>
      </c>
      <c r="CY155" s="3" t="n">
        <v>1</v>
      </c>
      <c r="CZ155" s="3" t="n">
        <v>1</v>
      </c>
      <c r="DA155" s="3" t="n">
        <v>1</v>
      </c>
      <c r="DB155" s="3" t="n">
        <v>1</v>
      </c>
      <c r="DC155" s="3" t="n">
        <v>1</v>
      </c>
      <c r="DD155" s="3" t="n">
        <v>1</v>
      </c>
      <c r="DE155" s="3" t="n">
        <v>6</v>
      </c>
      <c r="DF155" s="3" t="n">
        <v>19</v>
      </c>
      <c r="DG155" s="3" t="n">
        <v>19</v>
      </c>
      <c r="DH155" s="3" t="n">
        <v>19</v>
      </c>
      <c r="DI155" s="3" t="n">
        <v>19</v>
      </c>
      <c r="DJ155" s="3" t="n">
        <v>19</v>
      </c>
      <c r="DK155" s="3" t="n">
        <v>19</v>
      </c>
      <c r="DL155" s="3" t="n">
        <v>6</v>
      </c>
    </row>
    <row r="156">
      <c r="A156" s="1" t="n">
        <v>155</v>
      </c>
      <c r="B156" s="3" t="n">
        <v>157</v>
      </c>
      <c r="C156" s="3" t="n">
        <v>5</v>
      </c>
      <c r="D156" s="4" t="inlineStr">
        <is>
          <t>Phylloscopus bonelli</t>
        </is>
      </c>
      <c r="E156" s="4" t="inlineStr">
        <is>
          <t>a+b</t>
        </is>
      </c>
      <c r="F156" s="4" t="inlineStr">
        <is>
          <t>m</t>
        </is>
      </c>
      <c r="G156" s="4" t="inlineStr">
        <is>
          <t>10mn</t>
        </is>
      </c>
      <c r="H156" s="4" t="inlineStr">
        <is>
          <t>HNORMAL</t>
        </is>
      </c>
      <c r="I156" s="4" t="inlineStr">
        <is>
          <t>POLY</t>
        </is>
      </c>
      <c r="J156" s="3" t="n">
        <v>20</v>
      </c>
      <c r="K156" s="3" t="n">
        <v>200</v>
      </c>
      <c r="L156" s="5" t="inlineStr"/>
      <c r="M156" s="4" t="inlineStr">
        <is>
          <t>PhylBone-ab-10mn-m-hno-pol-l20-r200</t>
        </is>
      </c>
      <c r="N156" s="3" t="n">
        <v>0</v>
      </c>
      <c r="O156" s="3" t="n">
        <v>37</v>
      </c>
      <c r="P156" s="3" t="n">
        <v>22.7789395359074</v>
      </c>
      <c r="Q156" s="3" t="n">
        <v>287.586762257787</v>
      </c>
      <c r="R156" s="4" t="inlineStr">
        <is>
          <t>HNORMAL</t>
        </is>
      </c>
      <c r="S156" s="4" t="inlineStr">
        <is>
          <t>POLY</t>
        </is>
      </c>
      <c r="T156" s="4" t="inlineStr">
        <is>
          <t>AIC</t>
        </is>
      </c>
      <c r="U156" s="3" t="n">
        <v>95</v>
      </c>
      <c r="V156" s="3" t="n">
        <v>20</v>
      </c>
      <c r="W156" s="3" t="n">
        <v>200</v>
      </c>
      <c r="X156" s="5" t="inlineStr"/>
      <c r="Y156" s="7" t="n">
        <v>1</v>
      </c>
      <c r="Z156" s="12" t="n">
        <v>45046.66328791666</v>
      </c>
      <c r="AA156" s="3" t="n">
        <v>0.8350520000000001</v>
      </c>
      <c r="AB156" s="4">
        <f>HYPERLINK("file:///PhylBone-ab-10mn-m-hno-pol-l20-r200-dd3pqy25", "PhylBone-ab-10mn-m-hno-pol-l20-r200-dd3pqy25")</f>
        <v/>
      </c>
      <c r="AC156" s="3" t="n">
        <v>24</v>
      </c>
      <c r="AD156" s="3" t="n">
        <v>96</v>
      </c>
      <c r="AE156" s="3" t="n">
        <v>190</v>
      </c>
      <c r="AF156" s="3" t="n">
        <v>0.1263158</v>
      </c>
      <c r="AG156" s="3" t="n">
        <v>0.2988936</v>
      </c>
      <c r="AH156" s="3" t="n">
        <v>0.07067229999999999</v>
      </c>
      <c r="AI156" s="3" t="n">
        <v>0.2257699</v>
      </c>
      <c r="AJ156" s="3" t="n">
        <v>95</v>
      </c>
      <c r="AK156" s="3" t="n">
        <v>20</v>
      </c>
      <c r="AL156" s="3" t="n">
        <v>200</v>
      </c>
      <c r="AM156" s="3" t="n">
        <v>64.86486486486487</v>
      </c>
      <c r="AN156" s="3" t="n">
        <v>1</v>
      </c>
      <c r="AO156" s="3" t="n">
        <v>0</v>
      </c>
      <c r="AP156" s="3" t="n">
        <v>252.0659</v>
      </c>
      <c r="AQ156" s="7" t="n">
        <v>0.8753929</v>
      </c>
      <c r="AR156" s="3" t="n">
        <v>0.4640808</v>
      </c>
      <c r="AS156" s="3" t="n">
        <v>0.9867167999999999</v>
      </c>
      <c r="AT156" s="3" t="n">
        <v>0.8753929</v>
      </c>
      <c r="AU156" s="3" t="n">
        <v>9.301179e-05</v>
      </c>
      <c r="AV156" s="3" t="n">
        <v>0.3020314</v>
      </c>
      <c r="AW156" s="3" t="n">
        <v>5.047671e-05</v>
      </c>
      <c r="AX156" s="3" t="n">
        <v>0.0001713898</v>
      </c>
      <c r="AY156" s="3" t="n">
        <v>23</v>
      </c>
      <c r="AZ156" s="3" t="n">
        <v>0.5375662</v>
      </c>
      <c r="BA156" s="3" t="n">
        <v>0.3020314</v>
      </c>
      <c r="BB156" s="3" t="n">
        <v>0.2917326</v>
      </c>
      <c r="BC156" s="3" t="n">
        <v>0.9905558</v>
      </c>
      <c r="BD156" s="3" t="n">
        <v>23</v>
      </c>
      <c r="BE156" s="3" t="n">
        <v>146.6378</v>
      </c>
      <c r="BF156" s="3" t="n">
        <v>0.1510157</v>
      </c>
      <c r="BG156" s="3" t="n">
        <v>107.4822</v>
      </c>
      <c r="BH156" s="3" t="n">
        <v>200.0578</v>
      </c>
      <c r="BI156" s="3" t="n">
        <v>23</v>
      </c>
      <c r="BJ156" s="3" t="n">
        <v>252.2478</v>
      </c>
      <c r="BK156" s="3" t="n">
        <v>253.244</v>
      </c>
      <c r="BL156" s="3" t="n">
        <v>-125.033</v>
      </c>
      <c r="BM156" s="7" t="n">
        <v>0.9489697</v>
      </c>
      <c r="BN156" s="3" t="n">
        <v>1</v>
      </c>
      <c r="BO156" s="3" t="n">
        <v>0.9</v>
      </c>
      <c r="BP156" s="4" t="inlineStr">
        <is>
          <t>HNORMAL</t>
        </is>
      </c>
      <c r="BQ156" s="4" t="inlineStr">
        <is>
          <t>POLY</t>
        </is>
      </c>
      <c r="BR156" s="3" t="n">
        <v>1</v>
      </c>
      <c r="BS156" s="3" t="n">
        <v>0</v>
      </c>
      <c r="BT156" s="3" t="n">
        <v>0</v>
      </c>
      <c r="BU156" s="3" t="n">
        <v>121.4597</v>
      </c>
      <c r="BV156" s="5" t="inlineStr"/>
      <c r="BW156" s="5" t="inlineStr"/>
      <c r="BX156" s="3" t="n">
        <v>1.869889</v>
      </c>
      <c r="BY156" s="3" t="n">
        <v>0.4249239</v>
      </c>
      <c r="BZ156" s="3" t="n">
        <v>0.8302074</v>
      </c>
      <c r="CA156" s="3" t="n">
        <v>4.211578</v>
      </c>
      <c r="CB156" s="3" t="n">
        <v>73.12788</v>
      </c>
      <c r="CC156" s="3" t="n">
        <v>1.869889</v>
      </c>
      <c r="CD156" s="3" t="n">
        <v>0</v>
      </c>
      <c r="CE156" s="10" t="n">
        <v>0.4249239</v>
      </c>
      <c r="CF156" s="3" t="n">
        <v>0.8302074</v>
      </c>
      <c r="CG156" s="3" t="n">
        <v>4.211578</v>
      </c>
      <c r="CH156" s="3" t="n">
        <v>73.12788</v>
      </c>
      <c r="CI156" s="3" t="n">
        <v>45</v>
      </c>
      <c r="CJ156" s="3" t="n">
        <v>0.4249239</v>
      </c>
      <c r="CK156" s="3" t="n">
        <v>20</v>
      </c>
      <c r="CL156" s="3" t="n">
        <v>101</v>
      </c>
      <c r="CM156" s="3" t="n">
        <v>73.12788</v>
      </c>
      <c r="CN156" s="3" t="n">
        <v>0.6617181179945031</v>
      </c>
      <c r="CO156" s="3" t="n">
        <v>0.5816644836952225</v>
      </c>
      <c r="CP156" s="3" t="n">
        <v>0.4459871845621827</v>
      </c>
      <c r="CQ156" s="3" t="n">
        <v>0.4806895411275931</v>
      </c>
      <c r="CR156" s="3" t="n">
        <v>0.4850193244474994</v>
      </c>
      <c r="CS156" s="3" t="n">
        <v>0.2579256417563864</v>
      </c>
      <c r="CT156" s="3" t="n">
        <v>1</v>
      </c>
      <c r="CU156" s="3" t="n">
        <v>2</v>
      </c>
      <c r="CV156" s="3" t="n">
        <v>0</v>
      </c>
      <c r="CW156" s="3" t="n">
        <v>0</v>
      </c>
      <c r="CX156" s="3" t="n">
        <v>0</v>
      </c>
      <c r="CY156" s="3" t="n">
        <v>0</v>
      </c>
      <c r="CZ156" s="3" t="n">
        <v>0</v>
      </c>
      <c r="DA156" s="3" t="n">
        <v>0</v>
      </c>
      <c r="DB156" s="3" t="n">
        <v>0</v>
      </c>
      <c r="DC156" s="3" t="n">
        <v>0</v>
      </c>
      <c r="DD156" s="3" t="n">
        <v>0</v>
      </c>
      <c r="DE156" s="3" t="n">
        <v>17</v>
      </c>
      <c r="DF156" s="3" t="n">
        <v>20</v>
      </c>
      <c r="DG156" s="3" t="n">
        <v>20</v>
      </c>
      <c r="DH156" s="3" t="n">
        <v>20</v>
      </c>
      <c r="DI156" s="3" t="n">
        <v>20</v>
      </c>
      <c r="DJ156" s="3" t="n">
        <v>20</v>
      </c>
      <c r="DK156" s="3" t="n">
        <v>20</v>
      </c>
      <c r="DL156" s="3" t="n">
        <v>16</v>
      </c>
    </row>
    <row r="157">
      <c r="A157" s="1" t="n">
        <v>156</v>
      </c>
      <c r="B157" s="3" t="n">
        <v>153</v>
      </c>
      <c r="C157" s="3" t="n">
        <v>5</v>
      </c>
      <c r="D157" s="4" t="inlineStr">
        <is>
          <t>Phylloscopus bonelli</t>
        </is>
      </c>
      <c r="E157" s="4" t="inlineStr">
        <is>
          <t>a+b</t>
        </is>
      </c>
      <c r="F157" s="4" t="inlineStr">
        <is>
          <t>m</t>
        </is>
      </c>
      <c r="G157" s="4" t="inlineStr">
        <is>
          <t>10mn</t>
        </is>
      </c>
      <c r="H157" s="4" t="inlineStr">
        <is>
          <t>HNORMAL</t>
        </is>
      </c>
      <c r="I157" s="4" t="inlineStr">
        <is>
          <t>POLY</t>
        </is>
      </c>
      <c r="J157" s="5" t="inlineStr"/>
      <c r="K157" s="3" t="n">
        <v>100</v>
      </c>
      <c r="L157" s="5" t="inlineStr"/>
      <c r="M157" s="4" t="inlineStr">
        <is>
          <t>PhylBone-ab-10mn-m-hno-pol-r100</t>
        </is>
      </c>
      <c r="N157" s="3" t="n">
        <v>0</v>
      </c>
      <c r="O157" s="3" t="n">
        <v>37</v>
      </c>
      <c r="P157" s="3" t="n">
        <v>22.7789395359074</v>
      </c>
      <c r="Q157" s="3" t="n">
        <v>287.586762257787</v>
      </c>
      <c r="R157" s="4" t="inlineStr">
        <is>
          <t>HNORMAL</t>
        </is>
      </c>
      <c r="S157" s="4" t="inlineStr">
        <is>
          <t>POLY</t>
        </is>
      </c>
      <c r="T157" s="4" t="inlineStr">
        <is>
          <t>AIC</t>
        </is>
      </c>
      <c r="U157" s="3" t="n">
        <v>95</v>
      </c>
      <c r="V157" s="5" t="inlineStr"/>
      <c r="W157" s="3" t="n">
        <v>100</v>
      </c>
      <c r="X157" s="5" t="inlineStr"/>
      <c r="Y157" s="6" t="n">
        <v>2</v>
      </c>
      <c r="Z157" s="12" t="n">
        <v>45046.663286875</v>
      </c>
      <c r="AA157" s="3" t="n">
        <v>0.762061</v>
      </c>
      <c r="AB157" s="4">
        <f>HYPERLINK("file:///PhylBone-ab-10mn-m-hno-pol-r100-zfchj8xr", "PhylBone-ab-10mn-m-hno-pol-r100-zfchj8xr")</f>
        <v/>
      </c>
      <c r="AC157" s="3" t="n">
        <v>9</v>
      </c>
      <c r="AD157" s="3" t="n">
        <v>96</v>
      </c>
      <c r="AE157" s="3" t="n">
        <v>190</v>
      </c>
      <c r="AF157" s="3" t="n">
        <v>0.04736842</v>
      </c>
      <c r="AG157" s="3" t="n">
        <v>0.3522494</v>
      </c>
      <c r="AH157" s="3" t="n">
        <v>0.02402267</v>
      </c>
      <c r="AI157" s="3" t="n">
        <v>0.09340207</v>
      </c>
      <c r="AJ157" s="3" t="n">
        <v>95</v>
      </c>
      <c r="AK157" s="3" t="n">
        <v>0</v>
      </c>
      <c r="AL157" s="3" t="n">
        <v>100</v>
      </c>
      <c r="AM157" s="3" t="n">
        <v>24.32432432432432</v>
      </c>
      <c r="AN157" s="3" t="n">
        <v>1</v>
      </c>
      <c r="AO157" s="3" t="n">
        <v>0</v>
      </c>
      <c r="AP157" s="3" t="n">
        <v>83.32407000000001</v>
      </c>
      <c r="AQ157" s="11" t="inlineStr"/>
      <c r="AR157" s="5" t="inlineStr"/>
      <c r="AS157" s="5" t="inlineStr"/>
      <c r="AT157" s="5" t="inlineStr"/>
      <c r="AU157" s="3" t="n">
        <v>0.0002453363</v>
      </c>
      <c r="AV157" s="3" t="n">
        <v>0.4356446</v>
      </c>
      <c r="AW157" s="3" t="n">
        <v>9.381690999999999e-05</v>
      </c>
      <c r="AX157" s="3" t="n">
        <v>0.0006415677</v>
      </c>
      <c r="AY157" s="3" t="n">
        <v>8</v>
      </c>
      <c r="AZ157" s="3" t="n">
        <v>0.8152075</v>
      </c>
      <c r="BA157" s="3" t="n">
        <v>0.4356445</v>
      </c>
      <c r="BB157" s="3" t="n">
        <v>0.3117364</v>
      </c>
      <c r="BC157" s="3" t="n">
        <v>1</v>
      </c>
      <c r="BD157" s="3" t="n">
        <v>8</v>
      </c>
      <c r="BE157" s="3" t="n">
        <v>90.28883999999999</v>
      </c>
      <c r="BF157" s="3" t="n">
        <v>0.2178223</v>
      </c>
      <c r="BG157" s="3" t="n">
        <v>54.95554</v>
      </c>
      <c r="BH157" s="3" t="n">
        <v>148.3395</v>
      </c>
      <c r="BI157" s="3" t="n">
        <v>8</v>
      </c>
      <c r="BJ157" s="3" t="n">
        <v>83.8955</v>
      </c>
      <c r="BK157" s="3" t="n">
        <v>83.52128999999999</v>
      </c>
      <c r="BL157" s="3" t="n">
        <v>-40.66204</v>
      </c>
      <c r="BM157" s="6" t="n">
        <v>0.6874292</v>
      </c>
      <c r="BN157" s="3" t="n">
        <v>0.7</v>
      </c>
      <c r="BO157" s="3" t="n">
        <v>0.6</v>
      </c>
      <c r="BP157" s="4" t="inlineStr">
        <is>
          <t>HNORMAL</t>
        </is>
      </c>
      <c r="BQ157" s="4" t="inlineStr">
        <is>
          <t>POLY</t>
        </is>
      </c>
      <c r="BR157" s="3" t="n">
        <v>1</v>
      </c>
      <c r="BS157" s="3" t="n">
        <v>0</v>
      </c>
      <c r="BT157" s="3" t="n">
        <v>0</v>
      </c>
      <c r="BU157" s="3" t="n">
        <v>108.6479</v>
      </c>
      <c r="BV157" s="5" t="inlineStr"/>
      <c r="BW157" s="5" t="inlineStr"/>
      <c r="BX157" s="3" t="n">
        <v>1.84957</v>
      </c>
      <c r="BY157" s="3" t="n">
        <v>0.5602373</v>
      </c>
      <c r="BZ157" s="3" t="n">
        <v>0.6242495</v>
      </c>
      <c r="CA157" s="3" t="n">
        <v>5.480037</v>
      </c>
      <c r="CB157" s="3" t="n">
        <v>21.11988</v>
      </c>
      <c r="CC157" s="3" t="n">
        <v>1.84957</v>
      </c>
      <c r="CD157" s="3" t="n">
        <v>0</v>
      </c>
      <c r="CE157" s="10" t="n">
        <v>0.5602373</v>
      </c>
      <c r="CF157" s="3" t="n">
        <v>0.6242495</v>
      </c>
      <c r="CG157" s="3" t="n">
        <v>5.480037</v>
      </c>
      <c r="CH157" s="3" t="n">
        <v>21.11988</v>
      </c>
      <c r="CI157" s="3" t="n">
        <v>44</v>
      </c>
      <c r="CJ157" s="3" t="n">
        <v>0.5602373</v>
      </c>
      <c r="CK157" s="3" t="n">
        <v>15</v>
      </c>
      <c r="CL157" s="3" t="n">
        <v>132</v>
      </c>
      <c r="CM157" s="3" t="n">
        <v>21.11988</v>
      </c>
      <c r="CN157" s="5" t="inlineStr"/>
      <c r="CO157" s="3" t="n">
        <v>0</v>
      </c>
      <c r="CP157" s="3" t="n">
        <v>0</v>
      </c>
      <c r="CQ157" s="3" t="n">
        <v>0</v>
      </c>
      <c r="CR157" s="3" t="n">
        <v>0</v>
      </c>
      <c r="CS157" s="3" t="n">
        <v>0</v>
      </c>
      <c r="CT157" s="3" t="n">
        <v>0</v>
      </c>
      <c r="CU157" s="3" t="n">
        <v>1</v>
      </c>
      <c r="CV157" s="3" t="n">
        <v>0</v>
      </c>
      <c r="CW157" s="3" t="n">
        <v>1</v>
      </c>
      <c r="CX157" s="3" t="n">
        <v>0</v>
      </c>
      <c r="CY157" s="3" t="n">
        <v>1</v>
      </c>
      <c r="CZ157" s="3" t="n">
        <v>1</v>
      </c>
      <c r="DA157" s="3" t="n">
        <v>1</v>
      </c>
      <c r="DB157" s="3" t="n">
        <v>1</v>
      </c>
      <c r="DC157" s="3" t="n">
        <v>1</v>
      </c>
      <c r="DD157" s="3" t="n">
        <v>1</v>
      </c>
      <c r="DE157" s="3" t="n">
        <v>24</v>
      </c>
      <c r="DF157" s="3" t="n">
        <v>24</v>
      </c>
      <c r="DG157" s="3" t="n">
        <v>24</v>
      </c>
      <c r="DH157" s="3" t="n">
        <v>24</v>
      </c>
      <c r="DI157" s="3" t="n">
        <v>24</v>
      </c>
      <c r="DJ157" s="3" t="n">
        <v>24</v>
      </c>
      <c r="DK157" s="3" t="n">
        <v>24</v>
      </c>
      <c r="DL157" s="3" t="n">
        <v>4</v>
      </c>
    </row>
    <row r="158">
      <c r="A158" s="1" t="n">
        <v>157</v>
      </c>
      <c r="B158" s="3" t="n">
        <v>156</v>
      </c>
      <c r="C158" s="3" t="n">
        <v>5</v>
      </c>
      <c r="D158" s="4" t="inlineStr">
        <is>
          <t>Phylloscopus bonelli</t>
        </is>
      </c>
      <c r="E158" s="4" t="inlineStr">
        <is>
          <t>a+b</t>
        </is>
      </c>
      <c r="F158" s="4" t="inlineStr">
        <is>
          <t>m</t>
        </is>
      </c>
      <c r="G158" s="4" t="inlineStr">
        <is>
          <t>10mn</t>
        </is>
      </c>
      <c r="H158" s="4" t="inlineStr">
        <is>
          <t>HNORMAL</t>
        </is>
      </c>
      <c r="I158" s="4" t="inlineStr">
        <is>
          <t>POLY</t>
        </is>
      </c>
      <c r="J158" s="3" t="n">
        <v>20</v>
      </c>
      <c r="K158" s="3" t="n">
        <v>100</v>
      </c>
      <c r="L158" s="5" t="inlineStr"/>
      <c r="M158" s="4" t="inlineStr">
        <is>
          <t>PhylBone-ab-10mn-m-hno-pol-l20-r100</t>
        </is>
      </c>
      <c r="N158" s="3" t="n">
        <v>0</v>
      </c>
      <c r="O158" s="3" t="n">
        <v>37</v>
      </c>
      <c r="P158" s="3" t="n">
        <v>22.7789395359074</v>
      </c>
      <c r="Q158" s="3" t="n">
        <v>287.586762257787</v>
      </c>
      <c r="R158" s="4" t="inlineStr">
        <is>
          <t>HNORMAL</t>
        </is>
      </c>
      <c r="S158" s="4" t="inlineStr">
        <is>
          <t>POLY</t>
        </is>
      </c>
      <c r="T158" s="4" t="inlineStr">
        <is>
          <t>AIC</t>
        </is>
      </c>
      <c r="U158" s="3" t="n">
        <v>95</v>
      </c>
      <c r="V158" s="3" t="n">
        <v>20</v>
      </c>
      <c r="W158" s="3" t="n">
        <v>100</v>
      </c>
      <c r="X158" s="5" t="inlineStr"/>
      <c r="Y158" s="6" t="n">
        <v>2</v>
      </c>
      <c r="Z158" s="12" t="n">
        <v>45046.66328743056</v>
      </c>
      <c r="AA158" s="3" t="n">
        <v>0.8780560000000001</v>
      </c>
      <c r="AB158" s="4">
        <f>HYPERLINK("file:///PhylBone-ab-10mn-m-hno-pol-l20-r100-h1j0nh15", "PhylBone-ab-10mn-m-hno-pol-l20-r100-h1j0nh15")</f>
        <v/>
      </c>
      <c r="AC158" s="3" t="n">
        <v>9</v>
      </c>
      <c r="AD158" s="3" t="n">
        <v>96</v>
      </c>
      <c r="AE158" s="3" t="n">
        <v>190</v>
      </c>
      <c r="AF158" s="3" t="n">
        <v>0.04736842</v>
      </c>
      <c r="AG158" s="3" t="n">
        <v>0.3522494</v>
      </c>
      <c r="AH158" s="3" t="n">
        <v>0.02402267</v>
      </c>
      <c r="AI158" s="3" t="n">
        <v>0.09340207</v>
      </c>
      <c r="AJ158" s="3" t="n">
        <v>95</v>
      </c>
      <c r="AK158" s="3" t="n">
        <v>20</v>
      </c>
      <c r="AL158" s="3" t="n">
        <v>100</v>
      </c>
      <c r="AM158" s="3" t="n">
        <v>24.32432432432432</v>
      </c>
      <c r="AN158" s="3" t="n">
        <v>1</v>
      </c>
      <c r="AO158" s="3" t="n">
        <v>0</v>
      </c>
      <c r="AP158" s="3" t="n">
        <v>82.36476</v>
      </c>
      <c r="AQ158" s="11" t="inlineStr"/>
      <c r="AR158" s="5" t="inlineStr"/>
      <c r="AS158" s="5" t="inlineStr"/>
      <c r="AT158" s="5" t="inlineStr"/>
      <c r="AU158" s="3" t="n">
        <v>0.0002976107</v>
      </c>
      <c r="AV158" s="3" t="n">
        <v>0.4356495</v>
      </c>
      <c r="AW158" s="3" t="n">
        <v>0.0001138056</v>
      </c>
      <c r="AX158" s="3" t="n">
        <v>0.0007782759999999999</v>
      </c>
      <c r="AY158" s="3" t="n">
        <v>8</v>
      </c>
      <c r="AZ158" s="3" t="n">
        <v>0.6720188</v>
      </c>
      <c r="BA158" s="3" t="n">
        <v>0.4356495</v>
      </c>
      <c r="BB158" s="3" t="n">
        <v>0.2569782</v>
      </c>
      <c r="BC158" s="3" t="n">
        <v>1</v>
      </c>
      <c r="BD158" s="3" t="n">
        <v>8</v>
      </c>
      <c r="BE158" s="3" t="n">
        <v>81.97675</v>
      </c>
      <c r="BF158" s="3" t="n">
        <v>0.2178248</v>
      </c>
      <c r="BG158" s="3" t="n">
        <v>49.89599</v>
      </c>
      <c r="BH158" s="3" t="n">
        <v>134.6839</v>
      </c>
      <c r="BI158" s="3" t="n">
        <v>8</v>
      </c>
      <c r="BJ158" s="3" t="n">
        <v>82.93619</v>
      </c>
      <c r="BK158" s="3" t="n">
        <v>82.56198000000001</v>
      </c>
      <c r="BL158" s="3" t="n">
        <v>-40.18238</v>
      </c>
      <c r="BM158" s="6" t="n">
        <v>0.5811972</v>
      </c>
      <c r="BN158" s="3" t="n">
        <v>0.5</v>
      </c>
      <c r="BO158" s="3" t="n">
        <v>0.5</v>
      </c>
      <c r="BP158" s="4" t="inlineStr">
        <is>
          <t>HNORMAL</t>
        </is>
      </c>
      <c r="BQ158" s="4" t="inlineStr">
        <is>
          <t>POLY</t>
        </is>
      </c>
      <c r="BR158" s="3" t="n">
        <v>1</v>
      </c>
      <c r="BS158" s="3" t="n">
        <v>0</v>
      </c>
      <c r="BT158" s="3" t="n">
        <v>0</v>
      </c>
      <c r="BU158" s="3" t="n">
        <v>83.07518</v>
      </c>
      <c r="BV158" s="5" t="inlineStr"/>
      <c r="BW158" s="5" t="inlineStr"/>
      <c r="BX158" s="3" t="n">
        <v>2.243663</v>
      </c>
      <c r="BY158" s="3" t="n">
        <v>0.5602412</v>
      </c>
      <c r="BZ158" s="3" t="n">
        <v>0.7572541</v>
      </c>
      <c r="CA158" s="3" t="n">
        <v>6.647732</v>
      </c>
      <c r="CB158" s="3" t="n">
        <v>21.11953</v>
      </c>
      <c r="CC158" s="3" t="n">
        <v>2.243663</v>
      </c>
      <c r="CD158" s="3" t="n">
        <v>0</v>
      </c>
      <c r="CE158" s="10" t="n">
        <v>0.5602412</v>
      </c>
      <c r="CF158" s="3" t="n">
        <v>0.7572541</v>
      </c>
      <c r="CG158" s="3" t="n">
        <v>6.647732</v>
      </c>
      <c r="CH158" s="3" t="n">
        <v>21.11953</v>
      </c>
      <c r="CI158" s="3" t="n">
        <v>54</v>
      </c>
      <c r="CJ158" s="3" t="n">
        <v>0.5602412</v>
      </c>
      <c r="CK158" s="3" t="n">
        <v>18</v>
      </c>
      <c r="CL158" s="3" t="n">
        <v>160</v>
      </c>
      <c r="CM158" s="3" t="n">
        <v>21.11953</v>
      </c>
      <c r="CN158" s="5" t="inlineStr"/>
      <c r="CO158" s="3" t="n">
        <v>0</v>
      </c>
      <c r="CP158" s="3" t="n">
        <v>0</v>
      </c>
      <c r="CQ158" s="3" t="n">
        <v>0</v>
      </c>
      <c r="CR158" s="3" t="n">
        <v>0</v>
      </c>
      <c r="CS158" s="3" t="n">
        <v>0</v>
      </c>
      <c r="CT158" s="3" t="n">
        <v>1</v>
      </c>
      <c r="CU158" s="3" t="n">
        <v>1</v>
      </c>
      <c r="CV158" s="3" t="n">
        <v>0</v>
      </c>
      <c r="CW158" s="3" t="n">
        <v>1</v>
      </c>
      <c r="CX158" s="3" t="n">
        <v>0</v>
      </c>
      <c r="CY158" s="3" t="n">
        <v>1</v>
      </c>
      <c r="CZ158" s="3" t="n">
        <v>1</v>
      </c>
      <c r="DA158" s="3" t="n">
        <v>1</v>
      </c>
      <c r="DB158" s="3" t="n">
        <v>1</v>
      </c>
      <c r="DC158" s="3" t="n">
        <v>1</v>
      </c>
      <c r="DD158" s="3" t="n">
        <v>1</v>
      </c>
      <c r="DE158" s="3" t="n">
        <v>25</v>
      </c>
      <c r="DF158" s="3" t="n">
        <v>25</v>
      </c>
      <c r="DG158" s="3" t="n">
        <v>25</v>
      </c>
      <c r="DH158" s="3" t="n">
        <v>25</v>
      </c>
      <c r="DI158" s="3" t="n">
        <v>25</v>
      </c>
      <c r="DJ158" s="3" t="n">
        <v>25</v>
      </c>
      <c r="DK158" s="3" t="n">
        <v>25</v>
      </c>
      <c r="DL158" s="3" t="n">
        <v>14</v>
      </c>
    </row>
    <row r="159">
      <c r="A159" s="1" t="n">
        <v>158</v>
      </c>
      <c r="B159" t="n">
        <v>167</v>
      </c>
      <c r="C159" t="n">
        <v>5</v>
      </c>
      <c r="D159" s="8" t="inlineStr">
        <is>
          <t>Phylloscopus bonelli</t>
        </is>
      </c>
      <c r="E159" s="8" t="inlineStr">
        <is>
          <t>a+b</t>
        </is>
      </c>
      <c r="F159" s="8" t="inlineStr">
        <is>
          <t>m</t>
        </is>
      </c>
      <c r="G159" s="8" t="inlineStr">
        <is>
          <t>10mn</t>
        </is>
      </c>
      <c r="H159" s="8" t="inlineStr">
        <is>
          <t>HAZARD</t>
        </is>
      </c>
      <c r="I159" s="8" t="inlineStr">
        <is>
          <t>POLY</t>
        </is>
      </c>
      <c r="J159" s="9" t="inlineStr"/>
      <c r="K159" t="n">
        <v>100</v>
      </c>
      <c r="L159" s="9" t="inlineStr"/>
      <c r="M159" s="8" t="inlineStr">
        <is>
          <t>PhylBone-ab-10mn-m-haz-pol-r100</t>
        </is>
      </c>
      <c r="N159" t="n">
        <v>0</v>
      </c>
      <c r="O159" t="n">
        <v>37</v>
      </c>
      <c r="P159" t="n">
        <v>22.7789395359074</v>
      </c>
      <c r="Q159" t="n">
        <v>287.586762257787</v>
      </c>
      <c r="R159" s="8" t="inlineStr">
        <is>
          <t>HAZARD</t>
        </is>
      </c>
      <c r="S159" s="8" t="inlineStr">
        <is>
          <t>POLY</t>
        </is>
      </c>
      <c r="T159" s="8" t="inlineStr">
        <is>
          <t>AIC</t>
        </is>
      </c>
      <c r="U159" t="n">
        <v>95</v>
      </c>
      <c r="V159" s="9" t="inlineStr"/>
      <c r="W159" t="n">
        <v>100</v>
      </c>
      <c r="X159" s="9" t="inlineStr"/>
      <c r="Y159" s="6" t="n">
        <v>2</v>
      </c>
      <c r="Z159" s="2" t="n">
        <v>45046.66329440972</v>
      </c>
      <c r="AA159" t="n">
        <v>0.7468300000000001</v>
      </c>
      <c r="AB159" s="8">
        <f>HYPERLINK("file:///PhylBone-ab-10mn-m-haz-pol-r100-08w08o2n", "PhylBone-ab-10mn-m-haz-pol-r100-08w08o2n")</f>
        <v/>
      </c>
      <c r="AC159" t="n">
        <v>9</v>
      </c>
      <c r="AD159" t="n">
        <v>96</v>
      </c>
      <c r="AE159" t="n">
        <v>190</v>
      </c>
      <c r="AF159" t="n">
        <v>0.04736842</v>
      </c>
      <c r="AG159" t="n">
        <v>0.3522494</v>
      </c>
      <c r="AH159" t="n">
        <v>0.02402267</v>
      </c>
      <c r="AI159" t="n">
        <v>0.09340207</v>
      </c>
      <c r="AJ159" t="n">
        <v>95</v>
      </c>
      <c r="AK159" t="n">
        <v>0</v>
      </c>
      <c r="AL159" t="n">
        <v>100</v>
      </c>
      <c r="AM159" t="n">
        <v>24.32432432432432</v>
      </c>
      <c r="AN159" t="n">
        <v>2</v>
      </c>
      <c r="AO159" t="n">
        <v>1.572609999999997</v>
      </c>
      <c r="AP159" t="n">
        <v>84.89668</v>
      </c>
      <c r="AQ159" s="11" t="inlineStr"/>
      <c r="AR159" s="9" t="inlineStr"/>
      <c r="AS159" s="9" t="inlineStr"/>
      <c r="AT159" s="9" t="inlineStr"/>
      <c r="AU159" t="n">
        <v>0.0003733774</v>
      </c>
      <c r="AV159" t="n">
        <v>3.566394</v>
      </c>
      <c r="AW159" t="n">
        <v>8.133499999999999e-06</v>
      </c>
      <c r="AX159" t="n">
        <v>0.01714031</v>
      </c>
      <c r="AY159" t="n">
        <v>7</v>
      </c>
      <c r="AZ159" t="n">
        <v>0.535651</v>
      </c>
      <c r="BA159" t="n">
        <v>3.566394</v>
      </c>
      <c r="BB159" t="n">
        <v>0.0116684</v>
      </c>
      <c r="BC159" t="n">
        <v>1</v>
      </c>
      <c r="BD159" t="n">
        <v>7</v>
      </c>
      <c r="BE159" t="n">
        <v>73.18819000000001</v>
      </c>
      <c r="BF159" t="n">
        <v>1.783197</v>
      </c>
      <c r="BG159" t="n">
        <v>4.327958</v>
      </c>
      <c r="BH159" t="n">
        <v>1237.653</v>
      </c>
      <c r="BI159" t="n">
        <v>7</v>
      </c>
      <c r="BJ159" t="n">
        <v>86.89668</v>
      </c>
      <c r="BK159" t="n">
        <v>85.29114</v>
      </c>
      <c r="BL159" t="n">
        <v>-40.44834</v>
      </c>
      <c r="BM159" s="7" t="n">
        <v>0.8645415</v>
      </c>
      <c r="BN159" t="n">
        <v>0.7</v>
      </c>
      <c r="BO159" t="n">
        <v>0.8</v>
      </c>
      <c r="BP159" s="8" t="inlineStr">
        <is>
          <t>HAZARD</t>
        </is>
      </c>
      <c r="BQ159" s="8" t="inlineStr">
        <is>
          <t>POLY</t>
        </is>
      </c>
      <c r="BR159" t="n">
        <v>2</v>
      </c>
      <c r="BS159" t="n">
        <v>0</v>
      </c>
      <c r="BT159" t="n">
        <v>0</v>
      </c>
      <c r="BU159" t="n">
        <v>46.84986</v>
      </c>
      <c r="BV159" t="n">
        <v>1</v>
      </c>
      <c r="BW159" s="9" t="inlineStr"/>
      <c r="BX159" t="n">
        <v>2.814862</v>
      </c>
      <c r="BY159" t="n">
        <v>3.583748</v>
      </c>
      <c r="BZ159" t="n">
        <v>0.06182971</v>
      </c>
      <c r="CA159" t="n">
        <v>128.1495</v>
      </c>
      <c r="CB159" t="n">
        <v>7.137191</v>
      </c>
      <c r="CC159" t="n">
        <v>2.814862</v>
      </c>
      <c r="CD159" t="n">
        <v>3.0235107</v>
      </c>
      <c r="CE159" s="10" t="n">
        <v>3.583748</v>
      </c>
      <c r="CF159" t="n">
        <v>0.06182971</v>
      </c>
      <c r="CG159" t="n">
        <v>128.1495</v>
      </c>
      <c r="CH159" t="n">
        <v>7.137191</v>
      </c>
      <c r="CI159" t="n">
        <v>68</v>
      </c>
      <c r="CJ159" t="n">
        <v>3.583748</v>
      </c>
      <c r="CK159" t="n">
        <v>1</v>
      </c>
      <c r="CL159" t="n">
        <v>3076</v>
      </c>
      <c r="CM159" t="n">
        <v>7.137191</v>
      </c>
      <c r="CN159" s="9" t="inlineStr"/>
      <c r="CO159" t="n">
        <v>0</v>
      </c>
      <c r="CP159" t="n">
        <v>0</v>
      </c>
      <c r="CQ159" t="n">
        <v>0</v>
      </c>
      <c r="CR159" t="n">
        <v>0</v>
      </c>
      <c r="CS159" t="n">
        <v>0</v>
      </c>
      <c r="CT159" t="n">
        <v>0</v>
      </c>
      <c r="CU159" t="n">
        <v>1</v>
      </c>
      <c r="CV159" t="n">
        <v>1</v>
      </c>
      <c r="CW159" t="n">
        <v>0</v>
      </c>
      <c r="CX159" t="n">
        <v>1</v>
      </c>
      <c r="CY159" t="n">
        <v>0</v>
      </c>
      <c r="CZ159" t="n">
        <v>0</v>
      </c>
      <c r="DA159" t="n">
        <v>0</v>
      </c>
      <c r="DB159" t="n">
        <v>0</v>
      </c>
      <c r="DC159" t="n">
        <v>0</v>
      </c>
      <c r="DD159" t="n">
        <v>0</v>
      </c>
      <c r="DE159" t="n">
        <v>22</v>
      </c>
      <c r="DF159" t="n">
        <v>22</v>
      </c>
      <c r="DG159" t="n">
        <v>22</v>
      </c>
      <c r="DH159" t="n">
        <v>22</v>
      </c>
      <c r="DI159" t="n">
        <v>22</v>
      </c>
      <c r="DJ159" t="n">
        <v>22</v>
      </c>
      <c r="DK159" t="n">
        <v>22</v>
      </c>
      <c r="DL159" t="n">
        <v>5</v>
      </c>
    </row>
    <row r="160">
      <c r="A160" s="1" t="n">
        <v>159</v>
      </c>
      <c r="B160" t="n">
        <v>170</v>
      </c>
      <c r="C160" t="n">
        <v>5</v>
      </c>
      <c r="D160" s="8" t="inlineStr">
        <is>
          <t>Phylloscopus bonelli</t>
        </is>
      </c>
      <c r="E160" s="8" t="inlineStr">
        <is>
          <t>a+b</t>
        </is>
      </c>
      <c r="F160" s="8" t="inlineStr">
        <is>
          <t>m</t>
        </is>
      </c>
      <c r="G160" s="8" t="inlineStr">
        <is>
          <t>10mn</t>
        </is>
      </c>
      <c r="H160" s="8" t="inlineStr">
        <is>
          <t>HAZARD</t>
        </is>
      </c>
      <c r="I160" s="8" t="inlineStr">
        <is>
          <t>POLY</t>
        </is>
      </c>
      <c r="J160" t="n">
        <v>20</v>
      </c>
      <c r="K160" t="n">
        <v>100</v>
      </c>
      <c r="L160" s="9" t="inlineStr"/>
      <c r="M160" s="8" t="inlineStr">
        <is>
          <t>PhylBone-ab-10mn-m-haz-pol-l20-r100</t>
        </is>
      </c>
      <c r="N160" t="n">
        <v>0</v>
      </c>
      <c r="O160" t="n">
        <v>37</v>
      </c>
      <c r="P160" t="n">
        <v>22.7789395359074</v>
      </c>
      <c r="Q160" t="n">
        <v>287.586762257787</v>
      </c>
      <c r="R160" s="8" t="inlineStr">
        <is>
          <t>HAZARD</t>
        </is>
      </c>
      <c r="S160" s="8" t="inlineStr">
        <is>
          <t>POLY</t>
        </is>
      </c>
      <c r="T160" s="8" t="inlineStr">
        <is>
          <t>AIC</t>
        </is>
      </c>
      <c r="U160" t="n">
        <v>95</v>
      </c>
      <c r="V160" t="n">
        <v>20</v>
      </c>
      <c r="W160" t="n">
        <v>100</v>
      </c>
      <c r="X160" s="9" t="inlineStr"/>
      <c r="Y160" s="6" t="n">
        <v>2</v>
      </c>
      <c r="Z160" s="2" t="n">
        <v>45046.66329508102</v>
      </c>
      <c r="AA160" t="n">
        <v>0.7828270000000001</v>
      </c>
      <c r="AB160" s="8">
        <f>HYPERLINK("file:///PhylBone-ab-10mn-m-haz-pol-l20-r100-wspzqj39", "PhylBone-ab-10mn-m-haz-pol-l20-r100-wspzqj39")</f>
        <v/>
      </c>
      <c r="AC160" t="n">
        <v>9</v>
      </c>
      <c r="AD160" t="n">
        <v>96</v>
      </c>
      <c r="AE160" t="n">
        <v>190</v>
      </c>
      <c r="AF160" t="n">
        <v>0.04736842</v>
      </c>
      <c r="AG160" t="n">
        <v>0.3522494</v>
      </c>
      <c r="AH160" t="n">
        <v>0.02402267</v>
      </c>
      <c r="AI160" t="n">
        <v>0.09340207</v>
      </c>
      <c r="AJ160" t="n">
        <v>95</v>
      </c>
      <c r="AK160" t="n">
        <v>20</v>
      </c>
      <c r="AL160" t="n">
        <v>100</v>
      </c>
      <c r="AM160" t="n">
        <v>24.32432432432432</v>
      </c>
      <c r="AN160" t="n">
        <v>2</v>
      </c>
      <c r="AO160" t="n">
        <v>0.5073000000000008</v>
      </c>
      <c r="AP160" t="n">
        <v>82.87206</v>
      </c>
      <c r="AQ160" s="11" t="inlineStr"/>
      <c r="AR160" s="9" t="inlineStr"/>
      <c r="AS160" s="9" t="inlineStr"/>
      <c r="AT160" s="9" t="inlineStr"/>
      <c r="AU160" t="n">
        <v>0.0183791</v>
      </c>
      <c r="AV160" t="n">
        <v>99.9999</v>
      </c>
      <c r="AW160" t="n">
        <v>1.405024e-05</v>
      </c>
      <c r="AX160" t="n">
        <v>24.04166</v>
      </c>
      <c r="AY160" t="n">
        <v>7</v>
      </c>
      <c r="AZ160" t="n">
        <v>0.01088193</v>
      </c>
      <c r="BA160" t="n">
        <v>99.9999</v>
      </c>
      <c r="BB160" t="n">
        <v>8.318892000000001e-06</v>
      </c>
      <c r="BC160" t="n">
        <v>1</v>
      </c>
      <c r="BD160" t="n">
        <v>7</v>
      </c>
      <c r="BE160" t="n">
        <v>10.43165</v>
      </c>
      <c r="BF160" t="n">
        <v>99.9999</v>
      </c>
      <c r="BG160" t="n">
        <v>0.007974667</v>
      </c>
      <c r="BH160" t="n">
        <v>13645.62</v>
      </c>
      <c r="BI160" t="n">
        <v>7</v>
      </c>
      <c r="BJ160" t="n">
        <v>84.87206</v>
      </c>
      <c r="BK160" t="n">
        <v>83.26649999999999</v>
      </c>
      <c r="BL160" t="n">
        <v>-39.43603</v>
      </c>
      <c r="BM160" s="7" t="n">
        <v>0.8510444</v>
      </c>
      <c r="BN160" t="n">
        <v>0.6</v>
      </c>
      <c r="BO160" t="n">
        <v>0.7</v>
      </c>
      <c r="BP160" s="8" t="inlineStr">
        <is>
          <t>HAZARD</t>
        </is>
      </c>
      <c r="BQ160" s="8" t="inlineStr">
        <is>
          <t>POLY</t>
        </is>
      </c>
      <c r="BR160" t="n">
        <v>2</v>
      </c>
      <c r="BS160" t="n">
        <v>0</v>
      </c>
      <c r="BT160" t="n">
        <v>0</v>
      </c>
      <c r="BU160" t="n">
        <v>1</v>
      </c>
      <c r="BV160" t="n">
        <v>1.094617</v>
      </c>
      <c r="BW160" s="9" t="inlineStr"/>
      <c r="BX160" t="n">
        <v>138.5585</v>
      </c>
      <c r="BY160" t="n">
        <v>99.9999</v>
      </c>
      <c r="BZ160" t="n">
        <v>0.1059269</v>
      </c>
      <c r="CA160" t="n">
        <v>181242.5</v>
      </c>
      <c r="CB160" t="n">
        <v>7.000174</v>
      </c>
      <c r="CC160" t="n">
        <v>138.5585</v>
      </c>
      <c r="CD160" t="n">
        <v>99.4396588</v>
      </c>
      <c r="CE160" s="10" t="n">
        <v>99.9999</v>
      </c>
      <c r="CF160" t="n">
        <v>0.1059269</v>
      </c>
      <c r="CG160" t="n">
        <v>181242.5</v>
      </c>
      <c r="CH160" t="n">
        <v>7.000174</v>
      </c>
      <c r="CI160" t="n">
        <v>3325</v>
      </c>
      <c r="CJ160" t="n">
        <v>99.9999</v>
      </c>
      <c r="CK160" t="n">
        <v>3</v>
      </c>
      <c r="CL160" t="n">
        <v>4349819</v>
      </c>
      <c r="CM160" t="n">
        <v>7.000174</v>
      </c>
      <c r="CN160" s="9" t="inlineStr"/>
      <c r="CO160" t="n">
        <v>0</v>
      </c>
      <c r="CP160" t="n">
        <v>0</v>
      </c>
      <c r="CQ160" t="n">
        <v>0</v>
      </c>
      <c r="CR160" t="n">
        <v>0</v>
      </c>
      <c r="CS160" t="n">
        <v>0</v>
      </c>
      <c r="CT160" t="n">
        <v>1</v>
      </c>
      <c r="CU160" t="n">
        <v>1</v>
      </c>
      <c r="CV160" t="n">
        <v>1</v>
      </c>
      <c r="CW160" t="n">
        <v>0</v>
      </c>
      <c r="CX160" t="n">
        <v>1</v>
      </c>
      <c r="CY160" t="n">
        <v>0</v>
      </c>
      <c r="CZ160" t="n">
        <v>0</v>
      </c>
      <c r="DA160" t="n">
        <v>0</v>
      </c>
      <c r="DB160" t="n">
        <v>0</v>
      </c>
      <c r="DC160" t="n">
        <v>0</v>
      </c>
      <c r="DD160" t="n">
        <v>0</v>
      </c>
      <c r="DE160" t="n">
        <v>23</v>
      </c>
      <c r="DF160" t="n">
        <v>23</v>
      </c>
      <c r="DG160" t="n">
        <v>23</v>
      </c>
      <c r="DH160" t="n">
        <v>23</v>
      </c>
      <c r="DI160" t="n">
        <v>23</v>
      </c>
      <c r="DJ160" t="n">
        <v>23</v>
      </c>
      <c r="DK160" t="n">
        <v>23</v>
      </c>
      <c r="DL160" t="n">
        <v>15</v>
      </c>
    </row>
    <row r="161">
      <c r="A161" s="1" t="n">
        <v>160</v>
      </c>
      <c r="B161" t="n">
        <v>171</v>
      </c>
      <c r="C161" t="n">
        <v>5</v>
      </c>
      <c r="D161" s="8" t="inlineStr">
        <is>
          <t>Phylloscopus bonelli</t>
        </is>
      </c>
      <c r="E161" s="8" t="inlineStr">
        <is>
          <t>a+b</t>
        </is>
      </c>
      <c r="F161" s="8" t="inlineStr">
        <is>
          <t>m</t>
        </is>
      </c>
      <c r="G161" s="8" t="inlineStr">
        <is>
          <t>10mn</t>
        </is>
      </c>
      <c r="H161" s="8" t="inlineStr">
        <is>
          <t>HAZARD</t>
        </is>
      </c>
      <c r="I161" s="8" t="inlineStr">
        <is>
          <t>POLY</t>
        </is>
      </c>
      <c r="J161" t="n">
        <v>20</v>
      </c>
      <c r="K161" t="n">
        <v>200</v>
      </c>
      <c r="L161" s="9" t="inlineStr"/>
      <c r="M161" s="8" t="inlineStr">
        <is>
          <t>PhylBone-ab-10mn-m-haz-pol-l20-r200</t>
        </is>
      </c>
      <c r="N161" t="n">
        <v>0</v>
      </c>
      <c r="O161" t="n">
        <v>37</v>
      </c>
      <c r="P161" t="n">
        <v>22.7789395359074</v>
      </c>
      <c r="Q161" t="n">
        <v>287.586762257787</v>
      </c>
      <c r="R161" s="8" t="inlineStr">
        <is>
          <t>HAZARD</t>
        </is>
      </c>
      <c r="S161" s="8" t="inlineStr">
        <is>
          <t>POLY</t>
        </is>
      </c>
      <c r="T161" s="8" t="inlineStr">
        <is>
          <t>AIC</t>
        </is>
      </c>
      <c r="U161" t="n">
        <v>95</v>
      </c>
      <c r="V161" t="n">
        <v>20</v>
      </c>
      <c r="W161" t="n">
        <v>200</v>
      </c>
      <c r="X161" s="9" t="inlineStr"/>
      <c r="Y161" s="6" t="n">
        <v>2</v>
      </c>
      <c r="Z161" s="2" t="n">
        <v>45046.66329511574</v>
      </c>
      <c r="AA161" t="n">
        <v>0.6998820000000001</v>
      </c>
      <c r="AB161" s="8">
        <f>HYPERLINK("file:///PhylBone-ab-10mn-m-haz-pol-l20-r200-6bg9lhyk", "PhylBone-ab-10mn-m-haz-pol-l20-r200-6bg9lhyk")</f>
        <v/>
      </c>
      <c r="AC161" t="n">
        <v>24</v>
      </c>
      <c r="AD161" t="n">
        <v>96</v>
      </c>
      <c r="AE161" t="n">
        <v>190</v>
      </c>
      <c r="AF161" t="n">
        <v>0.1263158</v>
      </c>
      <c r="AG161" t="n">
        <v>0.2988936</v>
      </c>
      <c r="AH161" t="n">
        <v>0.07067229999999999</v>
      </c>
      <c r="AI161" t="n">
        <v>0.2257699</v>
      </c>
      <c r="AJ161" t="n">
        <v>95</v>
      </c>
      <c r="AK161" t="n">
        <v>20</v>
      </c>
      <c r="AL161" t="n">
        <v>200</v>
      </c>
      <c r="AM161" t="n">
        <v>64.86486486486487</v>
      </c>
      <c r="AN161" t="n">
        <v>2</v>
      </c>
      <c r="AO161" t="n">
        <v>1.144299999999987</v>
      </c>
      <c r="AP161" t="n">
        <v>253.2102</v>
      </c>
      <c r="AQ161" s="6" t="n">
        <v>0.4164789</v>
      </c>
      <c r="AR161" t="n">
        <v>0.3951432</v>
      </c>
      <c r="AS161" t="n">
        <v>0.4164789</v>
      </c>
      <c r="AT161" s="9" t="inlineStr"/>
      <c r="AU161" t="n">
        <v>0.0005219768</v>
      </c>
      <c r="AV161" t="n">
        <v>11.24536</v>
      </c>
      <c r="AW161" t="n">
        <v>5.427253e-06</v>
      </c>
      <c r="AX161" t="n">
        <v>0.05020216</v>
      </c>
      <c r="AY161" t="n">
        <v>22</v>
      </c>
      <c r="AZ161" t="n">
        <v>0.09578969</v>
      </c>
      <c r="BA161" t="n">
        <v>11.24536</v>
      </c>
      <c r="BB161" t="n">
        <v>0.000995973</v>
      </c>
      <c r="BC161" t="n">
        <v>1</v>
      </c>
      <c r="BD161" t="n">
        <v>22</v>
      </c>
      <c r="BE161" t="n">
        <v>61.89982</v>
      </c>
      <c r="BF161" t="n">
        <v>5.622679</v>
      </c>
      <c r="BG161" t="n">
        <v>1.289318</v>
      </c>
      <c r="BH161" t="n">
        <v>2971.795</v>
      </c>
      <c r="BI161" t="n">
        <v>22</v>
      </c>
      <c r="BJ161" t="n">
        <v>253.7816</v>
      </c>
      <c r="BK161" t="n">
        <v>255.5663</v>
      </c>
      <c r="BL161" t="n">
        <v>-124.6051</v>
      </c>
      <c r="BM161" s="7" t="n">
        <v>0.839245</v>
      </c>
      <c r="BN161" t="n">
        <v>0.8</v>
      </c>
      <c r="BO161" t="n">
        <v>0.8</v>
      </c>
      <c r="BP161" s="8" t="inlineStr">
        <is>
          <t>HAZARD</t>
        </is>
      </c>
      <c r="BQ161" s="8" t="inlineStr">
        <is>
          <t>POLY</t>
        </is>
      </c>
      <c r="BR161" t="n">
        <v>2</v>
      </c>
      <c r="BS161" t="n">
        <v>0</v>
      </c>
      <c r="BT161" t="n">
        <v>0</v>
      </c>
      <c r="BU161" t="n">
        <v>11.41981</v>
      </c>
      <c r="BV161" t="n">
        <v>1</v>
      </c>
      <c r="BW161" s="9" t="inlineStr"/>
      <c r="BX161" t="n">
        <v>10.49371</v>
      </c>
      <c r="BY161" t="n">
        <v>11.24933</v>
      </c>
      <c r="BZ161" t="n">
        <v>0.109113</v>
      </c>
      <c r="CA161" t="n">
        <v>1009.21</v>
      </c>
      <c r="CB161" t="n">
        <v>22.0311</v>
      </c>
      <c r="CC161" t="n">
        <v>10.49371</v>
      </c>
      <c r="CD161" t="n">
        <v>10.8244061</v>
      </c>
      <c r="CE161" s="10" t="n">
        <v>11.24933</v>
      </c>
      <c r="CF161" t="n">
        <v>0.109113</v>
      </c>
      <c r="CG161" t="n">
        <v>1009.21</v>
      </c>
      <c r="CH161" t="n">
        <v>22.0311</v>
      </c>
      <c r="CI161" t="n">
        <v>252</v>
      </c>
      <c r="CJ161" t="n">
        <v>11.24933</v>
      </c>
      <c r="CK161" t="n">
        <v>3</v>
      </c>
      <c r="CL161" t="n">
        <v>24221</v>
      </c>
      <c r="CM161" t="n">
        <v>22.0311</v>
      </c>
      <c r="CN161" t="n">
        <v>0</v>
      </c>
      <c r="CO161" t="n">
        <v>0</v>
      </c>
      <c r="CP161" t="n">
        <v>0</v>
      </c>
      <c r="CQ161" t="n">
        <v>0</v>
      </c>
      <c r="CR161" t="n">
        <v>0</v>
      </c>
      <c r="CS161" t="n">
        <v>0</v>
      </c>
      <c r="CT161" t="n">
        <v>1</v>
      </c>
      <c r="CU161" t="n">
        <v>2</v>
      </c>
      <c r="CV161" t="n">
        <v>1</v>
      </c>
      <c r="CW161" t="n">
        <v>1</v>
      </c>
      <c r="CX161" t="n">
        <v>1</v>
      </c>
      <c r="CY161" t="n">
        <v>1</v>
      </c>
      <c r="CZ161" t="n">
        <v>1</v>
      </c>
      <c r="DA161" t="n">
        <v>1</v>
      </c>
      <c r="DB161" t="n">
        <v>1</v>
      </c>
      <c r="DC161" t="n">
        <v>1</v>
      </c>
      <c r="DD161" t="n">
        <v>1</v>
      </c>
      <c r="DE161" t="n">
        <v>19</v>
      </c>
      <c r="DF161" t="n">
        <v>21</v>
      </c>
      <c r="DG161" t="n">
        <v>21</v>
      </c>
      <c r="DH161" t="n">
        <v>21</v>
      </c>
      <c r="DI161" t="n">
        <v>21</v>
      </c>
      <c r="DJ161" t="n">
        <v>21</v>
      </c>
      <c r="DK161" t="n">
        <v>21</v>
      </c>
      <c r="DL161" t="n">
        <v>17</v>
      </c>
    </row>
    <row r="162">
      <c r="A162" s="1" t="n">
        <v>161</v>
      </c>
      <c r="B162" s="3" t="n">
        <v>172</v>
      </c>
      <c r="C162" s="3" t="n">
        <v>6</v>
      </c>
      <c r="D162" s="4" t="inlineStr">
        <is>
          <t>Oriolus oriolus</t>
        </is>
      </c>
      <c r="E162" s="4" t="inlineStr">
        <is>
          <t>b</t>
        </is>
      </c>
      <c r="F162" s="4" t="inlineStr">
        <is>
          <t>m</t>
        </is>
      </c>
      <c r="G162" s="4" t="inlineStr">
        <is>
          <t>5mn</t>
        </is>
      </c>
      <c r="H162" s="4" t="inlineStr">
        <is>
          <t>HNORMAL</t>
        </is>
      </c>
      <c r="I162" s="4" t="inlineStr">
        <is>
          <t>POLY</t>
        </is>
      </c>
      <c r="J162" s="5" t="inlineStr"/>
      <c r="K162" s="5" t="inlineStr"/>
      <c r="L162" s="5" t="inlineStr"/>
      <c r="M162" s="4" t="inlineStr">
        <is>
          <t>OrioOrio-b-5mn-m-hno-pol</t>
        </is>
      </c>
      <c r="N162" s="3" t="n">
        <v>0</v>
      </c>
      <c r="O162" s="3" t="n">
        <v>4</v>
      </c>
      <c r="P162" s="3" t="n">
        <v>85.7398150053933</v>
      </c>
      <c r="Q162" s="3" t="n">
        <v>203.380021651143</v>
      </c>
      <c r="R162" s="4" t="inlineStr">
        <is>
          <t>HNORMAL</t>
        </is>
      </c>
      <c r="S162" s="4" t="inlineStr">
        <is>
          <t>POLY</t>
        </is>
      </c>
      <c r="T162" s="4" t="inlineStr">
        <is>
          <t>AIC</t>
        </is>
      </c>
      <c r="U162" s="3" t="n">
        <v>95</v>
      </c>
      <c r="V162" s="5" t="inlineStr"/>
      <c r="W162" s="5" t="inlineStr"/>
      <c r="X162" s="5" t="inlineStr"/>
      <c r="Y162" s="6" t="n">
        <v>2</v>
      </c>
      <c r="Z162" s="12" t="n">
        <v>45046.66329563657</v>
      </c>
      <c r="AA162" s="3" t="n">
        <v>0.784848</v>
      </c>
      <c r="AB162" s="4">
        <f>HYPERLINK("file:///OrioOrio-b-5mn-m-hno-pol-s2nah_e4", "OrioOrio-b-5mn-m-hno-pol-s2nah_e4")</f>
        <v/>
      </c>
      <c r="AC162" s="3" t="n">
        <v>4</v>
      </c>
      <c r="AD162" s="3" t="n">
        <v>94</v>
      </c>
      <c r="AE162" s="3" t="n">
        <v>94</v>
      </c>
      <c r="AF162" s="3" t="n">
        <v>0.04255319</v>
      </c>
      <c r="AG162" s="3" t="n">
        <v>0.4918694</v>
      </c>
      <c r="AH162" s="3" t="n">
        <v>0.01688465</v>
      </c>
      <c r="AI162" s="3" t="n">
        <v>0.1072438</v>
      </c>
      <c r="AJ162" s="3" t="n">
        <v>93</v>
      </c>
      <c r="AK162" s="3" t="n">
        <v>0</v>
      </c>
      <c r="AL162" s="3" t="n">
        <v>203.38</v>
      </c>
      <c r="AM162" s="3" t="n">
        <v>100</v>
      </c>
      <c r="AN162" s="3" t="n">
        <v>1</v>
      </c>
      <c r="AO162" s="3" t="n">
        <v>0</v>
      </c>
      <c r="AP162" s="3" t="n">
        <v>42.66571</v>
      </c>
      <c r="AQ162" s="11" t="inlineStr"/>
      <c r="AR162" s="5" t="inlineStr"/>
      <c r="AS162" s="5" t="inlineStr"/>
      <c r="AT162" s="5" t="inlineStr"/>
      <c r="AU162" s="3" t="n">
        <v>4.836221e-05</v>
      </c>
      <c r="AV162" s="3" t="n">
        <v>0.695995</v>
      </c>
      <c r="AW162" s="3" t="n">
        <v>6.543926e-06</v>
      </c>
      <c r="AX162" s="3" t="n">
        <v>0.0003574159</v>
      </c>
      <c r="AY162" s="3" t="n">
        <v>3</v>
      </c>
      <c r="AZ162" s="3" t="n">
        <v>0.9997865</v>
      </c>
      <c r="BA162" s="3" t="n">
        <v>0.695995</v>
      </c>
      <c r="BB162" s="3" t="n">
        <v>0.1352818</v>
      </c>
      <c r="BC162" s="3" t="n">
        <v>1</v>
      </c>
      <c r="BD162" s="3" t="n">
        <v>3</v>
      </c>
      <c r="BE162" s="3" t="n">
        <v>203.3583</v>
      </c>
      <c r="BF162" s="3" t="n">
        <v>0.3479975</v>
      </c>
      <c r="BG162" s="3" t="n">
        <v>69.33705999999999</v>
      </c>
      <c r="BH162" s="3" t="n">
        <v>596.4285</v>
      </c>
      <c r="BI162" s="3" t="n">
        <v>3</v>
      </c>
      <c r="BJ162" s="3" t="n">
        <v>44.66571</v>
      </c>
      <c r="BK162" s="3" t="n">
        <v>42.05201</v>
      </c>
      <c r="BL162" s="3" t="n">
        <v>-20.33286</v>
      </c>
      <c r="BM162" s="7" t="n">
        <v>0.8271037999999999</v>
      </c>
      <c r="BN162" s="3" t="n">
        <v>0</v>
      </c>
      <c r="BO162" s="3" t="n">
        <v>0</v>
      </c>
      <c r="BP162" s="4" t="inlineStr">
        <is>
          <t>HNORMAL</t>
        </is>
      </c>
      <c r="BQ162" s="4" t="inlineStr">
        <is>
          <t>POLY</t>
        </is>
      </c>
      <c r="BR162" s="3" t="n">
        <v>1</v>
      </c>
      <c r="BS162" s="3" t="n">
        <v>0</v>
      </c>
      <c r="BT162" s="3" t="n">
        <v>0</v>
      </c>
      <c r="BU162" s="3" t="n">
        <v>6960.384</v>
      </c>
      <c r="BV162" s="5" t="inlineStr"/>
      <c r="BW162" s="5" t="inlineStr"/>
      <c r="BX162" s="3" t="n">
        <v>0.3275355</v>
      </c>
      <c r="BY162" s="3" t="n">
        <v>0.8522585</v>
      </c>
      <c r="BZ162" s="3" t="n">
        <v>0.05613953</v>
      </c>
      <c r="CA162" s="3" t="n">
        <v>1.910944</v>
      </c>
      <c r="CB162" s="3" t="n">
        <v>6.691162</v>
      </c>
      <c r="CC162" s="3" t="n">
        <v>0.3275355</v>
      </c>
      <c r="CD162" s="3" t="n">
        <v>0.3603891</v>
      </c>
      <c r="CE162" s="10" t="n">
        <v>0.8522585</v>
      </c>
      <c r="CF162" s="3" t="n">
        <v>0.05613953</v>
      </c>
      <c r="CG162" s="3" t="n">
        <v>1.910944</v>
      </c>
      <c r="CH162" s="3" t="n">
        <v>6.691162</v>
      </c>
      <c r="CI162" s="3" t="n">
        <v>8</v>
      </c>
      <c r="CJ162" s="3" t="n">
        <v>0.8522585</v>
      </c>
      <c r="CK162" s="3" t="n">
        <v>1</v>
      </c>
      <c r="CL162" s="3" t="n">
        <v>46</v>
      </c>
      <c r="CM162" s="3" t="n">
        <v>6.691162</v>
      </c>
      <c r="CN162" s="5" t="inlineStr"/>
      <c r="CO162" s="3" t="n">
        <v>0</v>
      </c>
      <c r="CP162" s="3" t="n">
        <v>0</v>
      </c>
      <c r="CQ162" s="3" t="n">
        <v>0</v>
      </c>
      <c r="CR162" s="3" t="n">
        <v>0</v>
      </c>
      <c r="CS162" s="3" t="n">
        <v>0</v>
      </c>
      <c r="CT162" s="3" t="n">
        <v>0</v>
      </c>
      <c r="CU162" s="3" t="n">
        <v>0</v>
      </c>
      <c r="CV162" s="3" t="n">
        <v>0</v>
      </c>
      <c r="CW162" s="3" t="n">
        <v>0</v>
      </c>
      <c r="CX162" s="3" t="n">
        <v>1</v>
      </c>
      <c r="CY162" s="3" t="n">
        <v>0</v>
      </c>
      <c r="CZ162" s="3" t="n">
        <v>0</v>
      </c>
      <c r="DA162" s="3" t="n">
        <v>0</v>
      </c>
      <c r="DB162" s="3" t="n">
        <v>0</v>
      </c>
      <c r="DC162" s="3" t="n">
        <v>0</v>
      </c>
      <c r="DD162" s="3" t="n">
        <v>0</v>
      </c>
      <c r="DE162" s="3" t="n">
        <v>12</v>
      </c>
      <c r="DF162" s="3" t="n">
        <v>12</v>
      </c>
      <c r="DG162" s="3" t="n">
        <v>16</v>
      </c>
      <c r="DH162" s="3" t="n">
        <v>12</v>
      </c>
      <c r="DI162" s="3" t="n">
        <v>16</v>
      </c>
      <c r="DJ162" s="3" t="n">
        <v>12</v>
      </c>
      <c r="DK162" s="3" t="n">
        <v>16</v>
      </c>
      <c r="DL162" s="3" t="n">
        <v>0</v>
      </c>
    </row>
    <row r="163">
      <c r="A163" s="1" t="n">
        <v>162</v>
      </c>
      <c r="B163" s="3" t="n">
        <v>173</v>
      </c>
      <c r="C163" s="3" t="n">
        <v>6</v>
      </c>
      <c r="D163" s="4" t="inlineStr">
        <is>
          <t>Oriolus oriolus</t>
        </is>
      </c>
      <c r="E163" s="4" t="inlineStr">
        <is>
          <t>b</t>
        </is>
      </c>
      <c r="F163" s="4" t="inlineStr">
        <is>
          <t>m</t>
        </is>
      </c>
      <c r="G163" s="4" t="inlineStr">
        <is>
          <t>5mn</t>
        </is>
      </c>
      <c r="H163" s="4" t="inlineStr">
        <is>
          <t>HNORMAL</t>
        </is>
      </c>
      <c r="I163" s="4" t="inlineStr">
        <is>
          <t>POLY</t>
        </is>
      </c>
      <c r="J163" s="5" t="inlineStr"/>
      <c r="K163" s="5" t="inlineStr"/>
      <c r="L163" s="3" t="n">
        <v>3</v>
      </c>
      <c r="M163" s="4" t="inlineStr">
        <is>
          <t>OrioOrio-b-5mn-m-hno-pol-ma</t>
        </is>
      </c>
      <c r="N163" s="3" t="n">
        <v>1</v>
      </c>
      <c r="O163" s="3" t="n">
        <v>4</v>
      </c>
      <c r="P163" s="3" t="n">
        <v>85.7398150053933</v>
      </c>
      <c r="Q163" s="3" t="n">
        <v>203.380021651143</v>
      </c>
      <c r="R163" s="4" t="inlineStr">
        <is>
          <t>HNORMAL</t>
        </is>
      </c>
      <c r="S163" s="4" t="inlineStr">
        <is>
          <t>POLY</t>
        </is>
      </c>
      <c r="T163" s="4" t="inlineStr">
        <is>
          <t>AIC</t>
        </is>
      </c>
      <c r="U163" s="3" t="n">
        <v>95</v>
      </c>
      <c r="V163" s="5" t="inlineStr"/>
      <c r="W163" s="5" t="inlineStr"/>
      <c r="X163" s="3" t="n">
        <v>3</v>
      </c>
      <c r="Y163" s="6" t="n">
        <v>2</v>
      </c>
      <c r="Z163" s="12" t="n">
        <v>45046.66329565972</v>
      </c>
      <c r="AA163" s="3" t="n">
        <v>0.8228489999999999</v>
      </c>
      <c r="AB163" s="4">
        <f>HYPERLINK("file:///OrioOrio-b-5mn-m-hno-pol-ma-i7rlgrv_", "OrioOrio-b-5mn-m-hno-pol-ma-i7rlgrv_")</f>
        <v/>
      </c>
      <c r="AC163" s="3" t="n">
        <v>4</v>
      </c>
      <c r="AD163" s="3" t="n">
        <v>94</v>
      </c>
      <c r="AE163" s="3" t="n">
        <v>94</v>
      </c>
      <c r="AF163" s="3" t="n">
        <v>0.04255319</v>
      </c>
      <c r="AG163" s="3" t="n">
        <v>0.4918694</v>
      </c>
      <c r="AH163" s="3" t="n">
        <v>0.01688465</v>
      </c>
      <c r="AI163" s="3" t="n">
        <v>0.1072438</v>
      </c>
      <c r="AJ163" s="3" t="n">
        <v>93</v>
      </c>
      <c r="AK163" s="3" t="n">
        <v>0</v>
      </c>
      <c r="AL163" s="3" t="n">
        <v>203.38</v>
      </c>
      <c r="AM163" s="3" t="n">
        <v>100</v>
      </c>
      <c r="AN163" s="3" t="n">
        <v>1</v>
      </c>
      <c r="AO163" s="3" t="n">
        <v>0</v>
      </c>
      <c r="AP163" s="3" t="n">
        <v>42.66571</v>
      </c>
      <c r="AQ163" s="6" t="n">
        <v>0.3711274</v>
      </c>
      <c r="AR163" s="3" t="n">
        <v>0.3711274</v>
      </c>
      <c r="AS163" s="5" t="inlineStr"/>
      <c r="AT163" s="5" t="inlineStr"/>
      <c r="AU163" s="3" t="n">
        <v>4.836221e-05</v>
      </c>
      <c r="AV163" s="3" t="n">
        <v>0.695995</v>
      </c>
      <c r="AW163" s="3" t="n">
        <v>6.543926e-06</v>
      </c>
      <c r="AX163" s="3" t="n">
        <v>0.0003574159</v>
      </c>
      <c r="AY163" s="3" t="n">
        <v>3</v>
      </c>
      <c r="AZ163" s="3" t="n">
        <v>0.9997865</v>
      </c>
      <c r="BA163" s="3" t="n">
        <v>0.695995</v>
      </c>
      <c r="BB163" s="3" t="n">
        <v>0.1352818</v>
      </c>
      <c r="BC163" s="3" t="n">
        <v>1</v>
      </c>
      <c r="BD163" s="3" t="n">
        <v>3</v>
      </c>
      <c r="BE163" s="3" t="n">
        <v>203.3583</v>
      </c>
      <c r="BF163" s="3" t="n">
        <v>0.3479975</v>
      </c>
      <c r="BG163" s="3" t="n">
        <v>69.33705999999999</v>
      </c>
      <c r="BH163" s="3" t="n">
        <v>596.4285</v>
      </c>
      <c r="BI163" s="3" t="n">
        <v>3</v>
      </c>
      <c r="BJ163" s="3" t="n">
        <v>44.66571</v>
      </c>
      <c r="BK163" s="3" t="n">
        <v>42.05201</v>
      </c>
      <c r="BL163" s="3" t="n">
        <v>-20.33286</v>
      </c>
      <c r="BM163" s="7" t="n">
        <v>0.8271037999999999</v>
      </c>
      <c r="BN163" s="3" t="n">
        <v>0</v>
      </c>
      <c r="BO163" s="3" t="n">
        <v>0</v>
      </c>
      <c r="BP163" s="4" t="inlineStr">
        <is>
          <t>HNORMAL</t>
        </is>
      </c>
      <c r="BQ163" s="4" t="inlineStr">
        <is>
          <t>POLY</t>
        </is>
      </c>
      <c r="BR163" s="3" t="n">
        <v>1</v>
      </c>
      <c r="BS163" s="3" t="n">
        <v>0</v>
      </c>
      <c r="BT163" s="3" t="n">
        <v>0</v>
      </c>
      <c r="BU163" s="3" t="n">
        <v>6960.384</v>
      </c>
      <c r="BV163" s="5" t="inlineStr"/>
      <c r="BW163" s="5" t="inlineStr"/>
      <c r="BX163" s="3" t="n">
        <v>0.3275355</v>
      </c>
      <c r="BY163" s="3" t="n">
        <v>0.8522585</v>
      </c>
      <c r="BZ163" s="3" t="n">
        <v>0.05613953</v>
      </c>
      <c r="CA163" s="3" t="n">
        <v>1.910944</v>
      </c>
      <c r="CB163" s="3" t="n">
        <v>6.691162</v>
      </c>
      <c r="CC163" s="3" t="n">
        <v>0.3275355</v>
      </c>
      <c r="CD163" s="3" t="n">
        <v>0.3603891</v>
      </c>
      <c r="CE163" s="10" t="n">
        <v>0.8522585</v>
      </c>
      <c r="CF163" s="3" t="n">
        <v>0.05613953</v>
      </c>
      <c r="CG163" s="3" t="n">
        <v>1.910944</v>
      </c>
      <c r="CH163" s="3" t="n">
        <v>6.691162</v>
      </c>
      <c r="CI163" s="3" t="n">
        <v>8</v>
      </c>
      <c r="CJ163" s="3" t="n">
        <v>0.8522585</v>
      </c>
      <c r="CK163" s="3" t="n">
        <v>1</v>
      </c>
      <c r="CL163" s="3" t="n">
        <v>46</v>
      </c>
      <c r="CM163" s="3" t="n">
        <v>6.691162</v>
      </c>
      <c r="CN163" s="3" t="n">
        <v>0</v>
      </c>
      <c r="CO163" s="3" t="n">
        <v>0</v>
      </c>
      <c r="CP163" s="3" t="n">
        <v>0</v>
      </c>
      <c r="CQ163" s="3" t="n">
        <v>0</v>
      </c>
      <c r="CR163" s="3" t="n">
        <v>0</v>
      </c>
      <c r="CS163" s="3" t="n">
        <v>0</v>
      </c>
      <c r="CT163" s="3" t="n">
        <v>0</v>
      </c>
      <c r="CU163" s="3" t="n">
        <v>0</v>
      </c>
      <c r="CV163" s="3" t="n">
        <v>0</v>
      </c>
      <c r="CW163" s="3" t="n">
        <v>0</v>
      </c>
      <c r="CX163" s="3" t="n">
        <v>1</v>
      </c>
      <c r="CY163" s="3" t="n">
        <v>0</v>
      </c>
      <c r="CZ163" s="3" t="n">
        <v>0</v>
      </c>
      <c r="DA163" s="3" t="n">
        <v>0</v>
      </c>
      <c r="DB163" s="3" t="n">
        <v>0</v>
      </c>
      <c r="DC163" s="3" t="n">
        <v>0</v>
      </c>
      <c r="DD163" s="3" t="n">
        <v>0</v>
      </c>
      <c r="DE163" s="3" t="n">
        <v>0</v>
      </c>
      <c r="DF163" s="3" t="n">
        <v>0</v>
      </c>
      <c r="DG163" s="3" t="n">
        <v>0</v>
      </c>
      <c r="DH163" s="3" t="n">
        <v>0</v>
      </c>
      <c r="DI163" s="3" t="n">
        <v>0</v>
      </c>
      <c r="DJ163" s="3" t="n">
        <v>0</v>
      </c>
      <c r="DK163" s="3" t="n">
        <v>0</v>
      </c>
      <c r="DL163" s="3" t="n">
        <v>2</v>
      </c>
    </row>
    <row r="164">
      <c r="A164" s="1" t="n">
        <v>163</v>
      </c>
      <c r="B164" s="3" t="n">
        <v>174</v>
      </c>
      <c r="C164" s="3" t="n">
        <v>6</v>
      </c>
      <c r="D164" s="4" t="inlineStr">
        <is>
          <t>Oriolus oriolus</t>
        </is>
      </c>
      <c r="E164" s="4" t="inlineStr">
        <is>
          <t>b</t>
        </is>
      </c>
      <c r="F164" s="4" t="inlineStr">
        <is>
          <t>m</t>
        </is>
      </c>
      <c r="G164" s="4" t="inlineStr">
        <is>
          <t>5mn</t>
        </is>
      </c>
      <c r="H164" s="4" t="inlineStr">
        <is>
          <t>HNORMAL</t>
        </is>
      </c>
      <c r="I164" s="4" t="inlineStr">
        <is>
          <t>POLY</t>
        </is>
      </c>
      <c r="J164" s="5" t="inlineStr"/>
      <c r="K164" s="3" t="n">
        <v>201.0731055095719</v>
      </c>
      <c r="L164" s="5" t="inlineStr"/>
      <c r="M164" s="4" t="inlineStr">
        <is>
          <t>OrioOrio-b-5mn-m-hno-pol-ra</t>
        </is>
      </c>
      <c r="N164" s="3" t="n">
        <v>1</v>
      </c>
      <c r="O164" s="3" t="n">
        <v>4</v>
      </c>
      <c r="P164" s="3" t="n">
        <v>85.7398150053933</v>
      </c>
      <c r="Q164" s="3" t="n">
        <v>203.380021651143</v>
      </c>
      <c r="R164" s="4" t="inlineStr">
        <is>
          <t>HNORMAL</t>
        </is>
      </c>
      <c r="S164" s="4" t="inlineStr">
        <is>
          <t>POLY</t>
        </is>
      </c>
      <c r="T164" s="4" t="inlineStr">
        <is>
          <t>AIC</t>
        </is>
      </c>
      <c r="U164" s="3" t="n">
        <v>95</v>
      </c>
      <c r="V164" s="5" t="inlineStr"/>
      <c r="W164" s="3" t="n">
        <v>201.0731055095719</v>
      </c>
      <c r="X164" s="5" t="inlineStr"/>
      <c r="Y164" s="6" t="n">
        <v>2</v>
      </c>
      <c r="Z164" s="12" t="n">
        <v>45046.66329578704</v>
      </c>
      <c r="AA164" s="3" t="n">
        <v>0.835847</v>
      </c>
      <c r="AB164" s="4">
        <f>HYPERLINK("file:///OrioOrio-b-5mn-m-hno-pol-ra-jtytuprz", "OrioOrio-b-5mn-m-hno-pol-ra-jtytuprz")</f>
        <v/>
      </c>
      <c r="AC164" s="3" t="n">
        <v>3</v>
      </c>
      <c r="AD164" s="3" t="n">
        <v>94</v>
      </c>
      <c r="AE164" s="3" t="n">
        <v>94</v>
      </c>
      <c r="AF164" s="3" t="n">
        <v>0.03191489</v>
      </c>
      <c r="AG164" s="3" t="n">
        <v>0.5711084</v>
      </c>
      <c r="AH164" s="3" t="n">
        <v>0.01111166</v>
      </c>
      <c r="AI164" s="3" t="n">
        <v>0.09166595</v>
      </c>
      <c r="AJ164" s="3" t="n">
        <v>93</v>
      </c>
      <c r="AK164" s="3" t="n">
        <v>0</v>
      </c>
      <c r="AL164" s="3" t="n">
        <v>201.073</v>
      </c>
      <c r="AM164" s="3" t="n">
        <v>75</v>
      </c>
      <c r="AN164" s="3" t="n">
        <v>1</v>
      </c>
      <c r="AO164" s="3" t="n">
        <v>0</v>
      </c>
      <c r="AP164" s="3" t="n">
        <v>32.7659</v>
      </c>
      <c r="AQ164" s="11" t="inlineStr"/>
      <c r="AR164" s="5" t="inlineStr"/>
      <c r="AS164" s="5" t="inlineStr"/>
      <c r="AT164" s="5" t="inlineStr"/>
      <c r="AU164" s="3" t="n">
        <v>9.476695000000001e-05</v>
      </c>
      <c r="AV164" s="3" t="n">
        <v>0.7992432</v>
      </c>
      <c r="AW164" s="3" t="n">
        <v>4.606291e-06</v>
      </c>
      <c r="AX164" s="3" t="n">
        <v>0.001949676</v>
      </c>
      <c r="AY164" s="3" t="n">
        <v>2</v>
      </c>
      <c r="AZ164" s="3" t="n">
        <v>0.5219941</v>
      </c>
      <c r="BA164" s="3" t="n">
        <v>0.7992431</v>
      </c>
      <c r="BB164" s="3" t="n">
        <v>0.02537231</v>
      </c>
      <c r="BC164" s="3" t="n">
        <v>1</v>
      </c>
      <c r="BD164" s="3" t="n">
        <v>2</v>
      </c>
      <c r="BE164" s="3" t="n">
        <v>145.2735</v>
      </c>
      <c r="BF164" s="3" t="n">
        <v>0.3996215</v>
      </c>
      <c r="BG164" s="3" t="n">
        <v>27.72861</v>
      </c>
      <c r="BH164" s="3" t="n">
        <v>761.1057</v>
      </c>
      <c r="BI164" s="3" t="n">
        <v>2</v>
      </c>
      <c r="BJ164" s="3" t="n">
        <v>36.7659</v>
      </c>
      <c r="BK164" s="3" t="n">
        <v>31.86451</v>
      </c>
      <c r="BL164" s="3" t="n">
        <v>-15.38295</v>
      </c>
      <c r="BM164" s="7" t="n">
        <v>0.860603</v>
      </c>
      <c r="BN164" s="3" t="n">
        <v>0</v>
      </c>
      <c r="BO164" s="3" t="n">
        <v>0</v>
      </c>
      <c r="BP164" s="4" t="inlineStr">
        <is>
          <t>HNORMAL</t>
        </is>
      </c>
      <c r="BQ164" s="4" t="inlineStr">
        <is>
          <t>POLY</t>
        </is>
      </c>
      <c r="BR164" s="3" t="n">
        <v>1</v>
      </c>
      <c r="BS164" s="3" t="n">
        <v>0</v>
      </c>
      <c r="BT164" s="3" t="n">
        <v>0</v>
      </c>
      <c r="BU164" s="3" t="n">
        <v>116.8943</v>
      </c>
      <c r="BV164" s="5" t="inlineStr"/>
      <c r="BW164" s="5" t="inlineStr"/>
      <c r="BX164" s="3" t="n">
        <v>0.4813605</v>
      </c>
      <c r="BY164" s="3" t="n">
        <v>0.982321</v>
      </c>
      <c r="BZ164" s="3" t="n">
        <v>0.05446902</v>
      </c>
      <c r="CA164" s="3" t="n">
        <v>4.25394</v>
      </c>
      <c r="CB164" s="3" t="n">
        <v>4.538368</v>
      </c>
      <c r="CC164" s="3" t="n">
        <v>0.4813605</v>
      </c>
      <c r="CD164" s="3" t="n">
        <v>0</v>
      </c>
      <c r="CE164" s="10" t="n">
        <v>0.982321</v>
      </c>
      <c r="CF164" s="3" t="n">
        <v>0.05446902</v>
      </c>
      <c r="CG164" s="3" t="n">
        <v>4.25394</v>
      </c>
      <c r="CH164" s="3" t="n">
        <v>4.538368</v>
      </c>
      <c r="CI164" s="3" t="n">
        <v>12</v>
      </c>
      <c r="CJ164" s="3" t="n">
        <v>0.982321</v>
      </c>
      <c r="CK164" s="3" t="n">
        <v>1</v>
      </c>
      <c r="CL164" s="3" t="n">
        <v>102</v>
      </c>
      <c r="CM164" s="3" t="n">
        <v>4.538368</v>
      </c>
      <c r="CN164" s="5" t="inlineStr"/>
      <c r="CO164" s="3" t="n">
        <v>0</v>
      </c>
      <c r="CP164" s="3" t="n">
        <v>0</v>
      </c>
      <c r="CQ164" s="3" t="n">
        <v>0</v>
      </c>
      <c r="CR164" s="3" t="n">
        <v>0</v>
      </c>
      <c r="CS164" s="3" t="n">
        <v>0</v>
      </c>
      <c r="CT164" s="3" t="n">
        <v>0</v>
      </c>
      <c r="CU164" s="3" t="n">
        <v>1</v>
      </c>
      <c r="CV164" s="3" t="n">
        <v>0</v>
      </c>
      <c r="CW164" s="3" t="n">
        <v>3</v>
      </c>
      <c r="CX164" s="3" t="n">
        <v>1</v>
      </c>
      <c r="CY164" s="3" t="n">
        <v>3</v>
      </c>
      <c r="CZ164" s="3" t="n">
        <v>3</v>
      </c>
      <c r="DA164" s="3" t="n">
        <v>3</v>
      </c>
      <c r="DB164" s="3" t="n">
        <v>3</v>
      </c>
      <c r="DC164" s="3" t="n">
        <v>3</v>
      </c>
      <c r="DD164" s="3" t="n">
        <v>3</v>
      </c>
      <c r="DE164" s="3" t="n">
        <v>9</v>
      </c>
      <c r="DF164" s="3" t="n">
        <v>9</v>
      </c>
      <c r="DG164" s="3" t="n">
        <v>19</v>
      </c>
      <c r="DH164" s="3" t="n">
        <v>9</v>
      </c>
      <c r="DI164" s="3" t="n">
        <v>19</v>
      </c>
      <c r="DJ164" s="3" t="n">
        <v>9</v>
      </c>
      <c r="DK164" s="3" t="n">
        <v>19</v>
      </c>
      <c r="DL164" s="3" t="n">
        <v>9</v>
      </c>
    </row>
    <row r="165">
      <c r="A165" s="1" t="n">
        <v>164</v>
      </c>
      <c r="B165" s="3" t="n">
        <v>175</v>
      </c>
      <c r="C165" s="3" t="n">
        <v>6</v>
      </c>
      <c r="D165" s="4" t="inlineStr">
        <is>
          <t>Oriolus oriolus</t>
        </is>
      </c>
      <c r="E165" s="4" t="inlineStr">
        <is>
          <t>b</t>
        </is>
      </c>
      <c r="F165" s="4" t="inlineStr">
        <is>
          <t>m</t>
        </is>
      </c>
      <c r="G165" s="4" t="inlineStr">
        <is>
          <t>5mn</t>
        </is>
      </c>
      <c r="H165" s="4" t="inlineStr">
        <is>
          <t>HNORMAL</t>
        </is>
      </c>
      <c r="I165" s="4" t="inlineStr">
        <is>
          <t>POLY</t>
        </is>
      </c>
      <c r="J165" s="5" t="inlineStr"/>
      <c r="K165" s="3" t="n">
        <v>200.2120034342496</v>
      </c>
      <c r="L165" s="3" t="n">
        <v>3</v>
      </c>
      <c r="M165" s="4" t="inlineStr">
        <is>
          <t>OrioOrio-b-5mn-m-hno-pol-ra-ma</t>
        </is>
      </c>
      <c r="N165" s="3" t="n">
        <v>1</v>
      </c>
      <c r="O165" s="3" t="n">
        <v>4</v>
      </c>
      <c r="P165" s="3" t="n">
        <v>85.7398150053933</v>
      </c>
      <c r="Q165" s="3" t="n">
        <v>203.380021651143</v>
      </c>
      <c r="R165" s="4" t="inlineStr">
        <is>
          <t>HNORMAL</t>
        </is>
      </c>
      <c r="S165" s="4" t="inlineStr">
        <is>
          <t>POLY</t>
        </is>
      </c>
      <c r="T165" s="4" t="inlineStr">
        <is>
          <t>AIC</t>
        </is>
      </c>
      <c r="U165" s="3" t="n">
        <v>95</v>
      </c>
      <c r="V165" s="5" t="inlineStr"/>
      <c r="W165" s="3" t="n">
        <v>200.2120034342496</v>
      </c>
      <c r="X165" s="3" t="n">
        <v>3</v>
      </c>
      <c r="Y165" s="6" t="n">
        <v>2</v>
      </c>
      <c r="Z165" s="12" t="n">
        <v>45046.66329579861</v>
      </c>
      <c r="AA165" s="3" t="n">
        <v>0.7568490000000001</v>
      </c>
      <c r="AB165" s="4">
        <f>HYPERLINK("file:///OrioOrio-b-5mn-m-hno-pol-ra-ma-exwshbmi", "OrioOrio-b-5mn-m-hno-pol-ra-ma-exwshbmi")</f>
        <v/>
      </c>
      <c r="AC165" s="3" t="n">
        <v>3</v>
      </c>
      <c r="AD165" s="3" t="n">
        <v>94</v>
      </c>
      <c r="AE165" s="3" t="n">
        <v>94</v>
      </c>
      <c r="AF165" s="3" t="n">
        <v>0.03191489</v>
      </c>
      <c r="AG165" s="3" t="n">
        <v>0.5711084</v>
      </c>
      <c r="AH165" s="3" t="n">
        <v>0.01111166</v>
      </c>
      <c r="AI165" s="3" t="n">
        <v>0.09166595</v>
      </c>
      <c r="AJ165" s="3" t="n">
        <v>93</v>
      </c>
      <c r="AK165" s="3" t="n">
        <v>0</v>
      </c>
      <c r="AL165" s="3" t="n">
        <v>200.212</v>
      </c>
      <c r="AM165" s="3" t="n">
        <v>75</v>
      </c>
      <c r="AN165" s="3" t="n">
        <v>1</v>
      </c>
      <c r="AO165" s="3" t="n">
        <v>0</v>
      </c>
      <c r="AP165" s="3" t="n">
        <v>32.74312</v>
      </c>
      <c r="AQ165" s="6" t="n">
        <v>0.3152807</v>
      </c>
      <c r="AR165" s="3" t="n">
        <v>0.3152807</v>
      </c>
      <c r="AS165" s="5" t="inlineStr"/>
      <c r="AT165" s="5" t="inlineStr"/>
      <c r="AU165" s="3" t="n">
        <v>9.400456e-05</v>
      </c>
      <c r="AV165" s="3" t="n">
        <v>0.7992205999999999</v>
      </c>
      <c r="AW165" s="3" t="n">
        <v>4.569541e-06</v>
      </c>
      <c r="AX165" s="3" t="n">
        <v>0.001933861</v>
      </c>
      <c r="AY165" s="3" t="n">
        <v>2</v>
      </c>
      <c r="AZ165" s="3" t="n">
        <v>0.5307633</v>
      </c>
      <c r="BA165" s="3" t="n">
        <v>0.7992205999999999</v>
      </c>
      <c r="BB165" s="3" t="n">
        <v>0.02580029</v>
      </c>
      <c r="BC165" s="3" t="n">
        <v>1</v>
      </c>
      <c r="BD165" s="3" t="n">
        <v>2</v>
      </c>
      <c r="BE165" s="3" t="n">
        <v>145.8615</v>
      </c>
      <c r="BF165" s="3" t="n">
        <v>0.3996103</v>
      </c>
      <c r="BG165" s="3" t="n">
        <v>27.84203</v>
      </c>
      <c r="BH165" s="3" t="n">
        <v>764.1528</v>
      </c>
      <c r="BI165" s="3" t="n">
        <v>2</v>
      </c>
      <c r="BJ165" s="3" t="n">
        <v>36.74312</v>
      </c>
      <c r="BK165" s="3" t="n">
        <v>31.84173</v>
      </c>
      <c r="BL165" s="3" t="n">
        <v>-15.37156</v>
      </c>
      <c r="BM165" s="7" t="n">
        <v>0.8567164</v>
      </c>
      <c r="BN165" s="3" t="n">
        <v>0</v>
      </c>
      <c r="BO165" s="3" t="n">
        <v>0</v>
      </c>
      <c r="BP165" s="4" t="inlineStr">
        <is>
          <t>HNORMAL</t>
        </is>
      </c>
      <c r="BQ165" s="4" t="inlineStr">
        <is>
          <t>POLY</t>
        </is>
      </c>
      <c r="BR165" s="3" t="n">
        <v>1</v>
      </c>
      <c r="BS165" s="3" t="n">
        <v>0</v>
      </c>
      <c r="BT165" s="3" t="n">
        <v>0</v>
      </c>
      <c r="BU165" s="3" t="n">
        <v>118.1453</v>
      </c>
      <c r="BV165" s="5" t="inlineStr"/>
      <c r="BW165" s="5" t="inlineStr"/>
      <c r="BX165" s="3" t="n">
        <v>0.477488</v>
      </c>
      <c r="BY165" s="3" t="n">
        <v>0.9823026</v>
      </c>
      <c r="BZ165" s="3" t="n">
        <v>0.0540339</v>
      </c>
      <c r="CA165" s="3" t="n">
        <v>4.219476</v>
      </c>
      <c r="CB165" s="3" t="n">
        <v>4.538538</v>
      </c>
      <c r="CC165" s="3" t="n">
        <v>0.477488</v>
      </c>
      <c r="CD165" s="3" t="n">
        <v>0</v>
      </c>
      <c r="CE165" s="10" t="n">
        <v>0.9823026</v>
      </c>
      <c r="CF165" s="3" t="n">
        <v>0.0540339</v>
      </c>
      <c r="CG165" s="3" t="n">
        <v>4.219476</v>
      </c>
      <c r="CH165" s="3" t="n">
        <v>4.538538</v>
      </c>
      <c r="CI165" s="3" t="n">
        <v>11</v>
      </c>
      <c r="CJ165" s="3" t="n">
        <v>0.9823026</v>
      </c>
      <c r="CK165" s="3" t="n">
        <v>1</v>
      </c>
      <c r="CL165" s="3" t="n">
        <v>101</v>
      </c>
      <c r="CM165" s="3" t="n">
        <v>4.538538</v>
      </c>
      <c r="CN165" s="3" t="n">
        <v>0</v>
      </c>
      <c r="CO165" s="3" t="n">
        <v>0</v>
      </c>
      <c r="CP165" s="3" t="n">
        <v>0</v>
      </c>
      <c r="CQ165" s="3" t="n">
        <v>0</v>
      </c>
      <c r="CR165" s="3" t="n">
        <v>0</v>
      </c>
      <c r="CS165" s="3" t="n">
        <v>0</v>
      </c>
      <c r="CT165" s="3" t="n">
        <v>0</v>
      </c>
      <c r="CU165" s="3" t="n">
        <v>1</v>
      </c>
      <c r="CV165" s="3" t="n">
        <v>0</v>
      </c>
      <c r="CW165" s="3" t="n">
        <v>0</v>
      </c>
      <c r="CX165" s="3" t="n">
        <v>0</v>
      </c>
      <c r="CY165" s="3" t="n">
        <v>0</v>
      </c>
      <c r="CZ165" s="3" t="n">
        <v>0</v>
      </c>
      <c r="DA165" s="3" t="n">
        <v>0</v>
      </c>
      <c r="DB165" s="3" t="n">
        <v>0</v>
      </c>
      <c r="DC165" s="3" t="n">
        <v>0</v>
      </c>
      <c r="DD165" s="3" t="n">
        <v>0</v>
      </c>
      <c r="DE165" s="3" t="n">
        <v>1</v>
      </c>
      <c r="DF165" s="3" t="n">
        <v>1</v>
      </c>
      <c r="DG165" s="3" t="n">
        <v>1</v>
      </c>
      <c r="DH165" s="3" t="n">
        <v>1</v>
      </c>
      <c r="DI165" s="3" t="n">
        <v>1</v>
      </c>
      <c r="DJ165" s="3" t="n">
        <v>1</v>
      </c>
      <c r="DK165" s="3" t="n">
        <v>1</v>
      </c>
      <c r="DL165" s="3" t="n">
        <v>8</v>
      </c>
    </row>
    <row r="166">
      <c r="A166" s="1" t="n">
        <v>165</v>
      </c>
      <c r="B166" s="3" t="n">
        <v>176</v>
      </c>
      <c r="C166" s="3" t="n">
        <v>6</v>
      </c>
      <c r="D166" s="4" t="inlineStr">
        <is>
          <t>Oriolus oriolus</t>
        </is>
      </c>
      <c r="E166" s="4" t="inlineStr">
        <is>
          <t>b</t>
        </is>
      </c>
      <c r="F166" s="4" t="inlineStr">
        <is>
          <t>m</t>
        </is>
      </c>
      <c r="G166" s="4" t="inlineStr">
        <is>
          <t>5mn</t>
        </is>
      </c>
      <c r="H166" s="4" t="inlineStr">
        <is>
          <t>HNORMAL</t>
        </is>
      </c>
      <c r="I166" s="4" t="inlineStr">
        <is>
          <t>POLY</t>
        </is>
      </c>
      <c r="J166" s="3" t="n">
        <v>85.81594904417618</v>
      </c>
      <c r="K166" s="5" t="inlineStr"/>
      <c r="L166" s="5" t="inlineStr"/>
      <c r="M166" s="4" t="inlineStr">
        <is>
          <t>OrioOrio-b-5mn-m-hno-pol-la</t>
        </is>
      </c>
      <c r="N166" s="3" t="n">
        <v>1</v>
      </c>
      <c r="O166" s="3" t="n">
        <v>4</v>
      </c>
      <c r="P166" s="3" t="n">
        <v>85.7398150053933</v>
      </c>
      <c r="Q166" s="3" t="n">
        <v>203.380021651143</v>
      </c>
      <c r="R166" s="4" t="inlineStr">
        <is>
          <t>HNORMAL</t>
        </is>
      </c>
      <c r="S166" s="4" t="inlineStr">
        <is>
          <t>POLY</t>
        </is>
      </c>
      <c r="T166" s="4" t="inlineStr">
        <is>
          <t>AIC</t>
        </is>
      </c>
      <c r="U166" s="3" t="n">
        <v>95</v>
      </c>
      <c r="V166" s="3" t="n">
        <v>85.81594904417618</v>
      </c>
      <c r="W166" s="5" t="inlineStr"/>
      <c r="X166" s="5" t="inlineStr"/>
      <c r="Y166" s="6" t="n">
        <v>2</v>
      </c>
      <c r="Z166" s="12" t="n">
        <v>45046.66329592593</v>
      </c>
      <c r="AA166" s="3" t="n">
        <v>0.7758510000000001</v>
      </c>
      <c r="AB166" s="4">
        <f>HYPERLINK("file:///OrioOrio-b-5mn-m-hno-pol-la-57cdudgf", "OrioOrio-b-5mn-m-hno-pol-la-57cdudgf")</f>
        <v/>
      </c>
      <c r="AC166" s="3" t="n">
        <v>3</v>
      </c>
      <c r="AD166" s="3" t="n">
        <v>94</v>
      </c>
      <c r="AE166" s="3" t="n">
        <v>94</v>
      </c>
      <c r="AF166" s="3" t="n">
        <v>0.03191489</v>
      </c>
      <c r="AG166" s="3" t="n">
        <v>0.5711083</v>
      </c>
      <c r="AH166" s="3" t="n">
        <v>0.01111166</v>
      </c>
      <c r="AI166" s="3" t="n">
        <v>0.09166594</v>
      </c>
      <c r="AJ166" s="3" t="n">
        <v>93</v>
      </c>
      <c r="AK166" s="3" t="n">
        <v>85.8159</v>
      </c>
      <c r="AL166" s="3" t="n">
        <v>203.38</v>
      </c>
      <c r="AM166" s="3" t="n">
        <v>75</v>
      </c>
      <c r="AN166" s="3" t="n">
        <v>1</v>
      </c>
      <c r="AO166" s="3" t="n">
        <v>0</v>
      </c>
      <c r="AP166" s="3" t="n">
        <v>30.518</v>
      </c>
      <c r="AQ166" s="11" t="inlineStr"/>
      <c r="AR166" s="5" t="inlineStr"/>
      <c r="AS166" s="5" t="inlineStr"/>
      <c r="AT166" s="5" t="inlineStr"/>
      <c r="AU166" s="3" t="n">
        <v>5.88403e-05</v>
      </c>
      <c r="AV166" s="3" t="n">
        <v>0.984867</v>
      </c>
      <c r="AW166" s="3" t="n">
        <v>1.702248e-06</v>
      </c>
      <c r="AX166" s="3" t="n">
        <v>0.002033887</v>
      </c>
      <c r="AY166" s="3" t="n">
        <v>2</v>
      </c>
      <c r="AZ166" s="3" t="n">
        <v>0.8217478</v>
      </c>
      <c r="BA166" s="3" t="n">
        <v>0.984867</v>
      </c>
      <c r="BB166" s="3" t="n">
        <v>0.02377314</v>
      </c>
      <c r="BC166" s="3" t="n">
        <v>1</v>
      </c>
      <c r="BD166" s="3" t="n">
        <v>2</v>
      </c>
      <c r="BE166" s="3" t="n">
        <v>184.3646</v>
      </c>
      <c r="BF166" s="3" t="n">
        <v>0.4924335</v>
      </c>
      <c r="BG166" s="3" t="n">
        <v>24.83002</v>
      </c>
      <c r="BH166" s="3" t="n">
        <v>1368.92</v>
      </c>
      <c r="BI166" s="3" t="n">
        <v>2</v>
      </c>
      <c r="BJ166" s="3" t="n">
        <v>34.518</v>
      </c>
      <c r="BK166" s="3" t="n">
        <v>29.61661</v>
      </c>
      <c r="BL166" s="3" t="n">
        <v>-14.259</v>
      </c>
      <c r="BM166" s="7" t="n">
        <v>0.8166544</v>
      </c>
      <c r="BN166" s="3" t="n">
        <v>0</v>
      </c>
      <c r="BO166" s="3" t="n">
        <v>0</v>
      </c>
      <c r="BP166" s="4" t="inlineStr">
        <is>
          <t>HNORMAL</t>
        </is>
      </c>
      <c r="BQ166" s="4" t="inlineStr">
        <is>
          <t>POLY</t>
        </is>
      </c>
      <c r="BR166" s="3" t="n">
        <v>1</v>
      </c>
      <c r="BS166" s="3" t="n">
        <v>0</v>
      </c>
      <c r="BT166" s="3" t="n">
        <v>0</v>
      </c>
      <c r="BU166" s="3" t="n">
        <v>6877.137</v>
      </c>
      <c r="BV166" s="5" t="inlineStr"/>
      <c r="BW166" s="5" t="inlineStr"/>
      <c r="BX166" s="3" t="n">
        <v>0.2988742</v>
      </c>
      <c r="BY166" s="3" t="n">
        <v>1.138476</v>
      </c>
      <c r="BZ166" s="3" t="n">
        <v>0.02093152</v>
      </c>
      <c r="CA166" s="3" t="n">
        <v>4.267525</v>
      </c>
      <c r="CB166" s="3" t="n">
        <v>3.562546</v>
      </c>
      <c r="CC166" s="3" t="n">
        <v>0.2988742</v>
      </c>
      <c r="CD166" s="3" t="n">
        <v>0</v>
      </c>
      <c r="CE166" s="10" t="n">
        <v>1.138476</v>
      </c>
      <c r="CF166" s="3" t="n">
        <v>0.02093152</v>
      </c>
      <c r="CG166" s="3" t="n">
        <v>4.267525</v>
      </c>
      <c r="CH166" s="3" t="n">
        <v>3.562546</v>
      </c>
      <c r="CI166" s="3" t="n">
        <v>7</v>
      </c>
      <c r="CJ166" s="3" t="n">
        <v>1.138476</v>
      </c>
      <c r="CK166" s="3" t="n">
        <v>1</v>
      </c>
      <c r="CL166" s="3" t="n">
        <v>102</v>
      </c>
      <c r="CM166" s="3" t="n">
        <v>3.562546</v>
      </c>
      <c r="CN166" s="5" t="inlineStr"/>
      <c r="CO166" s="3" t="n">
        <v>0</v>
      </c>
      <c r="CP166" s="3" t="n">
        <v>0</v>
      </c>
      <c r="CQ166" s="3" t="n">
        <v>0</v>
      </c>
      <c r="CR166" s="3" t="n">
        <v>0</v>
      </c>
      <c r="CS166" s="3" t="n">
        <v>0</v>
      </c>
      <c r="CT166" s="3" t="n">
        <v>1</v>
      </c>
      <c r="CU166" s="3" t="n">
        <v>0</v>
      </c>
      <c r="CV166" s="3" t="n">
        <v>0</v>
      </c>
      <c r="CW166" s="3" t="n">
        <v>3</v>
      </c>
      <c r="CX166" s="3" t="n">
        <v>2</v>
      </c>
      <c r="CY166" s="3" t="n">
        <v>3</v>
      </c>
      <c r="CZ166" s="3" t="n">
        <v>3</v>
      </c>
      <c r="DA166" s="3" t="n">
        <v>3</v>
      </c>
      <c r="DB166" s="3" t="n">
        <v>3</v>
      </c>
      <c r="DC166" s="3" t="n">
        <v>3</v>
      </c>
      <c r="DD166" s="3" t="n">
        <v>3</v>
      </c>
      <c r="DE166" s="3" t="n">
        <v>17</v>
      </c>
      <c r="DF166" s="3" t="n">
        <v>17</v>
      </c>
      <c r="DG166" s="3" t="n">
        <v>11</v>
      </c>
      <c r="DH166" s="3" t="n">
        <v>17</v>
      </c>
      <c r="DI166" s="3" t="n">
        <v>11</v>
      </c>
      <c r="DJ166" s="3" t="n">
        <v>17</v>
      </c>
      <c r="DK166" s="3" t="n">
        <v>11</v>
      </c>
      <c r="DL166" s="3" t="n">
        <v>20</v>
      </c>
    </row>
    <row r="167">
      <c r="A167" s="1" t="n">
        <v>166</v>
      </c>
      <c r="B167" s="3" t="n">
        <v>177</v>
      </c>
      <c r="C167" s="3" t="n">
        <v>6</v>
      </c>
      <c r="D167" s="4" t="inlineStr">
        <is>
          <t>Oriolus oriolus</t>
        </is>
      </c>
      <c r="E167" s="4" t="inlineStr">
        <is>
          <t>b</t>
        </is>
      </c>
      <c r="F167" s="4" t="inlineStr">
        <is>
          <t>m</t>
        </is>
      </c>
      <c r="G167" s="4" t="inlineStr">
        <is>
          <t>5mn</t>
        </is>
      </c>
      <c r="H167" s="4" t="inlineStr">
        <is>
          <t>HNORMAL</t>
        </is>
      </c>
      <c r="I167" s="4" t="inlineStr">
        <is>
          <t>POLY</t>
        </is>
      </c>
      <c r="J167" s="3" t="n">
        <v>85.96909897210912</v>
      </c>
      <c r="K167" s="5" t="inlineStr"/>
      <c r="L167" s="3" t="n">
        <v>3</v>
      </c>
      <c r="M167" s="4" t="inlineStr">
        <is>
          <t>OrioOrio-b-5mn-m-hno-pol-la-ma</t>
        </is>
      </c>
      <c r="N167" s="3" t="n">
        <v>1</v>
      </c>
      <c r="O167" s="3" t="n">
        <v>4</v>
      </c>
      <c r="P167" s="3" t="n">
        <v>85.7398150053933</v>
      </c>
      <c r="Q167" s="3" t="n">
        <v>203.380021651143</v>
      </c>
      <c r="R167" s="4" t="inlineStr">
        <is>
          <t>HNORMAL</t>
        </is>
      </c>
      <c r="S167" s="4" t="inlineStr">
        <is>
          <t>POLY</t>
        </is>
      </c>
      <c r="T167" s="4" t="inlineStr">
        <is>
          <t>AIC</t>
        </is>
      </c>
      <c r="U167" s="3" t="n">
        <v>95</v>
      </c>
      <c r="V167" s="3" t="n">
        <v>85.96909897210912</v>
      </c>
      <c r="W167" s="5" t="inlineStr"/>
      <c r="X167" s="3" t="n">
        <v>3</v>
      </c>
      <c r="Y167" s="6" t="n">
        <v>2</v>
      </c>
      <c r="Z167" s="12" t="n">
        <v>45046.66329599537</v>
      </c>
      <c r="AA167" s="3" t="n">
        <v>0.8368490000000001</v>
      </c>
      <c r="AB167" s="4">
        <f>HYPERLINK("file:///OrioOrio-b-5mn-m-hno-pol-la-ma-_fso09tm", "OrioOrio-b-5mn-m-hno-pol-la-ma-_fso09tm")</f>
        <v/>
      </c>
      <c r="AC167" s="3" t="n">
        <v>3</v>
      </c>
      <c r="AD167" s="3" t="n">
        <v>94</v>
      </c>
      <c r="AE167" s="3" t="n">
        <v>94</v>
      </c>
      <c r="AF167" s="3" t="n">
        <v>0.03191489</v>
      </c>
      <c r="AG167" s="3" t="n">
        <v>0.5711083</v>
      </c>
      <c r="AH167" s="3" t="n">
        <v>0.01111166</v>
      </c>
      <c r="AI167" s="3" t="n">
        <v>0.09166594</v>
      </c>
      <c r="AJ167" s="3" t="n">
        <v>93</v>
      </c>
      <c r="AK167" s="3" t="n">
        <v>85.9691</v>
      </c>
      <c r="AL167" s="3" t="n">
        <v>203.38</v>
      </c>
      <c r="AM167" s="3" t="n">
        <v>75</v>
      </c>
      <c r="AN167" s="3" t="n">
        <v>1</v>
      </c>
      <c r="AO167" s="3" t="n">
        <v>0</v>
      </c>
      <c r="AP167" s="3" t="n">
        <v>30.51335</v>
      </c>
      <c r="AQ167" s="6" t="n">
        <v>0.2177257</v>
      </c>
      <c r="AR167" s="3" t="n">
        <v>0.2177257</v>
      </c>
      <c r="AS167" s="5" t="inlineStr"/>
      <c r="AT167" s="5" t="inlineStr"/>
      <c r="AU167" s="3" t="n">
        <v>5.88859e-05</v>
      </c>
      <c r="AV167" s="3" t="n">
        <v>0.9855498</v>
      </c>
      <c r="AW167" s="3" t="n">
        <v>1.700532e-06</v>
      </c>
      <c r="AX167" s="3" t="n">
        <v>0.002039096</v>
      </c>
      <c r="AY167" s="3" t="n">
        <v>2</v>
      </c>
      <c r="AZ167" s="3" t="n">
        <v>0.8211114</v>
      </c>
      <c r="BA167" s="3" t="n">
        <v>0.9855497</v>
      </c>
      <c r="BB167" s="3" t="n">
        <v>0.02371241</v>
      </c>
      <c r="BC167" s="3" t="n">
        <v>1</v>
      </c>
      <c r="BD167" s="3" t="n">
        <v>2</v>
      </c>
      <c r="BE167" s="3" t="n">
        <v>184.2932</v>
      </c>
      <c r="BF167" s="3" t="n">
        <v>0.4927749</v>
      </c>
      <c r="BG167" s="3" t="n">
        <v>24.78942</v>
      </c>
      <c r="BH167" s="3" t="n">
        <v>1370.1</v>
      </c>
      <c r="BI167" s="3" t="n">
        <v>2</v>
      </c>
      <c r="BJ167" s="3" t="n">
        <v>34.51335</v>
      </c>
      <c r="BK167" s="3" t="n">
        <v>29.61197</v>
      </c>
      <c r="BL167" s="3" t="n">
        <v>-14.25668</v>
      </c>
      <c r="BM167" s="7" t="n">
        <v>0.8172542</v>
      </c>
      <c r="BN167" s="3" t="n">
        <v>0</v>
      </c>
      <c r="BO167" s="3" t="n">
        <v>0</v>
      </c>
      <c r="BP167" s="4" t="inlineStr">
        <is>
          <t>HNORMAL</t>
        </is>
      </c>
      <c r="BQ167" s="4" t="inlineStr">
        <is>
          <t>POLY</t>
        </is>
      </c>
      <c r="BR167" s="3" t="n">
        <v>1</v>
      </c>
      <c r="BS167" s="3" t="n">
        <v>0</v>
      </c>
      <c r="BT167" s="3" t="n">
        <v>0</v>
      </c>
      <c r="BU167" s="3" t="n">
        <v>6874.935</v>
      </c>
      <c r="BV167" s="5" t="inlineStr"/>
      <c r="BW167" s="5" t="inlineStr"/>
      <c r="BX167" s="3" t="n">
        <v>0.2991058</v>
      </c>
      <c r="BY167" s="3" t="n">
        <v>1.139067</v>
      </c>
      <c r="BZ167" s="3" t="n">
        <v>0.02091062</v>
      </c>
      <c r="CA167" s="3" t="n">
        <v>4.278412</v>
      </c>
      <c r="CB167" s="3" t="n">
        <v>3.560087</v>
      </c>
      <c r="CC167" s="3" t="n">
        <v>0.2991058</v>
      </c>
      <c r="CD167" s="3" t="n">
        <v>0</v>
      </c>
      <c r="CE167" s="10" t="n">
        <v>1.139067</v>
      </c>
      <c r="CF167" s="3" t="n">
        <v>0.02091062</v>
      </c>
      <c r="CG167" s="3" t="n">
        <v>4.278412</v>
      </c>
      <c r="CH167" s="3" t="n">
        <v>3.560087</v>
      </c>
      <c r="CI167" s="3" t="n">
        <v>7</v>
      </c>
      <c r="CJ167" s="3" t="n">
        <v>1.139067</v>
      </c>
      <c r="CK167" s="3" t="n">
        <v>1</v>
      </c>
      <c r="CL167" s="3" t="n">
        <v>103</v>
      </c>
      <c r="CM167" s="3" t="n">
        <v>3.560087</v>
      </c>
      <c r="CN167" s="3" t="n">
        <v>0</v>
      </c>
      <c r="CO167" s="3" t="n">
        <v>0</v>
      </c>
      <c r="CP167" s="3" t="n">
        <v>0</v>
      </c>
      <c r="CQ167" s="3" t="n">
        <v>0</v>
      </c>
      <c r="CR167" s="3" t="n">
        <v>0</v>
      </c>
      <c r="CS167" s="3" t="n">
        <v>0</v>
      </c>
      <c r="CT167" s="3" t="n">
        <v>1</v>
      </c>
      <c r="CU167" s="3" t="n">
        <v>0</v>
      </c>
      <c r="CV167" s="3" t="n">
        <v>0</v>
      </c>
      <c r="CW167" s="3" t="n">
        <v>0</v>
      </c>
      <c r="CX167" s="3" t="n">
        <v>3</v>
      </c>
      <c r="CY167" s="3" t="n">
        <v>0</v>
      </c>
      <c r="CZ167" s="3" t="n">
        <v>0</v>
      </c>
      <c r="DA167" s="3" t="n">
        <v>0</v>
      </c>
      <c r="DB167" s="3" t="n">
        <v>0</v>
      </c>
      <c r="DC167" s="3" t="n">
        <v>0</v>
      </c>
      <c r="DD167" s="3" t="n">
        <v>0</v>
      </c>
      <c r="DE167" s="3" t="n">
        <v>3</v>
      </c>
      <c r="DF167" s="3" t="n">
        <v>3</v>
      </c>
      <c r="DG167" s="3" t="n">
        <v>25</v>
      </c>
      <c r="DH167" s="3" t="n">
        <v>3</v>
      </c>
      <c r="DI167" s="3" t="n">
        <v>25</v>
      </c>
      <c r="DJ167" s="3" t="n">
        <v>3</v>
      </c>
      <c r="DK167" s="3" t="n">
        <v>25</v>
      </c>
      <c r="DL167" s="3" t="n">
        <v>24</v>
      </c>
    </row>
    <row r="168">
      <c r="A168" s="1" t="n">
        <v>167</v>
      </c>
      <c r="B168" s="3" t="n">
        <v>178</v>
      </c>
      <c r="C168" s="3" t="n">
        <v>6</v>
      </c>
      <c r="D168" s="4" t="inlineStr">
        <is>
          <t>Oriolus oriolus</t>
        </is>
      </c>
      <c r="E168" s="4" t="inlineStr">
        <is>
          <t>b</t>
        </is>
      </c>
      <c r="F168" s="4" t="inlineStr">
        <is>
          <t>m</t>
        </is>
      </c>
      <c r="G168" s="4" t="inlineStr">
        <is>
          <t>5mn</t>
        </is>
      </c>
      <c r="H168" s="4" t="inlineStr">
        <is>
          <t>HNORMAL</t>
        </is>
      </c>
      <c r="I168" s="4" t="inlineStr">
        <is>
          <t>POLY</t>
        </is>
      </c>
      <c r="J168" s="3" t="n">
        <v>85.93713910190918</v>
      </c>
      <c r="K168" s="3" t="n">
        <v>199.4174514273295</v>
      </c>
      <c r="L168" s="5" t="inlineStr"/>
      <c r="M168" s="4" t="inlineStr">
        <is>
          <t>OrioOrio-b-5mn-m-hno-pol-la-ra</t>
        </is>
      </c>
      <c r="N168" s="3" t="n">
        <v>1</v>
      </c>
      <c r="O168" s="3" t="n">
        <v>4</v>
      </c>
      <c r="P168" s="3" t="n">
        <v>85.7398150053933</v>
      </c>
      <c r="Q168" s="3" t="n">
        <v>203.380021651143</v>
      </c>
      <c r="R168" s="4" t="inlineStr">
        <is>
          <t>HNORMAL</t>
        </is>
      </c>
      <c r="S168" s="4" t="inlineStr">
        <is>
          <t>POLY</t>
        </is>
      </c>
      <c r="T168" s="4" t="inlineStr">
        <is>
          <t>AIC</t>
        </is>
      </c>
      <c r="U168" s="3" t="n">
        <v>95</v>
      </c>
      <c r="V168" s="3" t="n">
        <v>85.93713910190918</v>
      </c>
      <c r="W168" s="3" t="n">
        <v>199.4174514273295</v>
      </c>
      <c r="X168" s="5" t="inlineStr"/>
      <c r="Y168" s="6" t="n">
        <v>2</v>
      </c>
      <c r="Z168" s="12" t="n">
        <v>45046.66329606481</v>
      </c>
      <c r="AA168" s="3" t="n">
        <v>0.714847</v>
      </c>
      <c r="AB168" s="4">
        <f>HYPERLINK("file:///OrioOrio-b-5mn-m-hno-pol-la-ra-mc1yon_2", "OrioOrio-b-5mn-m-hno-pol-la-ra-mc1yon_2")</f>
        <v/>
      </c>
      <c r="AC168" s="3" t="n">
        <v>2</v>
      </c>
      <c r="AD168" s="3" t="n">
        <v>94</v>
      </c>
      <c r="AE168" s="3" t="n">
        <v>94</v>
      </c>
      <c r="AF168" s="3" t="n">
        <v>0.0212766</v>
      </c>
      <c r="AG168" s="3" t="n">
        <v>0.7032946</v>
      </c>
      <c r="AH168" s="3" t="n">
        <v>0.006042013</v>
      </c>
      <c r="AI168" s="3" t="n">
        <v>0.07492428</v>
      </c>
      <c r="AJ168" s="3" t="n">
        <v>93</v>
      </c>
      <c r="AK168" s="3" t="n">
        <v>85.9371</v>
      </c>
      <c r="AL168" s="3" t="n">
        <v>199.417</v>
      </c>
      <c r="AM168" s="3" t="n">
        <v>50</v>
      </c>
      <c r="AN168" s="3" t="n">
        <v>1</v>
      </c>
      <c r="AO168" s="3" t="n">
        <v>0</v>
      </c>
      <c r="AP168" s="3" t="n">
        <v>21.06931</v>
      </c>
      <c r="AQ168" s="11" t="inlineStr"/>
      <c r="AR168" s="5" t="inlineStr"/>
      <c r="AS168" s="5" t="inlineStr"/>
      <c r="AT168" s="5" t="inlineStr"/>
      <c r="AU168" s="3" t="n">
        <v>0.0001785438</v>
      </c>
      <c r="AV168" s="3" t="n">
        <v>1.173281</v>
      </c>
      <c r="AW168" s="3" t="n">
        <v>1.310718e-09</v>
      </c>
      <c r="AX168" s="3" t="n">
        <v>24.32095</v>
      </c>
      <c r="AY168" s="3" t="n">
        <v>1</v>
      </c>
      <c r="AZ168" s="3" t="n">
        <v>0.2816831</v>
      </c>
      <c r="BA168" s="3" t="n">
        <v>1.173281</v>
      </c>
      <c r="BB168" s="3" t="n">
        <v>2.067879e-06</v>
      </c>
      <c r="BC168" s="3" t="n">
        <v>1</v>
      </c>
      <c r="BD168" s="3" t="n">
        <v>1</v>
      </c>
      <c r="BE168" s="3" t="n">
        <v>105.8382</v>
      </c>
      <c r="BF168" s="3" t="n">
        <v>0.5866405</v>
      </c>
      <c r="BG168" s="3" t="n">
        <v>0.105588</v>
      </c>
      <c r="BH168" s="3" t="n">
        <v>106089.1</v>
      </c>
      <c r="BI168" s="3" t="n">
        <v>1</v>
      </c>
      <c r="BJ168" s="3" t="n">
        <v>0</v>
      </c>
      <c r="BK168" s="3" t="n">
        <v>19.76246</v>
      </c>
      <c r="BL168" s="3" t="n">
        <v>-9.534656</v>
      </c>
      <c r="BM168" s="7" t="n">
        <v>0.7473784999999999</v>
      </c>
      <c r="BN168" s="3" t="n">
        <v>0</v>
      </c>
      <c r="BO168" s="3" t="n">
        <v>0</v>
      </c>
      <c r="BP168" s="4" t="inlineStr">
        <is>
          <t>HNORMAL</t>
        </is>
      </c>
      <c r="BQ168" s="4" t="inlineStr">
        <is>
          <t>POLY</t>
        </is>
      </c>
      <c r="BR168" s="3" t="n">
        <v>1</v>
      </c>
      <c r="BS168" s="3" t="n">
        <v>0</v>
      </c>
      <c r="BT168" s="3" t="n">
        <v>0</v>
      </c>
      <c r="BU168" s="3" t="n">
        <v>100.5367</v>
      </c>
      <c r="BV168" s="5" t="inlineStr"/>
      <c r="BW168" s="5" t="inlineStr"/>
      <c r="BX168" s="3" t="n">
        <v>0.6045986</v>
      </c>
      <c r="BY168" s="3" t="n">
        <v>1.367923</v>
      </c>
      <c r="BZ168" s="3" t="n">
        <v>0.005006097</v>
      </c>
      <c r="CA168" s="3" t="n">
        <v>73.01885</v>
      </c>
      <c r="CB168" s="3" t="n">
        <v>1.845164</v>
      </c>
      <c r="CC168" s="3" t="n">
        <v>0.6045986</v>
      </c>
      <c r="CD168" s="3" t="n">
        <v>0</v>
      </c>
      <c r="CE168" s="10" t="n">
        <v>1.367923</v>
      </c>
      <c r="CF168" s="3" t="n">
        <v>0.005006097</v>
      </c>
      <c r="CG168" s="3" t="n">
        <v>73.01885</v>
      </c>
      <c r="CH168" s="3" t="n">
        <v>1.845164</v>
      </c>
      <c r="CI168" s="3" t="n">
        <v>15</v>
      </c>
      <c r="CJ168" s="3" t="n">
        <v>1.367923</v>
      </c>
      <c r="CK168" s="3" t="n">
        <v>0</v>
      </c>
      <c r="CL168" s="3" t="n">
        <v>1752</v>
      </c>
      <c r="CM168" s="3" t="n">
        <v>1.845164</v>
      </c>
      <c r="CN168" s="5" t="inlineStr"/>
      <c r="CO168" s="3" t="n">
        <v>0</v>
      </c>
      <c r="CP168" s="3" t="n">
        <v>0</v>
      </c>
      <c r="CQ168" s="3" t="n">
        <v>0</v>
      </c>
      <c r="CR168" s="3" t="n">
        <v>0</v>
      </c>
      <c r="CS168" s="3" t="n">
        <v>0</v>
      </c>
      <c r="CT168" s="3" t="n">
        <v>1</v>
      </c>
      <c r="CU168" s="3" t="n">
        <v>1</v>
      </c>
      <c r="CV168" s="3" t="n">
        <v>0</v>
      </c>
      <c r="CW168" s="3" t="n">
        <v>1</v>
      </c>
      <c r="CX168" s="3" t="n">
        <v>2</v>
      </c>
      <c r="CY168" s="3" t="n">
        <v>1</v>
      </c>
      <c r="CZ168" s="3" t="n">
        <v>1</v>
      </c>
      <c r="DA168" s="3" t="n">
        <v>1</v>
      </c>
      <c r="DB168" s="3" t="n">
        <v>1</v>
      </c>
      <c r="DC168" s="3" t="n">
        <v>1</v>
      </c>
      <c r="DD168" s="3" t="n">
        <v>1</v>
      </c>
      <c r="DE168" s="3" t="n">
        <v>21</v>
      </c>
      <c r="DF168" s="3" t="n">
        <v>21</v>
      </c>
      <c r="DG168" s="3" t="n">
        <v>7</v>
      </c>
      <c r="DH168" s="3" t="n">
        <v>21</v>
      </c>
      <c r="DI168" s="3" t="n">
        <v>7</v>
      </c>
      <c r="DJ168" s="3" t="n">
        <v>21</v>
      </c>
      <c r="DK168" s="3" t="n">
        <v>7</v>
      </c>
      <c r="DL168" s="3" t="n">
        <v>23</v>
      </c>
    </row>
    <row r="169">
      <c r="A169" s="1" t="n">
        <v>168</v>
      </c>
      <c r="B169" s="3" t="n">
        <v>179</v>
      </c>
      <c r="C169" s="3" t="n">
        <v>6</v>
      </c>
      <c r="D169" s="4" t="inlineStr">
        <is>
          <t>Oriolus oriolus</t>
        </is>
      </c>
      <c r="E169" s="4" t="inlineStr">
        <is>
          <t>b</t>
        </is>
      </c>
      <c r="F169" s="4" t="inlineStr">
        <is>
          <t>m</t>
        </is>
      </c>
      <c r="G169" s="4" t="inlineStr">
        <is>
          <t>5mn</t>
        </is>
      </c>
      <c r="H169" s="4" t="inlineStr">
        <is>
          <t>HNORMAL</t>
        </is>
      </c>
      <c r="I169" s="4" t="inlineStr">
        <is>
          <t>POLY</t>
        </is>
      </c>
      <c r="J169" s="3" t="n">
        <v>86.03672835072341</v>
      </c>
      <c r="K169" s="3" t="n">
        <v>200.9312413519589</v>
      </c>
      <c r="L169" s="3" t="n">
        <v>3</v>
      </c>
      <c r="M169" s="4" t="inlineStr">
        <is>
          <t>OrioOrio-b-5mn-m-hno-pol-la-ra-ma</t>
        </is>
      </c>
      <c r="N169" s="3" t="n">
        <v>1</v>
      </c>
      <c r="O169" s="3" t="n">
        <v>4</v>
      </c>
      <c r="P169" s="3" t="n">
        <v>85.7398150053933</v>
      </c>
      <c r="Q169" s="3" t="n">
        <v>203.380021651143</v>
      </c>
      <c r="R169" s="4" t="inlineStr">
        <is>
          <t>HNORMAL</t>
        </is>
      </c>
      <c r="S169" s="4" t="inlineStr">
        <is>
          <t>POLY</t>
        </is>
      </c>
      <c r="T169" s="4" t="inlineStr">
        <is>
          <t>AIC</t>
        </is>
      </c>
      <c r="U169" s="3" t="n">
        <v>95</v>
      </c>
      <c r="V169" s="3" t="n">
        <v>86.03672835072341</v>
      </c>
      <c r="W169" s="3" t="n">
        <v>200.9312413519589</v>
      </c>
      <c r="X169" s="3" t="n">
        <v>3</v>
      </c>
      <c r="Y169" s="6" t="n">
        <v>2</v>
      </c>
      <c r="Z169" s="12" t="n">
        <v>45046.66329609953</v>
      </c>
      <c r="AA169" s="3" t="n">
        <v>0.750848</v>
      </c>
      <c r="AB169" s="4">
        <f>HYPERLINK("file:///OrioOrio-b-5mn-m-hno-pol-la-ra-ma-vyqt8mu3", "OrioOrio-b-5mn-m-hno-pol-la-ra-ma-vyqt8mu3")</f>
        <v/>
      </c>
      <c r="AC169" s="3" t="n">
        <v>2</v>
      </c>
      <c r="AD169" s="3" t="n">
        <v>94</v>
      </c>
      <c r="AE169" s="3" t="n">
        <v>94</v>
      </c>
      <c r="AF169" s="3" t="n">
        <v>0.0212766</v>
      </c>
      <c r="AG169" s="3" t="n">
        <v>0.7032946</v>
      </c>
      <c r="AH169" s="3" t="n">
        <v>0.006042013</v>
      </c>
      <c r="AI169" s="3" t="n">
        <v>0.07492428</v>
      </c>
      <c r="AJ169" s="3" t="n">
        <v>93</v>
      </c>
      <c r="AK169" s="3" t="n">
        <v>86.0367</v>
      </c>
      <c r="AL169" s="3" t="n">
        <v>200.931</v>
      </c>
      <c r="AM169" s="3" t="n">
        <v>50</v>
      </c>
      <c r="AN169" s="3" t="n">
        <v>1</v>
      </c>
      <c r="AO169" s="3" t="n">
        <v>0</v>
      </c>
      <c r="AP169" s="3" t="n">
        <v>21.09412</v>
      </c>
      <c r="AQ169" s="6" t="n">
        <v>0.2484149</v>
      </c>
      <c r="AR169" s="3" t="n">
        <v>0.2484149</v>
      </c>
      <c r="AS169" s="5" t="inlineStr"/>
      <c r="AT169" s="5" t="inlineStr"/>
      <c r="AU169" s="3" t="n">
        <v>0.0001847784</v>
      </c>
      <c r="AV169" s="3" t="n">
        <v>1.173294</v>
      </c>
      <c r="AW169" s="3" t="n">
        <v>1.356367e-09</v>
      </c>
      <c r="AX169" s="3" t="n">
        <v>25.17243</v>
      </c>
      <c r="AY169" s="3" t="n">
        <v>1</v>
      </c>
      <c r="AZ169" s="3" t="n">
        <v>0.2680927</v>
      </c>
      <c r="BA169" s="3" t="n">
        <v>1.173294</v>
      </c>
      <c r="BB169" s="3" t="n">
        <v>1.967936e-06</v>
      </c>
      <c r="BC169" s="3" t="n">
        <v>1</v>
      </c>
      <c r="BD169" s="3" t="n">
        <v>1</v>
      </c>
      <c r="BE169" s="3" t="n">
        <v>104.0374</v>
      </c>
      <c r="BF169" s="3" t="n">
        <v>0.5866472</v>
      </c>
      <c r="BG169" s="3" t="n">
        <v>0.1037844</v>
      </c>
      <c r="BH169" s="3" t="n">
        <v>104291</v>
      </c>
      <c r="BI169" s="3" t="n">
        <v>1</v>
      </c>
      <c r="BJ169" s="3" t="n">
        <v>0</v>
      </c>
      <c r="BK169" s="3" t="n">
        <v>19.78727</v>
      </c>
      <c r="BL169" s="3" t="n">
        <v>-9.54706</v>
      </c>
      <c r="BM169" s="7" t="n">
        <v>0.7457762999999999</v>
      </c>
      <c r="BN169" s="3" t="n">
        <v>0</v>
      </c>
      <c r="BO169" s="3" t="n">
        <v>0</v>
      </c>
      <c r="BP169" s="4" t="inlineStr">
        <is>
          <t>HNORMAL</t>
        </is>
      </c>
      <c r="BQ169" s="4" t="inlineStr">
        <is>
          <t>POLY</t>
        </is>
      </c>
      <c r="BR169" s="3" t="n">
        <v>1</v>
      </c>
      <c r="BS169" s="3" t="n">
        <v>0</v>
      </c>
      <c r="BT169" s="3" t="n">
        <v>0</v>
      </c>
      <c r="BU169" s="3" t="n">
        <v>98.48181</v>
      </c>
      <c r="BV169" s="5" t="inlineStr"/>
      <c r="BW169" s="5" t="inlineStr"/>
      <c r="BX169" s="3" t="n">
        <v>0.6257104</v>
      </c>
      <c r="BY169" s="3" t="n">
        <v>1.367934</v>
      </c>
      <c r="BZ169" s="3" t="n">
        <v>0.005180469</v>
      </c>
      <c r="CA169" s="3" t="n">
        <v>75.57492999999999</v>
      </c>
      <c r="CB169" s="3" t="n">
        <v>1.845143</v>
      </c>
      <c r="CC169" s="3" t="n">
        <v>0.6257104</v>
      </c>
      <c r="CD169" s="3" t="n">
        <v>0</v>
      </c>
      <c r="CE169" s="10" t="n">
        <v>1.367934</v>
      </c>
      <c r="CF169" s="3" t="n">
        <v>0.005180469</v>
      </c>
      <c r="CG169" s="3" t="n">
        <v>75.57492999999999</v>
      </c>
      <c r="CH169" s="3" t="n">
        <v>1.845143</v>
      </c>
      <c r="CI169" s="3" t="n">
        <v>15</v>
      </c>
      <c r="CJ169" s="3" t="n">
        <v>1.367934</v>
      </c>
      <c r="CK169" s="3" t="n">
        <v>0</v>
      </c>
      <c r="CL169" s="3" t="n">
        <v>1814</v>
      </c>
      <c r="CM169" s="3" t="n">
        <v>1.845143</v>
      </c>
      <c r="CN169" s="3" t="n">
        <v>0</v>
      </c>
      <c r="CO169" s="3" t="n">
        <v>0</v>
      </c>
      <c r="CP169" s="3" t="n">
        <v>0</v>
      </c>
      <c r="CQ169" s="3" t="n">
        <v>0</v>
      </c>
      <c r="CR169" s="3" t="n">
        <v>0</v>
      </c>
      <c r="CS169" s="3" t="n">
        <v>0</v>
      </c>
      <c r="CT169" s="3" t="n">
        <v>1</v>
      </c>
      <c r="CU169" s="3" t="n">
        <v>1</v>
      </c>
      <c r="CV169" s="3" t="n">
        <v>0</v>
      </c>
      <c r="CW169" s="3" t="n">
        <v>0</v>
      </c>
      <c r="CX169" s="3" t="n">
        <v>3</v>
      </c>
      <c r="CY169" s="3" t="n">
        <v>0</v>
      </c>
      <c r="CZ169" s="3" t="n">
        <v>0</v>
      </c>
      <c r="DA169" s="3" t="n">
        <v>0</v>
      </c>
      <c r="DB169" s="3" t="n">
        <v>0</v>
      </c>
      <c r="DC169" s="3" t="n">
        <v>0</v>
      </c>
      <c r="DD169" s="3" t="n">
        <v>0</v>
      </c>
      <c r="DE169" s="3" t="n">
        <v>2</v>
      </c>
      <c r="DF169" s="3" t="n">
        <v>2</v>
      </c>
      <c r="DG169" s="3" t="n">
        <v>26</v>
      </c>
      <c r="DH169" s="3" t="n">
        <v>2</v>
      </c>
      <c r="DI169" s="3" t="n">
        <v>26</v>
      </c>
      <c r="DJ169" s="3" t="n">
        <v>2</v>
      </c>
      <c r="DK169" s="3" t="n">
        <v>26</v>
      </c>
      <c r="DL169" s="3" t="n">
        <v>26</v>
      </c>
    </row>
    <row r="170">
      <c r="A170" s="1" t="n">
        <v>169</v>
      </c>
      <c r="B170" s="3" t="n">
        <v>181</v>
      </c>
      <c r="C170" s="3" t="n">
        <v>6</v>
      </c>
      <c r="D170" s="4" t="inlineStr">
        <is>
          <t>Oriolus oriolus</t>
        </is>
      </c>
      <c r="E170" s="4" t="inlineStr">
        <is>
          <t>b</t>
        </is>
      </c>
      <c r="F170" s="4" t="inlineStr">
        <is>
          <t>m</t>
        </is>
      </c>
      <c r="G170" s="4" t="inlineStr">
        <is>
          <t>5mn</t>
        </is>
      </c>
      <c r="H170" s="4" t="inlineStr">
        <is>
          <t>HNORMAL</t>
        </is>
      </c>
      <c r="I170" s="4" t="inlineStr">
        <is>
          <t>POLY</t>
        </is>
      </c>
      <c r="J170" s="5" t="inlineStr"/>
      <c r="K170" s="3" t="n">
        <v>100</v>
      </c>
      <c r="L170" s="5" t="inlineStr"/>
      <c r="M170" s="4" t="inlineStr">
        <is>
          <t>OrioOrio-b-5mn-m-hno-pol-r100</t>
        </is>
      </c>
      <c r="N170" s="3" t="n">
        <v>0</v>
      </c>
      <c r="O170" s="3" t="n">
        <v>4</v>
      </c>
      <c r="P170" s="3" t="n">
        <v>85.7398150053933</v>
      </c>
      <c r="Q170" s="3" t="n">
        <v>203.380021651143</v>
      </c>
      <c r="R170" s="4" t="inlineStr">
        <is>
          <t>HNORMAL</t>
        </is>
      </c>
      <c r="S170" s="4" t="inlineStr">
        <is>
          <t>POLY</t>
        </is>
      </c>
      <c r="T170" s="4" t="inlineStr">
        <is>
          <t>AIC</t>
        </is>
      </c>
      <c r="U170" s="3" t="n">
        <v>95</v>
      </c>
      <c r="V170" s="5" t="inlineStr"/>
      <c r="W170" s="3" t="n">
        <v>100</v>
      </c>
      <c r="X170" s="5" t="inlineStr"/>
      <c r="Y170" s="6" t="n">
        <v>2</v>
      </c>
      <c r="Z170" s="12" t="n">
        <v>45046.6632962963</v>
      </c>
      <c r="AA170" s="3" t="n">
        <v>0.737846</v>
      </c>
      <c r="AB170" s="4">
        <f>HYPERLINK("file:///OrioOrio-b-5mn-m-hno-pol-r100-604a7z9r", "OrioOrio-b-5mn-m-hno-pol-r100-604a7z9r")</f>
        <v/>
      </c>
      <c r="AC170" s="3" t="n">
        <v>2</v>
      </c>
      <c r="AD170" s="3" t="n">
        <v>94</v>
      </c>
      <c r="AE170" s="3" t="n">
        <v>94</v>
      </c>
      <c r="AF170" s="3" t="n">
        <v>0.0212766</v>
      </c>
      <c r="AG170" s="3" t="n">
        <v>0.7032946</v>
      </c>
      <c r="AH170" s="3" t="n">
        <v>0.006042012</v>
      </c>
      <c r="AI170" s="3" t="n">
        <v>0.0749243</v>
      </c>
      <c r="AJ170" s="3" t="n">
        <v>93</v>
      </c>
      <c r="AK170" s="3" t="n">
        <v>0</v>
      </c>
      <c r="AL170" s="3" t="n">
        <v>100</v>
      </c>
      <c r="AM170" s="3" t="n">
        <v>50</v>
      </c>
      <c r="AN170" s="3" t="n">
        <v>1</v>
      </c>
      <c r="AO170" s="3" t="n">
        <v>0</v>
      </c>
      <c r="AP170" s="3" t="n">
        <v>18.21502</v>
      </c>
      <c r="AQ170" s="11" t="inlineStr"/>
      <c r="AR170" s="5" t="inlineStr"/>
      <c r="AS170" s="5" t="inlineStr"/>
      <c r="AT170" s="5" t="inlineStr"/>
      <c r="AU170" s="3" t="n">
        <v>0.0002000378</v>
      </c>
      <c r="AV170" s="3" t="n">
        <v>1.39035</v>
      </c>
      <c r="AW170" s="3" t="n">
        <v>3.774711e-10</v>
      </c>
      <c r="AX170" s="3" t="n">
        <v>106.0084</v>
      </c>
      <c r="AY170" s="3" t="n">
        <v>1</v>
      </c>
      <c r="AZ170" s="3" t="n">
        <v>0.9998112</v>
      </c>
      <c r="BA170" s="3" t="n">
        <v>1.39035</v>
      </c>
      <c r="BB170" s="3" t="n">
        <v>1.886643e-06</v>
      </c>
      <c r="BC170" s="3" t="n">
        <v>1</v>
      </c>
      <c r="BD170" s="3" t="n">
        <v>1</v>
      </c>
      <c r="BE170" s="3" t="n">
        <v>99.99056</v>
      </c>
      <c r="BF170" s="3" t="n">
        <v>0.6951749</v>
      </c>
      <c r="BG170" s="3" t="n">
        <v>0.03428486</v>
      </c>
      <c r="BH170" s="3" t="n">
        <v>291618.8</v>
      </c>
      <c r="BI170" s="3" t="n">
        <v>1</v>
      </c>
      <c r="BJ170" s="3" t="n">
        <v>0</v>
      </c>
      <c r="BK170" s="3" t="n">
        <v>16.90817</v>
      </c>
      <c r="BL170" s="3" t="n">
        <v>-8.107511000000001</v>
      </c>
      <c r="BM170" s="6" t="n">
        <v>0.2298637</v>
      </c>
      <c r="BN170" s="3" t="n">
        <v>0</v>
      </c>
      <c r="BO170" s="3" t="n">
        <v>0</v>
      </c>
      <c r="BP170" s="4" t="inlineStr">
        <is>
          <t>HNORMAL</t>
        </is>
      </c>
      <c r="BQ170" s="4" t="inlineStr">
        <is>
          <t>POLY</t>
        </is>
      </c>
      <c r="BR170" s="3" t="n">
        <v>1</v>
      </c>
      <c r="BS170" s="3" t="n">
        <v>0</v>
      </c>
      <c r="BT170" s="3" t="n">
        <v>0</v>
      </c>
      <c r="BU170" s="3" t="n">
        <v>3639.141</v>
      </c>
      <c r="BV170" s="5" t="inlineStr"/>
      <c r="BW170" s="5" t="inlineStr"/>
      <c r="BX170" s="3" t="n">
        <v>0.6773829</v>
      </c>
      <c r="BY170" s="3" t="n">
        <v>1.558107</v>
      </c>
      <c r="BZ170" s="3" t="n">
        <v>0.001314886</v>
      </c>
      <c r="CA170" s="3" t="n">
        <v>348.9638</v>
      </c>
      <c r="CB170" s="3" t="n">
        <v>1.57611</v>
      </c>
      <c r="CC170" s="3" t="n">
        <v>0.6773829</v>
      </c>
      <c r="CD170" s="3" t="n">
        <v>0.8548123999999999</v>
      </c>
      <c r="CE170" s="10" t="n">
        <v>1.558107</v>
      </c>
      <c r="CF170" s="3" t="n">
        <v>0.001314886</v>
      </c>
      <c r="CG170" s="3" t="n">
        <v>348.9638</v>
      </c>
      <c r="CH170" s="3" t="n">
        <v>1.57611</v>
      </c>
      <c r="CI170" s="3" t="n">
        <v>16</v>
      </c>
      <c r="CJ170" s="3" t="n">
        <v>1.558107</v>
      </c>
      <c r="CK170" s="3" t="n">
        <v>0</v>
      </c>
      <c r="CL170" s="3" t="n">
        <v>8375</v>
      </c>
      <c r="CM170" s="3" t="n">
        <v>1.57611</v>
      </c>
      <c r="CN170" s="5" t="inlineStr"/>
      <c r="CO170" s="3" t="n">
        <v>0</v>
      </c>
      <c r="CP170" s="3" t="n">
        <v>0</v>
      </c>
      <c r="CQ170" s="3" t="n">
        <v>0</v>
      </c>
      <c r="CR170" s="3" t="n">
        <v>0</v>
      </c>
      <c r="CS170" s="3" t="n">
        <v>0</v>
      </c>
      <c r="CT170" s="3" t="n">
        <v>0</v>
      </c>
      <c r="CU170" s="3" t="n">
        <v>1</v>
      </c>
      <c r="CV170" s="3" t="n">
        <v>0</v>
      </c>
      <c r="CW170" s="3" t="n">
        <v>0</v>
      </c>
      <c r="CX170" s="3" t="n">
        <v>1</v>
      </c>
      <c r="CY170" s="3" t="n">
        <v>0</v>
      </c>
      <c r="CZ170" s="3" t="n">
        <v>0</v>
      </c>
      <c r="DA170" s="3" t="n">
        <v>0</v>
      </c>
      <c r="DB170" s="3" t="n">
        <v>0</v>
      </c>
      <c r="DC170" s="3" t="n">
        <v>0</v>
      </c>
      <c r="DD170" s="3" t="n">
        <v>0</v>
      </c>
      <c r="DE170" s="3" t="n">
        <v>23</v>
      </c>
      <c r="DF170" s="3" t="n">
        <v>23</v>
      </c>
      <c r="DG170" s="3" t="n">
        <v>5</v>
      </c>
      <c r="DH170" s="3" t="n">
        <v>23</v>
      </c>
      <c r="DI170" s="3" t="n">
        <v>5</v>
      </c>
      <c r="DJ170" s="3" t="n">
        <v>23</v>
      </c>
      <c r="DK170" s="3" t="n">
        <v>5</v>
      </c>
      <c r="DL170" s="3" t="n">
        <v>5</v>
      </c>
    </row>
    <row r="171">
      <c r="A171" s="1" t="n">
        <v>170</v>
      </c>
      <c r="B171" s="3" t="n">
        <v>182</v>
      </c>
      <c r="C171" s="3" t="n">
        <v>6</v>
      </c>
      <c r="D171" s="4" t="inlineStr">
        <is>
          <t>Oriolus oriolus</t>
        </is>
      </c>
      <c r="E171" s="4" t="inlineStr">
        <is>
          <t>b</t>
        </is>
      </c>
      <c r="F171" s="4" t="inlineStr">
        <is>
          <t>m</t>
        </is>
      </c>
      <c r="G171" s="4" t="inlineStr">
        <is>
          <t>5mn</t>
        </is>
      </c>
      <c r="H171" s="4" t="inlineStr">
        <is>
          <t>HNORMAL</t>
        </is>
      </c>
      <c r="I171" s="4" t="inlineStr">
        <is>
          <t>POLY</t>
        </is>
      </c>
      <c r="J171" s="5" t="inlineStr"/>
      <c r="K171" s="3" t="n">
        <v>200</v>
      </c>
      <c r="L171" s="5" t="inlineStr"/>
      <c r="M171" s="4" t="inlineStr">
        <is>
          <t>OrioOrio-b-5mn-m-hno-pol-r200</t>
        </is>
      </c>
      <c r="N171" s="3" t="n">
        <v>0</v>
      </c>
      <c r="O171" s="3" t="n">
        <v>4</v>
      </c>
      <c r="P171" s="3" t="n">
        <v>85.7398150053933</v>
      </c>
      <c r="Q171" s="3" t="n">
        <v>203.380021651143</v>
      </c>
      <c r="R171" s="4" t="inlineStr">
        <is>
          <t>HNORMAL</t>
        </is>
      </c>
      <c r="S171" s="4" t="inlineStr">
        <is>
          <t>POLY</t>
        </is>
      </c>
      <c r="T171" s="4" t="inlineStr">
        <is>
          <t>AIC</t>
        </is>
      </c>
      <c r="U171" s="3" t="n">
        <v>95</v>
      </c>
      <c r="V171" s="5" t="inlineStr"/>
      <c r="W171" s="3" t="n">
        <v>200</v>
      </c>
      <c r="X171" s="5" t="inlineStr"/>
      <c r="Y171" s="6" t="n">
        <v>2</v>
      </c>
      <c r="Z171" s="12" t="n">
        <v>45046.66329652777</v>
      </c>
      <c r="AA171" s="3" t="n">
        <v>0.727844</v>
      </c>
      <c r="AB171" s="4">
        <f>HYPERLINK("file:///OrioOrio-b-5mn-m-hno-pol-r200-pt9y6zqk", "OrioOrio-b-5mn-m-hno-pol-r200-pt9y6zqk")</f>
        <v/>
      </c>
      <c r="AC171" s="3" t="n">
        <v>3</v>
      </c>
      <c r="AD171" s="3" t="n">
        <v>94</v>
      </c>
      <c r="AE171" s="3" t="n">
        <v>94</v>
      </c>
      <c r="AF171" s="3" t="n">
        <v>0.03191489</v>
      </c>
      <c r="AG171" s="3" t="n">
        <v>0.5711084</v>
      </c>
      <c r="AH171" s="3" t="n">
        <v>0.01111166</v>
      </c>
      <c r="AI171" s="3" t="n">
        <v>0.09166595</v>
      </c>
      <c r="AJ171" s="3" t="n">
        <v>93</v>
      </c>
      <c r="AK171" s="3" t="n">
        <v>0</v>
      </c>
      <c r="AL171" s="3" t="n">
        <v>200</v>
      </c>
      <c r="AM171" s="3" t="n">
        <v>75</v>
      </c>
      <c r="AN171" s="3" t="n">
        <v>1</v>
      </c>
      <c r="AO171" s="3" t="n">
        <v>0</v>
      </c>
      <c r="AP171" s="3" t="n">
        <v>32.7374</v>
      </c>
      <c r="AQ171" s="11" t="inlineStr"/>
      <c r="AR171" s="5" t="inlineStr"/>
      <c r="AS171" s="5" t="inlineStr"/>
      <c r="AT171" s="5" t="inlineStr"/>
      <c r="AU171" s="3" t="n">
        <v>9.381405e-05</v>
      </c>
      <c r="AV171" s="3" t="n">
        <v>0.7992173</v>
      </c>
      <c r="AW171" s="3" t="n">
        <v>4.560325e-06</v>
      </c>
      <c r="AX171" s="3" t="n">
        <v>0.001929923</v>
      </c>
      <c r="AY171" s="3" t="n">
        <v>2</v>
      </c>
      <c r="AZ171" s="3" t="n">
        <v>0.5329692</v>
      </c>
      <c r="BA171" s="3" t="n">
        <v>0.7992174</v>
      </c>
      <c r="BB171" s="3" t="n">
        <v>0.02590776</v>
      </c>
      <c r="BC171" s="3" t="n">
        <v>1</v>
      </c>
      <c r="BD171" s="3" t="n">
        <v>2</v>
      </c>
      <c r="BE171" s="3" t="n">
        <v>146.0095</v>
      </c>
      <c r="BF171" s="3" t="n">
        <v>0.3996087</v>
      </c>
      <c r="BG171" s="3" t="n">
        <v>27.87046</v>
      </c>
      <c r="BH171" s="3" t="n">
        <v>764.9235</v>
      </c>
      <c r="BI171" s="3" t="n">
        <v>2</v>
      </c>
      <c r="BJ171" s="3" t="n">
        <v>36.7374</v>
      </c>
      <c r="BK171" s="3" t="n">
        <v>31.83602</v>
      </c>
      <c r="BL171" s="3" t="n">
        <v>-15.3687</v>
      </c>
      <c r="BM171" s="7" t="n">
        <v>0.8557369</v>
      </c>
      <c r="BN171" s="3" t="n">
        <v>0</v>
      </c>
      <c r="BO171" s="3" t="n">
        <v>0</v>
      </c>
      <c r="BP171" s="4" t="inlineStr">
        <is>
          <t>HNORMAL</t>
        </is>
      </c>
      <c r="BQ171" s="4" t="inlineStr">
        <is>
          <t>POLY</t>
        </is>
      </c>
      <c r="BR171" s="3" t="n">
        <v>1</v>
      </c>
      <c r="BS171" s="3" t="n">
        <v>0</v>
      </c>
      <c r="BT171" s="3" t="n">
        <v>0</v>
      </c>
      <c r="BU171" s="3" t="n">
        <v>118.4659</v>
      </c>
      <c r="BV171" s="5" t="inlineStr"/>
      <c r="BW171" s="5" t="inlineStr"/>
      <c r="BX171" s="3" t="n">
        <v>0.4765203</v>
      </c>
      <c r="BY171" s="3" t="n">
        <v>0.9822999</v>
      </c>
      <c r="BZ171" s="3" t="n">
        <v>0.05392485</v>
      </c>
      <c r="CA171" s="3" t="n">
        <v>4.210889</v>
      </c>
      <c r="CB171" s="3" t="n">
        <v>4.538563</v>
      </c>
      <c r="CC171" s="3" t="n">
        <v>0.4765203</v>
      </c>
      <c r="CD171" s="3" t="n">
        <v>0</v>
      </c>
      <c r="CE171" s="10" t="n">
        <v>0.9822999</v>
      </c>
      <c r="CF171" s="3" t="n">
        <v>0.05392485</v>
      </c>
      <c r="CG171" s="3" t="n">
        <v>4.210889</v>
      </c>
      <c r="CH171" s="3" t="n">
        <v>4.538563</v>
      </c>
      <c r="CI171" s="3" t="n">
        <v>11</v>
      </c>
      <c r="CJ171" s="3" t="n">
        <v>0.9822999</v>
      </c>
      <c r="CK171" s="3" t="n">
        <v>1</v>
      </c>
      <c r="CL171" s="3" t="n">
        <v>101</v>
      </c>
      <c r="CM171" s="3" t="n">
        <v>4.538563</v>
      </c>
      <c r="CN171" s="5" t="inlineStr"/>
      <c r="CO171" s="3" t="n">
        <v>0</v>
      </c>
      <c r="CP171" s="3" t="n">
        <v>0</v>
      </c>
      <c r="CQ171" s="3" t="n">
        <v>0</v>
      </c>
      <c r="CR171" s="3" t="n">
        <v>0</v>
      </c>
      <c r="CS171" s="3" t="n">
        <v>0</v>
      </c>
      <c r="CT171" s="3" t="n">
        <v>0</v>
      </c>
      <c r="CU171" s="3" t="n">
        <v>2</v>
      </c>
      <c r="CV171" s="3" t="n">
        <v>0</v>
      </c>
      <c r="CW171" s="3" t="n">
        <v>1</v>
      </c>
      <c r="CX171" s="3" t="n">
        <v>0</v>
      </c>
      <c r="CY171" s="3" t="n">
        <v>1</v>
      </c>
      <c r="CZ171" s="3" t="n">
        <v>1</v>
      </c>
      <c r="DA171" s="3" t="n">
        <v>1</v>
      </c>
      <c r="DB171" s="3" t="n">
        <v>1</v>
      </c>
      <c r="DC171" s="3" t="n">
        <v>1</v>
      </c>
      <c r="DD171" s="3" t="n">
        <v>1</v>
      </c>
      <c r="DE171" s="3" t="n">
        <v>10</v>
      </c>
      <c r="DF171" s="3" t="n">
        <v>10</v>
      </c>
      <c r="DG171" s="3" t="n">
        <v>18</v>
      </c>
      <c r="DH171" s="3" t="n">
        <v>10</v>
      </c>
      <c r="DI171" s="3" t="n">
        <v>18</v>
      </c>
      <c r="DJ171" s="3" t="n">
        <v>10</v>
      </c>
      <c r="DK171" s="3" t="n">
        <v>18</v>
      </c>
      <c r="DL171" s="3" t="n">
        <v>6</v>
      </c>
    </row>
    <row r="172">
      <c r="A172" s="1" t="n">
        <v>171</v>
      </c>
      <c r="B172" s="3" t="n">
        <v>183</v>
      </c>
      <c r="C172" s="3" t="n">
        <v>6</v>
      </c>
      <c r="D172" s="4" t="inlineStr">
        <is>
          <t>Oriolus oriolus</t>
        </is>
      </c>
      <c r="E172" s="4" t="inlineStr">
        <is>
          <t>b</t>
        </is>
      </c>
      <c r="F172" s="4" t="inlineStr">
        <is>
          <t>m</t>
        </is>
      </c>
      <c r="G172" s="4" t="inlineStr">
        <is>
          <t>5mn</t>
        </is>
      </c>
      <c r="H172" s="4" t="inlineStr">
        <is>
          <t>HNORMAL</t>
        </is>
      </c>
      <c r="I172" s="4" t="inlineStr">
        <is>
          <t>POLY</t>
        </is>
      </c>
      <c r="J172" s="3" t="n">
        <v>20</v>
      </c>
      <c r="K172" s="5" t="inlineStr"/>
      <c r="L172" s="5" t="inlineStr"/>
      <c r="M172" s="4" t="inlineStr">
        <is>
          <t>OrioOrio-b-5mn-m-hno-pol-l20</t>
        </is>
      </c>
      <c r="N172" s="3" t="n">
        <v>0</v>
      </c>
      <c r="O172" s="3" t="n">
        <v>4</v>
      </c>
      <c r="P172" s="3" t="n">
        <v>85.7398150053933</v>
      </c>
      <c r="Q172" s="3" t="n">
        <v>203.380021651143</v>
      </c>
      <c r="R172" s="4" t="inlineStr">
        <is>
          <t>HNORMAL</t>
        </is>
      </c>
      <c r="S172" s="4" t="inlineStr">
        <is>
          <t>POLY</t>
        </is>
      </c>
      <c r="T172" s="4" t="inlineStr">
        <is>
          <t>AIC</t>
        </is>
      </c>
      <c r="U172" s="3" t="n">
        <v>95</v>
      </c>
      <c r="V172" s="3" t="n">
        <v>20</v>
      </c>
      <c r="W172" s="5" t="inlineStr"/>
      <c r="X172" s="5" t="inlineStr"/>
      <c r="Y172" s="6" t="n">
        <v>2</v>
      </c>
      <c r="Z172" s="12" t="n">
        <v>45046.66329694445</v>
      </c>
      <c r="AA172" s="3" t="n">
        <v>0.699843</v>
      </c>
      <c r="AB172" s="4">
        <f>HYPERLINK("file:///OrioOrio-b-5mn-m-hno-pol-l20-izojax89", "OrioOrio-b-5mn-m-hno-pol-l20-izojax89")</f>
        <v/>
      </c>
      <c r="AC172" s="3" t="n">
        <v>4</v>
      </c>
      <c r="AD172" s="3" t="n">
        <v>94</v>
      </c>
      <c r="AE172" s="3" t="n">
        <v>94</v>
      </c>
      <c r="AF172" s="3" t="n">
        <v>0.04255319</v>
      </c>
      <c r="AG172" s="3" t="n">
        <v>0.4918694</v>
      </c>
      <c r="AH172" s="3" t="n">
        <v>0.01688465</v>
      </c>
      <c r="AI172" s="3" t="n">
        <v>0.1072438</v>
      </c>
      <c r="AJ172" s="3" t="n">
        <v>93</v>
      </c>
      <c r="AK172" s="3" t="n">
        <v>20</v>
      </c>
      <c r="AL172" s="3" t="n">
        <v>203.38</v>
      </c>
      <c r="AM172" s="3" t="n">
        <v>100</v>
      </c>
      <c r="AN172" s="3" t="n">
        <v>1</v>
      </c>
      <c r="AO172" s="3" t="n">
        <v>0</v>
      </c>
      <c r="AP172" s="3" t="n">
        <v>42.58796</v>
      </c>
      <c r="AQ172" s="11" t="inlineStr"/>
      <c r="AR172" s="5" t="inlineStr"/>
      <c r="AS172" s="5" t="inlineStr"/>
      <c r="AT172" s="5" t="inlineStr"/>
      <c r="AU172" s="3" t="n">
        <v>4.883461e-05</v>
      </c>
      <c r="AV172" s="3" t="n">
        <v>0.7034445</v>
      </c>
      <c r="AW172" s="3" t="n">
        <v>6.492301e-06</v>
      </c>
      <c r="AX172" s="3" t="n">
        <v>0.0003673304</v>
      </c>
      <c r="AY172" s="3" t="n">
        <v>3</v>
      </c>
      <c r="AZ172" s="3" t="n">
        <v>0.9901151</v>
      </c>
      <c r="BA172" s="3" t="n">
        <v>0.7034445</v>
      </c>
      <c r="BB172" s="3" t="n">
        <v>0.1316305</v>
      </c>
      <c r="BC172" s="3" t="n">
        <v>1</v>
      </c>
      <c r="BD172" s="3" t="n">
        <v>3</v>
      </c>
      <c r="BE172" s="3" t="n">
        <v>202.3723</v>
      </c>
      <c r="BF172" s="3" t="n">
        <v>0.3517222</v>
      </c>
      <c r="BG172" s="3" t="n">
        <v>68.25467</v>
      </c>
      <c r="BH172" s="3" t="n">
        <v>600.0258</v>
      </c>
      <c r="BI172" s="3" t="n">
        <v>3</v>
      </c>
      <c r="BJ172" s="3" t="n">
        <v>44.58796</v>
      </c>
      <c r="BK172" s="3" t="n">
        <v>41.97425</v>
      </c>
      <c r="BL172" s="3" t="n">
        <v>-20.29398</v>
      </c>
      <c r="BM172" s="7" t="n">
        <v>0.8034196</v>
      </c>
      <c r="BN172" s="3" t="n">
        <v>0</v>
      </c>
      <c r="BO172" s="3" t="n">
        <v>0</v>
      </c>
      <c r="BP172" s="4" t="inlineStr">
        <is>
          <t>HNORMAL</t>
        </is>
      </c>
      <c r="BQ172" s="4" t="inlineStr">
        <is>
          <t>POLY</t>
        </is>
      </c>
      <c r="BR172" s="3" t="n">
        <v>1</v>
      </c>
      <c r="BS172" s="3" t="n">
        <v>0</v>
      </c>
      <c r="BT172" s="3" t="n">
        <v>0</v>
      </c>
      <c r="BU172" s="3" t="n">
        <v>6942.197</v>
      </c>
      <c r="BV172" s="5" t="inlineStr"/>
      <c r="BW172" s="5" t="inlineStr"/>
      <c r="BX172" s="3" t="n">
        <v>0.3307349</v>
      </c>
      <c r="BY172" s="3" t="n">
        <v>0.8583529</v>
      </c>
      <c r="BZ172" s="3" t="n">
        <v>0.05584645</v>
      </c>
      <c r="CA172" s="3" t="n">
        <v>1.958684</v>
      </c>
      <c r="CB172" s="3" t="n">
        <v>6.599777</v>
      </c>
      <c r="CC172" s="3" t="n">
        <v>0.3307349</v>
      </c>
      <c r="CD172" s="3" t="n">
        <v>0.3664835</v>
      </c>
      <c r="CE172" s="10" t="n">
        <v>0.8583529</v>
      </c>
      <c r="CF172" s="3" t="n">
        <v>0.05584645</v>
      </c>
      <c r="CG172" s="3" t="n">
        <v>1.958684</v>
      </c>
      <c r="CH172" s="3" t="n">
        <v>6.599777</v>
      </c>
      <c r="CI172" s="3" t="n">
        <v>8</v>
      </c>
      <c r="CJ172" s="3" t="n">
        <v>0.8583529</v>
      </c>
      <c r="CK172" s="3" t="n">
        <v>1</v>
      </c>
      <c r="CL172" s="3" t="n">
        <v>47</v>
      </c>
      <c r="CM172" s="3" t="n">
        <v>6.599777</v>
      </c>
      <c r="CN172" s="5" t="inlineStr"/>
      <c r="CO172" s="3" t="n">
        <v>0</v>
      </c>
      <c r="CP172" s="3" t="n">
        <v>0</v>
      </c>
      <c r="CQ172" s="3" t="n">
        <v>0</v>
      </c>
      <c r="CR172" s="3" t="n">
        <v>0</v>
      </c>
      <c r="CS172" s="3" t="n">
        <v>0</v>
      </c>
      <c r="CT172" s="3" t="n">
        <v>1</v>
      </c>
      <c r="CU172" s="3" t="n">
        <v>0</v>
      </c>
      <c r="CV172" s="3" t="n">
        <v>0</v>
      </c>
      <c r="CW172" s="3" t="n">
        <v>0</v>
      </c>
      <c r="CX172" s="3" t="n">
        <v>1</v>
      </c>
      <c r="CY172" s="3" t="n">
        <v>0</v>
      </c>
      <c r="CZ172" s="3" t="n">
        <v>0</v>
      </c>
      <c r="DA172" s="3" t="n">
        <v>0</v>
      </c>
      <c r="DB172" s="3" t="n">
        <v>0</v>
      </c>
      <c r="DC172" s="3" t="n">
        <v>0</v>
      </c>
      <c r="DD172" s="3" t="n">
        <v>0</v>
      </c>
      <c r="DE172" s="3" t="n">
        <v>18</v>
      </c>
      <c r="DF172" s="3" t="n">
        <v>18</v>
      </c>
      <c r="DG172" s="3" t="n">
        <v>10</v>
      </c>
      <c r="DH172" s="3" t="n">
        <v>18</v>
      </c>
      <c r="DI172" s="3" t="n">
        <v>10</v>
      </c>
      <c r="DJ172" s="3" t="n">
        <v>18</v>
      </c>
      <c r="DK172" s="3" t="n">
        <v>10</v>
      </c>
      <c r="DL172" s="3" t="n">
        <v>14</v>
      </c>
    </row>
    <row r="173">
      <c r="A173" s="1" t="n">
        <v>172</v>
      </c>
      <c r="B173" s="3" t="n">
        <v>184</v>
      </c>
      <c r="C173" s="3" t="n">
        <v>6</v>
      </c>
      <c r="D173" s="4" t="inlineStr">
        <is>
          <t>Oriolus oriolus</t>
        </is>
      </c>
      <c r="E173" s="4" t="inlineStr">
        <is>
          <t>b</t>
        </is>
      </c>
      <c r="F173" s="4" t="inlineStr">
        <is>
          <t>m</t>
        </is>
      </c>
      <c r="G173" s="4" t="inlineStr">
        <is>
          <t>5mn</t>
        </is>
      </c>
      <c r="H173" s="4" t="inlineStr">
        <is>
          <t>HNORMAL</t>
        </is>
      </c>
      <c r="I173" s="4" t="inlineStr">
        <is>
          <t>POLY</t>
        </is>
      </c>
      <c r="J173" s="3" t="n">
        <v>20</v>
      </c>
      <c r="K173" s="3" t="n">
        <v>100</v>
      </c>
      <c r="L173" s="5" t="inlineStr"/>
      <c r="M173" s="4" t="inlineStr">
        <is>
          <t>OrioOrio-b-5mn-m-hno-pol-l20-r100</t>
        </is>
      </c>
      <c r="N173" s="3" t="n">
        <v>0</v>
      </c>
      <c r="O173" s="3" t="n">
        <v>4</v>
      </c>
      <c r="P173" s="3" t="n">
        <v>85.7398150053933</v>
      </c>
      <c r="Q173" s="3" t="n">
        <v>203.380021651143</v>
      </c>
      <c r="R173" s="4" t="inlineStr">
        <is>
          <t>HNORMAL</t>
        </is>
      </c>
      <c r="S173" s="4" t="inlineStr">
        <is>
          <t>POLY</t>
        </is>
      </c>
      <c r="T173" s="4" t="inlineStr">
        <is>
          <t>AIC</t>
        </is>
      </c>
      <c r="U173" s="3" t="n">
        <v>95</v>
      </c>
      <c r="V173" s="3" t="n">
        <v>20</v>
      </c>
      <c r="W173" s="3" t="n">
        <v>100</v>
      </c>
      <c r="X173" s="5" t="inlineStr"/>
      <c r="Y173" s="6" t="n">
        <v>2</v>
      </c>
      <c r="Z173" s="12" t="n">
        <v>45046.6633015162</v>
      </c>
      <c r="AA173" s="3" t="n">
        <v>0.366974</v>
      </c>
      <c r="AB173" s="4">
        <f>HYPERLINK("file:///OrioOrio-b-5mn-m-hno-pol-l20-r100-fp79rddr", "OrioOrio-b-5mn-m-hno-pol-l20-r100-fp79rddr")</f>
        <v/>
      </c>
      <c r="AC173" s="3" t="n">
        <v>2</v>
      </c>
      <c r="AD173" s="3" t="n">
        <v>94</v>
      </c>
      <c r="AE173" s="3" t="n">
        <v>94</v>
      </c>
      <c r="AF173" s="3" t="n">
        <v>0.0212766</v>
      </c>
      <c r="AG173" s="3" t="n">
        <v>0.7032946</v>
      </c>
      <c r="AH173" s="3" t="n">
        <v>0.006042012</v>
      </c>
      <c r="AI173" s="3" t="n">
        <v>0.0749243</v>
      </c>
      <c r="AJ173" s="3" t="n">
        <v>93</v>
      </c>
      <c r="AK173" s="3" t="n">
        <v>20</v>
      </c>
      <c r="AL173" s="3" t="n">
        <v>100</v>
      </c>
      <c r="AM173" s="3" t="n">
        <v>50</v>
      </c>
      <c r="AN173" s="3" t="n">
        <v>1</v>
      </c>
      <c r="AO173" s="3" t="n">
        <v>0</v>
      </c>
      <c r="AP173" s="3" t="n">
        <v>18.05171</v>
      </c>
      <c r="AQ173" s="11" t="inlineStr"/>
      <c r="AR173" s="5" t="inlineStr"/>
      <c r="AS173" s="5" t="inlineStr"/>
      <c r="AT173" s="5" t="inlineStr"/>
      <c r="AU173" s="3" t="n">
        <v>0.0002083745</v>
      </c>
      <c r="AV173" s="3" t="n">
        <v>1.569147</v>
      </c>
      <c r="AW173" s="3" t="n">
        <v>1.476594e-10</v>
      </c>
      <c r="AX173" s="3" t="n">
        <v>294.0548</v>
      </c>
      <c r="AY173" s="3" t="n">
        <v>1</v>
      </c>
      <c r="AZ173" s="3" t="n">
        <v>0.9598101</v>
      </c>
      <c r="BA173" s="3" t="n">
        <v>1.569147</v>
      </c>
      <c r="BB173" s="3" t="n">
        <v>6.801457e-07</v>
      </c>
      <c r="BC173" s="3" t="n">
        <v>1</v>
      </c>
      <c r="BD173" s="3" t="n">
        <v>1</v>
      </c>
      <c r="BE173" s="3" t="n">
        <v>97.9699</v>
      </c>
      <c r="BF173" s="3" t="n">
        <v>0.7845733</v>
      </c>
      <c r="BG173" s="3" t="n">
        <v>0.01476467</v>
      </c>
      <c r="BH173" s="3" t="n">
        <v>650072.4</v>
      </c>
      <c r="BI173" s="3" t="n">
        <v>1</v>
      </c>
      <c r="BJ173" s="3" t="n">
        <v>0</v>
      </c>
      <c r="BK173" s="3" t="n">
        <v>16.74485</v>
      </c>
      <c r="BL173" s="3" t="n">
        <v>-8.025853</v>
      </c>
      <c r="BM173" s="6" t="n">
        <v>0.2450794</v>
      </c>
      <c r="BN173" s="3" t="n">
        <v>0</v>
      </c>
      <c r="BO173" s="3" t="n">
        <v>0</v>
      </c>
      <c r="BP173" s="4" t="inlineStr">
        <is>
          <t>HNORMAL</t>
        </is>
      </c>
      <c r="BQ173" s="4" t="inlineStr">
        <is>
          <t>POLY</t>
        </is>
      </c>
      <c r="BR173" s="3" t="n">
        <v>1</v>
      </c>
      <c r="BS173" s="3" t="n">
        <v>0</v>
      </c>
      <c r="BT173" s="3" t="n">
        <v>0</v>
      </c>
      <c r="BU173" s="3" t="n">
        <v>3625.235</v>
      </c>
      <c r="BV173" s="5" t="inlineStr"/>
      <c r="BW173" s="5" t="inlineStr"/>
      <c r="BX173" s="3" t="n">
        <v>0.7056136</v>
      </c>
      <c r="BY173" s="3" t="n">
        <v>1.719548</v>
      </c>
      <c r="BZ173" s="3" t="n">
        <v>0.0004014795</v>
      </c>
      <c r="CA173" s="3" t="n">
        <v>1240.139</v>
      </c>
      <c r="CB173" s="3" t="n">
        <v>1.441499</v>
      </c>
      <c r="CC173" s="3" t="n">
        <v>0.7056136</v>
      </c>
      <c r="CD173" s="3" t="n">
        <v>1.0162534</v>
      </c>
      <c r="CE173" s="10" t="n">
        <v>1.719548</v>
      </c>
      <c r="CF173" s="3" t="n">
        <v>0.0004014795</v>
      </c>
      <c r="CG173" s="3" t="n">
        <v>1240.139</v>
      </c>
      <c r="CH173" s="3" t="n">
        <v>1.441499</v>
      </c>
      <c r="CI173" s="3" t="n">
        <v>17</v>
      </c>
      <c r="CJ173" s="3" t="n">
        <v>1.719548</v>
      </c>
      <c r="CK173" s="3" t="n">
        <v>0</v>
      </c>
      <c r="CL173" s="3" t="n">
        <v>29763</v>
      </c>
      <c r="CM173" s="3" t="n">
        <v>1.441499</v>
      </c>
      <c r="CN173" s="5" t="inlineStr"/>
      <c r="CO173" s="3" t="n">
        <v>0</v>
      </c>
      <c r="CP173" s="3" t="n">
        <v>0</v>
      </c>
      <c r="CQ173" s="3" t="n">
        <v>0</v>
      </c>
      <c r="CR173" s="3" t="n">
        <v>0</v>
      </c>
      <c r="CS173" s="3" t="n">
        <v>0</v>
      </c>
      <c r="CT173" s="3" t="n">
        <v>1</v>
      </c>
      <c r="CU173" s="3" t="n">
        <v>1</v>
      </c>
      <c r="CV173" s="3" t="n">
        <v>0</v>
      </c>
      <c r="CW173" s="3" t="n">
        <v>0</v>
      </c>
      <c r="CX173" s="3" t="n">
        <v>1</v>
      </c>
      <c r="CY173" s="3" t="n">
        <v>0</v>
      </c>
      <c r="CZ173" s="3" t="n">
        <v>0</v>
      </c>
      <c r="DA173" s="3" t="n">
        <v>0</v>
      </c>
      <c r="DB173" s="3" t="n">
        <v>0</v>
      </c>
      <c r="DC173" s="3" t="n">
        <v>0</v>
      </c>
      <c r="DD173" s="3" t="n">
        <v>0</v>
      </c>
      <c r="DE173" s="3" t="n">
        <v>22</v>
      </c>
      <c r="DF173" s="3" t="n">
        <v>22</v>
      </c>
      <c r="DG173" s="3" t="n">
        <v>6</v>
      </c>
      <c r="DH173" s="3" t="n">
        <v>22</v>
      </c>
      <c r="DI173" s="3" t="n">
        <v>6</v>
      </c>
      <c r="DJ173" s="3" t="n">
        <v>22</v>
      </c>
      <c r="DK173" s="3" t="n">
        <v>6</v>
      </c>
      <c r="DL173" s="3" t="n">
        <v>17</v>
      </c>
    </row>
    <row r="174">
      <c r="A174" s="1" t="n">
        <v>173</v>
      </c>
      <c r="B174" s="3" t="n">
        <v>185</v>
      </c>
      <c r="C174" s="3" t="n">
        <v>6</v>
      </c>
      <c r="D174" s="4" t="inlineStr">
        <is>
          <t>Oriolus oriolus</t>
        </is>
      </c>
      <c r="E174" s="4" t="inlineStr">
        <is>
          <t>b</t>
        </is>
      </c>
      <c r="F174" s="4" t="inlineStr">
        <is>
          <t>m</t>
        </is>
      </c>
      <c r="G174" s="4" t="inlineStr">
        <is>
          <t>5mn</t>
        </is>
      </c>
      <c r="H174" s="4" t="inlineStr">
        <is>
          <t>HNORMAL</t>
        </is>
      </c>
      <c r="I174" s="4" t="inlineStr">
        <is>
          <t>POLY</t>
        </is>
      </c>
      <c r="J174" s="3" t="n">
        <v>20</v>
      </c>
      <c r="K174" s="3" t="n">
        <v>200</v>
      </c>
      <c r="L174" s="5" t="inlineStr"/>
      <c r="M174" s="4" t="inlineStr">
        <is>
          <t>OrioOrio-b-5mn-m-hno-pol-l20-r200</t>
        </is>
      </c>
      <c r="N174" s="3" t="n">
        <v>0</v>
      </c>
      <c r="O174" s="3" t="n">
        <v>4</v>
      </c>
      <c r="P174" s="3" t="n">
        <v>85.7398150053933</v>
      </c>
      <c r="Q174" s="3" t="n">
        <v>203.380021651143</v>
      </c>
      <c r="R174" s="4" t="inlineStr">
        <is>
          <t>HNORMAL</t>
        </is>
      </c>
      <c r="S174" s="4" t="inlineStr">
        <is>
          <t>POLY</t>
        </is>
      </c>
      <c r="T174" s="4" t="inlineStr">
        <is>
          <t>AIC</t>
        </is>
      </c>
      <c r="U174" s="3" t="n">
        <v>95</v>
      </c>
      <c r="V174" s="3" t="n">
        <v>20</v>
      </c>
      <c r="W174" s="3" t="n">
        <v>200</v>
      </c>
      <c r="X174" s="5" t="inlineStr"/>
      <c r="Y174" s="6" t="n">
        <v>2</v>
      </c>
      <c r="Z174" s="12" t="n">
        <v>45046.6633018287</v>
      </c>
      <c r="AA174" s="3" t="n">
        <v>0.6586340000000001</v>
      </c>
      <c r="AB174" s="4">
        <f>HYPERLINK("file:///OrioOrio-b-5mn-m-hno-pol-l20-r200-0w3t8ghr", "OrioOrio-b-5mn-m-hno-pol-l20-r200-0w3t8ghr")</f>
        <v/>
      </c>
      <c r="AC174" s="3" t="n">
        <v>3</v>
      </c>
      <c r="AD174" s="3" t="n">
        <v>94</v>
      </c>
      <c r="AE174" s="3" t="n">
        <v>94</v>
      </c>
      <c r="AF174" s="3" t="n">
        <v>0.03191489</v>
      </c>
      <c r="AG174" s="3" t="n">
        <v>0.5711084</v>
      </c>
      <c r="AH174" s="3" t="n">
        <v>0.01111166</v>
      </c>
      <c r="AI174" s="3" t="n">
        <v>0.09166595</v>
      </c>
      <c r="AJ174" s="3" t="n">
        <v>93</v>
      </c>
      <c r="AK174" s="3" t="n">
        <v>20</v>
      </c>
      <c r="AL174" s="3" t="n">
        <v>200</v>
      </c>
      <c r="AM174" s="3" t="n">
        <v>75</v>
      </c>
      <c r="AN174" s="3" t="n">
        <v>1</v>
      </c>
      <c r="AO174" s="3" t="n">
        <v>0</v>
      </c>
      <c r="AP174" s="3" t="n">
        <v>32.62242</v>
      </c>
      <c r="AQ174" s="11" t="inlineStr"/>
      <c r="AR174" s="5" t="inlineStr"/>
      <c r="AS174" s="5" t="inlineStr"/>
      <c r="AT174" s="5" t="inlineStr"/>
      <c r="AU174" s="3" t="n">
        <v>9.930975000000001e-05</v>
      </c>
      <c r="AV174" s="3" t="n">
        <v>0.7992048</v>
      </c>
      <c r="AW174" s="3" t="n">
        <v>4.827653e-06</v>
      </c>
      <c r="AX174" s="3" t="n">
        <v>0.002042903</v>
      </c>
      <c r="AY174" s="3" t="n">
        <v>2</v>
      </c>
      <c r="AZ174" s="3" t="n">
        <v>0.5034752</v>
      </c>
      <c r="BA174" s="3" t="n">
        <v>0.7992047</v>
      </c>
      <c r="BB174" s="3" t="n">
        <v>0.02447498</v>
      </c>
      <c r="BC174" s="3" t="n">
        <v>1</v>
      </c>
      <c r="BD174" s="3" t="n">
        <v>2</v>
      </c>
      <c r="BE174" s="3" t="n">
        <v>141.912</v>
      </c>
      <c r="BF174" s="3" t="n">
        <v>0.3996024</v>
      </c>
      <c r="BG174" s="3" t="n">
        <v>27.08898</v>
      </c>
      <c r="BH174" s="3" t="n">
        <v>743.4391000000001</v>
      </c>
      <c r="BI174" s="3" t="n">
        <v>2</v>
      </c>
      <c r="BJ174" s="3" t="n">
        <v>36.62242</v>
      </c>
      <c r="BK174" s="3" t="n">
        <v>31.72103</v>
      </c>
      <c r="BL174" s="3" t="n">
        <v>-15.31121</v>
      </c>
      <c r="BM174" s="7" t="n">
        <v>0.8457755</v>
      </c>
      <c r="BN174" s="3" t="n">
        <v>0</v>
      </c>
      <c r="BO174" s="3" t="n">
        <v>0</v>
      </c>
      <c r="BP174" s="4" t="inlineStr">
        <is>
          <t>HNORMAL</t>
        </is>
      </c>
      <c r="BQ174" s="4" t="inlineStr">
        <is>
          <t>POLY</t>
        </is>
      </c>
      <c r="BR174" s="3" t="n">
        <v>1</v>
      </c>
      <c r="BS174" s="3" t="n">
        <v>0</v>
      </c>
      <c r="BT174" s="3" t="n">
        <v>0</v>
      </c>
      <c r="BU174" s="3" t="n">
        <v>114.5884</v>
      </c>
      <c r="BV174" s="5" t="inlineStr"/>
      <c r="BW174" s="5" t="inlineStr"/>
      <c r="BX174" s="3" t="n">
        <v>0.5044352</v>
      </c>
      <c r="BY174" s="3" t="n">
        <v>0.9822897</v>
      </c>
      <c r="BZ174" s="3" t="n">
        <v>0.05708563</v>
      </c>
      <c r="CA174" s="3" t="n">
        <v>4.457425</v>
      </c>
      <c r="CB174" s="3" t="n">
        <v>4.538658</v>
      </c>
      <c r="CC174" s="3" t="n">
        <v>0.5044352</v>
      </c>
      <c r="CD174" s="3" t="n">
        <v>0</v>
      </c>
      <c r="CE174" s="10" t="n">
        <v>0.9822897</v>
      </c>
      <c r="CF174" s="3" t="n">
        <v>0.05708563</v>
      </c>
      <c r="CG174" s="3" t="n">
        <v>4.457425</v>
      </c>
      <c r="CH174" s="3" t="n">
        <v>4.538658</v>
      </c>
      <c r="CI174" s="3" t="n">
        <v>12</v>
      </c>
      <c r="CJ174" s="3" t="n">
        <v>0.9822897</v>
      </c>
      <c r="CK174" s="3" t="n">
        <v>1</v>
      </c>
      <c r="CL174" s="3" t="n">
        <v>107</v>
      </c>
      <c r="CM174" s="3" t="n">
        <v>4.538658</v>
      </c>
      <c r="CN174" s="5" t="inlineStr"/>
      <c r="CO174" s="3" t="n">
        <v>0</v>
      </c>
      <c r="CP174" s="3" t="n">
        <v>0</v>
      </c>
      <c r="CQ174" s="3" t="n">
        <v>0</v>
      </c>
      <c r="CR174" s="3" t="n">
        <v>0</v>
      </c>
      <c r="CS174" s="3" t="n">
        <v>0</v>
      </c>
      <c r="CT174" s="3" t="n">
        <v>1</v>
      </c>
      <c r="CU174" s="3" t="n">
        <v>2</v>
      </c>
      <c r="CV174" s="3" t="n">
        <v>0</v>
      </c>
      <c r="CW174" s="3" t="n">
        <v>1</v>
      </c>
      <c r="CX174" s="3" t="n">
        <v>0</v>
      </c>
      <c r="CY174" s="3" t="n">
        <v>1</v>
      </c>
      <c r="CZ174" s="3" t="n">
        <v>1</v>
      </c>
      <c r="DA174" s="3" t="n">
        <v>1</v>
      </c>
      <c r="DB174" s="3" t="n">
        <v>1</v>
      </c>
      <c r="DC174" s="3" t="n">
        <v>1</v>
      </c>
      <c r="DD174" s="3" t="n">
        <v>1</v>
      </c>
      <c r="DE174" s="3" t="n">
        <v>11</v>
      </c>
      <c r="DF174" s="3" t="n">
        <v>11</v>
      </c>
      <c r="DG174" s="3" t="n">
        <v>17</v>
      </c>
      <c r="DH174" s="3" t="n">
        <v>11</v>
      </c>
      <c r="DI174" s="3" t="n">
        <v>17</v>
      </c>
      <c r="DJ174" s="3" t="n">
        <v>11</v>
      </c>
      <c r="DK174" s="3" t="n">
        <v>17</v>
      </c>
      <c r="DL174" s="3" t="n">
        <v>18</v>
      </c>
    </row>
    <row r="175">
      <c r="A175" s="1" t="n">
        <v>174</v>
      </c>
      <c r="B175" s="3" t="n">
        <v>186</v>
      </c>
      <c r="C175" s="3" t="n">
        <v>6</v>
      </c>
      <c r="D175" s="4" t="inlineStr">
        <is>
          <t>Oriolus oriolus</t>
        </is>
      </c>
      <c r="E175" s="4" t="inlineStr">
        <is>
          <t>b</t>
        </is>
      </c>
      <c r="F175" s="4" t="inlineStr">
        <is>
          <t>m</t>
        </is>
      </c>
      <c r="G175" s="4" t="inlineStr">
        <is>
          <t>5mn</t>
        </is>
      </c>
      <c r="H175" s="4" t="inlineStr">
        <is>
          <t>HNORMAL</t>
        </is>
      </c>
      <c r="I175" s="4" t="inlineStr">
        <is>
          <t>POLY</t>
        </is>
      </c>
      <c r="J175" s="5" t="inlineStr"/>
      <c r="K175" s="3" t="n">
        <v>400</v>
      </c>
      <c r="L175" s="5" t="inlineStr"/>
      <c r="M175" s="4" t="inlineStr">
        <is>
          <t>OrioOrio-b-5mn-m-hno-pol-r400</t>
        </is>
      </c>
      <c r="N175" s="3" t="n">
        <v>0</v>
      </c>
      <c r="O175" s="3" t="n">
        <v>4</v>
      </c>
      <c r="P175" s="3" t="n">
        <v>85.7398150053933</v>
      </c>
      <c r="Q175" s="3" t="n">
        <v>203.380021651143</v>
      </c>
      <c r="R175" s="4" t="inlineStr">
        <is>
          <t>HNORMAL</t>
        </is>
      </c>
      <c r="S175" s="4" t="inlineStr">
        <is>
          <t>POLY</t>
        </is>
      </c>
      <c r="T175" s="4" t="inlineStr">
        <is>
          <t>AIC</t>
        </is>
      </c>
      <c r="U175" s="3" t="n">
        <v>95</v>
      </c>
      <c r="V175" s="5" t="inlineStr"/>
      <c r="W175" s="3" t="n">
        <v>400</v>
      </c>
      <c r="X175" s="5" t="inlineStr"/>
      <c r="Y175" s="6" t="n">
        <v>2</v>
      </c>
      <c r="Z175" s="12" t="n">
        <v>45046.6633022801</v>
      </c>
      <c r="AA175" s="3" t="n">
        <v>0.689634</v>
      </c>
      <c r="AB175" s="4">
        <f>HYPERLINK("file:///OrioOrio-b-5mn-m-hno-pol-r400-70hz38sl", "OrioOrio-b-5mn-m-hno-pol-r400-70hz38sl")</f>
        <v/>
      </c>
      <c r="AC175" s="3" t="n">
        <v>4</v>
      </c>
      <c r="AD175" s="3" t="n">
        <v>94</v>
      </c>
      <c r="AE175" s="3" t="n">
        <v>94</v>
      </c>
      <c r="AF175" s="3" t="n">
        <v>0.04255319</v>
      </c>
      <c r="AG175" s="3" t="n">
        <v>0.4918694</v>
      </c>
      <c r="AH175" s="3" t="n">
        <v>0.01688465</v>
      </c>
      <c r="AI175" s="3" t="n">
        <v>0.1072438</v>
      </c>
      <c r="AJ175" s="3" t="n">
        <v>93</v>
      </c>
      <c r="AK175" s="3" t="n">
        <v>0</v>
      </c>
      <c r="AL175" s="3" t="n">
        <v>400</v>
      </c>
      <c r="AM175" s="3" t="n">
        <v>100</v>
      </c>
      <c r="AN175" s="3" t="n">
        <v>1</v>
      </c>
      <c r="AO175" s="3" t="n">
        <v>0</v>
      </c>
      <c r="AP175" s="3" t="n">
        <v>45.57071</v>
      </c>
      <c r="AQ175" s="11" t="inlineStr"/>
      <c r="AR175" s="5" t="inlineStr"/>
      <c r="AS175" s="5" t="inlineStr"/>
      <c r="AT175" s="5" t="inlineStr"/>
      <c r="AU175" s="3" t="n">
        <v>9.094640999999999e-05</v>
      </c>
      <c r="AV175" s="3" t="n">
        <v>0.7392955</v>
      </c>
      <c r="AW175" s="3" t="n">
        <v>1.112075e-05</v>
      </c>
      <c r="AX175" s="3" t="n">
        <v>0.0007437673</v>
      </c>
      <c r="AY175" s="3" t="n">
        <v>3</v>
      </c>
      <c r="AZ175" s="3" t="n">
        <v>0.1374436</v>
      </c>
      <c r="BA175" s="3" t="n">
        <v>0.7392955</v>
      </c>
      <c r="BB175" s="3" t="n">
        <v>0.01680633</v>
      </c>
      <c r="BC175" s="3" t="n">
        <v>1</v>
      </c>
      <c r="BD175" s="3" t="n">
        <v>3</v>
      </c>
      <c r="BE175" s="3" t="n">
        <v>148.2935</v>
      </c>
      <c r="BF175" s="3" t="n">
        <v>0.3696478</v>
      </c>
      <c r="BG175" s="3" t="n">
        <v>47.47804</v>
      </c>
      <c r="BH175" s="3" t="n">
        <v>463.182</v>
      </c>
      <c r="BI175" s="3" t="n">
        <v>3</v>
      </c>
      <c r="BJ175" s="3" t="n">
        <v>47.57071</v>
      </c>
      <c r="BK175" s="3" t="n">
        <v>44.957</v>
      </c>
      <c r="BL175" s="3" t="n">
        <v>-21.78535</v>
      </c>
      <c r="BM175" s="7" t="n">
        <v>0.9031652</v>
      </c>
      <c r="BN175" s="3" t="n">
        <v>0</v>
      </c>
      <c r="BO175" s="3" t="n">
        <v>0</v>
      </c>
      <c r="BP175" s="4" t="inlineStr">
        <is>
          <t>HNORMAL</t>
        </is>
      </c>
      <c r="BQ175" s="4" t="inlineStr">
        <is>
          <t>POLY</t>
        </is>
      </c>
      <c r="BR175" s="3" t="n">
        <v>1</v>
      </c>
      <c r="BS175" s="3" t="n">
        <v>0</v>
      </c>
      <c r="BT175" s="3" t="n">
        <v>0</v>
      </c>
      <c r="BU175" s="3" t="n">
        <v>104.8926</v>
      </c>
      <c r="BV175" s="5" t="inlineStr"/>
      <c r="BW175" s="5" t="inlineStr"/>
      <c r="BX175" s="3" t="n">
        <v>0.6159392</v>
      </c>
      <c r="BY175" s="3" t="n">
        <v>0.8879715</v>
      </c>
      <c r="BZ175" s="3" t="n">
        <v>0.09676034999999999</v>
      </c>
      <c r="CA175" s="3" t="n">
        <v>3.920832</v>
      </c>
      <c r="CB175" s="3" t="n">
        <v>6.204527</v>
      </c>
      <c r="CC175" s="3" t="n">
        <v>0.6159392</v>
      </c>
      <c r="CD175" s="3" t="n">
        <v>0.1295067</v>
      </c>
      <c r="CE175" s="10" t="n">
        <v>0.8879715</v>
      </c>
      <c r="CF175" s="3" t="n">
        <v>0.09676034999999999</v>
      </c>
      <c r="CG175" s="3" t="n">
        <v>3.920832</v>
      </c>
      <c r="CH175" s="3" t="n">
        <v>6.204527</v>
      </c>
      <c r="CI175" s="3" t="n">
        <v>15</v>
      </c>
      <c r="CJ175" s="3" t="n">
        <v>0.8879715</v>
      </c>
      <c r="CK175" s="3" t="n">
        <v>2</v>
      </c>
      <c r="CL175" s="3" t="n">
        <v>94</v>
      </c>
      <c r="CM175" s="3" t="n">
        <v>6.204527</v>
      </c>
      <c r="CN175" s="5" t="inlineStr"/>
      <c r="CO175" s="3" t="n">
        <v>0</v>
      </c>
      <c r="CP175" s="3" t="n">
        <v>0</v>
      </c>
      <c r="CQ175" s="3" t="n">
        <v>0</v>
      </c>
      <c r="CR175" s="3" t="n">
        <v>0</v>
      </c>
      <c r="CS175" s="3" t="n">
        <v>0</v>
      </c>
      <c r="CT175" s="3" t="n">
        <v>0</v>
      </c>
      <c r="CU175" s="3" t="n">
        <v>3</v>
      </c>
      <c r="CV175" s="3" t="n">
        <v>0</v>
      </c>
      <c r="CW175" s="3" t="n">
        <v>0</v>
      </c>
      <c r="CX175" s="3" t="n">
        <v>1</v>
      </c>
      <c r="CY175" s="3" t="n">
        <v>0</v>
      </c>
      <c r="CZ175" s="3" t="n">
        <v>0</v>
      </c>
      <c r="DA175" s="3" t="n">
        <v>0</v>
      </c>
      <c r="DB175" s="3" t="n">
        <v>0</v>
      </c>
      <c r="DC175" s="3" t="n">
        <v>0</v>
      </c>
      <c r="DD175" s="3" t="n">
        <v>0</v>
      </c>
      <c r="DE175" s="3" t="n">
        <v>4</v>
      </c>
      <c r="DF175" s="3" t="n">
        <v>4</v>
      </c>
      <c r="DG175" s="3" t="n">
        <v>24</v>
      </c>
      <c r="DH175" s="3" t="n">
        <v>4</v>
      </c>
      <c r="DI175" s="3" t="n">
        <v>24</v>
      </c>
      <c r="DJ175" s="3" t="n">
        <v>4</v>
      </c>
      <c r="DK175" s="3" t="n">
        <v>24</v>
      </c>
      <c r="DL175" s="3" t="n">
        <v>12</v>
      </c>
    </row>
    <row r="176">
      <c r="A176" s="1" t="n">
        <v>175</v>
      </c>
      <c r="B176" t="n">
        <v>187</v>
      </c>
      <c r="C176" t="n">
        <v>6</v>
      </c>
      <c r="D176" s="8" t="inlineStr">
        <is>
          <t>Oriolus oriolus</t>
        </is>
      </c>
      <c r="E176" s="8" t="inlineStr">
        <is>
          <t>b</t>
        </is>
      </c>
      <c r="F176" s="8" t="inlineStr">
        <is>
          <t>m</t>
        </is>
      </c>
      <c r="G176" s="8" t="inlineStr">
        <is>
          <t>5mn</t>
        </is>
      </c>
      <c r="H176" s="8" t="inlineStr">
        <is>
          <t>HAZARD</t>
        </is>
      </c>
      <c r="I176" s="8" t="inlineStr">
        <is>
          <t>POLY</t>
        </is>
      </c>
      <c r="J176" s="9" t="inlineStr"/>
      <c r="K176" s="9" t="inlineStr"/>
      <c r="L176" s="9" t="inlineStr"/>
      <c r="M176" s="8" t="inlineStr">
        <is>
          <t>OrioOrio-b-5mn-m-haz-pol</t>
        </is>
      </c>
      <c r="N176" t="n">
        <v>0</v>
      </c>
      <c r="O176" t="n">
        <v>4</v>
      </c>
      <c r="P176" t="n">
        <v>85.7398150053933</v>
      </c>
      <c r="Q176" t="n">
        <v>203.380021651143</v>
      </c>
      <c r="R176" s="8" t="inlineStr">
        <is>
          <t>HAZARD</t>
        </is>
      </c>
      <c r="S176" s="8" t="inlineStr">
        <is>
          <t>POLY</t>
        </is>
      </c>
      <c r="T176" s="8" t="inlineStr">
        <is>
          <t>AIC</t>
        </is>
      </c>
      <c r="U176" t="n">
        <v>95</v>
      </c>
      <c r="V176" s="9" t="inlineStr"/>
      <c r="W176" s="9" t="inlineStr"/>
      <c r="X176" s="9" t="inlineStr"/>
      <c r="Y176" s="6" t="n">
        <v>2</v>
      </c>
      <c r="Z176" s="2" t="n">
        <v>45046.66330277778</v>
      </c>
      <c r="AA176" t="n">
        <v>0.751619</v>
      </c>
      <c r="AB176" s="8">
        <f>HYPERLINK("file:///OrioOrio-b-5mn-m-haz-pol-hc923rg_", "OrioOrio-b-5mn-m-haz-pol-hc923rg_")</f>
        <v/>
      </c>
      <c r="AC176" t="n">
        <v>4</v>
      </c>
      <c r="AD176" t="n">
        <v>94</v>
      </c>
      <c r="AE176" t="n">
        <v>94</v>
      </c>
      <c r="AF176" t="n">
        <v>0.04255319</v>
      </c>
      <c r="AG176" t="n">
        <v>0.4918694</v>
      </c>
      <c r="AH176" t="n">
        <v>0.01688465</v>
      </c>
      <c r="AI176" t="n">
        <v>0.1072438</v>
      </c>
      <c r="AJ176" t="n">
        <v>93</v>
      </c>
      <c r="AK176" t="n">
        <v>0</v>
      </c>
      <c r="AL176" t="n">
        <v>203.38</v>
      </c>
      <c r="AM176" t="n">
        <v>100</v>
      </c>
      <c r="AN176" t="n">
        <v>2</v>
      </c>
      <c r="AO176" t="n">
        <v>1.999900000000004</v>
      </c>
      <c r="AP176" t="n">
        <v>44.66561</v>
      </c>
      <c r="AQ176" s="11" t="inlineStr"/>
      <c r="AR176" s="9" t="inlineStr"/>
      <c r="AS176" s="9" t="inlineStr"/>
      <c r="AT176" s="9" t="inlineStr"/>
      <c r="AU176" t="n">
        <v>4.835189e-05</v>
      </c>
      <c r="AV176" t="n">
        <v>2.694293e-07</v>
      </c>
      <c r="AW176" t="n">
        <v>4.835183e-05</v>
      </c>
      <c r="AX176" t="n">
        <v>4.835195e-05</v>
      </c>
      <c r="AY176" t="n">
        <v>2</v>
      </c>
      <c r="AZ176" t="n">
        <v>0.9999999000000001</v>
      </c>
      <c r="BA176" t="n">
        <v>2.694294e-07</v>
      </c>
      <c r="BB176" t="n">
        <v>0.9999987</v>
      </c>
      <c r="BC176" t="n">
        <v>1</v>
      </c>
      <c r="BD176" t="n">
        <v>2</v>
      </c>
      <c r="BE176" t="n">
        <v>203.38</v>
      </c>
      <c r="BF176" t="n">
        <v>1.347147e-07</v>
      </c>
      <c r="BG176" t="n">
        <v>203.3799</v>
      </c>
      <c r="BH176" t="n">
        <v>203.3801</v>
      </c>
      <c r="BI176" t="n">
        <v>2</v>
      </c>
      <c r="BJ176" t="n">
        <v>56.66561</v>
      </c>
      <c r="BK176" t="n">
        <v>43.4382</v>
      </c>
      <c r="BL176" t="n">
        <v>-20.33281</v>
      </c>
      <c r="BM176" s="7" t="n">
        <v>0.8270092</v>
      </c>
      <c r="BN176" t="n">
        <v>0</v>
      </c>
      <c r="BO176" t="n">
        <v>0</v>
      </c>
      <c r="BP176" s="8" t="inlineStr">
        <is>
          <t>HAZARD</t>
        </is>
      </c>
      <c r="BQ176" s="8" t="inlineStr">
        <is>
          <t>POLY</t>
        </is>
      </c>
      <c r="BR176" t="n">
        <v>2</v>
      </c>
      <c r="BS176" t="n">
        <v>0</v>
      </c>
      <c r="BT176" t="n">
        <v>0</v>
      </c>
      <c r="BU176" t="n">
        <v>251.5354</v>
      </c>
      <c r="BV176" t="n">
        <v>15</v>
      </c>
      <c r="BW176" s="9" t="inlineStr"/>
      <c r="BX176" t="n">
        <v>0.3274656</v>
      </c>
      <c r="BY176" t="n">
        <v>0.4918694</v>
      </c>
      <c r="BZ176" t="n">
        <v>0.1299348</v>
      </c>
      <c r="CA176" t="n">
        <v>0.8252885</v>
      </c>
      <c r="CB176" t="n">
        <v>92.99999</v>
      </c>
      <c r="CC176" t="n">
        <v>0.3274656</v>
      </c>
      <c r="CD176" t="n">
        <v>0</v>
      </c>
      <c r="CE176" s="10" t="n">
        <v>0.4918694</v>
      </c>
      <c r="CF176" t="n">
        <v>0.1299348</v>
      </c>
      <c r="CG176" t="n">
        <v>0.8252885</v>
      </c>
      <c r="CH176" t="n">
        <v>92.99999</v>
      </c>
      <c r="CI176" t="n">
        <v>8</v>
      </c>
      <c r="CJ176" t="n">
        <v>0.4918694</v>
      </c>
      <c r="CK176" t="n">
        <v>3</v>
      </c>
      <c r="CL176" t="n">
        <v>20</v>
      </c>
      <c r="CM176" t="n">
        <v>92.99999</v>
      </c>
      <c r="CN176" s="9" t="inlineStr"/>
      <c r="CO176" t="n">
        <v>0</v>
      </c>
      <c r="CP176" t="n">
        <v>0</v>
      </c>
      <c r="CQ176" t="n">
        <v>0</v>
      </c>
      <c r="CR176" t="n">
        <v>0</v>
      </c>
      <c r="CS176" t="n">
        <v>0</v>
      </c>
      <c r="CT176" t="n">
        <v>0</v>
      </c>
      <c r="CU176" t="n">
        <v>0</v>
      </c>
      <c r="CV176" t="n">
        <v>1</v>
      </c>
      <c r="CW176" t="n">
        <v>1</v>
      </c>
      <c r="CX176" t="n">
        <v>0</v>
      </c>
      <c r="CY176" t="n">
        <v>1</v>
      </c>
      <c r="CZ176" t="n">
        <v>1</v>
      </c>
      <c r="DA176" t="n">
        <v>1</v>
      </c>
      <c r="DB176" t="n">
        <v>1</v>
      </c>
      <c r="DC176" t="n">
        <v>1</v>
      </c>
      <c r="DD176" t="n">
        <v>1</v>
      </c>
      <c r="DE176" t="n">
        <v>13</v>
      </c>
      <c r="DF176" t="n">
        <v>13</v>
      </c>
      <c r="DG176" t="n">
        <v>15</v>
      </c>
      <c r="DH176" t="n">
        <v>13</v>
      </c>
      <c r="DI176" t="n">
        <v>15</v>
      </c>
      <c r="DJ176" t="n">
        <v>13</v>
      </c>
      <c r="DK176" t="n">
        <v>15</v>
      </c>
      <c r="DL176" t="n">
        <v>1</v>
      </c>
    </row>
    <row r="177">
      <c r="A177" s="1" t="n">
        <v>176</v>
      </c>
      <c r="B177" t="n">
        <v>188</v>
      </c>
      <c r="C177" t="n">
        <v>6</v>
      </c>
      <c r="D177" s="8" t="inlineStr">
        <is>
          <t>Oriolus oriolus</t>
        </is>
      </c>
      <c r="E177" s="8" t="inlineStr">
        <is>
          <t>b</t>
        </is>
      </c>
      <c r="F177" s="8" t="inlineStr">
        <is>
          <t>m</t>
        </is>
      </c>
      <c r="G177" s="8" t="inlineStr">
        <is>
          <t>5mn</t>
        </is>
      </c>
      <c r="H177" s="8" t="inlineStr">
        <is>
          <t>HAZARD</t>
        </is>
      </c>
      <c r="I177" s="8" t="inlineStr">
        <is>
          <t>POLY</t>
        </is>
      </c>
      <c r="J177" s="9" t="inlineStr"/>
      <c r="K177" s="9" t="inlineStr"/>
      <c r="L177" t="n">
        <v>3</v>
      </c>
      <c r="M177" s="8" t="inlineStr">
        <is>
          <t>OrioOrio-b-5mn-m-haz-pol-ma</t>
        </is>
      </c>
      <c r="N177" t="n">
        <v>1</v>
      </c>
      <c r="O177" t="n">
        <v>4</v>
      </c>
      <c r="P177" t="n">
        <v>85.7398150053933</v>
      </c>
      <c r="Q177" t="n">
        <v>203.380021651143</v>
      </c>
      <c r="R177" s="8" t="inlineStr">
        <is>
          <t>HAZARD</t>
        </is>
      </c>
      <c r="S177" s="8" t="inlineStr">
        <is>
          <t>POLY</t>
        </is>
      </c>
      <c r="T177" s="8" t="inlineStr">
        <is>
          <t>AIC</t>
        </is>
      </c>
      <c r="U177" t="n">
        <v>95</v>
      </c>
      <c r="V177" s="9" t="inlineStr"/>
      <c r="W177" s="9" t="inlineStr"/>
      <c r="X177" t="n">
        <v>3</v>
      </c>
      <c r="Y177" s="6" t="n">
        <v>2</v>
      </c>
      <c r="Z177" s="2" t="n">
        <v>45046.66330282408</v>
      </c>
      <c r="AA177" t="n">
        <v>0.703627</v>
      </c>
      <c r="AB177" s="8">
        <f>HYPERLINK("file:///OrioOrio-b-5mn-m-haz-pol-ma-cqs382o7", "OrioOrio-b-5mn-m-haz-pol-ma-cqs382o7")</f>
        <v/>
      </c>
      <c r="AC177" t="n">
        <v>4</v>
      </c>
      <c r="AD177" t="n">
        <v>94</v>
      </c>
      <c r="AE177" t="n">
        <v>94</v>
      </c>
      <c r="AF177" t="n">
        <v>0.04255319</v>
      </c>
      <c r="AG177" t="n">
        <v>0.4918694</v>
      </c>
      <c r="AH177" t="n">
        <v>0.01688465</v>
      </c>
      <c r="AI177" t="n">
        <v>0.1072438</v>
      </c>
      <c r="AJ177" t="n">
        <v>93</v>
      </c>
      <c r="AK177" t="n">
        <v>0</v>
      </c>
      <c r="AL177" t="n">
        <v>203.38</v>
      </c>
      <c r="AM177" t="n">
        <v>100</v>
      </c>
      <c r="AN177" t="n">
        <v>2</v>
      </c>
      <c r="AO177" t="n">
        <v>1.999900000000004</v>
      </c>
      <c r="AP177" t="n">
        <v>44.66561</v>
      </c>
      <c r="AQ177" s="11" t="inlineStr"/>
      <c r="AR177" s="9" t="inlineStr"/>
      <c r="AS177" s="9" t="inlineStr"/>
      <c r="AT177" s="9" t="inlineStr"/>
      <c r="AU177" t="n">
        <v>4.835189e-05</v>
      </c>
      <c r="AV177" t="n">
        <v>2.694293e-07</v>
      </c>
      <c r="AW177" t="n">
        <v>4.835183e-05</v>
      </c>
      <c r="AX177" t="n">
        <v>4.835195e-05</v>
      </c>
      <c r="AY177" t="n">
        <v>2</v>
      </c>
      <c r="AZ177" t="n">
        <v>0.9999999000000001</v>
      </c>
      <c r="BA177" t="n">
        <v>2.694294e-07</v>
      </c>
      <c r="BB177" t="n">
        <v>0.9999987</v>
      </c>
      <c r="BC177" t="n">
        <v>1</v>
      </c>
      <c r="BD177" t="n">
        <v>2</v>
      </c>
      <c r="BE177" t="n">
        <v>203.38</v>
      </c>
      <c r="BF177" t="n">
        <v>1.347147e-07</v>
      </c>
      <c r="BG177" t="n">
        <v>203.3799</v>
      </c>
      <c r="BH177" t="n">
        <v>203.3801</v>
      </c>
      <c r="BI177" t="n">
        <v>2</v>
      </c>
      <c r="BJ177" t="n">
        <v>56.66561</v>
      </c>
      <c r="BK177" t="n">
        <v>43.4382</v>
      </c>
      <c r="BL177" t="n">
        <v>-20.33281</v>
      </c>
      <c r="BM177" s="7" t="n">
        <v>0.8270092</v>
      </c>
      <c r="BN177" t="n">
        <v>0</v>
      </c>
      <c r="BO177" t="n">
        <v>0</v>
      </c>
      <c r="BP177" s="8" t="inlineStr">
        <is>
          <t>HAZARD</t>
        </is>
      </c>
      <c r="BQ177" s="8" t="inlineStr">
        <is>
          <t>POLY</t>
        </is>
      </c>
      <c r="BR177" t="n">
        <v>2</v>
      </c>
      <c r="BS177" t="n">
        <v>0</v>
      </c>
      <c r="BT177" t="n">
        <v>0</v>
      </c>
      <c r="BU177" t="n">
        <v>251.5354</v>
      </c>
      <c r="BV177" t="n">
        <v>15</v>
      </c>
      <c r="BW177" s="9" t="inlineStr"/>
      <c r="BX177" t="n">
        <v>0.3274656</v>
      </c>
      <c r="BY177" t="n">
        <v>0.4918694</v>
      </c>
      <c r="BZ177" t="n">
        <v>0.1299348</v>
      </c>
      <c r="CA177" t="n">
        <v>0.8252885</v>
      </c>
      <c r="CB177" t="n">
        <v>92.99999</v>
      </c>
      <c r="CC177" t="n">
        <v>0.3274656</v>
      </c>
      <c r="CD177" t="n">
        <v>0</v>
      </c>
      <c r="CE177" s="10" t="n">
        <v>0.4918694</v>
      </c>
      <c r="CF177" t="n">
        <v>0.1299348</v>
      </c>
      <c r="CG177" t="n">
        <v>0.8252885</v>
      </c>
      <c r="CH177" t="n">
        <v>92.99999</v>
      </c>
      <c r="CI177" t="n">
        <v>8</v>
      </c>
      <c r="CJ177" t="n">
        <v>0.4918694</v>
      </c>
      <c r="CK177" t="n">
        <v>3</v>
      </c>
      <c r="CL177" t="n">
        <v>20</v>
      </c>
      <c r="CM177" t="n">
        <v>92.99999</v>
      </c>
      <c r="CN177" s="9" t="inlineStr"/>
      <c r="CO177" t="n">
        <v>0</v>
      </c>
      <c r="CP177" t="n">
        <v>0</v>
      </c>
      <c r="CQ177" t="n">
        <v>0</v>
      </c>
      <c r="CR177" t="n">
        <v>0</v>
      </c>
      <c r="CS177" t="n">
        <v>0</v>
      </c>
      <c r="CT177" t="n">
        <v>0</v>
      </c>
      <c r="CU177" t="n">
        <v>0</v>
      </c>
      <c r="CV177" t="n">
        <v>1</v>
      </c>
      <c r="CW177" t="n">
        <v>1</v>
      </c>
      <c r="CX177" t="n">
        <v>0</v>
      </c>
      <c r="CY177" t="n">
        <v>1</v>
      </c>
      <c r="CZ177" t="n">
        <v>1</v>
      </c>
      <c r="DA177" t="n">
        <v>1</v>
      </c>
      <c r="DB177" t="n">
        <v>1</v>
      </c>
      <c r="DC177" t="n">
        <v>1</v>
      </c>
      <c r="DD177" t="n">
        <v>1</v>
      </c>
      <c r="DE177" t="n">
        <v>14</v>
      </c>
      <c r="DF177" t="n">
        <v>14</v>
      </c>
      <c r="DG177" t="n">
        <v>14</v>
      </c>
      <c r="DH177" t="n">
        <v>14</v>
      </c>
      <c r="DI177" t="n">
        <v>14</v>
      </c>
      <c r="DJ177" t="n">
        <v>14</v>
      </c>
      <c r="DK177" t="n">
        <v>14</v>
      </c>
      <c r="DL177" t="n">
        <v>3</v>
      </c>
    </row>
    <row r="178">
      <c r="A178" s="1" t="n">
        <v>177</v>
      </c>
      <c r="B178" s="3" t="n">
        <v>189</v>
      </c>
      <c r="C178" s="3" t="n">
        <v>6</v>
      </c>
      <c r="D178" s="4" t="inlineStr">
        <is>
          <t>Oriolus oriolus</t>
        </is>
      </c>
      <c r="E178" s="4" t="inlineStr">
        <is>
          <t>b</t>
        </is>
      </c>
      <c r="F178" s="4" t="inlineStr">
        <is>
          <t>m</t>
        </is>
      </c>
      <c r="G178" s="4" t="inlineStr">
        <is>
          <t>5mn</t>
        </is>
      </c>
      <c r="H178" s="4" t="inlineStr">
        <is>
          <t>HAZARD</t>
        </is>
      </c>
      <c r="I178" s="4" t="inlineStr">
        <is>
          <t>POLY</t>
        </is>
      </c>
      <c r="J178" s="5" t="inlineStr"/>
      <c r="K178" s="3" t="n">
        <v>202.8400964029263</v>
      </c>
      <c r="L178" s="5" t="inlineStr"/>
      <c r="M178" s="4" t="inlineStr">
        <is>
          <t>OrioOrio-b-5mn-m-haz-pol-ra</t>
        </is>
      </c>
      <c r="N178" s="3" t="n">
        <v>1</v>
      </c>
      <c r="O178" s="3" t="n">
        <v>4</v>
      </c>
      <c r="P178" s="3" t="n">
        <v>85.7398150053933</v>
      </c>
      <c r="Q178" s="3" t="n">
        <v>203.380021651143</v>
      </c>
      <c r="R178" s="4" t="inlineStr">
        <is>
          <t>HAZARD</t>
        </is>
      </c>
      <c r="S178" s="4" t="inlineStr">
        <is>
          <t>POLY</t>
        </is>
      </c>
      <c r="T178" s="4" t="inlineStr">
        <is>
          <t>AIC</t>
        </is>
      </c>
      <c r="U178" s="3" t="n">
        <v>95</v>
      </c>
      <c r="V178" s="5" t="inlineStr"/>
      <c r="W178" s="3" t="n">
        <v>202.8400964029263</v>
      </c>
      <c r="X178" s="5" t="inlineStr"/>
      <c r="Y178" s="6" t="n">
        <v>2</v>
      </c>
      <c r="Z178" s="12" t="n">
        <v>45046.6633028588</v>
      </c>
      <c r="AA178" s="3" t="n">
        <v>0.6746629999999999</v>
      </c>
      <c r="AB178" s="4">
        <f>HYPERLINK("file:///OrioOrio-b-5mn-m-haz-pol-ra-5phr_5lo", "OrioOrio-b-5mn-m-haz-pol-ra-5phr_5lo")</f>
        <v/>
      </c>
      <c r="AC178" s="3" t="n">
        <v>3</v>
      </c>
      <c r="AD178" s="3" t="n">
        <v>94</v>
      </c>
      <c r="AE178" s="3" t="n">
        <v>94</v>
      </c>
      <c r="AF178" s="3" t="n">
        <v>0.03191489</v>
      </c>
      <c r="AG178" s="3" t="n">
        <v>0.5711084</v>
      </c>
      <c r="AH178" s="3" t="n">
        <v>0.01111166</v>
      </c>
      <c r="AI178" s="3" t="n">
        <v>0.09166595</v>
      </c>
      <c r="AJ178" s="3" t="n">
        <v>93</v>
      </c>
      <c r="AK178" s="3" t="n">
        <v>0</v>
      </c>
      <c r="AL178" s="3" t="n">
        <v>202.84</v>
      </c>
      <c r="AM178" s="3" t="n">
        <v>75</v>
      </c>
      <c r="AN178" s="3" t="n">
        <v>2</v>
      </c>
      <c r="AO178" s="3" t="n">
        <v>0</v>
      </c>
      <c r="AP178" s="3" t="n">
        <v>34.53497</v>
      </c>
      <c r="AQ178" s="11" t="inlineStr"/>
      <c r="AR178" s="5" t="inlineStr"/>
      <c r="AS178" s="5" t="inlineStr"/>
      <c r="AT178" s="5" t="inlineStr"/>
      <c r="AU178" s="3" t="n">
        <v>9.502895e-05</v>
      </c>
      <c r="AV178" s="3" t="n">
        <v>13.26019</v>
      </c>
      <c r="AW178" s="3" t="n">
        <v>2.656872e-17</v>
      </c>
      <c r="AX178" s="3" t="n">
        <v>339892200</v>
      </c>
      <c r="AY178" s="3" t="n">
        <v>1</v>
      </c>
      <c r="AZ178" s="3" t="n">
        <v>0.511525</v>
      </c>
      <c r="BA178" s="3" t="n">
        <v>13.26019</v>
      </c>
      <c r="BB178" s="3" t="n">
        <v>1.430149e-13</v>
      </c>
      <c r="BC178" s="3" t="n">
        <v>1</v>
      </c>
      <c r="BD178" s="3" t="n">
        <v>1</v>
      </c>
      <c r="BE178" s="3" t="n">
        <v>145.0731</v>
      </c>
      <c r="BF178" s="3" t="n">
        <v>6.630098</v>
      </c>
      <c r="BG178" s="3" t="n">
        <v>2.491412e-09</v>
      </c>
      <c r="BH178" s="3" t="n">
        <v>8447503000000</v>
      </c>
      <c r="BI178" s="3" t="n">
        <v>1</v>
      </c>
      <c r="BJ178" s="3" t="n">
        <v>0</v>
      </c>
      <c r="BK178" s="3" t="n">
        <v>32.73219</v>
      </c>
      <c r="BL178" s="3" t="n">
        <v>-15.26748</v>
      </c>
      <c r="BM178" s="7" t="n">
        <v>0.8670871999999999</v>
      </c>
      <c r="BN178" s="3" t="n">
        <v>0</v>
      </c>
      <c r="BO178" s="3" t="n">
        <v>0</v>
      </c>
      <c r="BP178" s="4" t="inlineStr">
        <is>
          <t>HAZARD</t>
        </is>
      </c>
      <c r="BQ178" s="4" t="inlineStr">
        <is>
          <t>POLY</t>
        </is>
      </c>
      <c r="BR178" s="3" t="n">
        <v>2</v>
      </c>
      <c r="BS178" s="3" t="n">
        <v>0</v>
      </c>
      <c r="BT178" s="3" t="n">
        <v>0</v>
      </c>
      <c r="BU178" s="3" t="n">
        <v>116.8968</v>
      </c>
      <c r="BV178" s="3" t="n">
        <v>3.108881</v>
      </c>
      <c r="BW178" s="5" t="inlineStr"/>
      <c r="BX178" s="3" t="n">
        <v>0.4826913</v>
      </c>
      <c r="BY178" s="3" t="n">
        <v>13.27249</v>
      </c>
      <c r="BZ178" s="3" t="n">
        <v>1.7266e-13</v>
      </c>
      <c r="CA178" s="3" t="n">
        <v>1349420000000</v>
      </c>
      <c r="CB178" s="3" t="n">
        <v>1.003713</v>
      </c>
      <c r="CC178" s="3" t="n">
        <v>0.4826913</v>
      </c>
      <c r="CD178" s="3" t="n">
        <v>0</v>
      </c>
      <c r="CE178" s="10" t="n">
        <v>13.27249</v>
      </c>
      <c r="CF178" s="3" t="n">
        <v>1.7266e-13</v>
      </c>
      <c r="CG178" s="3" t="n">
        <v>1349420000000</v>
      </c>
      <c r="CH178" s="3" t="n">
        <v>1.003713</v>
      </c>
      <c r="CI178" s="3" t="n">
        <v>12</v>
      </c>
      <c r="CJ178" s="3" t="n">
        <v>13.27249</v>
      </c>
      <c r="CK178" s="3" t="n">
        <v>0</v>
      </c>
      <c r="CL178" s="3" t="n">
        <v>32386080000000</v>
      </c>
      <c r="CM178" s="3" t="n">
        <v>1.003713</v>
      </c>
      <c r="CN178" s="5" t="inlineStr"/>
      <c r="CO178" s="3" t="n">
        <v>0</v>
      </c>
      <c r="CP178" s="3" t="n">
        <v>0</v>
      </c>
      <c r="CQ178" s="3" t="n">
        <v>0</v>
      </c>
      <c r="CR178" s="3" t="n">
        <v>0</v>
      </c>
      <c r="CS178" s="3" t="n">
        <v>0</v>
      </c>
      <c r="CT178" s="3" t="n">
        <v>0</v>
      </c>
      <c r="CU178" s="3" t="n">
        <v>1</v>
      </c>
      <c r="CV178" s="3" t="n">
        <v>0</v>
      </c>
      <c r="CW178" s="3" t="n">
        <v>1</v>
      </c>
      <c r="CX178" s="3" t="n">
        <v>3</v>
      </c>
      <c r="CY178" s="3" t="n">
        <v>1</v>
      </c>
      <c r="CZ178" s="3" t="n">
        <v>1</v>
      </c>
      <c r="DA178" s="3" t="n">
        <v>1</v>
      </c>
      <c r="DB178" s="3" t="n">
        <v>1</v>
      </c>
      <c r="DC178" s="3" t="n">
        <v>1</v>
      </c>
      <c r="DD178" s="3" t="n">
        <v>1</v>
      </c>
      <c r="DE178" s="3" t="n">
        <v>7</v>
      </c>
      <c r="DF178" s="3" t="n">
        <v>7</v>
      </c>
      <c r="DG178" s="3" t="n">
        <v>21</v>
      </c>
      <c r="DH178" s="3" t="n">
        <v>7</v>
      </c>
      <c r="DI178" s="3" t="n">
        <v>21</v>
      </c>
      <c r="DJ178" s="3" t="n">
        <v>7</v>
      </c>
      <c r="DK178" s="3" t="n">
        <v>21</v>
      </c>
      <c r="DL178" s="3" t="n">
        <v>10</v>
      </c>
    </row>
    <row r="179">
      <c r="A179" s="1" t="n">
        <v>178</v>
      </c>
      <c r="B179" s="3" t="n">
        <v>190</v>
      </c>
      <c r="C179" s="3" t="n">
        <v>6</v>
      </c>
      <c r="D179" s="4" t="inlineStr">
        <is>
          <t>Oriolus oriolus</t>
        </is>
      </c>
      <c r="E179" s="4" t="inlineStr">
        <is>
          <t>b</t>
        </is>
      </c>
      <c r="F179" s="4" t="inlineStr">
        <is>
          <t>m</t>
        </is>
      </c>
      <c r="G179" s="4" t="inlineStr">
        <is>
          <t>5mn</t>
        </is>
      </c>
      <c r="H179" s="4" t="inlineStr">
        <is>
          <t>HAZARD</t>
        </is>
      </c>
      <c r="I179" s="4" t="inlineStr">
        <is>
          <t>POLY</t>
        </is>
      </c>
      <c r="J179" s="5" t="inlineStr"/>
      <c r="K179" s="3" t="n">
        <v>203.0136402816566</v>
      </c>
      <c r="L179" s="3" t="n">
        <v>2</v>
      </c>
      <c r="M179" s="4" t="inlineStr">
        <is>
          <t>OrioOrio-b-5mn-m-haz-pol-ra-ma</t>
        </is>
      </c>
      <c r="N179" s="3" t="n">
        <v>1</v>
      </c>
      <c r="O179" s="3" t="n">
        <v>4</v>
      </c>
      <c r="P179" s="3" t="n">
        <v>85.7398150053933</v>
      </c>
      <c r="Q179" s="3" t="n">
        <v>203.380021651143</v>
      </c>
      <c r="R179" s="4" t="inlineStr">
        <is>
          <t>HAZARD</t>
        </is>
      </c>
      <c r="S179" s="4" t="inlineStr">
        <is>
          <t>POLY</t>
        </is>
      </c>
      <c r="T179" s="4" t="inlineStr">
        <is>
          <t>AIC</t>
        </is>
      </c>
      <c r="U179" s="3" t="n">
        <v>95</v>
      </c>
      <c r="V179" s="5" t="inlineStr"/>
      <c r="W179" s="3" t="n">
        <v>203.0136402816566</v>
      </c>
      <c r="X179" s="3" t="n">
        <v>2</v>
      </c>
      <c r="Y179" s="6" t="n">
        <v>2</v>
      </c>
      <c r="Z179" s="12" t="n">
        <v>45046.66330309028</v>
      </c>
      <c r="AA179" s="3" t="n">
        <v>0.6866220000000001</v>
      </c>
      <c r="AB179" s="4">
        <f>HYPERLINK("file:///OrioOrio-b-5mn-m-haz-pol-ra-ma-3lclzpxh", "OrioOrio-b-5mn-m-haz-pol-ra-ma-3lclzpxh")</f>
        <v/>
      </c>
      <c r="AC179" s="3" t="n">
        <v>3</v>
      </c>
      <c r="AD179" s="3" t="n">
        <v>94</v>
      </c>
      <c r="AE179" s="3" t="n">
        <v>94</v>
      </c>
      <c r="AF179" s="3" t="n">
        <v>0.03191489</v>
      </c>
      <c r="AG179" s="3" t="n">
        <v>0.5711084</v>
      </c>
      <c r="AH179" s="3" t="n">
        <v>0.01111166</v>
      </c>
      <c r="AI179" s="3" t="n">
        <v>0.09166595</v>
      </c>
      <c r="AJ179" s="3" t="n">
        <v>93</v>
      </c>
      <c r="AK179" s="3" t="n">
        <v>0</v>
      </c>
      <c r="AL179" s="3" t="n">
        <v>203.014</v>
      </c>
      <c r="AM179" s="3" t="n">
        <v>75</v>
      </c>
      <c r="AN179" s="3" t="n">
        <v>2</v>
      </c>
      <c r="AO179" s="3" t="n">
        <v>0</v>
      </c>
      <c r="AP179" s="3" t="n">
        <v>34.53828</v>
      </c>
      <c r="AQ179" s="11" t="inlineStr"/>
      <c r="AR179" s="5" t="inlineStr"/>
      <c r="AS179" s="5" t="inlineStr"/>
      <c r="AT179" s="5" t="inlineStr"/>
      <c r="AU179" s="3" t="n">
        <v>9.508555e-05</v>
      </c>
      <c r="AV179" s="3" t="n">
        <v>13.22275</v>
      </c>
      <c r="AW179" s="3" t="n">
        <v>2.700548e-17</v>
      </c>
      <c r="AX179" s="3" t="n">
        <v>334793600</v>
      </c>
      <c r="AY179" s="3" t="n">
        <v>1</v>
      </c>
      <c r="AZ179" s="3" t="n">
        <v>0.5103445</v>
      </c>
      <c r="BA179" s="3" t="n">
        <v>13.22275</v>
      </c>
      <c r="BB179" s="3" t="n">
        <v>1.449441e-13</v>
      </c>
      <c r="BC179" s="3" t="n">
        <v>1</v>
      </c>
      <c r="BD179" s="3" t="n">
        <v>1</v>
      </c>
      <c r="BE179" s="3" t="n">
        <v>145.03</v>
      </c>
      <c r="BF179" s="3" t="n">
        <v>6.611374</v>
      </c>
      <c r="BG179" s="3" t="n">
        <v>2.535947e-09</v>
      </c>
      <c r="BH179" s="3" t="n">
        <v>8294213000000</v>
      </c>
      <c r="BI179" s="3" t="n">
        <v>1</v>
      </c>
      <c r="BJ179" s="3" t="n">
        <v>0</v>
      </c>
      <c r="BK179" s="3" t="n">
        <v>32.7355</v>
      </c>
      <c r="BL179" s="3" t="n">
        <v>-15.26914</v>
      </c>
      <c r="BM179" s="7" t="n">
        <v>0.8665919</v>
      </c>
      <c r="BN179" s="3" t="n">
        <v>0</v>
      </c>
      <c r="BO179" s="3" t="n">
        <v>0</v>
      </c>
      <c r="BP179" s="4" t="inlineStr">
        <is>
          <t>HAZARD</t>
        </is>
      </c>
      <c r="BQ179" s="4" t="inlineStr">
        <is>
          <t>POLY</t>
        </is>
      </c>
      <c r="BR179" s="3" t="n">
        <v>2</v>
      </c>
      <c r="BS179" s="3" t="n">
        <v>0</v>
      </c>
      <c r="BT179" s="3" t="n">
        <v>0</v>
      </c>
      <c r="BU179" s="3" t="n">
        <v>116.8385</v>
      </c>
      <c r="BV179" s="3" t="n">
        <v>3.115092</v>
      </c>
      <c r="BW179" s="5" t="inlineStr"/>
      <c r="BX179" s="3" t="n">
        <v>0.4829788</v>
      </c>
      <c r="BY179" s="3" t="n">
        <v>13.23507</v>
      </c>
      <c r="BZ179" s="3" t="n">
        <v>1.757163e-13</v>
      </c>
      <c r="CA179" s="3" t="n">
        <v>1327529000000</v>
      </c>
      <c r="CB179" s="3" t="n">
        <v>1.003734</v>
      </c>
      <c r="CC179" s="3" t="n">
        <v>0.4829788</v>
      </c>
      <c r="CD179" s="3" t="n">
        <v>0</v>
      </c>
      <c r="CE179" s="10" t="n">
        <v>13.23507</v>
      </c>
      <c r="CF179" s="3" t="n">
        <v>1.757163e-13</v>
      </c>
      <c r="CG179" s="3" t="n">
        <v>1327529000000</v>
      </c>
      <c r="CH179" s="3" t="n">
        <v>1.003734</v>
      </c>
      <c r="CI179" s="3" t="n">
        <v>12</v>
      </c>
      <c r="CJ179" s="3" t="n">
        <v>13.23507</v>
      </c>
      <c r="CK179" s="3" t="n">
        <v>0</v>
      </c>
      <c r="CL179" s="3" t="n">
        <v>31860690000000</v>
      </c>
      <c r="CM179" s="3" t="n">
        <v>1.003734</v>
      </c>
      <c r="CN179" s="5" t="inlineStr"/>
      <c r="CO179" s="3" t="n">
        <v>0</v>
      </c>
      <c r="CP179" s="3" t="n">
        <v>0</v>
      </c>
      <c r="CQ179" s="3" t="n">
        <v>0</v>
      </c>
      <c r="CR179" s="3" t="n">
        <v>0</v>
      </c>
      <c r="CS179" s="3" t="n">
        <v>0</v>
      </c>
      <c r="CT179" s="3" t="n">
        <v>0</v>
      </c>
      <c r="CU179" s="3" t="n">
        <v>1</v>
      </c>
      <c r="CV179" s="3" t="n">
        <v>0</v>
      </c>
      <c r="CW179" s="3" t="n">
        <v>2</v>
      </c>
      <c r="CX179" s="3" t="n">
        <v>2</v>
      </c>
      <c r="CY179" s="3" t="n">
        <v>2</v>
      </c>
      <c r="CZ179" s="3" t="n">
        <v>2</v>
      </c>
      <c r="DA179" s="3" t="n">
        <v>2</v>
      </c>
      <c r="DB179" s="3" t="n">
        <v>2</v>
      </c>
      <c r="DC179" s="3" t="n">
        <v>2</v>
      </c>
      <c r="DD179" s="3" t="n">
        <v>2</v>
      </c>
      <c r="DE179" s="3" t="n">
        <v>8</v>
      </c>
      <c r="DF179" s="3" t="n">
        <v>8</v>
      </c>
      <c r="DG179" s="3" t="n">
        <v>20</v>
      </c>
      <c r="DH179" s="3" t="n">
        <v>8</v>
      </c>
      <c r="DI179" s="3" t="n">
        <v>20</v>
      </c>
      <c r="DJ179" s="3" t="n">
        <v>8</v>
      </c>
      <c r="DK179" s="3" t="n">
        <v>20</v>
      </c>
      <c r="DL179" s="3" t="n">
        <v>11</v>
      </c>
    </row>
    <row r="180">
      <c r="A180" s="1" t="n">
        <v>179</v>
      </c>
      <c r="B180" s="3" t="n">
        <v>191</v>
      </c>
      <c r="C180" s="3" t="n">
        <v>6</v>
      </c>
      <c r="D180" s="4" t="inlineStr">
        <is>
          <t>Oriolus oriolus</t>
        </is>
      </c>
      <c r="E180" s="4" t="inlineStr">
        <is>
          <t>b</t>
        </is>
      </c>
      <c r="F180" s="4" t="inlineStr">
        <is>
          <t>m</t>
        </is>
      </c>
      <c r="G180" s="4" t="inlineStr">
        <is>
          <t>5mn</t>
        </is>
      </c>
      <c r="H180" s="4" t="inlineStr">
        <is>
          <t>HAZARD</t>
        </is>
      </c>
      <c r="I180" s="4" t="inlineStr">
        <is>
          <t>POLY</t>
        </is>
      </c>
      <c r="J180" s="3" t="n">
        <v>86.03708497868197</v>
      </c>
      <c r="K180" s="5" t="inlineStr"/>
      <c r="L180" s="5" t="inlineStr"/>
      <c r="M180" s="4" t="inlineStr">
        <is>
          <t>OrioOrio-b-5mn-m-haz-pol-la</t>
        </is>
      </c>
      <c r="N180" s="3" t="n">
        <v>1</v>
      </c>
      <c r="O180" s="3" t="n">
        <v>4</v>
      </c>
      <c r="P180" s="3" t="n">
        <v>85.7398150053933</v>
      </c>
      <c r="Q180" s="3" t="n">
        <v>203.380021651143</v>
      </c>
      <c r="R180" s="4" t="inlineStr">
        <is>
          <t>HAZARD</t>
        </is>
      </c>
      <c r="S180" s="4" t="inlineStr">
        <is>
          <t>POLY</t>
        </is>
      </c>
      <c r="T180" s="4" t="inlineStr">
        <is>
          <t>AIC</t>
        </is>
      </c>
      <c r="U180" s="3" t="n">
        <v>95</v>
      </c>
      <c r="V180" s="3" t="n">
        <v>86.03708497868197</v>
      </c>
      <c r="W180" s="5" t="inlineStr"/>
      <c r="X180" s="5" t="inlineStr"/>
      <c r="Y180" s="6" t="n">
        <v>2</v>
      </c>
      <c r="Z180" s="12" t="n">
        <v>45046.66330314815</v>
      </c>
      <c r="AA180" s="3" t="n">
        <v>0.721619</v>
      </c>
      <c r="AB180" s="4">
        <f>HYPERLINK("file:///OrioOrio-b-5mn-m-haz-pol-la-s0lr000h", "OrioOrio-b-5mn-m-haz-pol-la-s0lr000h")</f>
        <v/>
      </c>
      <c r="AC180" s="3" t="n">
        <v>3</v>
      </c>
      <c r="AD180" s="3" t="n">
        <v>94</v>
      </c>
      <c r="AE180" s="3" t="n">
        <v>94</v>
      </c>
      <c r="AF180" s="3" t="n">
        <v>0.03191489</v>
      </c>
      <c r="AG180" s="3" t="n">
        <v>0.5711083</v>
      </c>
      <c r="AH180" s="3" t="n">
        <v>0.01111166</v>
      </c>
      <c r="AI180" s="3" t="n">
        <v>0.09166594</v>
      </c>
      <c r="AJ180" s="3" t="n">
        <v>93</v>
      </c>
      <c r="AK180" s="3" t="n">
        <v>86.0371</v>
      </c>
      <c r="AL180" s="3" t="n">
        <v>203.38</v>
      </c>
      <c r="AM180" s="3" t="n">
        <v>75</v>
      </c>
      <c r="AN180" s="3" t="n">
        <v>2</v>
      </c>
      <c r="AO180" s="3" t="n">
        <v>0</v>
      </c>
      <c r="AP180" s="3" t="n">
        <v>32.51114</v>
      </c>
      <c r="AQ180" s="11" t="inlineStr"/>
      <c r="AR180" s="5" t="inlineStr"/>
      <c r="AS180" s="5" t="inlineStr"/>
      <c r="AT180" s="5" t="inlineStr"/>
      <c r="AU180" s="3" t="n">
        <v>5.8891e-05</v>
      </c>
      <c r="AV180" s="3" t="n">
        <v>4.287617e-07</v>
      </c>
      <c r="AW180" s="3" t="n">
        <v>5.889067e-05</v>
      </c>
      <c r="AX180" s="3" t="n">
        <v>5.889132e-05</v>
      </c>
      <c r="AY180" s="3" t="n">
        <v>1</v>
      </c>
      <c r="AZ180" s="3" t="n">
        <v>0.8210402999999999</v>
      </c>
      <c r="BA180" s="3" t="n">
        <v>4.287617e-07</v>
      </c>
      <c r="BB180" s="3" t="n">
        <v>0.8210358</v>
      </c>
      <c r="BC180" s="3" t="n">
        <v>0.8210449</v>
      </c>
      <c r="BD180" s="3" t="n">
        <v>1</v>
      </c>
      <c r="BE180" s="3" t="n">
        <v>184.2852</v>
      </c>
      <c r="BF180" s="3" t="n">
        <v>2.143809e-07</v>
      </c>
      <c r="BG180" s="3" t="n">
        <v>184.2847</v>
      </c>
      <c r="BH180" s="3" t="n">
        <v>184.2857</v>
      </c>
      <c r="BI180" s="3" t="n">
        <v>1</v>
      </c>
      <c r="BJ180" s="3" t="n">
        <v>0</v>
      </c>
      <c r="BK180" s="3" t="n">
        <v>30.70836</v>
      </c>
      <c r="BL180" s="3" t="n">
        <v>-14.25557</v>
      </c>
      <c r="BM180" s="7" t="n">
        <v>0.8176185</v>
      </c>
      <c r="BN180" s="3" t="n">
        <v>0</v>
      </c>
      <c r="BO180" s="3" t="n">
        <v>0</v>
      </c>
      <c r="BP180" s="4" t="inlineStr">
        <is>
          <t>HAZARD</t>
        </is>
      </c>
      <c r="BQ180" s="4" t="inlineStr">
        <is>
          <t>POLY</t>
        </is>
      </c>
      <c r="BR180" s="3" t="n">
        <v>2</v>
      </c>
      <c r="BS180" s="3" t="n">
        <v>0</v>
      </c>
      <c r="BT180" s="3" t="n">
        <v>0</v>
      </c>
      <c r="BU180" s="3" t="n">
        <v>245.2851</v>
      </c>
      <c r="BV180" s="3" t="n">
        <v>17</v>
      </c>
      <c r="BW180" s="5" t="inlineStr"/>
      <c r="BX180" s="3" t="n">
        <v>0.2991317</v>
      </c>
      <c r="BY180" s="3" t="n">
        <v>0.5711083</v>
      </c>
      <c r="BZ180" s="3" t="n">
        <v>0.1041473</v>
      </c>
      <c r="CA180" s="3" t="n">
        <v>0.8591658</v>
      </c>
      <c r="CB180" s="3" t="n">
        <v>93.00001</v>
      </c>
      <c r="CC180" s="3" t="n">
        <v>0.2991317</v>
      </c>
      <c r="CD180" s="3" t="n">
        <v>0</v>
      </c>
      <c r="CE180" s="10" t="n">
        <v>0.5711083</v>
      </c>
      <c r="CF180" s="3" t="n">
        <v>0.1041473</v>
      </c>
      <c r="CG180" s="3" t="n">
        <v>0.8591658</v>
      </c>
      <c r="CH180" s="3" t="n">
        <v>93.00001</v>
      </c>
      <c r="CI180" s="3" t="n">
        <v>7</v>
      </c>
      <c r="CJ180" s="3" t="n">
        <v>0.5711083</v>
      </c>
      <c r="CK180" s="3" t="n">
        <v>2</v>
      </c>
      <c r="CL180" s="3" t="n">
        <v>21</v>
      </c>
      <c r="CM180" s="3" t="n">
        <v>93.00001</v>
      </c>
      <c r="CN180" s="5" t="inlineStr"/>
      <c r="CO180" s="3" t="n">
        <v>0</v>
      </c>
      <c r="CP180" s="3" t="n">
        <v>0</v>
      </c>
      <c r="CQ180" s="3" t="n">
        <v>0</v>
      </c>
      <c r="CR180" s="3" t="n">
        <v>0</v>
      </c>
      <c r="CS180" s="3" t="n">
        <v>0</v>
      </c>
      <c r="CT180" s="3" t="n">
        <v>1</v>
      </c>
      <c r="CU180" s="3" t="n">
        <v>0</v>
      </c>
      <c r="CV180" s="3" t="n">
        <v>0</v>
      </c>
      <c r="CW180" s="3" t="n">
        <v>1</v>
      </c>
      <c r="CX180" s="3" t="n">
        <v>1</v>
      </c>
      <c r="CY180" s="3" t="n">
        <v>1</v>
      </c>
      <c r="CZ180" s="3" t="n">
        <v>1</v>
      </c>
      <c r="DA180" s="3" t="n">
        <v>1</v>
      </c>
      <c r="DB180" s="3" t="n">
        <v>1</v>
      </c>
      <c r="DC180" s="3" t="n">
        <v>1</v>
      </c>
      <c r="DD180" s="3" t="n">
        <v>1</v>
      </c>
      <c r="DE180" s="3" t="n">
        <v>15</v>
      </c>
      <c r="DF180" s="3" t="n">
        <v>15</v>
      </c>
      <c r="DG180" s="3" t="n">
        <v>13</v>
      </c>
      <c r="DH180" s="3" t="n">
        <v>15</v>
      </c>
      <c r="DI180" s="3" t="n">
        <v>13</v>
      </c>
      <c r="DJ180" s="3" t="n">
        <v>15</v>
      </c>
      <c r="DK180" s="3" t="n">
        <v>13</v>
      </c>
      <c r="DL180" s="3" t="n">
        <v>27</v>
      </c>
    </row>
    <row r="181">
      <c r="A181" s="1" t="n">
        <v>180</v>
      </c>
      <c r="B181" s="3" t="n">
        <v>192</v>
      </c>
      <c r="C181" s="3" t="n">
        <v>6</v>
      </c>
      <c r="D181" s="4" t="inlineStr">
        <is>
          <t>Oriolus oriolus</t>
        </is>
      </c>
      <c r="E181" s="4" t="inlineStr">
        <is>
          <t>b</t>
        </is>
      </c>
      <c r="F181" s="4" t="inlineStr">
        <is>
          <t>m</t>
        </is>
      </c>
      <c r="G181" s="4" t="inlineStr">
        <is>
          <t>5mn</t>
        </is>
      </c>
      <c r="H181" s="4" t="inlineStr">
        <is>
          <t>HAZARD</t>
        </is>
      </c>
      <c r="I181" s="4" t="inlineStr">
        <is>
          <t>POLY</t>
        </is>
      </c>
      <c r="J181" s="3" t="n">
        <v>86.01930818715024</v>
      </c>
      <c r="K181" s="5" t="inlineStr"/>
      <c r="L181" s="3" t="n">
        <v>2</v>
      </c>
      <c r="M181" s="4" t="inlineStr">
        <is>
          <t>OrioOrio-b-5mn-m-haz-pol-la-ma</t>
        </is>
      </c>
      <c r="N181" s="3" t="n">
        <v>1</v>
      </c>
      <c r="O181" s="3" t="n">
        <v>4</v>
      </c>
      <c r="P181" s="3" t="n">
        <v>85.7398150053933</v>
      </c>
      <c r="Q181" s="3" t="n">
        <v>203.380021651143</v>
      </c>
      <c r="R181" s="4" t="inlineStr">
        <is>
          <t>HAZARD</t>
        </is>
      </c>
      <c r="S181" s="4" t="inlineStr">
        <is>
          <t>POLY</t>
        </is>
      </c>
      <c r="T181" s="4" t="inlineStr">
        <is>
          <t>AIC</t>
        </is>
      </c>
      <c r="U181" s="3" t="n">
        <v>95</v>
      </c>
      <c r="V181" s="3" t="n">
        <v>86.01930818715024</v>
      </c>
      <c r="W181" s="5" t="inlineStr"/>
      <c r="X181" s="3" t="n">
        <v>2</v>
      </c>
      <c r="Y181" s="6" t="n">
        <v>2</v>
      </c>
      <c r="Z181" s="12" t="n">
        <v>45046.66330318287</v>
      </c>
      <c r="AA181" s="3" t="n">
        <v>0.873617</v>
      </c>
      <c r="AB181" s="4">
        <f>HYPERLINK("file:///OrioOrio-b-5mn-m-haz-pol-la-ma-z0pkr42v", "OrioOrio-b-5mn-m-haz-pol-la-ma-z0pkr42v")</f>
        <v/>
      </c>
      <c r="AC181" s="3" t="n">
        <v>3</v>
      </c>
      <c r="AD181" s="3" t="n">
        <v>94</v>
      </c>
      <c r="AE181" s="3" t="n">
        <v>94</v>
      </c>
      <c r="AF181" s="3" t="n">
        <v>0.03191489</v>
      </c>
      <c r="AG181" s="3" t="n">
        <v>0.5711083</v>
      </c>
      <c r="AH181" s="3" t="n">
        <v>0.01111166</v>
      </c>
      <c r="AI181" s="3" t="n">
        <v>0.09166594</v>
      </c>
      <c r="AJ181" s="3" t="n">
        <v>93</v>
      </c>
      <c r="AK181" s="3" t="n">
        <v>86.0193</v>
      </c>
      <c r="AL181" s="3" t="n">
        <v>203.38</v>
      </c>
      <c r="AM181" s="3" t="n">
        <v>75</v>
      </c>
      <c r="AN181" s="3" t="n">
        <v>2</v>
      </c>
      <c r="AO181" s="3" t="n">
        <v>0</v>
      </c>
      <c r="AP181" s="3" t="n">
        <v>32.51168</v>
      </c>
      <c r="AQ181" s="11" t="inlineStr"/>
      <c r="AR181" s="5" t="inlineStr"/>
      <c r="AS181" s="5" t="inlineStr"/>
      <c r="AT181" s="5" t="inlineStr"/>
      <c r="AU181" s="3" t="n">
        <v>5.888568e-05</v>
      </c>
      <c r="AV181" s="3" t="n">
        <v>4.287164e-07</v>
      </c>
      <c r="AW181" s="3" t="n">
        <v>5.888536e-05</v>
      </c>
      <c r="AX181" s="3" t="n">
        <v>5.888601e-05</v>
      </c>
      <c r="AY181" s="3" t="n">
        <v>1</v>
      </c>
      <c r="AZ181" s="3" t="n">
        <v>0.8211145</v>
      </c>
      <c r="BA181" s="3" t="n">
        <v>4.287165e-07</v>
      </c>
      <c r="BB181" s="3" t="n">
        <v>0.82111</v>
      </c>
      <c r="BC181" s="3" t="n">
        <v>0.821119</v>
      </c>
      <c r="BD181" s="3" t="n">
        <v>1</v>
      </c>
      <c r="BE181" s="3" t="n">
        <v>184.2935</v>
      </c>
      <c r="BF181" s="3" t="n">
        <v>2.143582e-07</v>
      </c>
      <c r="BG181" s="3" t="n">
        <v>184.293</v>
      </c>
      <c r="BH181" s="3" t="n">
        <v>184.2941</v>
      </c>
      <c r="BI181" s="3" t="n">
        <v>1</v>
      </c>
      <c r="BJ181" s="3" t="n">
        <v>0</v>
      </c>
      <c r="BK181" s="3" t="n">
        <v>30.7089</v>
      </c>
      <c r="BL181" s="3" t="n">
        <v>-14.25584</v>
      </c>
      <c r="BM181" s="7" t="n">
        <v>0.8175492</v>
      </c>
      <c r="BN181" s="3" t="n">
        <v>0</v>
      </c>
      <c r="BO181" s="3" t="n">
        <v>0</v>
      </c>
      <c r="BP181" s="4" t="inlineStr">
        <is>
          <t>HAZARD</t>
        </is>
      </c>
      <c r="BQ181" s="4" t="inlineStr">
        <is>
          <t>POLY</t>
        </is>
      </c>
      <c r="BR181" s="3" t="n">
        <v>2</v>
      </c>
      <c r="BS181" s="3" t="n">
        <v>0</v>
      </c>
      <c r="BT181" s="3" t="n">
        <v>0</v>
      </c>
      <c r="BU181" s="3" t="n">
        <v>245.2851</v>
      </c>
      <c r="BV181" s="3" t="n">
        <v>17</v>
      </c>
      <c r="BW181" s="5" t="inlineStr"/>
      <c r="BX181" s="3" t="n">
        <v>0.2991047</v>
      </c>
      <c r="BY181" s="3" t="n">
        <v>0.5711083</v>
      </c>
      <c r="BZ181" s="3" t="n">
        <v>0.1041379</v>
      </c>
      <c r="CA181" s="3" t="n">
        <v>0.8590883</v>
      </c>
      <c r="CB181" s="3" t="n">
        <v>93.00001</v>
      </c>
      <c r="CC181" s="3" t="n">
        <v>0.2991047</v>
      </c>
      <c r="CD181" s="3" t="n">
        <v>0</v>
      </c>
      <c r="CE181" s="10" t="n">
        <v>0.5711083</v>
      </c>
      <c r="CF181" s="3" t="n">
        <v>0.1041379</v>
      </c>
      <c r="CG181" s="3" t="n">
        <v>0.8590883</v>
      </c>
      <c r="CH181" s="3" t="n">
        <v>93.00001</v>
      </c>
      <c r="CI181" s="3" t="n">
        <v>7</v>
      </c>
      <c r="CJ181" s="3" t="n">
        <v>0.5711083</v>
      </c>
      <c r="CK181" s="3" t="n">
        <v>2</v>
      </c>
      <c r="CL181" s="3" t="n">
        <v>21</v>
      </c>
      <c r="CM181" s="3" t="n">
        <v>93.00001</v>
      </c>
      <c r="CN181" s="5" t="inlineStr"/>
      <c r="CO181" s="3" t="n">
        <v>0</v>
      </c>
      <c r="CP181" s="3" t="n">
        <v>0</v>
      </c>
      <c r="CQ181" s="3" t="n">
        <v>0</v>
      </c>
      <c r="CR181" s="3" t="n">
        <v>0</v>
      </c>
      <c r="CS181" s="3" t="n">
        <v>0</v>
      </c>
      <c r="CT181" s="3" t="n">
        <v>1</v>
      </c>
      <c r="CU181" s="3" t="n">
        <v>0</v>
      </c>
      <c r="CV181" s="3" t="n">
        <v>0</v>
      </c>
      <c r="CW181" s="3" t="n">
        <v>2</v>
      </c>
      <c r="CX181" s="3" t="n">
        <v>0</v>
      </c>
      <c r="CY181" s="3" t="n">
        <v>2</v>
      </c>
      <c r="CZ181" s="3" t="n">
        <v>2</v>
      </c>
      <c r="DA181" s="3" t="n">
        <v>2</v>
      </c>
      <c r="DB181" s="3" t="n">
        <v>2</v>
      </c>
      <c r="DC181" s="3" t="n">
        <v>2</v>
      </c>
      <c r="DD181" s="3" t="n">
        <v>2</v>
      </c>
      <c r="DE181" s="3" t="n">
        <v>16</v>
      </c>
      <c r="DF181" s="3" t="n">
        <v>16</v>
      </c>
      <c r="DG181" s="3" t="n">
        <v>12</v>
      </c>
      <c r="DH181" s="3" t="n">
        <v>16</v>
      </c>
      <c r="DI181" s="3" t="n">
        <v>12</v>
      </c>
      <c r="DJ181" s="3" t="n">
        <v>16</v>
      </c>
      <c r="DK181" s="3" t="n">
        <v>12</v>
      </c>
      <c r="DL181" s="3" t="n">
        <v>25</v>
      </c>
    </row>
    <row r="182">
      <c r="A182" s="1" t="n">
        <v>181</v>
      </c>
      <c r="B182" t="n">
        <v>193</v>
      </c>
      <c r="C182" t="n">
        <v>6</v>
      </c>
      <c r="D182" s="8" t="inlineStr">
        <is>
          <t>Oriolus oriolus</t>
        </is>
      </c>
      <c r="E182" s="8" t="inlineStr">
        <is>
          <t>b</t>
        </is>
      </c>
      <c r="F182" s="8" t="inlineStr">
        <is>
          <t>m</t>
        </is>
      </c>
      <c r="G182" s="8" t="inlineStr">
        <is>
          <t>5mn</t>
        </is>
      </c>
      <c r="H182" s="8" t="inlineStr">
        <is>
          <t>HAZARD</t>
        </is>
      </c>
      <c r="I182" s="8" t="inlineStr">
        <is>
          <t>POLY</t>
        </is>
      </c>
      <c r="J182" t="n">
        <v>85.87335682058793</v>
      </c>
      <c r="K182" t="n">
        <v>201.6181588903903</v>
      </c>
      <c r="L182" s="9" t="inlineStr"/>
      <c r="M182" s="8" t="inlineStr">
        <is>
          <t>OrioOrio-b-5mn-m-haz-pol-la-ra</t>
        </is>
      </c>
      <c r="N182" t="n">
        <v>1</v>
      </c>
      <c r="O182" t="n">
        <v>4</v>
      </c>
      <c r="P182" t="n">
        <v>85.7398150053933</v>
      </c>
      <c r="Q182" t="n">
        <v>203.380021651143</v>
      </c>
      <c r="R182" s="8" t="inlineStr">
        <is>
          <t>HAZARD</t>
        </is>
      </c>
      <c r="S182" s="8" t="inlineStr">
        <is>
          <t>POLY</t>
        </is>
      </c>
      <c r="T182" s="8" t="inlineStr">
        <is>
          <t>AIC</t>
        </is>
      </c>
      <c r="U182" t="n">
        <v>95</v>
      </c>
      <c r="V182" t="n">
        <v>85.87335682058793</v>
      </c>
      <c r="W182" t="n">
        <v>201.6181588903903</v>
      </c>
      <c r="X182" s="9" t="inlineStr"/>
      <c r="Y182" s="6" t="n">
        <v>2</v>
      </c>
      <c r="Z182" s="2" t="n">
        <v>45046.66330326389</v>
      </c>
      <c r="AA182" t="n">
        <v>0.598661</v>
      </c>
      <c r="AB182" s="8">
        <f>HYPERLINK("file:///OrioOrio-b-5mn-m-haz-pol-la-ra-_r5_2rrm", "OrioOrio-b-5mn-m-haz-pol-la-ra-_r5_2rrm")</f>
        <v/>
      </c>
      <c r="AC182" t="n">
        <v>2</v>
      </c>
      <c r="AD182" t="n">
        <v>94</v>
      </c>
      <c r="AE182" t="n">
        <v>94</v>
      </c>
      <c r="AF182" t="n">
        <v>0.0212766</v>
      </c>
      <c r="AG182" t="n">
        <v>0.7032946</v>
      </c>
      <c r="AH182" t="n">
        <v>0.006042013</v>
      </c>
      <c r="AI182" t="n">
        <v>0.07492428</v>
      </c>
      <c r="AJ182" t="n">
        <v>93</v>
      </c>
      <c r="AK182" t="n">
        <v>85.8734</v>
      </c>
      <c r="AL182" t="n">
        <v>201.618</v>
      </c>
      <c r="AM182" t="n">
        <v>50</v>
      </c>
      <c r="AN182" s="9" t="inlineStr"/>
      <c r="AO182" s="9" t="inlineStr"/>
      <c r="AP182" s="9" t="inlineStr"/>
      <c r="AQ182" s="11" t="inlineStr"/>
      <c r="AR182" s="9" t="inlineStr"/>
      <c r="AS182" s="9" t="inlineStr"/>
      <c r="AT182" s="9" t="inlineStr"/>
      <c r="AU182" s="9" t="inlineStr"/>
      <c r="AV182" s="9" t="inlineStr"/>
      <c r="AW182" s="9" t="inlineStr"/>
      <c r="AX182" s="9" t="inlineStr"/>
      <c r="AY182" s="9" t="inlineStr"/>
      <c r="AZ182" s="9" t="inlineStr"/>
      <c r="BA182" s="9" t="inlineStr"/>
      <c r="BB182" s="9" t="inlineStr"/>
      <c r="BC182" s="9" t="inlineStr"/>
      <c r="BD182" s="9" t="inlineStr"/>
      <c r="BE182" s="9" t="inlineStr"/>
      <c r="BF182" s="9" t="inlineStr"/>
      <c r="BG182" s="9" t="inlineStr"/>
      <c r="BH182" s="9" t="inlineStr"/>
      <c r="BI182" s="9" t="inlineStr"/>
      <c r="BJ182" s="9" t="inlineStr"/>
      <c r="BK182" s="9" t="inlineStr"/>
      <c r="BL182" s="9" t="inlineStr"/>
      <c r="BM182" s="11" t="inlineStr"/>
      <c r="BN182" s="9" t="inlineStr"/>
      <c r="BO182" s="9" t="inlineStr"/>
      <c r="BP182" s="13" t="inlineStr"/>
      <c r="BQ182" s="13" t="inlineStr"/>
      <c r="BR182" s="9" t="inlineStr"/>
      <c r="BS182" s="9" t="inlineStr"/>
      <c r="BT182" s="9" t="inlineStr"/>
      <c r="BU182" s="9" t="inlineStr"/>
      <c r="BV182" s="9" t="inlineStr"/>
      <c r="BW182" s="9" t="inlineStr"/>
      <c r="BX182" t="n">
        <v>29.25644</v>
      </c>
      <c r="BY182" t="n">
        <v>0.7032946</v>
      </c>
      <c r="BZ182" t="n">
        <v>8.308085999999999</v>
      </c>
      <c r="CA182" t="n">
        <v>103.0248</v>
      </c>
      <c r="CB182" t="n">
        <v>93.00001</v>
      </c>
      <c r="CC182" t="n">
        <v>29.25644</v>
      </c>
      <c r="CD182" t="n">
        <v>0</v>
      </c>
      <c r="CE182" s="10" t="n">
        <v>0.7032946</v>
      </c>
      <c r="CF182" t="n">
        <v>8.308085999999999</v>
      </c>
      <c r="CG182" t="n">
        <v>103.0248</v>
      </c>
      <c r="CH182" t="n">
        <v>93.00001</v>
      </c>
      <c r="CI182" t="n">
        <v>702</v>
      </c>
      <c r="CJ182" t="n">
        <v>0.7032946</v>
      </c>
      <c r="CK182" t="n">
        <v>199</v>
      </c>
      <c r="CL182" t="n">
        <v>2473</v>
      </c>
      <c r="CM182" t="n">
        <v>93.00001</v>
      </c>
      <c r="CN182" s="9" t="inlineStr"/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1</v>
      </c>
      <c r="CU182" t="n">
        <v>1</v>
      </c>
      <c r="CV182" t="n">
        <v>0</v>
      </c>
      <c r="CW182" t="n">
        <v>3</v>
      </c>
      <c r="CX182" t="n">
        <v>1</v>
      </c>
      <c r="CY182" t="n">
        <v>3</v>
      </c>
      <c r="CZ182" t="n">
        <v>3</v>
      </c>
      <c r="DA182" t="n">
        <v>3</v>
      </c>
      <c r="DB182" t="n">
        <v>3</v>
      </c>
      <c r="DC182" t="n">
        <v>3</v>
      </c>
      <c r="DD182" t="n">
        <v>3</v>
      </c>
      <c r="DE182" t="n">
        <v>27</v>
      </c>
      <c r="DF182" t="n">
        <v>27</v>
      </c>
      <c r="DG182" t="n">
        <v>27</v>
      </c>
      <c r="DH182" t="n">
        <v>27</v>
      </c>
      <c r="DI182" t="n">
        <v>27</v>
      </c>
      <c r="DJ182" t="n">
        <v>27</v>
      </c>
      <c r="DK182" t="n">
        <v>27</v>
      </c>
      <c r="DL182" t="n">
        <v>22</v>
      </c>
    </row>
    <row r="183">
      <c r="A183" s="1" t="n">
        <v>182</v>
      </c>
      <c r="B183" t="n">
        <v>194</v>
      </c>
      <c r="C183" t="n">
        <v>6</v>
      </c>
      <c r="D183" s="8" t="inlineStr">
        <is>
          <t>Oriolus oriolus</t>
        </is>
      </c>
      <c r="E183" s="8" t="inlineStr">
        <is>
          <t>b</t>
        </is>
      </c>
      <c r="F183" s="8" t="inlineStr">
        <is>
          <t>m</t>
        </is>
      </c>
      <c r="G183" s="8" t="inlineStr">
        <is>
          <t>5mn</t>
        </is>
      </c>
      <c r="H183" s="8" t="inlineStr">
        <is>
          <t>HAZARD</t>
        </is>
      </c>
      <c r="I183" s="8" t="inlineStr">
        <is>
          <t>POLY</t>
        </is>
      </c>
      <c r="J183" t="n">
        <v>85.83086246999601</v>
      </c>
      <c r="K183" t="n">
        <v>202.2097650696443</v>
      </c>
      <c r="L183" t="n">
        <v>3</v>
      </c>
      <c r="M183" s="8" t="inlineStr">
        <is>
          <t>OrioOrio-b-5mn-m-haz-pol-la-ra-ma</t>
        </is>
      </c>
      <c r="N183" t="n">
        <v>1</v>
      </c>
      <c r="O183" t="n">
        <v>4</v>
      </c>
      <c r="P183" t="n">
        <v>85.7398150053933</v>
      </c>
      <c r="Q183" t="n">
        <v>203.380021651143</v>
      </c>
      <c r="R183" s="8" t="inlineStr">
        <is>
          <t>HAZARD</t>
        </is>
      </c>
      <c r="S183" s="8" t="inlineStr">
        <is>
          <t>POLY</t>
        </is>
      </c>
      <c r="T183" s="8" t="inlineStr">
        <is>
          <t>AIC</t>
        </is>
      </c>
      <c r="U183" t="n">
        <v>95</v>
      </c>
      <c r="V183" t="n">
        <v>85.83086246999601</v>
      </c>
      <c r="W183" t="n">
        <v>202.2097650696443</v>
      </c>
      <c r="X183" t="n">
        <v>3</v>
      </c>
      <c r="Y183" s="6" t="n">
        <v>2</v>
      </c>
      <c r="Z183" s="2" t="n">
        <v>45046.66330328704</v>
      </c>
      <c r="AA183" t="n">
        <v>0.6376649999999999</v>
      </c>
      <c r="AB183" s="8">
        <f>HYPERLINK("file:///OrioOrio-b-5mn-m-haz-pol-la-ra-ma-c_9jbwv5", "OrioOrio-b-5mn-m-haz-pol-la-ra-ma-c_9jbwv5")</f>
        <v/>
      </c>
      <c r="AC183" t="n">
        <v>2</v>
      </c>
      <c r="AD183" t="n">
        <v>94</v>
      </c>
      <c r="AE183" t="n">
        <v>94</v>
      </c>
      <c r="AF183" t="n">
        <v>0.0212766</v>
      </c>
      <c r="AG183" t="n">
        <v>0.7032946</v>
      </c>
      <c r="AH183" t="n">
        <v>0.006042013</v>
      </c>
      <c r="AI183" t="n">
        <v>0.07492428</v>
      </c>
      <c r="AJ183" t="n">
        <v>93</v>
      </c>
      <c r="AK183" t="n">
        <v>85.8309</v>
      </c>
      <c r="AL183" t="n">
        <v>202.21</v>
      </c>
      <c r="AM183" t="n">
        <v>50</v>
      </c>
      <c r="AN183" s="9" t="inlineStr"/>
      <c r="AO183" s="9" t="inlineStr"/>
      <c r="AP183" s="9" t="inlineStr"/>
      <c r="AQ183" s="11" t="inlineStr"/>
      <c r="AR183" s="9" t="inlineStr"/>
      <c r="AS183" s="9" t="inlineStr"/>
      <c r="AT183" s="9" t="inlineStr"/>
      <c r="AU183" s="9" t="inlineStr"/>
      <c r="AV183" s="9" t="inlineStr"/>
      <c r="AW183" s="9" t="inlineStr"/>
      <c r="AX183" s="9" t="inlineStr"/>
      <c r="AY183" s="9" t="inlineStr"/>
      <c r="AZ183" s="9" t="inlineStr"/>
      <c r="BA183" s="9" t="inlineStr"/>
      <c r="BB183" s="9" t="inlineStr"/>
      <c r="BC183" s="9" t="inlineStr"/>
      <c r="BD183" s="9" t="inlineStr"/>
      <c r="BE183" s="9" t="inlineStr"/>
      <c r="BF183" s="9" t="inlineStr"/>
      <c r="BG183" s="9" t="inlineStr"/>
      <c r="BH183" s="9" t="inlineStr"/>
      <c r="BI183" s="9" t="inlineStr"/>
      <c r="BJ183" s="9" t="inlineStr"/>
      <c r="BK183" s="9" t="inlineStr"/>
      <c r="BL183" s="9" t="inlineStr"/>
      <c r="BM183" s="11" t="inlineStr"/>
      <c r="BN183" s="9" t="inlineStr"/>
      <c r="BO183" s="9" t="inlineStr"/>
      <c r="BP183" s="13" t="inlineStr"/>
      <c r="BQ183" s="13" t="inlineStr"/>
      <c r="BR183" s="9" t="inlineStr"/>
      <c r="BS183" s="9" t="inlineStr"/>
      <c r="BT183" s="9" t="inlineStr"/>
      <c r="BU183" s="9" t="inlineStr"/>
      <c r="BV183" s="9" t="inlineStr"/>
      <c r="BW183" s="9" t="inlineStr"/>
      <c r="BX183" t="n">
        <v>29.09693</v>
      </c>
      <c r="BY183" t="n">
        <v>0.7032946</v>
      </c>
      <c r="BZ183" t="n">
        <v>8.262791</v>
      </c>
      <c r="CA183" t="n">
        <v>102.4632</v>
      </c>
      <c r="CB183" t="n">
        <v>93.00001</v>
      </c>
      <c r="CC183" t="n">
        <v>29.09693</v>
      </c>
      <c r="CD183" t="n">
        <v>0</v>
      </c>
      <c r="CE183" s="10" t="n">
        <v>0.7032946</v>
      </c>
      <c r="CF183" t="n">
        <v>8.262791</v>
      </c>
      <c r="CG183" t="n">
        <v>102.4632</v>
      </c>
      <c r="CH183" t="n">
        <v>93.00001</v>
      </c>
      <c r="CI183" t="n">
        <v>698</v>
      </c>
      <c r="CJ183" t="n">
        <v>0.7032946</v>
      </c>
      <c r="CK183" t="n">
        <v>198</v>
      </c>
      <c r="CL183" t="n">
        <v>2459</v>
      </c>
      <c r="CM183" t="n">
        <v>93.00001</v>
      </c>
      <c r="CN183" s="9" t="inlineStr"/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1</v>
      </c>
      <c r="CU183" t="n">
        <v>1</v>
      </c>
      <c r="CV183" t="n">
        <v>0</v>
      </c>
      <c r="CW183" t="n">
        <v>2</v>
      </c>
      <c r="CX183" t="n">
        <v>0</v>
      </c>
      <c r="CY183" t="n">
        <v>2</v>
      </c>
      <c r="CZ183" t="n">
        <v>2</v>
      </c>
      <c r="DA183" t="n">
        <v>2</v>
      </c>
      <c r="DB183" t="n">
        <v>2</v>
      </c>
      <c r="DC183" t="n">
        <v>2</v>
      </c>
      <c r="DD183" t="n">
        <v>2</v>
      </c>
      <c r="DE183" t="n">
        <v>26</v>
      </c>
      <c r="DF183" t="n">
        <v>26</v>
      </c>
      <c r="DG183" t="n">
        <v>2</v>
      </c>
      <c r="DH183" t="n">
        <v>26</v>
      </c>
      <c r="DI183" t="n">
        <v>2</v>
      </c>
      <c r="DJ183" t="n">
        <v>26</v>
      </c>
      <c r="DK183" t="n">
        <v>2</v>
      </c>
      <c r="DL183" t="n">
        <v>21</v>
      </c>
    </row>
    <row r="184">
      <c r="A184" s="1" t="n">
        <v>183</v>
      </c>
      <c r="B184" t="n">
        <v>196</v>
      </c>
      <c r="C184" t="n">
        <v>6</v>
      </c>
      <c r="D184" s="8" t="inlineStr">
        <is>
          <t>Oriolus oriolus</t>
        </is>
      </c>
      <c r="E184" s="8" t="inlineStr">
        <is>
          <t>b</t>
        </is>
      </c>
      <c r="F184" s="8" t="inlineStr">
        <is>
          <t>m</t>
        </is>
      </c>
      <c r="G184" s="8" t="inlineStr">
        <is>
          <t>5mn</t>
        </is>
      </c>
      <c r="H184" s="8" t="inlineStr">
        <is>
          <t>HAZARD</t>
        </is>
      </c>
      <c r="I184" s="8" t="inlineStr">
        <is>
          <t>POLY</t>
        </is>
      </c>
      <c r="J184" s="9" t="inlineStr"/>
      <c r="K184" t="n">
        <v>100</v>
      </c>
      <c r="L184" s="9" t="inlineStr"/>
      <c r="M184" s="8" t="inlineStr">
        <is>
          <t>OrioOrio-b-5mn-m-haz-pol-r100</t>
        </is>
      </c>
      <c r="N184" t="n">
        <v>0</v>
      </c>
      <c r="O184" t="n">
        <v>4</v>
      </c>
      <c r="P184" t="n">
        <v>85.7398150053933</v>
      </c>
      <c r="Q184" t="n">
        <v>203.380021651143</v>
      </c>
      <c r="R184" s="8" t="inlineStr">
        <is>
          <t>HAZARD</t>
        </is>
      </c>
      <c r="S184" s="8" t="inlineStr">
        <is>
          <t>POLY</t>
        </is>
      </c>
      <c r="T184" s="8" t="inlineStr">
        <is>
          <t>AIC</t>
        </is>
      </c>
      <c r="U184" t="n">
        <v>95</v>
      </c>
      <c r="V184" s="9" t="inlineStr"/>
      <c r="W184" t="n">
        <v>100</v>
      </c>
      <c r="X184" s="9" t="inlineStr"/>
      <c r="Y184" s="6" t="n">
        <v>2</v>
      </c>
      <c r="Z184" s="2" t="n">
        <v>45046.6633033912</v>
      </c>
      <c r="AA184" t="n">
        <v>0.5382089999999999</v>
      </c>
      <c r="AB184" s="8">
        <f>HYPERLINK("file:///OrioOrio-b-5mn-m-haz-pol-r100-b28le02i", "OrioOrio-b-5mn-m-haz-pol-r100-b28le02i")</f>
        <v/>
      </c>
      <c r="AC184" t="n">
        <v>2</v>
      </c>
      <c r="AD184" t="n">
        <v>94</v>
      </c>
      <c r="AE184" t="n">
        <v>94</v>
      </c>
      <c r="AF184" t="n">
        <v>0.0212766</v>
      </c>
      <c r="AG184" t="n">
        <v>0.7032946</v>
      </c>
      <c r="AH184" t="n">
        <v>0.006042012</v>
      </c>
      <c r="AI184" t="n">
        <v>0.0749243</v>
      </c>
      <c r="AJ184" t="n">
        <v>93</v>
      </c>
      <c r="AK184" t="n">
        <v>0</v>
      </c>
      <c r="AL184" t="n">
        <v>100</v>
      </c>
      <c r="AM184" t="n">
        <v>50</v>
      </c>
      <c r="AN184" s="9" t="inlineStr"/>
      <c r="AO184" s="9" t="inlineStr"/>
      <c r="AP184" s="9" t="inlineStr"/>
      <c r="AQ184" s="11" t="inlineStr"/>
      <c r="AR184" s="9" t="inlineStr"/>
      <c r="AS184" s="9" t="inlineStr"/>
      <c r="AT184" s="9" t="inlineStr"/>
      <c r="AU184" s="9" t="inlineStr"/>
      <c r="AV184" s="9" t="inlineStr"/>
      <c r="AW184" s="9" t="inlineStr"/>
      <c r="AX184" s="9" t="inlineStr"/>
      <c r="AY184" s="9" t="inlineStr"/>
      <c r="AZ184" s="9" t="inlineStr"/>
      <c r="BA184" s="9" t="inlineStr"/>
      <c r="BB184" s="9" t="inlineStr"/>
      <c r="BC184" s="9" t="inlineStr"/>
      <c r="BD184" s="9" t="inlineStr"/>
      <c r="BE184" s="9" t="inlineStr"/>
      <c r="BF184" s="9" t="inlineStr"/>
      <c r="BG184" s="9" t="inlineStr"/>
      <c r="BH184" s="9" t="inlineStr"/>
      <c r="BI184" s="9" t="inlineStr"/>
      <c r="BJ184" s="9" t="inlineStr"/>
      <c r="BK184" s="9" t="inlineStr"/>
      <c r="BL184" s="9" t="inlineStr"/>
      <c r="BM184" s="11" t="inlineStr"/>
      <c r="BN184" s="9" t="inlineStr"/>
      <c r="BO184" s="9" t="inlineStr"/>
      <c r="BP184" s="13" t="inlineStr"/>
      <c r="BQ184" s="13" t="inlineStr"/>
      <c r="BR184" s="9" t="inlineStr"/>
      <c r="BS184" s="9" t="inlineStr"/>
      <c r="BT184" s="9" t="inlineStr"/>
      <c r="BU184" s="9" t="inlineStr"/>
      <c r="BV184" s="9" t="inlineStr"/>
      <c r="BW184" s="9" t="inlineStr"/>
      <c r="BX184" t="n">
        <v>33.86275</v>
      </c>
      <c r="BY184" t="n">
        <v>0.7032946</v>
      </c>
      <c r="BZ184" t="n">
        <v>9.616160000000001</v>
      </c>
      <c r="CA184" t="n">
        <v>119.2457</v>
      </c>
      <c r="CB184" t="n">
        <v>92.99999</v>
      </c>
      <c r="CC184" t="n">
        <v>33.86275</v>
      </c>
      <c r="CD184" t="n">
        <v>0</v>
      </c>
      <c r="CE184" s="10" t="n">
        <v>0.7032946</v>
      </c>
      <c r="CF184" t="n">
        <v>9.616160000000001</v>
      </c>
      <c r="CG184" t="n">
        <v>119.2457</v>
      </c>
      <c r="CH184" t="n">
        <v>92.99999</v>
      </c>
      <c r="CI184" t="n">
        <v>813</v>
      </c>
      <c r="CJ184" t="n">
        <v>0.7032946</v>
      </c>
      <c r="CK184" t="n">
        <v>231</v>
      </c>
      <c r="CL184" t="n">
        <v>2862</v>
      </c>
      <c r="CM184" t="n">
        <v>92.99999</v>
      </c>
      <c r="CN184" s="9" t="inlineStr"/>
      <c r="CO184" t="n">
        <v>0</v>
      </c>
      <c r="CP184" t="n">
        <v>0</v>
      </c>
      <c r="CQ184" t="n">
        <v>0</v>
      </c>
      <c r="CR184" t="n">
        <v>0</v>
      </c>
      <c r="CS184" t="n">
        <v>0</v>
      </c>
      <c r="CT184" t="n">
        <v>0</v>
      </c>
      <c r="CU184" t="n">
        <v>1</v>
      </c>
      <c r="CV184" t="n">
        <v>1</v>
      </c>
      <c r="CW184" t="n">
        <v>1</v>
      </c>
      <c r="CX184" t="n">
        <v>0</v>
      </c>
      <c r="CY184" t="n">
        <v>1</v>
      </c>
      <c r="CZ184" t="n">
        <v>1</v>
      </c>
      <c r="DA184" t="n">
        <v>1</v>
      </c>
      <c r="DB184" t="n">
        <v>1</v>
      </c>
      <c r="DC184" t="n">
        <v>1</v>
      </c>
      <c r="DD184" t="n">
        <v>1</v>
      </c>
      <c r="DE184" t="n">
        <v>24</v>
      </c>
      <c r="DF184" t="n">
        <v>24</v>
      </c>
      <c r="DG184" t="n">
        <v>4</v>
      </c>
      <c r="DH184" t="n">
        <v>24</v>
      </c>
      <c r="DI184" t="n">
        <v>4</v>
      </c>
      <c r="DJ184" t="n">
        <v>24</v>
      </c>
      <c r="DK184" t="n">
        <v>4</v>
      </c>
      <c r="DL184" t="n">
        <v>4</v>
      </c>
    </row>
    <row r="185">
      <c r="A185" s="1" t="n">
        <v>184</v>
      </c>
      <c r="B185" t="n">
        <v>197</v>
      </c>
      <c r="C185" t="n">
        <v>6</v>
      </c>
      <c r="D185" s="8" t="inlineStr">
        <is>
          <t>Oriolus oriolus</t>
        </is>
      </c>
      <c r="E185" s="8" t="inlineStr">
        <is>
          <t>b</t>
        </is>
      </c>
      <c r="F185" s="8" t="inlineStr">
        <is>
          <t>m</t>
        </is>
      </c>
      <c r="G185" s="8" t="inlineStr">
        <is>
          <t>5mn</t>
        </is>
      </c>
      <c r="H185" s="8" t="inlineStr">
        <is>
          <t>HAZARD</t>
        </is>
      </c>
      <c r="I185" s="8" t="inlineStr">
        <is>
          <t>POLY</t>
        </is>
      </c>
      <c r="J185" s="9" t="inlineStr"/>
      <c r="K185" t="n">
        <v>200</v>
      </c>
      <c r="L185" s="9" t="inlineStr"/>
      <c r="M185" s="8" t="inlineStr">
        <is>
          <t>OrioOrio-b-5mn-m-haz-pol-r200</t>
        </is>
      </c>
      <c r="N185" t="n">
        <v>0</v>
      </c>
      <c r="O185" t="n">
        <v>4</v>
      </c>
      <c r="P185" t="n">
        <v>85.7398150053933</v>
      </c>
      <c r="Q185" t="n">
        <v>203.380021651143</v>
      </c>
      <c r="R185" s="8" t="inlineStr">
        <is>
          <t>HAZARD</t>
        </is>
      </c>
      <c r="S185" s="8" t="inlineStr">
        <is>
          <t>POLY</t>
        </is>
      </c>
      <c r="T185" s="8" t="inlineStr">
        <is>
          <t>AIC</t>
        </is>
      </c>
      <c r="U185" t="n">
        <v>95</v>
      </c>
      <c r="V185" s="9" t="inlineStr"/>
      <c r="W185" t="n">
        <v>200</v>
      </c>
      <c r="X185" s="9" t="inlineStr"/>
      <c r="Y185" s="6" t="n">
        <v>2</v>
      </c>
      <c r="Z185" s="2" t="n">
        <v>45046.66330350695</v>
      </c>
      <c r="AA185" t="n">
        <v>0.7286159999999999</v>
      </c>
      <c r="AB185" s="8">
        <f>HYPERLINK("file:///OrioOrio-b-5mn-m-haz-pol-r200-kgubhqpq", "OrioOrio-b-5mn-m-haz-pol-r200-kgubhqpq")</f>
        <v/>
      </c>
      <c r="AC185" t="n">
        <v>3</v>
      </c>
      <c r="AD185" t="n">
        <v>94</v>
      </c>
      <c r="AE185" t="n">
        <v>94</v>
      </c>
      <c r="AF185" t="n">
        <v>0.03191489</v>
      </c>
      <c r="AG185" t="n">
        <v>0.5711084</v>
      </c>
      <c r="AH185" t="n">
        <v>0.01111166</v>
      </c>
      <c r="AI185" t="n">
        <v>0.09166595</v>
      </c>
      <c r="AJ185" t="n">
        <v>93</v>
      </c>
      <c r="AK185" t="n">
        <v>0</v>
      </c>
      <c r="AL185" t="n">
        <v>200</v>
      </c>
      <c r="AM185" t="n">
        <v>75</v>
      </c>
      <c r="AN185" t="n">
        <v>2</v>
      </c>
      <c r="AO185" t="n">
        <v>1.747459999999997</v>
      </c>
      <c r="AP185" t="n">
        <v>34.48486</v>
      </c>
      <c r="AQ185" s="11" t="inlineStr"/>
      <c r="AR185" s="9" t="inlineStr"/>
      <c r="AS185" s="9" t="inlineStr"/>
      <c r="AT185" s="9" t="inlineStr"/>
      <c r="AU185" t="n">
        <v>9.359535e-05</v>
      </c>
      <c r="AV185" t="n">
        <v>8.748968</v>
      </c>
      <c r="AW185" t="n">
        <v>2.890191e-16</v>
      </c>
      <c r="AX185" t="n">
        <v>30309730</v>
      </c>
      <c r="AY185" t="n">
        <v>1</v>
      </c>
      <c r="AZ185" t="n">
        <v>0.5342146</v>
      </c>
      <c r="BA185" t="n">
        <v>8.748965999999999</v>
      </c>
      <c r="BB185" t="n">
        <v>1.649638e-12</v>
      </c>
      <c r="BC185" t="n">
        <v>1</v>
      </c>
      <c r="BD185" t="n">
        <v>1</v>
      </c>
      <c r="BE185" t="n">
        <v>146.18</v>
      </c>
      <c r="BF185" t="n">
        <v>4.374483</v>
      </c>
      <c r="BG185" t="n">
        <v>4.008774e-08</v>
      </c>
      <c r="BH185" t="n">
        <v>533045300000</v>
      </c>
      <c r="BI185" t="n">
        <v>1</v>
      </c>
      <c r="BJ185" t="n">
        <v>0</v>
      </c>
      <c r="BK185" t="n">
        <v>32.68209</v>
      </c>
      <c r="BL185" t="n">
        <v>-15.24243</v>
      </c>
      <c r="BM185" s="7" t="n">
        <v>0.8832915</v>
      </c>
      <c r="BN185" t="n">
        <v>0</v>
      </c>
      <c r="BO185" t="n">
        <v>0</v>
      </c>
      <c r="BP185" s="8" t="inlineStr">
        <is>
          <t>HAZARD</t>
        </is>
      </c>
      <c r="BQ185" s="8" t="inlineStr">
        <is>
          <t>POLY</t>
        </is>
      </c>
      <c r="BR185" t="n">
        <v>2</v>
      </c>
      <c r="BS185" t="n">
        <v>0</v>
      </c>
      <c r="BT185" t="n">
        <v>0</v>
      </c>
      <c r="BU185" t="n">
        <v>116.9131</v>
      </c>
      <c r="BV185" t="n">
        <v>2.777041</v>
      </c>
      <c r="BW185" s="9" t="inlineStr"/>
      <c r="BX185" t="n">
        <v>0.4754094</v>
      </c>
      <c r="BY185" t="n">
        <v>8.767588999999999</v>
      </c>
      <c r="BZ185" t="n">
        <v>2.449573e-12</v>
      </c>
      <c r="CA185" t="n">
        <v>92266730000</v>
      </c>
      <c r="CB185" t="n">
        <v>1.00854</v>
      </c>
      <c r="CC185" t="n">
        <v>0.4754094</v>
      </c>
      <c r="CD185" t="n">
        <v>7.785289099999999</v>
      </c>
      <c r="CE185" s="10" t="n">
        <v>8.767588999999999</v>
      </c>
      <c r="CF185" t="n">
        <v>2.449573e-12</v>
      </c>
      <c r="CG185" t="n">
        <v>92266730000</v>
      </c>
      <c r="CH185" t="n">
        <v>1.00854</v>
      </c>
      <c r="CI185" t="n">
        <v>11</v>
      </c>
      <c r="CJ185" t="n">
        <v>8.767588999999999</v>
      </c>
      <c r="CK185" t="n">
        <v>0</v>
      </c>
      <c r="CL185" t="n">
        <v>2214402000000</v>
      </c>
      <c r="CM185" t="n">
        <v>1.00854</v>
      </c>
      <c r="CN185" s="9" t="inlineStr"/>
      <c r="CO185" t="n">
        <v>0</v>
      </c>
      <c r="CP185" t="n">
        <v>0</v>
      </c>
      <c r="CQ185" t="n">
        <v>0</v>
      </c>
      <c r="CR185" t="n">
        <v>0</v>
      </c>
      <c r="CS185" t="n">
        <v>0</v>
      </c>
      <c r="CT185" t="n">
        <v>0</v>
      </c>
      <c r="CU185" t="n">
        <v>2</v>
      </c>
      <c r="CV185" t="n">
        <v>1</v>
      </c>
      <c r="CW185" t="n">
        <v>0</v>
      </c>
      <c r="CX185" t="n">
        <v>1</v>
      </c>
      <c r="CY185" t="n">
        <v>0</v>
      </c>
      <c r="CZ185" t="n">
        <v>0</v>
      </c>
      <c r="DA185" t="n">
        <v>0</v>
      </c>
      <c r="DB185" t="n">
        <v>0</v>
      </c>
      <c r="DC185" t="n">
        <v>0</v>
      </c>
      <c r="DD185" t="n">
        <v>0</v>
      </c>
      <c r="DE185" t="n">
        <v>6</v>
      </c>
      <c r="DF185" t="n">
        <v>6</v>
      </c>
      <c r="DG185" t="n">
        <v>22</v>
      </c>
      <c r="DH185" t="n">
        <v>6</v>
      </c>
      <c r="DI185" t="n">
        <v>22</v>
      </c>
      <c r="DJ185" t="n">
        <v>6</v>
      </c>
      <c r="DK185" t="n">
        <v>22</v>
      </c>
      <c r="DL185" t="n">
        <v>7</v>
      </c>
    </row>
    <row r="186">
      <c r="A186" s="1" t="n">
        <v>185</v>
      </c>
      <c r="B186" t="n">
        <v>198</v>
      </c>
      <c r="C186" t="n">
        <v>6</v>
      </c>
      <c r="D186" s="8" t="inlineStr">
        <is>
          <t>Oriolus oriolus</t>
        </is>
      </c>
      <c r="E186" s="8" t="inlineStr">
        <is>
          <t>b</t>
        </is>
      </c>
      <c r="F186" s="8" t="inlineStr">
        <is>
          <t>m</t>
        </is>
      </c>
      <c r="G186" s="8" t="inlineStr">
        <is>
          <t>5mn</t>
        </is>
      </c>
      <c r="H186" s="8" t="inlineStr">
        <is>
          <t>HAZARD</t>
        </is>
      </c>
      <c r="I186" s="8" t="inlineStr">
        <is>
          <t>POLY</t>
        </is>
      </c>
      <c r="J186" t="n">
        <v>20</v>
      </c>
      <c r="K186" s="9" t="inlineStr"/>
      <c r="L186" s="9" t="inlineStr"/>
      <c r="M186" s="8" t="inlineStr">
        <is>
          <t>OrioOrio-b-5mn-m-haz-pol-l20</t>
        </is>
      </c>
      <c r="N186" t="n">
        <v>0</v>
      </c>
      <c r="O186" t="n">
        <v>4</v>
      </c>
      <c r="P186" t="n">
        <v>85.7398150053933</v>
      </c>
      <c r="Q186" t="n">
        <v>203.380021651143</v>
      </c>
      <c r="R186" s="8" t="inlineStr">
        <is>
          <t>HAZARD</t>
        </is>
      </c>
      <c r="S186" s="8" t="inlineStr">
        <is>
          <t>POLY</t>
        </is>
      </c>
      <c r="T186" s="8" t="inlineStr">
        <is>
          <t>AIC</t>
        </is>
      </c>
      <c r="U186" t="n">
        <v>95</v>
      </c>
      <c r="V186" t="n">
        <v>20</v>
      </c>
      <c r="W186" s="9" t="inlineStr"/>
      <c r="X186" s="9" t="inlineStr"/>
      <c r="Y186" s="6" t="n">
        <v>2</v>
      </c>
      <c r="Z186" s="2" t="n">
        <v>45046.66330364583</v>
      </c>
      <c r="AA186" t="n">
        <v>0.699619</v>
      </c>
      <c r="AB186" s="8">
        <f>HYPERLINK("file:///OrioOrio-b-5mn-m-haz-pol-l20-332xzckz", "OrioOrio-b-5mn-m-haz-pol-l20-332xzckz")</f>
        <v/>
      </c>
      <c r="AC186" t="n">
        <v>4</v>
      </c>
      <c r="AD186" t="n">
        <v>94</v>
      </c>
      <c r="AE186" t="n">
        <v>94</v>
      </c>
      <c r="AF186" t="n">
        <v>0.04255319</v>
      </c>
      <c r="AG186" t="n">
        <v>0.4918694</v>
      </c>
      <c r="AH186" t="n">
        <v>0.01688465</v>
      </c>
      <c r="AI186" t="n">
        <v>0.1072438</v>
      </c>
      <c r="AJ186" t="n">
        <v>93</v>
      </c>
      <c r="AK186" t="n">
        <v>20</v>
      </c>
      <c r="AL186" t="n">
        <v>203.38</v>
      </c>
      <c r="AM186" t="n">
        <v>100</v>
      </c>
      <c r="AN186" t="n">
        <v>2</v>
      </c>
      <c r="AO186" t="n">
        <v>1.99991</v>
      </c>
      <c r="AP186" t="n">
        <v>44.58787</v>
      </c>
      <c r="AQ186" s="11" t="inlineStr"/>
      <c r="AR186" s="9" t="inlineStr"/>
      <c r="AS186" s="9" t="inlineStr"/>
      <c r="AT186" s="9" t="inlineStr"/>
      <c r="AU186" t="n">
        <v>4.882403e-05</v>
      </c>
      <c r="AV186" t="n">
        <v>2.977629e-07</v>
      </c>
      <c r="AW186" t="n">
        <v>4.882397e-05</v>
      </c>
      <c r="AX186" t="n">
        <v>4.88241e-05</v>
      </c>
      <c r="AY186" t="n">
        <v>2</v>
      </c>
      <c r="AZ186" t="n">
        <v>0.9903296</v>
      </c>
      <c r="BA186" t="n">
        <v>2.977629e-07</v>
      </c>
      <c r="BB186" t="n">
        <v>0.9903283000000001</v>
      </c>
      <c r="BC186" t="n">
        <v>0.9903309</v>
      </c>
      <c r="BD186" t="n">
        <v>2</v>
      </c>
      <c r="BE186" t="n">
        <v>202.3943</v>
      </c>
      <c r="BF186" t="n">
        <v>1.488814e-07</v>
      </c>
      <c r="BG186" t="n">
        <v>202.3941</v>
      </c>
      <c r="BH186" t="n">
        <v>202.3944</v>
      </c>
      <c r="BI186" t="n">
        <v>2</v>
      </c>
      <c r="BJ186" t="n">
        <v>56.58787</v>
      </c>
      <c r="BK186" t="n">
        <v>43.36046</v>
      </c>
      <c r="BL186" t="n">
        <v>-20.29394</v>
      </c>
      <c r="BM186" s="7" t="n">
        <v>0.8033246000000001</v>
      </c>
      <c r="BN186" t="n">
        <v>0</v>
      </c>
      <c r="BO186" t="n">
        <v>0</v>
      </c>
      <c r="BP186" s="8" t="inlineStr">
        <is>
          <t>HAZARD</t>
        </is>
      </c>
      <c r="BQ186" s="8" t="inlineStr">
        <is>
          <t>POLY</t>
        </is>
      </c>
      <c r="BR186" t="n">
        <v>2</v>
      </c>
      <c r="BS186" t="n">
        <v>0</v>
      </c>
      <c r="BT186" t="n">
        <v>0</v>
      </c>
      <c r="BU186" t="n">
        <v>251.5354</v>
      </c>
      <c r="BV186" t="n">
        <v>15</v>
      </c>
      <c r="BW186" s="9" t="inlineStr"/>
      <c r="BX186" t="n">
        <v>0.3306632</v>
      </c>
      <c r="BY186" t="n">
        <v>0.4918694</v>
      </c>
      <c r="BZ186" t="n">
        <v>0.1312036</v>
      </c>
      <c r="CA186" t="n">
        <v>0.8333473</v>
      </c>
      <c r="CB186" t="n">
        <v>92.99999</v>
      </c>
      <c r="CC186" t="n">
        <v>0.3306632</v>
      </c>
      <c r="CD186" t="n">
        <v>0</v>
      </c>
      <c r="CE186" s="10" t="n">
        <v>0.4918694</v>
      </c>
      <c r="CF186" t="n">
        <v>0.1312036</v>
      </c>
      <c r="CG186" t="n">
        <v>0.8333473</v>
      </c>
      <c r="CH186" t="n">
        <v>92.99999</v>
      </c>
      <c r="CI186" t="n">
        <v>8</v>
      </c>
      <c r="CJ186" t="n">
        <v>0.4918694</v>
      </c>
      <c r="CK186" t="n">
        <v>3</v>
      </c>
      <c r="CL186" t="n">
        <v>20</v>
      </c>
      <c r="CM186" t="n">
        <v>92.99999</v>
      </c>
      <c r="CN186" s="9" t="inlineStr"/>
      <c r="CO186" t="n">
        <v>0</v>
      </c>
      <c r="CP186" t="n">
        <v>0</v>
      </c>
      <c r="CQ186" t="n">
        <v>0</v>
      </c>
      <c r="CR186" t="n">
        <v>0</v>
      </c>
      <c r="CS186" t="n">
        <v>0</v>
      </c>
      <c r="CT186" t="n">
        <v>1</v>
      </c>
      <c r="CU186" t="n">
        <v>0</v>
      </c>
      <c r="CV186" t="n">
        <v>1</v>
      </c>
      <c r="CW186" t="n">
        <v>1</v>
      </c>
      <c r="CX186" t="n">
        <v>0</v>
      </c>
      <c r="CY186" t="n">
        <v>1</v>
      </c>
      <c r="CZ186" t="n">
        <v>1</v>
      </c>
      <c r="DA186" t="n">
        <v>1</v>
      </c>
      <c r="DB186" t="n">
        <v>1</v>
      </c>
      <c r="DC186" t="n">
        <v>1</v>
      </c>
      <c r="DD186" t="n">
        <v>1</v>
      </c>
      <c r="DE186" t="n">
        <v>19</v>
      </c>
      <c r="DF186" t="n">
        <v>19</v>
      </c>
      <c r="DG186" t="n">
        <v>9</v>
      </c>
      <c r="DH186" t="n">
        <v>19</v>
      </c>
      <c r="DI186" t="n">
        <v>9</v>
      </c>
      <c r="DJ186" t="n">
        <v>19</v>
      </c>
      <c r="DK186" t="n">
        <v>9</v>
      </c>
      <c r="DL186" t="n">
        <v>15</v>
      </c>
    </row>
    <row r="187">
      <c r="A187" s="1" t="n">
        <v>186</v>
      </c>
      <c r="B187" t="n">
        <v>199</v>
      </c>
      <c r="C187" t="n">
        <v>6</v>
      </c>
      <c r="D187" s="8" t="inlineStr">
        <is>
          <t>Oriolus oriolus</t>
        </is>
      </c>
      <c r="E187" s="8" t="inlineStr">
        <is>
          <t>b</t>
        </is>
      </c>
      <c r="F187" s="8" t="inlineStr">
        <is>
          <t>m</t>
        </is>
      </c>
      <c r="G187" s="8" t="inlineStr">
        <is>
          <t>5mn</t>
        </is>
      </c>
      <c r="H187" s="8" t="inlineStr">
        <is>
          <t>HAZARD</t>
        </is>
      </c>
      <c r="I187" s="8" t="inlineStr">
        <is>
          <t>POLY</t>
        </is>
      </c>
      <c r="J187" t="n">
        <v>20</v>
      </c>
      <c r="K187" t="n">
        <v>100</v>
      </c>
      <c r="L187" s="9" t="inlineStr"/>
      <c r="M187" s="8" t="inlineStr">
        <is>
          <t>OrioOrio-b-5mn-m-haz-pol-l20-r100</t>
        </is>
      </c>
      <c r="N187" t="n">
        <v>0</v>
      </c>
      <c r="O187" t="n">
        <v>4</v>
      </c>
      <c r="P187" t="n">
        <v>85.7398150053933</v>
      </c>
      <c r="Q187" t="n">
        <v>203.380021651143</v>
      </c>
      <c r="R187" s="8" t="inlineStr">
        <is>
          <t>HAZARD</t>
        </is>
      </c>
      <c r="S187" s="8" t="inlineStr">
        <is>
          <t>POLY</t>
        </is>
      </c>
      <c r="T187" s="8" t="inlineStr">
        <is>
          <t>AIC</t>
        </is>
      </c>
      <c r="U187" t="n">
        <v>95</v>
      </c>
      <c r="V187" t="n">
        <v>20</v>
      </c>
      <c r="W187" t="n">
        <v>100</v>
      </c>
      <c r="X187" s="9" t="inlineStr"/>
      <c r="Y187" s="6" t="n">
        <v>2</v>
      </c>
      <c r="Z187" s="2" t="n">
        <v>45046.6633037037</v>
      </c>
      <c r="AA187" t="n">
        <v>0.611664</v>
      </c>
      <c r="AB187" s="8">
        <f>HYPERLINK("file:///OrioOrio-b-5mn-m-haz-pol-l20-r100-te8ph3de", "OrioOrio-b-5mn-m-haz-pol-l20-r100-te8ph3de")</f>
        <v/>
      </c>
      <c r="AC187" t="n">
        <v>2</v>
      </c>
      <c r="AD187" t="n">
        <v>94</v>
      </c>
      <c r="AE187" t="n">
        <v>94</v>
      </c>
      <c r="AF187" t="n">
        <v>0.0212766</v>
      </c>
      <c r="AG187" t="n">
        <v>0.7032946</v>
      </c>
      <c r="AH187" t="n">
        <v>0.006042012</v>
      </c>
      <c r="AI187" t="n">
        <v>0.0749243</v>
      </c>
      <c r="AJ187" t="n">
        <v>93</v>
      </c>
      <c r="AK187" t="n">
        <v>20</v>
      </c>
      <c r="AL187" t="n">
        <v>100</v>
      </c>
      <c r="AM187" t="n">
        <v>50</v>
      </c>
      <c r="AN187" s="9" t="inlineStr"/>
      <c r="AO187" s="9" t="inlineStr"/>
      <c r="AP187" s="9" t="inlineStr"/>
      <c r="AQ187" s="11" t="inlineStr"/>
      <c r="AR187" s="9" t="inlineStr"/>
      <c r="AS187" s="9" t="inlineStr"/>
      <c r="AT187" s="9" t="inlineStr"/>
      <c r="AU187" s="9" t="inlineStr"/>
      <c r="AV187" s="9" t="inlineStr"/>
      <c r="AW187" s="9" t="inlineStr"/>
      <c r="AX187" s="9" t="inlineStr"/>
      <c r="AY187" s="9" t="inlineStr"/>
      <c r="AZ187" s="9" t="inlineStr"/>
      <c r="BA187" s="9" t="inlineStr"/>
      <c r="BB187" s="9" t="inlineStr"/>
      <c r="BC187" s="9" t="inlineStr"/>
      <c r="BD187" s="9" t="inlineStr"/>
      <c r="BE187" s="9" t="inlineStr"/>
      <c r="BF187" s="9" t="inlineStr"/>
      <c r="BG187" s="9" t="inlineStr"/>
      <c r="BH187" s="9" t="inlineStr"/>
      <c r="BI187" s="9" t="inlineStr"/>
      <c r="BJ187" s="9" t="inlineStr"/>
      <c r="BK187" s="9" t="inlineStr"/>
      <c r="BL187" s="9" t="inlineStr"/>
      <c r="BM187" s="11" t="inlineStr"/>
      <c r="BN187" s="9" t="inlineStr"/>
      <c r="BO187" s="9" t="inlineStr"/>
      <c r="BP187" s="13" t="inlineStr"/>
      <c r="BQ187" s="13" t="inlineStr"/>
      <c r="BR187" s="9" t="inlineStr"/>
      <c r="BS187" s="9" t="inlineStr"/>
      <c r="BT187" s="9" t="inlineStr"/>
      <c r="BU187" s="9" t="inlineStr"/>
      <c r="BV187" s="9" t="inlineStr"/>
      <c r="BW187" s="9" t="inlineStr"/>
      <c r="BX187" t="n">
        <v>42.32844</v>
      </c>
      <c r="BY187" t="n">
        <v>0.7032946</v>
      </c>
      <c r="BZ187" t="n">
        <v>12.0202</v>
      </c>
      <c r="CA187" t="n">
        <v>149.0571</v>
      </c>
      <c r="CB187" t="n">
        <v>92.99999</v>
      </c>
      <c r="CC187" t="n">
        <v>42.32844</v>
      </c>
      <c r="CD187" t="n">
        <v>0</v>
      </c>
      <c r="CE187" s="10" t="n">
        <v>0.7032946</v>
      </c>
      <c r="CF187" t="n">
        <v>12.0202</v>
      </c>
      <c r="CG187" t="n">
        <v>149.0571</v>
      </c>
      <c r="CH187" t="n">
        <v>92.99999</v>
      </c>
      <c r="CI187" t="n">
        <v>1016</v>
      </c>
      <c r="CJ187" t="n">
        <v>0.7032946</v>
      </c>
      <c r="CK187" t="n">
        <v>288</v>
      </c>
      <c r="CL187" t="n">
        <v>3577</v>
      </c>
      <c r="CM187" t="n">
        <v>92.99999</v>
      </c>
      <c r="CN187" s="9" t="inlineStr"/>
      <c r="CO187" t="n">
        <v>0</v>
      </c>
      <c r="CP187" t="n">
        <v>0</v>
      </c>
      <c r="CQ187" t="n">
        <v>0</v>
      </c>
      <c r="CR187" t="n">
        <v>0</v>
      </c>
      <c r="CS187" t="n">
        <v>0</v>
      </c>
      <c r="CT187" t="n">
        <v>1</v>
      </c>
      <c r="CU187" t="n">
        <v>1</v>
      </c>
      <c r="CV187" t="n">
        <v>1</v>
      </c>
      <c r="CW187" t="n">
        <v>1</v>
      </c>
      <c r="CX187" t="n">
        <v>0</v>
      </c>
      <c r="CY187" t="n">
        <v>1</v>
      </c>
      <c r="CZ187" t="n">
        <v>1</v>
      </c>
      <c r="DA187" t="n">
        <v>1</v>
      </c>
      <c r="DB187" t="n">
        <v>1</v>
      </c>
      <c r="DC187" t="n">
        <v>1</v>
      </c>
      <c r="DD187" t="n">
        <v>1</v>
      </c>
      <c r="DE187" t="n">
        <v>25</v>
      </c>
      <c r="DF187" t="n">
        <v>25</v>
      </c>
      <c r="DG187" t="n">
        <v>3</v>
      </c>
      <c r="DH187" t="n">
        <v>25</v>
      </c>
      <c r="DI187" t="n">
        <v>3</v>
      </c>
      <c r="DJ187" t="n">
        <v>25</v>
      </c>
      <c r="DK187" t="n">
        <v>3</v>
      </c>
      <c r="DL187" t="n">
        <v>16</v>
      </c>
    </row>
    <row r="188">
      <c r="A188" s="1" t="n">
        <v>187</v>
      </c>
      <c r="B188" t="n">
        <v>200</v>
      </c>
      <c r="C188" t="n">
        <v>6</v>
      </c>
      <c r="D188" s="8" t="inlineStr">
        <is>
          <t>Oriolus oriolus</t>
        </is>
      </c>
      <c r="E188" s="8" t="inlineStr">
        <is>
          <t>b</t>
        </is>
      </c>
      <c r="F188" s="8" t="inlineStr">
        <is>
          <t>m</t>
        </is>
      </c>
      <c r="G188" s="8" t="inlineStr">
        <is>
          <t>5mn</t>
        </is>
      </c>
      <c r="H188" s="8" t="inlineStr">
        <is>
          <t>HAZARD</t>
        </is>
      </c>
      <c r="I188" s="8" t="inlineStr">
        <is>
          <t>POLY</t>
        </is>
      </c>
      <c r="J188" t="n">
        <v>20</v>
      </c>
      <c r="K188" t="n">
        <v>200</v>
      </c>
      <c r="L188" s="9" t="inlineStr"/>
      <c r="M188" s="8" t="inlineStr">
        <is>
          <t>OrioOrio-b-5mn-m-haz-pol-l20-r200</t>
        </is>
      </c>
      <c r="N188" t="n">
        <v>0</v>
      </c>
      <c r="O188" t="n">
        <v>4</v>
      </c>
      <c r="P188" t="n">
        <v>85.7398150053933</v>
      </c>
      <c r="Q188" t="n">
        <v>203.380021651143</v>
      </c>
      <c r="R188" s="8" t="inlineStr">
        <is>
          <t>HAZARD</t>
        </is>
      </c>
      <c r="S188" s="8" t="inlineStr">
        <is>
          <t>POLY</t>
        </is>
      </c>
      <c r="T188" s="8" t="inlineStr">
        <is>
          <t>AIC</t>
        </is>
      </c>
      <c r="U188" t="n">
        <v>95</v>
      </c>
      <c r="V188" t="n">
        <v>20</v>
      </c>
      <c r="W188" t="n">
        <v>200</v>
      </c>
      <c r="X188" s="9" t="inlineStr"/>
      <c r="Y188" s="6" t="n">
        <v>2</v>
      </c>
      <c r="Z188" s="2" t="n">
        <v>45046.66330407407</v>
      </c>
      <c r="AA188" t="n">
        <v>0.851616</v>
      </c>
      <c r="AB188" s="8">
        <f>HYPERLINK("file:///OrioOrio-b-5mn-m-haz-pol-l20-r200-kbpntod8", "OrioOrio-b-5mn-m-haz-pol-l20-r200-kbpntod8")</f>
        <v/>
      </c>
      <c r="AC188" t="n">
        <v>3</v>
      </c>
      <c r="AD188" t="n">
        <v>94</v>
      </c>
      <c r="AE188" t="n">
        <v>94</v>
      </c>
      <c r="AF188" t="n">
        <v>0.03191489</v>
      </c>
      <c r="AG188" t="n">
        <v>0.5711084</v>
      </c>
      <c r="AH188" t="n">
        <v>0.01111166</v>
      </c>
      <c r="AI188" t="n">
        <v>0.09166595</v>
      </c>
      <c r="AJ188" t="n">
        <v>93</v>
      </c>
      <c r="AK188" t="n">
        <v>20</v>
      </c>
      <c r="AL188" t="n">
        <v>200</v>
      </c>
      <c r="AM188" t="n">
        <v>75</v>
      </c>
      <c r="AN188" t="n">
        <v>2</v>
      </c>
      <c r="AO188" t="n">
        <v>1.74051</v>
      </c>
      <c r="AP188" t="n">
        <v>34.36293</v>
      </c>
      <c r="AQ188" s="11" t="inlineStr"/>
      <c r="AR188" s="9" t="inlineStr"/>
      <c r="AS188" s="9" t="inlineStr"/>
      <c r="AT188" s="9" t="inlineStr"/>
      <c r="AU188" t="n">
        <v>9.816327999999999e-05</v>
      </c>
      <c r="AV188" t="n">
        <v>14.28947</v>
      </c>
      <c r="AW188" t="n">
        <v>1.81701e-17</v>
      </c>
      <c r="AX188" t="n">
        <v>530323400</v>
      </c>
      <c r="AY188" t="n">
        <v>1</v>
      </c>
      <c r="AZ188" t="n">
        <v>0.5093554</v>
      </c>
      <c r="BA188" t="n">
        <v>14.28947</v>
      </c>
      <c r="BB188" t="n">
        <v>9.428213e-14</v>
      </c>
      <c r="BC188" t="n">
        <v>1</v>
      </c>
      <c r="BD188" t="n">
        <v>1</v>
      </c>
      <c r="BE188" t="n">
        <v>142.7383</v>
      </c>
      <c r="BF188" t="n">
        <v>7.144736</v>
      </c>
      <c r="BG188" t="n">
        <v>1.52851e-09</v>
      </c>
      <c r="BH188" t="n">
        <v>13329460000000</v>
      </c>
      <c r="BI188" t="n">
        <v>1</v>
      </c>
      <c r="BJ188" t="n">
        <v>0</v>
      </c>
      <c r="BK188" t="n">
        <v>32.56015</v>
      </c>
      <c r="BL188" t="n">
        <v>-15.18146</v>
      </c>
      <c r="BM188" s="7" t="n">
        <v>0.8865907</v>
      </c>
      <c r="BN188" t="n">
        <v>0</v>
      </c>
      <c r="BO188" t="n">
        <v>0</v>
      </c>
      <c r="BP188" s="8" t="inlineStr">
        <is>
          <t>HAZARD</t>
        </is>
      </c>
      <c r="BQ188" s="8" t="inlineStr">
        <is>
          <t>POLY</t>
        </is>
      </c>
      <c r="BR188" t="n">
        <v>2</v>
      </c>
      <c r="BS188" t="n">
        <v>0</v>
      </c>
      <c r="BT188" t="n">
        <v>0</v>
      </c>
      <c r="BU188" t="n">
        <v>116.1817</v>
      </c>
      <c r="BV188" t="n">
        <v>3.048611</v>
      </c>
      <c r="BW188" s="9" t="inlineStr"/>
      <c r="BX188" t="n">
        <v>0.4986119</v>
      </c>
      <c r="BY188" t="n">
        <v>14.30088</v>
      </c>
      <c r="BZ188" t="n">
        <v>1.14495e-13</v>
      </c>
      <c r="CA188" t="n">
        <v>2171395000000</v>
      </c>
      <c r="CB188" t="n">
        <v>1.003197</v>
      </c>
      <c r="CC188" t="n">
        <v>0.4986119</v>
      </c>
      <c r="CD188" t="n">
        <v>13.3185903</v>
      </c>
      <c r="CE188" s="10" t="n">
        <v>14.30088</v>
      </c>
      <c r="CF188" t="n">
        <v>1.14495e-13</v>
      </c>
      <c r="CG188" t="n">
        <v>2171395000000</v>
      </c>
      <c r="CH188" t="n">
        <v>1.003197</v>
      </c>
      <c r="CI188" t="n">
        <v>12</v>
      </c>
      <c r="CJ188" t="n">
        <v>14.30088</v>
      </c>
      <c r="CK188" t="n">
        <v>0</v>
      </c>
      <c r="CL188" t="n">
        <v>52113470000000</v>
      </c>
      <c r="CM188" t="n">
        <v>1.003197</v>
      </c>
      <c r="CN188" s="9" t="inlineStr"/>
      <c r="CO188" t="n">
        <v>0</v>
      </c>
      <c r="CP188" t="n">
        <v>0</v>
      </c>
      <c r="CQ188" t="n">
        <v>0</v>
      </c>
      <c r="CR188" t="n">
        <v>0</v>
      </c>
      <c r="CS188" t="n">
        <v>0</v>
      </c>
      <c r="CT188" t="n">
        <v>1</v>
      </c>
      <c r="CU188" t="n">
        <v>2</v>
      </c>
      <c r="CV188" t="n">
        <v>1</v>
      </c>
      <c r="CW188" t="n">
        <v>0</v>
      </c>
      <c r="CX188" t="n">
        <v>1</v>
      </c>
      <c r="CY188" t="n">
        <v>0</v>
      </c>
      <c r="CZ188" t="n">
        <v>0</v>
      </c>
      <c r="DA188" t="n">
        <v>0</v>
      </c>
      <c r="DB188" t="n">
        <v>0</v>
      </c>
      <c r="DC188" t="n">
        <v>0</v>
      </c>
      <c r="DD188" t="n">
        <v>0</v>
      </c>
      <c r="DE188" t="n">
        <v>5</v>
      </c>
      <c r="DF188" t="n">
        <v>5</v>
      </c>
      <c r="DG188" t="n">
        <v>23</v>
      </c>
      <c r="DH188" t="n">
        <v>5</v>
      </c>
      <c r="DI188" t="n">
        <v>23</v>
      </c>
      <c r="DJ188" t="n">
        <v>5</v>
      </c>
      <c r="DK188" t="n">
        <v>23</v>
      </c>
      <c r="DL188" t="n">
        <v>19</v>
      </c>
    </row>
    <row r="189">
      <c r="A189" s="1" t="n">
        <v>188</v>
      </c>
      <c r="B189" t="n">
        <v>201</v>
      </c>
      <c r="C189" t="n">
        <v>6</v>
      </c>
      <c r="D189" s="8" t="inlineStr">
        <is>
          <t>Oriolus oriolus</t>
        </is>
      </c>
      <c r="E189" s="8" t="inlineStr">
        <is>
          <t>b</t>
        </is>
      </c>
      <c r="F189" s="8" t="inlineStr">
        <is>
          <t>m</t>
        </is>
      </c>
      <c r="G189" s="8" t="inlineStr">
        <is>
          <t>5mn</t>
        </is>
      </c>
      <c r="H189" s="8" t="inlineStr">
        <is>
          <t>HAZARD</t>
        </is>
      </c>
      <c r="I189" s="8" t="inlineStr">
        <is>
          <t>POLY</t>
        </is>
      </c>
      <c r="J189" s="9" t="inlineStr"/>
      <c r="K189" t="n">
        <v>400</v>
      </c>
      <c r="L189" s="9" t="inlineStr"/>
      <c r="M189" s="8" t="inlineStr">
        <is>
          <t>OrioOrio-b-5mn-m-haz-pol-r400</t>
        </is>
      </c>
      <c r="N189" t="n">
        <v>0</v>
      </c>
      <c r="O189" t="n">
        <v>4</v>
      </c>
      <c r="P189" t="n">
        <v>85.7398150053933</v>
      </c>
      <c r="Q189" t="n">
        <v>203.380021651143</v>
      </c>
      <c r="R189" s="8" t="inlineStr">
        <is>
          <t>HAZARD</t>
        </is>
      </c>
      <c r="S189" s="8" t="inlineStr">
        <is>
          <t>POLY</t>
        </is>
      </c>
      <c r="T189" s="8" t="inlineStr">
        <is>
          <t>AIC</t>
        </is>
      </c>
      <c r="U189" t="n">
        <v>95</v>
      </c>
      <c r="V189" s="9" t="inlineStr"/>
      <c r="W189" t="n">
        <v>400</v>
      </c>
      <c r="X189" s="9" t="inlineStr"/>
      <c r="Y189" s="6" t="n">
        <v>2</v>
      </c>
      <c r="Z189" s="2" t="n">
        <v>45046.66330489583</v>
      </c>
      <c r="AA189" t="n">
        <v>0.683829</v>
      </c>
      <c r="AB189" s="8">
        <f>HYPERLINK("file:///OrioOrio-b-5mn-m-haz-pol-r400-6l3iw1nr", "OrioOrio-b-5mn-m-haz-pol-r400-6l3iw1nr")</f>
        <v/>
      </c>
      <c r="AC189" t="n">
        <v>4</v>
      </c>
      <c r="AD189" t="n">
        <v>94</v>
      </c>
      <c r="AE189" t="n">
        <v>94</v>
      </c>
      <c r="AF189" t="n">
        <v>0.04255319</v>
      </c>
      <c r="AG189" t="n">
        <v>0.4918694</v>
      </c>
      <c r="AH189" t="n">
        <v>0.01688465</v>
      </c>
      <c r="AI189" t="n">
        <v>0.1072438</v>
      </c>
      <c r="AJ189" t="n">
        <v>93</v>
      </c>
      <c r="AK189" t="n">
        <v>0</v>
      </c>
      <c r="AL189" t="n">
        <v>400</v>
      </c>
      <c r="AM189" t="n">
        <v>100</v>
      </c>
      <c r="AN189" t="n">
        <v>2</v>
      </c>
      <c r="AO189" t="n">
        <v>0.4531199999999984</v>
      </c>
      <c r="AP189" t="n">
        <v>46.02383</v>
      </c>
      <c r="AQ189" s="11" t="inlineStr"/>
      <c r="AR189" s="9" t="inlineStr"/>
      <c r="AS189" s="9" t="inlineStr"/>
      <c r="AT189" s="9" t="inlineStr"/>
      <c r="AU189" t="n">
        <v>4.311754e-05</v>
      </c>
      <c r="AV189" t="n">
        <v>0.5773503</v>
      </c>
      <c r="AW189" t="n">
        <v>4.289447e-06</v>
      </c>
      <c r="AX189" t="n">
        <v>0.0004334176</v>
      </c>
      <c r="AY189" t="n">
        <v>2</v>
      </c>
      <c r="AZ189" t="n">
        <v>0.2899053</v>
      </c>
      <c r="BA189" t="n">
        <v>0.5773503</v>
      </c>
      <c r="BB189" t="n">
        <v>0.02884055</v>
      </c>
      <c r="BC189" t="n">
        <v>1</v>
      </c>
      <c r="BD189" t="n">
        <v>2</v>
      </c>
      <c r="BE189" t="n">
        <v>215.3714</v>
      </c>
      <c r="BF189" t="n">
        <v>0.2886752</v>
      </c>
      <c r="BG189" t="n">
        <v>63.75608</v>
      </c>
      <c r="BH189" t="n">
        <v>727.5359</v>
      </c>
      <c r="BI189" t="n">
        <v>2</v>
      </c>
      <c r="BJ189" t="n">
        <v>58.02383</v>
      </c>
      <c r="BK189" t="n">
        <v>44.79641</v>
      </c>
      <c r="BL189" t="n">
        <v>-21.01191</v>
      </c>
      <c r="BM189" s="7" t="n">
        <v>0.7649955000000001</v>
      </c>
      <c r="BN189" t="n">
        <v>0</v>
      </c>
      <c r="BO189" t="n">
        <v>0</v>
      </c>
      <c r="BP189" s="8" t="inlineStr">
        <is>
          <t>HAZARD</t>
        </is>
      </c>
      <c r="BQ189" s="8" t="inlineStr">
        <is>
          <t>POLY</t>
        </is>
      </c>
      <c r="BR189" t="n">
        <v>2</v>
      </c>
      <c r="BS189" t="n">
        <v>0</v>
      </c>
      <c r="BT189" t="n">
        <v>0</v>
      </c>
      <c r="BU189" t="n">
        <v>208.338</v>
      </c>
      <c r="BV189" t="n">
        <v>20</v>
      </c>
      <c r="BW189" s="9" t="inlineStr"/>
      <c r="BX189" t="n">
        <v>0.2920157</v>
      </c>
      <c r="BY189" t="n">
        <v>0.7584648000000001</v>
      </c>
      <c r="BZ189" t="n">
        <v>0.05569144</v>
      </c>
      <c r="CA189" t="n">
        <v>1.531172</v>
      </c>
      <c r="CB189" t="n">
        <v>5.890089</v>
      </c>
      <c r="CC189" t="n">
        <v>0.2920157</v>
      </c>
      <c r="CD189" t="n">
        <v>0</v>
      </c>
      <c r="CE189" s="10" t="n">
        <v>0.7584648000000001</v>
      </c>
      <c r="CF189" t="n">
        <v>0.05569144</v>
      </c>
      <c r="CG189" t="n">
        <v>1.531172</v>
      </c>
      <c r="CH189" t="n">
        <v>5.890089</v>
      </c>
      <c r="CI189" t="n">
        <v>7</v>
      </c>
      <c r="CJ189" t="n">
        <v>0.7584648000000001</v>
      </c>
      <c r="CK189" t="n">
        <v>1</v>
      </c>
      <c r="CL189" t="n">
        <v>37</v>
      </c>
      <c r="CM189" t="n">
        <v>5.890089</v>
      </c>
      <c r="CN189" s="9" t="inlineStr"/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3</v>
      </c>
      <c r="CV189" t="n">
        <v>1</v>
      </c>
      <c r="CW189" t="n">
        <v>1</v>
      </c>
      <c r="CX189" t="n">
        <v>0</v>
      </c>
      <c r="CY189" t="n">
        <v>1</v>
      </c>
      <c r="CZ189" t="n">
        <v>1</v>
      </c>
      <c r="DA189" t="n">
        <v>1</v>
      </c>
      <c r="DB189" t="n">
        <v>1</v>
      </c>
      <c r="DC189" t="n">
        <v>1</v>
      </c>
      <c r="DD189" t="n">
        <v>1</v>
      </c>
      <c r="DE189" t="n">
        <v>20</v>
      </c>
      <c r="DF189" t="n">
        <v>20</v>
      </c>
      <c r="DG189" t="n">
        <v>8</v>
      </c>
      <c r="DH189" t="n">
        <v>20</v>
      </c>
      <c r="DI189" t="n">
        <v>8</v>
      </c>
      <c r="DJ189" t="n">
        <v>20</v>
      </c>
      <c r="DK189" t="n">
        <v>8</v>
      </c>
      <c r="DL189" t="n">
        <v>13</v>
      </c>
    </row>
    <row r="190">
      <c r="A190" s="1" t="n">
        <v>189</v>
      </c>
      <c r="B190" s="3" t="n">
        <v>205</v>
      </c>
      <c r="C190" s="3" t="n">
        <v>7</v>
      </c>
      <c r="D190" s="4" t="inlineStr">
        <is>
          <t>Oriolus oriolus</t>
        </is>
      </c>
      <c r="E190" s="4" t="inlineStr">
        <is>
          <t>b</t>
        </is>
      </c>
      <c r="F190" s="4" t="inlineStr">
        <is>
          <t>m</t>
        </is>
      </c>
      <c r="G190" s="4" t="inlineStr">
        <is>
          <t>10mn</t>
        </is>
      </c>
      <c r="H190" s="4" t="inlineStr">
        <is>
          <t>HNORMAL</t>
        </is>
      </c>
      <c r="I190" s="4" t="inlineStr">
        <is>
          <t>POLY</t>
        </is>
      </c>
      <c r="J190" s="5" t="inlineStr"/>
      <c r="K190" s="3" t="n">
        <v>778.5081115969167</v>
      </c>
      <c r="L190" s="3" t="n">
        <v>5</v>
      </c>
      <c r="M190" s="4" t="inlineStr">
        <is>
          <t>OrioOrio-b-10mn-m-hno-pol-ra-ma</t>
        </is>
      </c>
      <c r="N190" s="3" t="n">
        <v>1</v>
      </c>
      <c r="O190" s="3" t="n">
        <v>11</v>
      </c>
      <c r="P190" s="3" t="n">
        <v>80.33740051326021</v>
      </c>
      <c r="Q190" s="3" t="n">
        <v>902.361121603972</v>
      </c>
      <c r="R190" s="4" t="inlineStr">
        <is>
          <t>HNORMAL</t>
        </is>
      </c>
      <c r="S190" s="4" t="inlineStr">
        <is>
          <t>POLY</t>
        </is>
      </c>
      <c r="T190" s="4" t="inlineStr">
        <is>
          <t>AIC</t>
        </is>
      </c>
      <c r="U190" s="3" t="n">
        <v>95</v>
      </c>
      <c r="V190" s="5" t="inlineStr"/>
      <c r="W190" s="3" t="n">
        <v>778.5081115969167</v>
      </c>
      <c r="X190" s="3" t="n">
        <v>5</v>
      </c>
      <c r="Y190" s="6" t="n">
        <v>2</v>
      </c>
      <c r="Z190" s="12" t="n">
        <v>45046.66330900463</v>
      </c>
      <c r="AA190" s="3" t="n">
        <v>0.7061090000000001</v>
      </c>
      <c r="AB190" s="4">
        <f>HYPERLINK("file:///OrioOrio-b-10mn-m-hno-pol-ra-ma-pmwfazul", "OrioOrio-b-10mn-m-hno-pol-ra-ma-pmwfazul")</f>
        <v/>
      </c>
      <c r="AC190" s="3" t="n">
        <v>10</v>
      </c>
      <c r="AD190" s="3" t="n">
        <v>94</v>
      </c>
      <c r="AE190" s="3" t="n">
        <v>94</v>
      </c>
      <c r="AF190" s="3" t="n">
        <v>0.106383</v>
      </c>
      <c r="AG190" s="3" t="n">
        <v>0.3005371</v>
      </c>
      <c r="AH190" s="3" t="n">
        <v>0.05932868</v>
      </c>
      <c r="AI190" s="3" t="n">
        <v>0.1907566</v>
      </c>
      <c r="AJ190" s="3" t="n">
        <v>93</v>
      </c>
      <c r="AK190" s="3" t="n">
        <v>0</v>
      </c>
      <c r="AL190" s="3" t="n">
        <v>778.508</v>
      </c>
      <c r="AM190" s="3" t="n">
        <v>90.90909090909091</v>
      </c>
      <c r="AN190" s="3" t="n">
        <v>1</v>
      </c>
      <c r="AO190" s="3" t="n">
        <v>0</v>
      </c>
      <c r="AP190" s="3" t="n">
        <v>119.9184</v>
      </c>
      <c r="AQ190" s="7" t="n">
        <v>0.9906539</v>
      </c>
      <c r="AR190" s="3" t="n">
        <v>0.9906539</v>
      </c>
      <c r="AS190" s="5" t="inlineStr"/>
      <c r="AT190" s="5" t="inlineStr"/>
      <c r="AU190" s="3" t="n">
        <v>4.516239e-05</v>
      </c>
      <c r="AV190" s="3" t="n">
        <v>0.3323904</v>
      </c>
      <c r="AW190" s="3" t="n">
        <v>2.171398e-05</v>
      </c>
      <c r="AX190" s="3" t="n">
        <v>9.393217000000001e-05</v>
      </c>
      <c r="AY190" s="3" t="n">
        <v>9</v>
      </c>
      <c r="AZ190" s="3" t="n">
        <v>0.07306795000000001</v>
      </c>
      <c r="BA190" s="3" t="n">
        <v>0.3323904</v>
      </c>
      <c r="BB190" s="3" t="n">
        <v>0.03513092</v>
      </c>
      <c r="BC190" s="3" t="n">
        <v>0.1519723</v>
      </c>
      <c r="BD190" s="3" t="n">
        <v>9</v>
      </c>
      <c r="BE190" s="3" t="n">
        <v>210.4391</v>
      </c>
      <c r="BF190" s="3" t="n">
        <v>0.1661952</v>
      </c>
      <c r="BG190" s="3" t="n">
        <v>144.8639</v>
      </c>
      <c r="BH190" s="3" t="n">
        <v>305.6982</v>
      </c>
      <c r="BI190" s="3" t="n">
        <v>9</v>
      </c>
      <c r="BJ190" s="3" t="n">
        <v>120.4184</v>
      </c>
      <c r="BK190" s="3" t="n">
        <v>120.221</v>
      </c>
      <c r="BL190" s="3" t="n">
        <v>-58.95921</v>
      </c>
      <c r="BM190" s="7" t="n">
        <v>0.9895309</v>
      </c>
      <c r="BN190" s="3" t="n">
        <v>1</v>
      </c>
      <c r="BO190" s="3" t="n">
        <v>1</v>
      </c>
      <c r="BP190" s="4" t="inlineStr">
        <is>
          <t>HNORMAL</t>
        </is>
      </c>
      <c r="BQ190" s="4" t="inlineStr">
        <is>
          <t>POLY</t>
        </is>
      </c>
      <c r="BR190" s="3" t="n">
        <v>1</v>
      </c>
      <c r="BS190" s="3" t="n">
        <v>0</v>
      </c>
      <c r="BT190" s="3" t="n">
        <v>0</v>
      </c>
      <c r="BU190" s="3" t="n">
        <v>148.7945</v>
      </c>
      <c r="BV190" s="5" t="inlineStr"/>
      <c r="BW190" s="5" t="inlineStr"/>
      <c r="BX190" s="3" t="n">
        <v>0.7646614</v>
      </c>
      <c r="BY190" s="3" t="n">
        <v>0.4481137</v>
      </c>
      <c r="BZ190" s="3" t="n">
        <v>0.3183225</v>
      </c>
      <c r="CA190" s="3" t="n">
        <v>1.836838</v>
      </c>
      <c r="CB190" s="3" t="n">
        <v>27.92438</v>
      </c>
      <c r="CC190" s="3" t="n">
        <v>0.7646614</v>
      </c>
      <c r="CD190" s="3" t="n">
        <v>0</v>
      </c>
      <c r="CE190" s="10" t="n">
        <v>0.4481137</v>
      </c>
      <c r="CF190" s="3" t="n">
        <v>0.3183225</v>
      </c>
      <c r="CG190" s="3" t="n">
        <v>1.836838</v>
      </c>
      <c r="CH190" s="3" t="n">
        <v>27.92438</v>
      </c>
      <c r="CI190" s="3" t="n">
        <v>18</v>
      </c>
      <c r="CJ190" s="3" t="n">
        <v>0.4481137</v>
      </c>
      <c r="CK190" s="3" t="n">
        <v>8</v>
      </c>
      <c r="CL190" s="3" t="n">
        <v>44</v>
      </c>
      <c r="CM190" s="3" t="n">
        <v>27.92438</v>
      </c>
      <c r="CN190" s="3" t="n">
        <v>0.6971886043235366</v>
      </c>
      <c r="CO190" s="3" t="n">
        <v>0.5966540676453318</v>
      </c>
      <c r="CP190" s="3" t="n">
        <v>0.4289433683917733</v>
      </c>
      <c r="CQ190" s="3" t="n">
        <v>0.4707510428030593</v>
      </c>
      <c r="CR190" s="3" t="n">
        <v>0.4706917194771654</v>
      </c>
      <c r="CS190" s="3" t="n">
        <v>0.2249308199204255</v>
      </c>
      <c r="CT190" s="3" t="n">
        <v>0</v>
      </c>
      <c r="CU190" s="3" t="n">
        <v>3</v>
      </c>
      <c r="CV190" s="3" t="n">
        <v>0</v>
      </c>
      <c r="CW190" s="3" t="n">
        <v>0</v>
      </c>
      <c r="CX190" s="3" t="n">
        <v>3</v>
      </c>
      <c r="CY190" s="3" t="n">
        <v>0</v>
      </c>
      <c r="CZ190" s="3" t="n">
        <v>0</v>
      </c>
      <c r="DA190" s="3" t="n">
        <v>0</v>
      </c>
      <c r="DB190" s="3" t="n">
        <v>0</v>
      </c>
      <c r="DC190" s="3" t="n">
        <v>0</v>
      </c>
      <c r="DD190" s="3" t="n">
        <v>1</v>
      </c>
      <c r="DE190" s="3" t="n">
        <v>0</v>
      </c>
      <c r="DF190" s="3" t="n">
        <v>0</v>
      </c>
      <c r="DG190" s="3" t="n">
        <v>0</v>
      </c>
      <c r="DH190" s="3" t="n">
        <v>0</v>
      </c>
      <c r="DI190" s="3" t="n">
        <v>0</v>
      </c>
      <c r="DJ190" s="3" t="n">
        <v>0</v>
      </c>
      <c r="DK190" s="3" t="n">
        <v>1</v>
      </c>
      <c r="DL190" s="3" t="n">
        <v>10</v>
      </c>
    </row>
    <row r="191">
      <c r="A191" s="1" t="n">
        <v>190</v>
      </c>
      <c r="B191" s="3" t="n">
        <v>220</v>
      </c>
      <c r="C191" s="3" t="n">
        <v>7</v>
      </c>
      <c r="D191" s="4" t="inlineStr">
        <is>
          <t>Oriolus oriolus</t>
        </is>
      </c>
      <c r="E191" s="4" t="inlineStr">
        <is>
          <t>b</t>
        </is>
      </c>
      <c r="F191" s="4" t="inlineStr">
        <is>
          <t>m</t>
        </is>
      </c>
      <c r="G191" s="4" t="inlineStr">
        <is>
          <t>10mn</t>
        </is>
      </c>
      <c r="H191" s="4" t="inlineStr">
        <is>
          <t>HAZARD</t>
        </is>
      </c>
      <c r="I191" s="4" t="inlineStr">
        <is>
          <t>POLY</t>
        </is>
      </c>
      <c r="J191" s="5" t="inlineStr"/>
      <c r="K191" s="3" t="n">
        <v>813.9218307034533</v>
      </c>
      <c r="L191" s="3" t="n">
        <v>5</v>
      </c>
      <c r="M191" s="4" t="inlineStr">
        <is>
          <t>OrioOrio-b-10mn-m-haz-pol-ra-ma</t>
        </is>
      </c>
      <c r="N191" s="3" t="n">
        <v>1</v>
      </c>
      <c r="O191" s="3" t="n">
        <v>11</v>
      </c>
      <c r="P191" s="3" t="n">
        <v>80.33740051326021</v>
      </c>
      <c r="Q191" s="3" t="n">
        <v>902.361121603972</v>
      </c>
      <c r="R191" s="4" t="inlineStr">
        <is>
          <t>HAZARD</t>
        </is>
      </c>
      <c r="S191" s="4" t="inlineStr">
        <is>
          <t>POLY</t>
        </is>
      </c>
      <c r="T191" s="4" t="inlineStr">
        <is>
          <t>AIC</t>
        </is>
      </c>
      <c r="U191" s="3" t="n">
        <v>95</v>
      </c>
      <c r="V191" s="5" t="inlineStr"/>
      <c r="W191" s="3" t="n">
        <v>813.9218307034533</v>
      </c>
      <c r="X191" s="3" t="n">
        <v>5</v>
      </c>
      <c r="Y191" s="6" t="n">
        <v>2</v>
      </c>
      <c r="Z191" s="12" t="n">
        <v>45046.66331552083</v>
      </c>
      <c r="AA191" s="3" t="n">
        <v>0.48797</v>
      </c>
      <c r="AB191" s="4">
        <f>HYPERLINK("file:///OrioOrio-b-10mn-m-haz-pol-ra-ma-7y870j7n", "OrioOrio-b-10mn-m-haz-pol-ra-ma-7y870j7n")</f>
        <v/>
      </c>
      <c r="AC191" s="3" t="n">
        <v>10</v>
      </c>
      <c r="AD191" s="3" t="n">
        <v>94</v>
      </c>
      <c r="AE191" s="3" t="n">
        <v>94</v>
      </c>
      <c r="AF191" s="3" t="n">
        <v>0.106383</v>
      </c>
      <c r="AG191" s="3" t="n">
        <v>0.3005371</v>
      </c>
      <c r="AH191" s="3" t="n">
        <v>0.05932868</v>
      </c>
      <c r="AI191" s="3" t="n">
        <v>0.1907566</v>
      </c>
      <c r="AJ191" s="3" t="n">
        <v>93</v>
      </c>
      <c r="AK191" s="3" t="n">
        <v>0</v>
      </c>
      <c r="AL191" s="3" t="n">
        <v>813.922</v>
      </c>
      <c r="AM191" s="3" t="n">
        <v>90.90909090909091</v>
      </c>
      <c r="AN191" s="3" t="n">
        <v>2</v>
      </c>
      <c r="AO191" s="3" t="n">
        <v>0</v>
      </c>
      <c r="AP191" s="3" t="n">
        <v>122.5389</v>
      </c>
      <c r="AQ191" s="7" t="n">
        <v>0.8415994999999999</v>
      </c>
      <c r="AR191" s="3" t="n">
        <v>0.8415994999999999</v>
      </c>
      <c r="AS191" s="5" t="inlineStr"/>
      <c r="AT191" s="5" t="inlineStr"/>
      <c r="AU191" s="3" t="n">
        <v>2.855225e-05</v>
      </c>
      <c r="AV191" s="3" t="n">
        <v>0.301328</v>
      </c>
      <c r="AW191" s="3" t="n">
        <v>1.446763e-05</v>
      </c>
      <c r="AX191" s="3" t="n">
        <v>5.634862e-05</v>
      </c>
      <c r="AY191" s="3" t="n">
        <v>8</v>
      </c>
      <c r="AZ191" s="3" t="n">
        <v>0.1057363</v>
      </c>
      <c r="BA191" s="3" t="n">
        <v>0.301328</v>
      </c>
      <c r="BB191" s="3" t="n">
        <v>0.05357734</v>
      </c>
      <c r="BC191" s="3" t="n">
        <v>0.2086733</v>
      </c>
      <c r="BD191" s="3" t="n">
        <v>8</v>
      </c>
      <c r="BE191" s="3" t="n">
        <v>264.664</v>
      </c>
      <c r="BF191" s="3" t="n">
        <v>0.150664</v>
      </c>
      <c r="BG191" s="3" t="n">
        <v>187.3497</v>
      </c>
      <c r="BH191" s="3" t="n">
        <v>373.8838</v>
      </c>
      <c r="BI191" s="3" t="n">
        <v>8</v>
      </c>
      <c r="BJ191" s="3" t="n">
        <v>124.2532</v>
      </c>
      <c r="BK191" s="3" t="n">
        <v>123.1441</v>
      </c>
      <c r="BL191" s="3" t="n">
        <v>-59.26946</v>
      </c>
      <c r="BM191" s="7" t="n">
        <v>0.8640702</v>
      </c>
      <c r="BN191" s="3" t="n">
        <v>0.9</v>
      </c>
      <c r="BO191" s="3" t="n">
        <v>0.8</v>
      </c>
      <c r="BP191" s="4" t="inlineStr">
        <is>
          <t>HAZARD</t>
        </is>
      </c>
      <c r="BQ191" s="4" t="inlineStr">
        <is>
          <t>POLY</t>
        </is>
      </c>
      <c r="BR191" s="3" t="n">
        <v>2</v>
      </c>
      <c r="BS191" s="3" t="n">
        <v>0</v>
      </c>
      <c r="BT191" s="3" t="n">
        <v>0</v>
      </c>
      <c r="BU191" s="3" t="n">
        <v>228.4131</v>
      </c>
      <c r="BV191" s="3" t="n">
        <v>6.09222</v>
      </c>
      <c r="BW191" s="5" t="inlineStr"/>
      <c r="BX191" s="3" t="n">
        <v>0.483429</v>
      </c>
      <c r="BY191" s="3" t="n">
        <v>0.4255833</v>
      </c>
      <c r="BZ191" s="3" t="n">
        <v>0.209949</v>
      </c>
      <c r="CA191" s="3" t="n">
        <v>1.113145</v>
      </c>
      <c r="CB191" s="3" t="n">
        <v>29.33538</v>
      </c>
      <c r="CC191" s="3" t="n">
        <v>0.483429</v>
      </c>
      <c r="CD191" s="3" t="n">
        <v>0</v>
      </c>
      <c r="CE191" s="10" t="n">
        <v>0.4255833</v>
      </c>
      <c r="CF191" s="3" t="n">
        <v>0.209949</v>
      </c>
      <c r="CG191" s="3" t="n">
        <v>1.113145</v>
      </c>
      <c r="CH191" s="3" t="n">
        <v>29.33538</v>
      </c>
      <c r="CI191" s="3" t="n">
        <v>12</v>
      </c>
      <c r="CJ191" s="3" t="n">
        <v>0.4255833</v>
      </c>
      <c r="CK191" s="3" t="n">
        <v>5</v>
      </c>
      <c r="CL191" s="3" t="n">
        <v>27</v>
      </c>
      <c r="CM191" s="3" t="n">
        <v>29.33538</v>
      </c>
      <c r="CN191" s="3" t="n">
        <v>0.6593203449756998</v>
      </c>
      <c r="CO191" s="3" t="n">
        <v>0.5436487701565555</v>
      </c>
      <c r="CP191" s="3" t="n">
        <v>0.4161235039126412</v>
      </c>
      <c r="CQ191" s="3" t="n">
        <v>0.4499966404044954</v>
      </c>
      <c r="CR191" s="3" t="n">
        <v>0.4513160494585183</v>
      </c>
      <c r="CS191" s="3" t="n">
        <v>0.2418435380831085</v>
      </c>
      <c r="CT191" s="3" t="n">
        <v>0</v>
      </c>
      <c r="CU191" s="3" t="n">
        <v>3</v>
      </c>
      <c r="CV191" s="3" t="n">
        <v>0</v>
      </c>
      <c r="CW191" s="3" t="n">
        <v>1</v>
      </c>
      <c r="CX191" s="3" t="n">
        <v>0</v>
      </c>
      <c r="CY191" s="3" t="n">
        <v>1</v>
      </c>
      <c r="CZ191" s="3" t="n">
        <v>1</v>
      </c>
      <c r="DA191" s="3" t="n">
        <v>1</v>
      </c>
      <c r="DB191" s="3" t="n">
        <v>1</v>
      </c>
      <c r="DC191" s="3" t="n">
        <v>1</v>
      </c>
      <c r="DD191" s="3" t="n">
        <v>0</v>
      </c>
      <c r="DE191" s="3" t="n">
        <v>2</v>
      </c>
      <c r="DF191" s="3" t="n">
        <v>1</v>
      </c>
      <c r="DG191" s="3" t="n">
        <v>1</v>
      </c>
      <c r="DH191" s="3" t="n">
        <v>1</v>
      </c>
      <c r="DI191" s="3" t="n">
        <v>1</v>
      </c>
      <c r="DJ191" s="3" t="n">
        <v>1</v>
      </c>
      <c r="DK191" s="3" t="n">
        <v>0</v>
      </c>
      <c r="DL191" s="3" t="n">
        <v>13</v>
      </c>
    </row>
    <row r="192">
      <c r="A192" s="1" t="n">
        <v>191</v>
      </c>
      <c r="B192" s="3" t="n">
        <v>224</v>
      </c>
      <c r="C192" s="3" t="n">
        <v>7</v>
      </c>
      <c r="D192" s="4" t="inlineStr">
        <is>
          <t>Oriolus oriolus</t>
        </is>
      </c>
      <c r="E192" s="4" t="inlineStr">
        <is>
          <t>b</t>
        </is>
      </c>
      <c r="F192" s="4" t="inlineStr">
        <is>
          <t>m</t>
        </is>
      </c>
      <c r="G192" s="4" t="inlineStr">
        <is>
          <t>10mn</t>
        </is>
      </c>
      <c r="H192" s="4" t="inlineStr">
        <is>
          <t>HAZARD</t>
        </is>
      </c>
      <c r="I192" s="4" t="inlineStr">
        <is>
          <t>POLY</t>
        </is>
      </c>
      <c r="J192" s="3" t="n">
        <v>80.33848412088859</v>
      </c>
      <c r="K192" s="3" t="n">
        <v>851.0827078659911</v>
      </c>
      <c r="L192" s="3" t="n">
        <v>5</v>
      </c>
      <c r="M192" s="4" t="inlineStr">
        <is>
          <t>OrioOrio-b-10mn-m-haz-pol-la-ra-ma</t>
        </is>
      </c>
      <c r="N192" s="3" t="n">
        <v>1</v>
      </c>
      <c r="O192" s="3" t="n">
        <v>11</v>
      </c>
      <c r="P192" s="3" t="n">
        <v>80.33740051326021</v>
      </c>
      <c r="Q192" s="3" t="n">
        <v>902.361121603972</v>
      </c>
      <c r="R192" s="4" t="inlineStr">
        <is>
          <t>HAZARD</t>
        </is>
      </c>
      <c r="S192" s="4" t="inlineStr">
        <is>
          <t>POLY</t>
        </is>
      </c>
      <c r="T192" s="4" t="inlineStr">
        <is>
          <t>AIC</t>
        </is>
      </c>
      <c r="U192" s="3" t="n">
        <v>95</v>
      </c>
      <c r="V192" s="3" t="n">
        <v>80.33848412088859</v>
      </c>
      <c r="W192" s="3" t="n">
        <v>851.0827078659911</v>
      </c>
      <c r="X192" s="3" t="n">
        <v>5</v>
      </c>
      <c r="Y192" s="6" t="n">
        <v>2</v>
      </c>
      <c r="Z192" s="12" t="n">
        <v>45046.66331570602</v>
      </c>
      <c r="AA192" s="3" t="n">
        <v>0.9770019999999999</v>
      </c>
      <c r="AB192" s="4">
        <f>HYPERLINK("file:///OrioOrio-b-10mn-m-haz-pol-la-ra-ma-4c4f0m3g", "OrioOrio-b-10mn-m-haz-pol-la-ra-ma-4c4f0m3g")</f>
        <v/>
      </c>
      <c r="AC192" s="3" t="n">
        <v>9</v>
      </c>
      <c r="AD192" s="3" t="n">
        <v>94</v>
      </c>
      <c r="AE192" s="3" t="n">
        <v>94</v>
      </c>
      <c r="AF192" s="3" t="n">
        <v>0.09574468</v>
      </c>
      <c r="AG192" s="3" t="n">
        <v>0.3186741</v>
      </c>
      <c r="AH192" s="3" t="n">
        <v>0.05162986</v>
      </c>
      <c r="AI192" s="3" t="n">
        <v>0.1775532</v>
      </c>
      <c r="AJ192" s="3" t="n">
        <v>93</v>
      </c>
      <c r="AK192" s="3" t="n">
        <v>80.3385</v>
      </c>
      <c r="AL192" s="3" t="n">
        <v>851.083</v>
      </c>
      <c r="AM192" s="3" t="n">
        <v>81.81818181818181</v>
      </c>
      <c r="AN192" s="3" t="n">
        <v>2</v>
      </c>
      <c r="AO192" s="3" t="n">
        <v>0</v>
      </c>
      <c r="AP192" s="3" t="n">
        <v>108.6494</v>
      </c>
      <c r="AQ192" s="7" t="n">
        <v>0.7588741</v>
      </c>
      <c r="AR192" s="3" t="n">
        <v>0.7588741</v>
      </c>
      <c r="AS192" s="5" t="inlineStr"/>
      <c r="AT192" s="5" t="inlineStr"/>
      <c r="AU192" s="3" t="n">
        <v>3.115203e-05</v>
      </c>
      <c r="AV192" s="3" t="n">
        <v>0.3477889</v>
      </c>
      <c r="AW192" s="3" t="n">
        <v>1.40111e-05</v>
      </c>
      <c r="AX192" s="3" t="n">
        <v>6.926285999999999e-05</v>
      </c>
      <c r="AY192" s="3" t="n">
        <v>7</v>
      </c>
      <c r="AZ192" s="3" t="n">
        <v>0.08863389000000001</v>
      </c>
      <c r="BA192" s="3" t="n">
        <v>0.3477889</v>
      </c>
      <c r="BB192" s="3" t="n">
        <v>0.03986445</v>
      </c>
      <c r="BC192" s="3" t="n">
        <v>0.197067</v>
      </c>
      <c r="BD192" s="3" t="n">
        <v>7</v>
      </c>
      <c r="BE192" s="3" t="n">
        <v>253.3797</v>
      </c>
      <c r="BF192" s="3" t="n">
        <v>0.1738945</v>
      </c>
      <c r="BG192" s="3" t="n">
        <v>168.4692</v>
      </c>
      <c r="BH192" s="3" t="n">
        <v>381.0862</v>
      </c>
      <c r="BI192" s="3" t="n">
        <v>7</v>
      </c>
      <c r="BJ192" s="3" t="n">
        <v>110.6494</v>
      </c>
      <c r="BK192" s="3" t="n">
        <v>109.0439</v>
      </c>
      <c r="BL192" s="3" t="n">
        <v>-52.32471</v>
      </c>
      <c r="BM192" s="7" t="n">
        <v>0.8541405</v>
      </c>
      <c r="BN192" s="3" t="n">
        <v>0.9</v>
      </c>
      <c r="BO192" s="3" t="n">
        <v>0.8</v>
      </c>
      <c r="BP192" s="4" t="inlineStr">
        <is>
          <t>HAZARD</t>
        </is>
      </c>
      <c r="BQ192" s="4" t="inlineStr">
        <is>
          <t>POLY</t>
        </is>
      </c>
      <c r="BR192" s="3" t="n">
        <v>2</v>
      </c>
      <c r="BS192" s="3" t="n">
        <v>0</v>
      </c>
      <c r="BT192" s="3" t="n">
        <v>0</v>
      </c>
      <c r="BU192" s="3" t="n">
        <v>229.666</v>
      </c>
      <c r="BV192" s="3" t="n">
        <v>6.130638</v>
      </c>
      <c r="BW192" s="5" t="inlineStr"/>
      <c r="BX192" s="3" t="n">
        <v>0.4747021</v>
      </c>
      <c r="BY192" s="3" t="n">
        <v>0.4717099</v>
      </c>
      <c r="BZ192" s="3" t="n">
        <v>0.1875993</v>
      </c>
      <c r="CA192" s="3" t="n">
        <v>1.201188</v>
      </c>
      <c r="CB192" s="3" t="n">
        <v>22.49488</v>
      </c>
      <c r="CC192" s="3" t="n">
        <v>0.4747021</v>
      </c>
      <c r="CD192" s="3" t="n">
        <v>0</v>
      </c>
      <c r="CE192" s="10" t="n">
        <v>0.4717099</v>
      </c>
      <c r="CF192" s="3" t="n">
        <v>0.1875993</v>
      </c>
      <c r="CG192" s="3" t="n">
        <v>1.201188</v>
      </c>
      <c r="CH192" s="3" t="n">
        <v>22.49488</v>
      </c>
      <c r="CI192" s="3" t="n">
        <v>11</v>
      </c>
      <c r="CJ192" s="3" t="n">
        <v>0.4717099</v>
      </c>
      <c r="CK192" s="3" t="n">
        <v>5</v>
      </c>
      <c r="CL192" s="3" t="n">
        <v>29</v>
      </c>
      <c r="CM192" s="3" t="n">
        <v>22.49488</v>
      </c>
      <c r="CN192" s="3" t="n">
        <v>0.5951258663686767</v>
      </c>
      <c r="CO192" s="3" t="n">
        <v>0.4768882968832221</v>
      </c>
      <c r="CP192" s="3" t="n">
        <v>0.3182898298207335</v>
      </c>
      <c r="CQ192" s="3" t="n">
        <v>0.3505501868979271</v>
      </c>
      <c r="CR192" s="3" t="n">
        <v>0.3551868048768372</v>
      </c>
      <c r="CS192" s="3" t="n">
        <v>0.1538993698942525</v>
      </c>
      <c r="CT192" s="3" t="n">
        <v>1</v>
      </c>
      <c r="CU192" s="3" t="n">
        <v>4</v>
      </c>
      <c r="CV192" s="3" t="n">
        <v>0</v>
      </c>
      <c r="CW192" s="3" t="n">
        <v>0</v>
      </c>
      <c r="CX192" s="3" t="n">
        <v>0</v>
      </c>
      <c r="CY192" s="3" t="n">
        <v>0</v>
      </c>
      <c r="CZ192" s="3" t="n">
        <v>0</v>
      </c>
      <c r="DA192" s="3" t="n">
        <v>0</v>
      </c>
      <c r="DB192" s="3" t="n">
        <v>0</v>
      </c>
      <c r="DC192" s="3" t="n">
        <v>0</v>
      </c>
      <c r="DD192" s="3" t="n">
        <v>0</v>
      </c>
      <c r="DE192" s="3" t="n">
        <v>3</v>
      </c>
      <c r="DF192" s="3" t="n">
        <v>3</v>
      </c>
      <c r="DG192" s="3" t="n">
        <v>3</v>
      </c>
      <c r="DH192" s="3" t="n">
        <v>2</v>
      </c>
      <c r="DI192" s="3" t="n">
        <v>2</v>
      </c>
      <c r="DJ192" s="3" t="n">
        <v>2</v>
      </c>
      <c r="DK192" s="3" t="n">
        <v>6</v>
      </c>
      <c r="DL192" s="3" t="n">
        <v>20</v>
      </c>
    </row>
    <row r="193">
      <c r="A193" s="1" t="n">
        <v>192</v>
      </c>
      <c r="B193" s="3" t="n">
        <v>209</v>
      </c>
      <c r="C193" s="3" t="n">
        <v>7</v>
      </c>
      <c r="D193" s="4" t="inlineStr">
        <is>
          <t>Oriolus oriolus</t>
        </is>
      </c>
      <c r="E193" s="4" t="inlineStr">
        <is>
          <t>b</t>
        </is>
      </c>
      <c r="F193" s="4" t="inlineStr">
        <is>
          <t>m</t>
        </is>
      </c>
      <c r="G193" s="4" t="inlineStr">
        <is>
          <t>10mn</t>
        </is>
      </c>
      <c r="H193" s="4" t="inlineStr">
        <is>
          <t>HNORMAL</t>
        </is>
      </c>
      <c r="I193" s="4" t="inlineStr">
        <is>
          <t>POLY</t>
        </is>
      </c>
      <c r="J193" s="3" t="n">
        <v>80.45861772617855</v>
      </c>
      <c r="K193" s="3" t="n">
        <v>697.494903861476</v>
      </c>
      <c r="L193" s="3" t="n">
        <v>5</v>
      </c>
      <c r="M193" s="4" t="inlineStr">
        <is>
          <t>OrioOrio-b-10mn-m-hno-pol-la-ra-ma</t>
        </is>
      </c>
      <c r="N193" s="3" t="n">
        <v>1</v>
      </c>
      <c r="O193" s="3" t="n">
        <v>11</v>
      </c>
      <c r="P193" s="3" t="n">
        <v>80.33740051326021</v>
      </c>
      <c r="Q193" s="3" t="n">
        <v>902.361121603972</v>
      </c>
      <c r="R193" s="4" t="inlineStr">
        <is>
          <t>HNORMAL</t>
        </is>
      </c>
      <c r="S193" s="4" t="inlineStr">
        <is>
          <t>POLY</t>
        </is>
      </c>
      <c r="T193" s="4" t="inlineStr">
        <is>
          <t>AIC</t>
        </is>
      </c>
      <c r="U193" s="3" t="n">
        <v>95</v>
      </c>
      <c r="V193" s="3" t="n">
        <v>80.45861772617855</v>
      </c>
      <c r="W193" s="3" t="n">
        <v>697.494903861476</v>
      </c>
      <c r="X193" s="3" t="n">
        <v>5</v>
      </c>
      <c r="Y193" s="6" t="n">
        <v>2</v>
      </c>
      <c r="Z193" s="12" t="n">
        <v>45046.66330952547</v>
      </c>
      <c r="AA193" s="3" t="n">
        <v>0.707199</v>
      </c>
      <c r="AB193" s="4">
        <f>HYPERLINK("file:///OrioOrio-b-10mn-m-hno-pol-la-ra-ma-6he0dmuz", "OrioOrio-b-10mn-m-hno-pol-la-ra-ma-6he0dmuz")</f>
        <v/>
      </c>
      <c r="AC193" s="3" t="n">
        <v>9</v>
      </c>
      <c r="AD193" s="3" t="n">
        <v>94</v>
      </c>
      <c r="AE193" s="3" t="n">
        <v>94</v>
      </c>
      <c r="AF193" s="3" t="n">
        <v>0.09574468</v>
      </c>
      <c r="AG193" s="3" t="n">
        <v>0.3186741</v>
      </c>
      <c r="AH193" s="3" t="n">
        <v>0.05162986</v>
      </c>
      <c r="AI193" s="3" t="n">
        <v>0.1775532</v>
      </c>
      <c r="AJ193" s="3" t="n">
        <v>93</v>
      </c>
      <c r="AK193" s="3" t="n">
        <v>80.4586</v>
      </c>
      <c r="AL193" s="3" t="n">
        <v>697.495</v>
      </c>
      <c r="AM193" s="3" t="n">
        <v>81.81818181818181</v>
      </c>
      <c r="AN193" s="3" t="n">
        <v>1</v>
      </c>
      <c r="AO193" s="3" t="n">
        <v>0</v>
      </c>
      <c r="AP193" s="3" t="n">
        <v>105.7314</v>
      </c>
      <c r="AQ193" s="7" t="n">
        <v>0.9804872</v>
      </c>
      <c r="AR193" s="3" t="n">
        <v>0.9804872</v>
      </c>
      <c r="AS193" s="5" t="inlineStr"/>
      <c r="AT193" s="5" t="inlineStr"/>
      <c r="AU193" s="3" t="n">
        <v>5.553884e-05</v>
      </c>
      <c r="AV193" s="3" t="n">
        <v>0.3814217</v>
      </c>
      <c r="AW193" s="3" t="n">
        <v>2.374126e-05</v>
      </c>
      <c r="AX193" s="3" t="n">
        <v>0.0001299241</v>
      </c>
      <c r="AY193" s="3" t="n">
        <v>8</v>
      </c>
      <c r="AZ193" s="3" t="n">
        <v>0.07402033</v>
      </c>
      <c r="BA193" s="3" t="n">
        <v>0.3814217</v>
      </c>
      <c r="BB193" s="3" t="n">
        <v>0.03164156</v>
      </c>
      <c r="BC193" s="3" t="n">
        <v>0.1731586</v>
      </c>
      <c r="BD193" s="3" t="n">
        <v>8</v>
      </c>
      <c r="BE193" s="3" t="n">
        <v>189.7652</v>
      </c>
      <c r="BF193" s="3" t="n">
        <v>0.1907109</v>
      </c>
      <c r="BG193" s="3" t="n">
        <v>122.7229</v>
      </c>
      <c r="BH193" s="3" t="n">
        <v>293.432</v>
      </c>
      <c r="BI193" s="3" t="n">
        <v>8</v>
      </c>
      <c r="BJ193" s="3" t="n">
        <v>106.3028</v>
      </c>
      <c r="BK193" s="3" t="n">
        <v>105.9286</v>
      </c>
      <c r="BL193" s="3" t="n">
        <v>-51.86569</v>
      </c>
      <c r="BM193" s="7" t="n">
        <v>0.8908079</v>
      </c>
      <c r="BN193" s="3" t="n">
        <v>0.9</v>
      </c>
      <c r="BO193" s="3" t="n">
        <v>0.9</v>
      </c>
      <c r="BP193" s="4" t="inlineStr">
        <is>
          <t>HNORMAL</t>
        </is>
      </c>
      <c r="BQ193" s="4" t="inlineStr">
        <is>
          <t>POLY</t>
        </is>
      </c>
      <c r="BR193" s="3" t="n">
        <v>1</v>
      </c>
      <c r="BS193" s="3" t="n">
        <v>0</v>
      </c>
      <c r="BT193" s="3" t="n">
        <v>0</v>
      </c>
      <c r="BU193" s="3" t="n">
        <v>144.929</v>
      </c>
      <c r="BV193" s="5" t="inlineStr"/>
      <c r="BW193" s="5" t="inlineStr"/>
      <c r="BX193" s="3" t="n">
        <v>0.8463141</v>
      </c>
      <c r="BY193" s="3" t="n">
        <v>0.4970269</v>
      </c>
      <c r="BZ193" s="3" t="n">
        <v>0.3195177</v>
      </c>
      <c r="CA193" s="3" t="n">
        <v>2.241652</v>
      </c>
      <c r="CB193" s="3" t="n">
        <v>22.13886</v>
      </c>
      <c r="CC193" s="3" t="n">
        <v>0.8463141</v>
      </c>
      <c r="CD193" s="3" t="n">
        <v>0</v>
      </c>
      <c r="CE193" s="10" t="n">
        <v>0.4970269</v>
      </c>
      <c r="CF193" s="3" t="n">
        <v>0.3195177</v>
      </c>
      <c r="CG193" s="3" t="n">
        <v>2.241652</v>
      </c>
      <c r="CH193" s="3" t="n">
        <v>22.13886</v>
      </c>
      <c r="CI193" s="3" t="n">
        <v>20</v>
      </c>
      <c r="CJ193" s="3" t="n">
        <v>0.4970269</v>
      </c>
      <c r="CK193" s="3" t="n">
        <v>8</v>
      </c>
      <c r="CL193" s="3" t="n">
        <v>54</v>
      </c>
      <c r="CM193" s="3" t="n">
        <v>22.13886</v>
      </c>
      <c r="CN193" s="3" t="n">
        <v>0.6055650731267744</v>
      </c>
      <c r="CO193" s="3" t="n">
        <v>0.5036217269086178</v>
      </c>
      <c r="CP193" s="3" t="n">
        <v>0.3071666769622424</v>
      </c>
      <c r="CQ193" s="3" t="n">
        <v>0.3494472571138872</v>
      </c>
      <c r="CR193" s="3" t="n">
        <v>0.3457426718891279</v>
      </c>
      <c r="CS193" s="3" t="n">
        <v>0.1303308403209352</v>
      </c>
      <c r="CT193" s="3" t="n">
        <v>1</v>
      </c>
      <c r="CU193" s="3" t="n">
        <v>2</v>
      </c>
      <c r="CV193" s="3" t="n">
        <v>0</v>
      </c>
      <c r="CW193" s="3" t="n">
        <v>0</v>
      </c>
      <c r="CX193" s="3" t="n">
        <v>0</v>
      </c>
      <c r="CY193" s="3" t="n">
        <v>0</v>
      </c>
      <c r="CZ193" s="3" t="n">
        <v>0</v>
      </c>
      <c r="DA193" s="3" t="n">
        <v>0</v>
      </c>
      <c r="DB193" s="3" t="n">
        <v>0</v>
      </c>
      <c r="DC193" s="3" t="n">
        <v>0</v>
      </c>
      <c r="DD193" s="3" t="n">
        <v>0</v>
      </c>
      <c r="DE193" s="3" t="n">
        <v>1</v>
      </c>
      <c r="DF193" s="3" t="n">
        <v>2</v>
      </c>
      <c r="DG193" s="3" t="n">
        <v>2</v>
      </c>
      <c r="DH193" s="3" t="n">
        <v>3</v>
      </c>
      <c r="DI193" s="3" t="n">
        <v>3</v>
      </c>
      <c r="DJ193" s="3" t="n">
        <v>3</v>
      </c>
      <c r="DK193" s="3" t="n">
        <v>7</v>
      </c>
      <c r="DL193" s="3" t="n">
        <v>21</v>
      </c>
    </row>
    <row r="194">
      <c r="A194" s="1" t="n">
        <v>193</v>
      </c>
      <c r="B194" t="n">
        <v>203</v>
      </c>
      <c r="C194" t="n">
        <v>7</v>
      </c>
      <c r="D194" s="8" t="inlineStr">
        <is>
          <t>Oriolus oriolus</t>
        </is>
      </c>
      <c r="E194" s="8" t="inlineStr">
        <is>
          <t>b</t>
        </is>
      </c>
      <c r="F194" s="8" t="inlineStr">
        <is>
          <t>m</t>
        </is>
      </c>
      <c r="G194" s="8" t="inlineStr">
        <is>
          <t>10mn</t>
        </is>
      </c>
      <c r="H194" s="8" t="inlineStr">
        <is>
          <t>HNORMAL</t>
        </is>
      </c>
      <c r="I194" s="8" t="inlineStr">
        <is>
          <t>POLY</t>
        </is>
      </c>
      <c r="J194" s="9" t="inlineStr"/>
      <c r="K194" s="9" t="inlineStr"/>
      <c r="L194" t="n">
        <v>5</v>
      </c>
      <c r="M194" s="8" t="inlineStr">
        <is>
          <t>OrioOrio-b-10mn-m-hno-pol-ma</t>
        </is>
      </c>
      <c r="N194" t="n">
        <v>1</v>
      </c>
      <c r="O194" t="n">
        <v>11</v>
      </c>
      <c r="P194" t="n">
        <v>80.33740051326021</v>
      </c>
      <c r="Q194" t="n">
        <v>902.361121603972</v>
      </c>
      <c r="R194" s="8" t="inlineStr">
        <is>
          <t>HNORMAL</t>
        </is>
      </c>
      <c r="S194" s="8" t="inlineStr">
        <is>
          <t>POLY</t>
        </is>
      </c>
      <c r="T194" s="8" t="inlineStr">
        <is>
          <t>AIC</t>
        </is>
      </c>
      <c r="U194" t="n">
        <v>95</v>
      </c>
      <c r="V194" s="9" t="inlineStr"/>
      <c r="W194" s="9" t="inlineStr"/>
      <c r="X194" t="n">
        <v>5</v>
      </c>
      <c r="Y194" s="7" t="n">
        <v>1</v>
      </c>
      <c r="Z194" s="2" t="n">
        <v>45046.66330855324</v>
      </c>
      <c r="AA194" t="n">
        <v>0.7331099999999999</v>
      </c>
      <c r="AB194" s="8">
        <f>HYPERLINK("file:///OrioOrio-b-10mn-m-hno-pol-ma-k6b5kyna", "OrioOrio-b-10mn-m-hno-pol-ma-k6b5kyna")</f>
        <v/>
      </c>
      <c r="AC194" t="n">
        <v>11</v>
      </c>
      <c r="AD194" t="n">
        <v>94</v>
      </c>
      <c r="AE194" t="n">
        <v>94</v>
      </c>
      <c r="AF194" t="n">
        <v>0.1170213</v>
      </c>
      <c r="AG194" t="n">
        <v>0.2848401</v>
      </c>
      <c r="AH194" t="n">
        <v>0.06720278</v>
      </c>
      <c r="AI194" t="n">
        <v>0.203771</v>
      </c>
      <c r="AJ194" t="n">
        <v>93</v>
      </c>
      <c r="AK194" t="n">
        <v>0</v>
      </c>
      <c r="AL194" t="n">
        <v>902.3611</v>
      </c>
      <c r="AM194" t="n">
        <v>100</v>
      </c>
      <c r="AN194" t="n">
        <v>1</v>
      </c>
      <c r="AO194" t="n">
        <v>6.818300000000022</v>
      </c>
      <c r="AP194" t="n">
        <v>149.1595</v>
      </c>
      <c r="AQ194" s="10" t="n">
        <v>0.1000775</v>
      </c>
      <c r="AR194" t="n">
        <v>0.1000775</v>
      </c>
      <c r="AS194" s="9" t="inlineStr"/>
      <c r="AT194" s="9" t="inlineStr"/>
      <c r="AU194" t="n">
        <v>1.741053e-05</v>
      </c>
      <c r="AV194" t="n">
        <v>0.1531523</v>
      </c>
      <c r="AW194" t="n">
        <v>1.240137e-05</v>
      </c>
      <c r="AX194" t="n">
        <v>2.4443e-05</v>
      </c>
      <c r="AY194" t="n">
        <v>10</v>
      </c>
      <c r="AZ194" t="n">
        <v>0.1410773</v>
      </c>
      <c r="BA194" t="n">
        <v>0.1531523</v>
      </c>
      <c r="BB194" t="n">
        <v>0.1004881</v>
      </c>
      <c r="BC194" t="n">
        <v>0.1980613</v>
      </c>
      <c r="BD194" t="n">
        <v>10</v>
      </c>
      <c r="BE194" t="n">
        <v>338.9292</v>
      </c>
      <c r="BF194" t="n">
        <v>0.07657617</v>
      </c>
      <c r="BG194" t="n">
        <v>285.836</v>
      </c>
      <c r="BH194" t="n">
        <v>401.8843</v>
      </c>
      <c r="BI194" t="n">
        <v>10</v>
      </c>
      <c r="BJ194" t="n">
        <v>149.604</v>
      </c>
      <c r="BK194" t="n">
        <v>149.5574</v>
      </c>
      <c r="BL194" t="n">
        <v>-73.57975999999999</v>
      </c>
      <c r="BM194" s="10" t="n">
        <v>0.1160415</v>
      </c>
      <c r="BN194" t="n">
        <v>0.1</v>
      </c>
      <c r="BO194" t="n">
        <v>0.1</v>
      </c>
      <c r="BP194" s="8" t="inlineStr">
        <is>
          <t>HNORMAL</t>
        </is>
      </c>
      <c r="BQ194" s="8" t="inlineStr">
        <is>
          <t>POLY</t>
        </is>
      </c>
      <c r="BR194" t="n">
        <v>1</v>
      </c>
      <c r="BS194" t="n">
        <v>0</v>
      </c>
      <c r="BT194" t="n">
        <v>0</v>
      </c>
      <c r="BU194" t="n">
        <v>239.7526</v>
      </c>
      <c r="BV194" s="9" t="inlineStr"/>
      <c r="BW194" s="9" t="inlineStr"/>
      <c r="BX194" t="n">
        <v>0.3242627</v>
      </c>
      <c r="BY194" t="n">
        <v>0.323403</v>
      </c>
      <c r="BZ194" t="n">
        <v>0.1732384</v>
      </c>
      <c r="CA194" t="n">
        <v>0.6069459</v>
      </c>
      <c r="CB194" t="n">
        <v>86.95629</v>
      </c>
      <c r="CC194" t="n">
        <v>0.3242627</v>
      </c>
      <c r="CD194" t="n">
        <v>0</v>
      </c>
      <c r="CE194" s="10" t="n">
        <v>0.323403</v>
      </c>
      <c r="CF194" t="n">
        <v>0.1732384</v>
      </c>
      <c r="CG194" t="n">
        <v>0.6069459</v>
      </c>
      <c r="CH194" t="n">
        <v>86.95629</v>
      </c>
      <c r="CI194" t="n">
        <v>8</v>
      </c>
      <c r="CJ194" t="n">
        <v>0.323403</v>
      </c>
      <c r="CK194" t="n">
        <v>4</v>
      </c>
      <c r="CL194" t="n">
        <v>15</v>
      </c>
      <c r="CM194" t="n">
        <v>86.95629</v>
      </c>
      <c r="CN194" t="n">
        <v>0.2290775770962366</v>
      </c>
      <c r="CO194" t="n">
        <v>0.2480630707600913</v>
      </c>
      <c r="CP194" t="n">
        <v>0.2307466211244388</v>
      </c>
      <c r="CQ194" t="n">
        <v>0.2102927794394382</v>
      </c>
      <c r="CR194" t="n">
        <v>0.2137795887880504</v>
      </c>
      <c r="CS194" t="n">
        <v>0.2018477814113783</v>
      </c>
      <c r="CT194" t="n">
        <v>0</v>
      </c>
      <c r="CU194" t="n">
        <v>0</v>
      </c>
      <c r="CV194" t="n">
        <v>1</v>
      </c>
      <c r="CW194" t="n">
        <v>1</v>
      </c>
      <c r="CX194" t="n">
        <v>0</v>
      </c>
      <c r="CY194" t="n">
        <v>1</v>
      </c>
      <c r="CZ194" t="n">
        <v>1</v>
      </c>
      <c r="DA194" t="n">
        <v>0</v>
      </c>
      <c r="DB194" t="n">
        <v>0</v>
      </c>
      <c r="DC194" t="n">
        <v>0</v>
      </c>
      <c r="DD194" t="n">
        <v>0</v>
      </c>
      <c r="DE194" t="n">
        <v>8</v>
      </c>
      <c r="DF194" t="n">
        <v>8</v>
      </c>
      <c r="DG194" t="n">
        <v>7</v>
      </c>
      <c r="DH194" t="n">
        <v>4</v>
      </c>
      <c r="DI194" t="n">
        <v>4</v>
      </c>
      <c r="DJ194" t="n">
        <v>4</v>
      </c>
      <c r="DK194" t="n">
        <v>2</v>
      </c>
      <c r="DL194" t="n">
        <v>3</v>
      </c>
    </row>
    <row r="195">
      <c r="A195" s="1" t="n">
        <v>194</v>
      </c>
      <c r="B195" s="3" t="n">
        <v>207</v>
      </c>
      <c r="C195" s="3" t="n">
        <v>7</v>
      </c>
      <c r="D195" s="4" t="inlineStr">
        <is>
          <t>Oriolus oriolus</t>
        </is>
      </c>
      <c r="E195" s="4" t="inlineStr">
        <is>
          <t>b</t>
        </is>
      </c>
      <c r="F195" s="4" t="inlineStr">
        <is>
          <t>m</t>
        </is>
      </c>
      <c r="G195" s="4" t="inlineStr">
        <is>
          <t>10mn</t>
        </is>
      </c>
      <c r="H195" s="4" t="inlineStr">
        <is>
          <t>HNORMAL</t>
        </is>
      </c>
      <c r="I195" s="4" t="inlineStr">
        <is>
          <t>POLY</t>
        </is>
      </c>
      <c r="J195" s="3" t="n">
        <v>83.03831689861811</v>
      </c>
      <c r="K195" s="5" t="inlineStr"/>
      <c r="L195" s="3" t="n">
        <v>5</v>
      </c>
      <c r="M195" s="4" t="inlineStr">
        <is>
          <t>OrioOrio-b-10mn-m-hno-pol-la-ma</t>
        </is>
      </c>
      <c r="N195" s="3" t="n">
        <v>1</v>
      </c>
      <c r="O195" s="3" t="n">
        <v>11</v>
      </c>
      <c r="P195" s="3" t="n">
        <v>80.33740051326021</v>
      </c>
      <c r="Q195" s="3" t="n">
        <v>902.361121603972</v>
      </c>
      <c r="R195" s="4" t="inlineStr">
        <is>
          <t>HNORMAL</t>
        </is>
      </c>
      <c r="S195" s="4" t="inlineStr">
        <is>
          <t>POLY</t>
        </is>
      </c>
      <c r="T195" s="4" t="inlineStr">
        <is>
          <t>AIC</t>
        </is>
      </c>
      <c r="U195" s="3" t="n">
        <v>95</v>
      </c>
      <c r="V195" s="3" t="n">
        <v>83.03831689861811</v>
      </c>
      <c r="W195" s="5" t="inlineStr"/>
      <c r="X195" s="3" t="n">
        <v>5</v>
      </c>
      <c r="Y195" s="7" t="n">
        <v>1</v>
      </c>
      <c r="Z195" s="12" t="n">
        <v>45046.66330909722</v>
      </c>
      <c r="AA195" s="3" t="n">
        <v>0.69115</v>
      </c>
      <c r="AB195" s="4">
        <f>HYPERLINK("file:///OrioOrio-b-10mn-m-hno-pol-la-ma-6ehtk6a6", "OrioOrio-b-10mn-m-hno-pol-la-ma-6ehtk6a6")</f>
        <v/>
      </c>
      <c r="AC195" s="3" t="n">
        <v>10</v>
      </c>
      <c r="AD195" s="3" t="n">
        <v>94</v>
      </c>
      <c r="AE195" s="3" t="n">
        <v>94</v>
      </c>
      <c r="AF195" s="3" t="n">
        <v>0.106383</v>
      </c>
      <c r="AG195" s="3" t="n">
        <v>0.3005371</v>
      </c>
      <c r="AH195" s="3" t="n">
        <v>0.05932868</v>
      </c>
      <c r="AI195" s="3" t="n">
        <v>0.1907566</v>
      </c>
      <c r="AJ195" s="3" t="n">
        <v>93</v>
      </c>
      <c r="AK195" s="3" t="n">
        <v>83.03830000000001</v>
      </c>
      <c r="AL195" s="3" t="n">
        <v>902.3611</v>
      </c>
      <c r="AM195" s="3" t="n">
        <v>90.90909090909091</v>
      </c>
      <c r="AN195" s="3" t="n">
        <v>1</v>
      </c>
      <c r="AO195" s="3" t="n">
        <v>0</v>
      </c>
      <c r="AP195" s="3" t="n">
        <v>134.69</v>
      </c>
      <c r="AQ195" s="10" t="n">
        <v>0.1055145</v>
      </c>
      <c r="AR195" s="3" t="n">
        <v>0.1055145</v>
      </c>
      <c r="AS195" s="5" t="inlineStr"/>
      <c r="AT195" s="5" t="inlineStr"/>
      <c r="AU195" s="3" t="n">
        <v>1.781738e-05</v>
      </c>
      <c r="AV195" s="3" t="n">
        <v>0.1695501</v>
      </c>
      <c r="AW195" s="3" t="n">
        <v>1.217445e-05</v>
      </c>
      <c r="AX195" s="3" t="n">
        <v>2.607583e-05</v>
      </c>
      <c r="AY195" s="3" t="n">
        <v>9</v>
      </c>
      <c r="AZ195" s="3" t="n">
        <v>0.1378559</v>
      </c>
      <c r="BA195" s="3" t="n">
        <v>0.1695501</v>
      </c>
      <c r="BB195" s="3" t="n">
        <v>0.09419569</v>
      </c>
      <c r="BC195" s="3" t="n">
        <v>0.2017529</v>
      </c>
      <c r="BD195" s="3" t="n">
        <v>9</v>
      </c>
      <c r="BE195" s="3" t="n">
        <v>335.0373</v>
      </c>
      <c r="BF195" s="3" t="n">
        <v>0.08477503</v>
      </c>
      <c r="BG195" s="3" t="n">
        <v>276.6659</v>
      </c>
      <c r="BH195" s="3" t="n">
        <v>405.724</v>
      </c>
      <c r="BI195" s="3" t="n">
        <v>9</v>
      </c>
      <c r="BJ195" s="3" t="n">
        <v>135.19</v>
      </c>
      <c r="BK195" s="3" t="n">
        <v>134.9926</v>
      </c>
      <c r="BL195" s="3" t="n">
        <v>-66.34499</v>
      </c>
      <c r="BM195" s="10" t="n">
        <v>0.10153</v>
      </c>
      <c r="BN195" s="3" t="n">
        <v>0.1</v>
      </c>
      <c r="BO195" s="3" t="n">
        <v>0.05</v>
      </c>
      <c r="BP195" s="4" t="inlineStr">
        <is>
          <t>HNORMAL</t>
        </is>
      </c>
      <c r="BQ195" s="4" t="inlineStr">
        <is>
          <t>POLY</t>
        </is>
      </c>
      <c r="BR195" s="3" t="n">
        <v>1</v>
      </c>
      <c r="BS195" s="3" t="n">
        <v>0</v>
      </c>
      <c r="BT195" s="3" t="n">
        <v>0</v>
      </c>
      <c r="BU195" s="3" t="n">
        <v>244.0004</v>
      </c>
      <c r="BV195" s="5" t="inlineStr"/>
      <c r="BW195" s="5" t="inlineStr"/>
      <c r="BX195" s="3" t="n">
        <v>0.3016727</v>
      </c>
      <c r="BY195" s="3" t="n">
        <v>0.3450649</v>
      </c>
      <c r="BZ195" s="3" t="n">
        <v>0.1547371</v>
      </c>
      <c r="CA195" s="3" t="n">
        <v>0.588136</v>
      </c>
      <c r="CB195" s="3" t="n">
        <v>78.96424</v>
      </c>
      <c r="CC195" s="3" t="n">
        <v>0.3016727</v>
      </c>
      <c r="CD195" s="3" t="n">
        <v>0</v>
      </c>
      <c r="CE195" s="10" t="n">
        <v>0.3450649</v>
      </c>
      <c r="CF195" s="3" t="n">
        <v>0.1547371</v>
      </c>
      <c r="CG195" s="3" t="n">
        <v>0.588136</v>
      </c>
      <c r="CH195" s="3" t="n">
        <v>78.96424</v>
      </c>
      <c r="CI195" s="3" t="n">
        <v>7</v>
      </c>
      <c r="CJ195" s="3" t="n">
        <v>0.3450649</v>
      </c>
      <c r="CK195" s="3" t="n">
        <v>4</v>
      </c>
      <c r="CL195" s="3" t="n">
        <v>14</v>
      </c>
      <c r="CM195" s="3" t="n">
        <v>78.96424</v>
      </c>
      <c r="CN195" s="3" t="n">
        <v>0.1973686791253056</v>
      </c>
      <c r="CO195" s="3" t="n">
        <v>0.2146135332977486</v>
      </c>
      <c r="CP195" s="3" t="n">
        <v>0.1936834604067836</v>
      </c>
      <c r="CQ195" s="3" t="n">
        <v>0.1810437778416692</v>
      </c>
      <c r="CR195" s="3" t="n">
        <v>0.1802710858476341</v>
      </c>
      <c r="CS195" s="3" t="n">
        <v>0.1628461192552232</v>
      </c>
      <c r="CT195" s="3" t="n">
        <v>1</v>
      </c>
      <c r="CU195" s="3" t="n">
        <v>0</v>
      </c>
      <c r="CV195" s="3" t="n">
        <v>0</v>
      </c>
      <c r="CW195" s="3" t="n">
        <v>0</v>
      </c>
      <c r="CX195" s="3" t="n">
        <v>0</v>
      </c>
      <c r="CY195" s="3" t="n">
        <v>1</v>
      </c>
      <c r="CZ195" s="3" t="n">
        <v>1</v>
      </c>
      <c r="DA195" s="3" t="n">
        <v>0</v>
      </c>
      <c r="DB195" s="3" t="n">
        <v>0</v>
      </c>
      <c r="DC195" s="3" t="n">
        <v>0</v>
      </c>
      <c r="DD195" s="3" t="n">
        <v>0</v>
      </c>
      <c r="DE195" s="3" t="n">
        <v>7</v>
      </c>
      <c r="DF195" s="3" t="n">
        <v>9</v>
      </c>
      <c r="DG195" s="3" t="n">
        <v>9</v>
      </c>
      <c r="DH195" s="3" t="n">
        <v>5</v>
      </c>
      <c r="DI195" s="3" t="n">
        <v>5</v>
      </c>
      <c r="DJ195" s="3" t="n">
        <v>6</v>
      </c>
      <c r="DK195" s="3" t="n">
        <v>5</v>
      </c>
      <c r="DL195" s="3" t="n">
        <v>27</v>
      </c>
    </row>
    <row r="196">
      <c r="A196" s="1" t="n">
        <v>195</v>
      </c>
      <c r="B196" t="n">
        <v>213</v>
      </c>
      <c r="C196" t="n">
        <v>7</v>
      </c>
      <c r="D196" s="8" t="inlineStr">
        <is>
          <t>Oriolus oriolus</t>
        </is>
      </c>
      <c r="E196" s="8" t="inlineStr">
        <is>
          <t>b</t>
        </is>
      </c>
      <c r="F196" s="8" t="inlineStr">
        <is>
          <t>m</t>
        </is>
      </c>
      <c r="G196" s="8" t="inlineStr">
        <is>
          <t>10mn</t>
        </is>
      </c>
      <c r="H196" s="8" t="inlineStr">
        <is>
          <t>HNORMAL</t>
        </is>
      </c>
      <c r="I196" s="8" t="inlineStr">
        <is>
          <t>POLY</t>
        </is>
      </c>
      <c r="J196" t="n">
        <v>20</v>
      </c>
      <c r="K196" s="9" t="inlineStr"/>
      <c r="L196" s="9" t="inlineStr"/>
      <c r="M196" s="8" t="inlineStr">
        <is>
          <t>OrioOrio-b-10mn-m-hno-pol-l20</t>
        </is>
      </c>
      <c r="N196" t="n">
        <v>0</v>
      </c>
      <c r="O196" t="n">
        <v>11</v>
      </c>
      <c r="P196" t="n">
        <v>80.33740051326021</v>
      </c>
      <c r="Q196" t="n">
        <v>902.361121603972</v>
      </c>
      <c r="R196" s="8" t="inlineStr">
        <is>
          <t>HNORMAL</t>
        </is>
      </c>
      <c r="S196" s="8" t="inlineStr">
        <is>
          <t>POLY</t>
        </is>
      </c>
      <c r="T196" s="8" t="inlineStr">
        <is>
          <t>AIC</t>
        </is>
      </c>
      <c r="U196" t="n">
        <v>95</v>
      </c>
      <c r="V196" t="n">
        <v>20</v>
      </c>
      <c r="W196" s="9" t="inlineStr"/>
      <c r="X196" s="9" t="inlineStr"/>
      <c r="Y196" s="7" t="n">
        <v>1</v>
      </c>
      <c r="Z196" s="2" t="n">
        <v>45046.66330972222</v>
      </c>
      <c r="AA196" t="n">
        <v>0.7331979999999999</v>
      </c>
      <c r="AB196" s="8">
        <f>HYPERLINK("file:///OrioOrio-b-10mn-m-hno-pol-l20-5u1ualme", "OrioOrio-b-10mn-m-hno-pol-l20-5u1ualme")</f>
        <v/>
      </c>
      <c r="AC196" t="n">
        <v>11</v>
      </c>
      <c r="AD196" t="n">
        <v>94</v>
      </c>
      <c r="AE196" t="n">
        <v>94</v>
      </c>
      <c r="AF196" t="n">
        <v>0.1170213</v>
      </c>
      <c r="AG196" t="n">
        <v>0.2848401</v>
      </c>
      <c r="AH196" t="n">
        <v>0.06720278</v>
      </c>
      <c r="AI196" t="n">
        <v>0.203771</v>
      </c>
      <c r="AJ196" t="n">
        <v>93</v>
      </c>
      <c r="AK196" t="n">
        <v>20</v>
      </c>
      <c r="AL196" t="n">
        <v>902.3611</v>
      </c>
      <c r="AM196" t="n">
        <v>100</v>
      </c>
      <c r="AN196" t="n">
        <v>1</v>
      </c>
      <c r="AO196" t="n">
        <v>6.931299999999993</v>
      </c>
      <c r="AP196" t="n">
        <v>149.0827</v>
      </c>
      <c r="AQ196" s="10" t="n">
        <v>0.02234811</v>
      </c>
      <c r="AR196" t="n">
        <v>0.03708076</v>
      </c>
      <c r="AS196" t="n">
        <v>0.02234811</v>
      </c>
      <c r="AT196" s="9" t="inlineStr"/>
      <c r="AU196" t="n">
        <v>1.753632e-05</v>
      </c>
      <c r="AV196" t="n">
        <v>0.1531376</v>
      </c>
      <c r="AW196" t="n">
        <v>1.249137e-05</v>
      </c>
      <c r="AX196" t="n">
        <v>2.461881e-05</v>
      </c>
      <c r="AY196" t="n">
        <v>10</v>
      </c>
      <c r="AZ196" t="n">
        <v>0.1400654</v>
      </c>
      <c r="BA196" t="n">
        <v>0.1531376</v>
      </c>
      <c r="BB196" t="n">
        <v>0.09977052</v>
      </c>
      <c r="BC196" t="n">
        <v>0.1966343</v>
      </c>
      <c r="BD196" t="n">
        <v>10</v>
      </c>
      <c r="BE196" t="n">
        <v>337.7114</v>
      </c>
      <c r="BF196" t="n">
        <v>0.07656880000000001</v>
      </c>
      <c r="BG196" t="n">
        <v>284.8136</v>
      </c>
      <c r="BH196" t="n">
        <v>400.4338</v>
      </c>
      <c r="BI196" t="n">
        <v>10</v>
      </c>
      <c r="BJ196" t="n">
        <v>149.5271</v>
      </c>
      <c r="BK196" t="n">
        <v>149.4806</v>
      </c>
      <c r="BL196" t="n">
        <v>-73.54134999999999</v>
      </c>
      <c r="BM196" s="10" t="n">
        <v>0.1148281</v>
      </c>
      <c r="BN196" t="n">
        <v>0.1</v>
      </c>
      <c r="BO196" t="n">
        <v>0.1</v>
      </c>
      <c r="BP196" s="8" t="inlineStr">
        <is>
          <t>HNORMAL</t>
        </is>
      </c>
      <c r="BQ196" s="8" t="inlineStr">
        <is>
          <t>POLY</t>
        </is>
      </c>
      <c r="BR196" t="n">
        <v>1</v>
      </c>
      <c r="BS196" t="n">
        <v>0</v>
      </c>
      <c r="BT196" t="n">
        <v>0</v>
      </c>
      <c r="BU196" t="n">
        <v>239.3068</v>
      </c>
      <c r="BV196" s="9" t="inlineStr"/>
      <c r="BW196" s="9" t="inlineStr"/>
      <c r="BX196" t="n">
        <v>0.3266054</v>
      </c>
      <c r="BY196" t="n">
        <v>0.3233961</v>
      </c>
      <c r="BZ196" t="n">
        <v>0.1744923</v>
      </c>
      <c r="CA196" t="n">
        <v>0.6113226</v>
      </c>
      <c r="CB196" t="n">
        <v>86.96341</v>
      </c>
      <c r="CC196" t="n">
        <v>0.3266054</v>
      </c>
      <c r="CD196" t="n">
        <v>0</v>
      </c>
      <c r="CE196" s="10" t="n">
        <v>0.3233961</v>
      </c>
      <c r="CF196" t="n">
        <v>0.1744923</v>
      </c>
      <c r="CG196" t="n">
        <v>0.6113226</v>
      </c>
      <c r="CH196" t="n">
        <v>86.96341</v>
      </c>
      <c r="CI196" t="n">
        <v>8</v>
      </c>
      <c r="CJ196" t="n">
        <v>0.3233961</v>
      </c>
      <c r="CK196" t="n">
        <v>4</v>
      </c>
      <c r="CL196" t="n">
        <v>15</v>
      </c>
      <c r="CM196" t="n">
        <v>86.96341</v>
      </c>
      <c r="CN196" t="n">
        <v>0.1846375695448089</v>
      </c>
      <c r="CO196" t="n">
        <v>0.2054042194528846</v>
      </c>
      <c r="CP196" t="n">
        <v>0.1910673195597693</v>
      </c>
      <c r="CQ196" t="n">
        <v>0.1505347961274638</v>
      </c>
      <c r="CR196" t="n">
        <v>0.1805574848142275</v>
      </c>
      <c r="CS196" t="n">
        <v>0.1706821785551233</v>
      </c>
      <c r="CT196" t="n">
        <v>1</v>
      </c>
      <c r="CU196" t="n">
        <v>0</v>
      </c>
      <c r="CV196" t="n">
        <v>1</v>
      </c>
      <c r="CW196" t="n">
        <v>1</v>
      </c>
      <c r="CX196" t="n">
        <v>0</v>
      </c>
      <c r="CY196" t="n">
        <v>1</v>
      </c>
      <c r="CZ196" t="n">
        <v>1</v>
      </c>
      <c r="DA196" t="n">
        <v>0</v>
      </c>
      <c r="DB196" t="n">
        <v>0</v>
      </c>
      <c r="DC196" t="n">
        <v>0</v>
      </c>
      <c r="DD196" t="n">
        <v>0</v>
      </c>
      <c r="DE196" t="n">
        <v>9</v>
      </c>
      <c r="DF196" t="n">
        <v>10</v>
      </c>
      <c r="DG196" t="n">
        <v>10</v>
      </c>
      <c r="DH196" t="n">
        <v>6</v>
      </c>
      <c r="DI196" t="n">
        <v>6</v>
      </c>
      <c r="DJ196" t="n">
        <v>5</v>
      </c>
      <c r="DK196" t="n">
        <v>3</v>
      </c>
      <c r="DL196" t="n">
        <v>15</v>
      </c>
    </row>
    <row r="197">
      <c r="A197" s="1" t="n">
        <v>196</v>
      </c>
      <c r="B197" t="n">
        <v>202</v>
      </c>
      <c r="C197" t="n">
        <v>7</v>
      </c>
      <c r="D197" s="8" t="inlineStr">
        <is>
          <t>Oriolus oriolus</t>
        </is>
      </c>
      <c r="E197" s="8" t="inlineStr">
        <is>
          <t>b</t>
        </is>
      </c>
      <c r="F197" s="8" t="inlineStr">
        <is>
          <t>m</t>
        </is>
      </c>
      <c r="G197" s="8" t="inlineStr">
        <is>
          <t>10mn</t>
        </is>
      </c>
      <c r="H197" s="8" t="inlineStr">
        <is>
          <t>HNORMAL</t>
        </is>
      </c>
      <c r="I197" s="8" t="inlineStr">
        <is>
          <t>POLY</t>
        </is>
      </c>
      <c r="J197" s="9" t="inlineStr"/>
      <c r="K197" s="9" t="inlineStr"/>
      <c r="L197" s="9" t="inlineStr"/>
      <c r="M197" s="8" t="inlineStr">
        <is>
          <t>OrioOrio-b-10mn-m-hno-pol</t>
        </is>
      </c>
      <c r="N197" t="n">
        <v>0</v>
      </c>
      <c r="O197" t="n">
        <v>11</v>
      </c>
      <c r="P197" t="n">
        <v>80.33740051326021</v>
      </c>
      <c r="Q197" t="n">
        <v>902.361121603972</v>
      </c>
      <c r="R197" s="8" t="inlineStr">
        <is>
          <t>HNORMAL</t>
        </is>
      </c>
      <c r="S197" s="8" t="inlineStr">
        <is>
          <t>POLY</t>
        </is>
      </c>
      <c r="T197" s="8" t="inlineStr">
        <is>
          <t>AIC</t>
        </is>
      </c>
      <c r="U197" t="n">
        <v>95</v>
      </c>
      <c r="V197" s="9" t="inlineStr"/>
      <c r="W197" s="9" t="inlineStr"/>
      <c r="X197" s="9" t="inlineStr"/>
      <c r="Y197" s="7" t="n">
        <v>1</v>
      </c>
      <c r="Z197" s="2" t="n">
        <v>45046.66330811343</v>
      </c>
      <c r="AA197" t="n">
        <v>0.715564</v>
      </c>
      <c r="AB197" s="8">
        <f>HYPERLINK("file:///OrioOrio-b-10mn-m-hno-pol-dut_vcx5", "OrioOrio-b-10mn-m-hno-pol-dut_vcx5")</f>
        <v/>
      </c>
      <c r="AC197" t="n">
        <v>11</v>
      </c>
      <c r="AD197" t="n">
        <v>94</v>
      </c>
      <c r="AE197" t="n">
        <v>94</v>
      </c>
      <c r="AF197" t="n">
        <v>0.1170213</v>
      </c>
      <c r="AG197" t="n">
        <v>0.2848401</v>
      </c>
      <c r="AH197" t="n">
        <v>0.06720278</v>
      </c>
      <c r="AI197" t="n">
        <v>0.203771</v>
      </c>
      <c r="AJ197" t="n">
        <v>93</v>
      </c>
      <c r="AK197" t="n">
        <v>0</v>
      </c>
      <c r="AL197" t="n">
        <v>902.3611</v>
      </c>
      <c r="AM197" t="n">
        <v>100</v>
      </c>
      <c r="AN197" t="n">
        <v>1</v>
      </c>
      <c r="AO197" t="n">
        <v>6.818300000000022</v>
      </c>
      <c r="AP197" t="n">
        <v>149.1595</v>
      </c>
      <c r="AQ197" s="10" t="n">
        <v>0.01585686</v>
      </c>
      <c r="AR197" t="n">
        <v>0.02713162</v>
      </c>
      <c r="AS197" t="n">
        <v>0.01585686</v>
      </c>
      <c r="AT197" s="9" t="inlineStr"/>
      <c r="AU197" t="n">
        <v>1.741053e-05</v>
      </c>
      <c r="AV197" t="n">
        <v>0.1531523</v>
      </c>
      <c r="AW197" t="n">
        <v>1.240137e-05</v>
      </c>
      <c r="AX197" t="n">
        <v>2.4443e-05</v>
      </c>
      <c r="AY197" t="n">
        <v>10</v>
      </c>
      <c r="AZ197" t="n">
        <v>0.1410773</v>
      </c>
      <c r="BA197" t="n">
        <v>0.1531523</v>
      </c>
      <c r="BB197" t="n">
        <v>0.1004881</v>
      </c>
      <c r="BC197" t="n">
        <v>0.1980613</v>
      </c>
      <c r="BD197" t="n">
        <v>10</v>
      </c>
      <c r="BE197" t="n">
        <v>338.9292</v>
      </c>
      <c r="BF197" t="n">
        <v>0.07657617</v>
      </c>
      <c r="BG197" t="n">
        <v>285.836</v>
      </c>
      <c r="BH197" t="n">
        <v>401.8843</v>
      </c>
      <c r="BI197" t="n">
        <v>10</v>
      </c>
      <c r="BJ197" t="n">
        <v>149.604</v>
      </c>
      <c r="BK197" t="n">
        <v>149.5574</v>
      </c>
      <c r="BL197" t="n">
        <v>-73.57975999999999</v>
      </c>
      <c r="BM197" s="10" t="n">
        <v>0.1160415</v>
      </c>
      <c r="BN197" t="n">
        <v>0.1</v>
      </c>
      <c r="BO197" t="n">
        <v>0.1</v>
      </c>
      <c r="BP197" s="8" t="inlineStr">
        <is>
          <t>HNORMAL</t>
        </is>
      </c>
      <c r="BQ197" s="8" t="inlineStr">
        <is>
          <t>POLY</t>
        </is>
      </c>
      <c r="BR197" t="n">
        <v>1</v>
      </c>
      <c r="BS197" t="n">
        <v>0</v>
      </c>
      <c r="BT197" t="n">
        <v>0</v>
      </c>
      <c r="BU197" t="n">
        <v>239.7526</v>
      </c>
      <c r="BV197" s="9" t="inlineStr"/>
      <c r="BW197" s="9" t="inlineStr"/>
      <c r="BX197" t="n">
        <v>0.3242627</v>
      </c>
      <c r="BY197" t="n">
        <v>0.323403</v>
      </c>
      <c r="BZ197" t="n">
        <v>0.1732384</v>
      </c>
      <c r="CA197" t="n">
        <v>0.6069459</v>
      </c>
      <c r="CB197" t="n">
        <v>86.95629</v>
      </c>
      <c r="CC197" t="n">
        <v>0.3242627</v>
      </c>
      <c r="CD197" t="n">
        <v>0</v>
      </c>
      <c r="CE197" s="10" t="n">
        <v>0.323403</v>
      </c>
      <c r="CF197" t="n">
        <v>0.1732384</v>
      </c>
      <c r="CG197" t="n">
        <v>0.6069459</v>
      </c>
      <c r="CH197" t="n">
        <v>86.95629</v>
      </c>
      <c r="CI197" t="n">
        <v>8</v>
      </c>
      <c r="CJ197" t="n">
        <v>0.323403</v>
      </c>
      <c r="CK197" t="n">
        <v>4</v>
      </c>
      <c r="CL197" t="n">
        <v>15</v>
      </c>
      <c r="CM197" t="n">
        <v>86.95629</v>
      </c>
      <c r="CN197" t="n">
        <v>0.1760677564134671</v>
      </c>
      <c r="CO197" t="n">
        <v>0.1970367377646205</v>
      </c>
      <c r="CP197" t="n">
        <v>0.183282265019364</v>
      </c>
      <c r="CQ197" t="n">
        <v>0.1396432931324766</v>
      </c>
      <c r="CR197" t="n">
        <v>0.1742063966737298</v>
      </c>
      <c r="CS197" t="n">
        <v>0.1644833114125083</v>
      </c>
      <c r="CT197" t="n">
        <v>0</v>
      </c>
      <c r="CU197" t="n">
        <v>0</v>
      </c>
      <c r="CV197" t="n">
        <v>1</v>
      </c>
      <c r="CW197" t="n">
        <v>1</v>
      </c>
      <c r="CX197" t="n">
        <v>0</v>
      </c>
      <c r="CY197" t="n">
        <v>1</v>
      </c>
      <c r="CZ197" t="n">
        <v>1</v>
      </c>
      <c r="DA197" t="n">
        <v>0</v>
      </c>
      <c r="DB197" t="n">
        <v>0</v>
      </c>
      <c r="DC197" t="n">
        <v>0</v>
      </c>
      <c r="DD197" t="n">
        <v>0</v>
      </c>
      <c r="DE197" t="n">
        <v>10</v>
      </c>
      <c r="DF197" t="n">
        <v>11</v>
      </c>
      <c r="DG197" t="n">
        <v>11</v>
      </c>
      <c r="DH197" t="n">
        <v>7</v>
      </c>
      <c r="DI197" t="n">
        <v>7</v>
      </c>
      <c r="DJ197" t="n">
        <v>7</v>
      </c>
      <c r="DK197" t="n">
        <v>4</v>
      </c>
      <c r="DL197" t="n">
        <v>1</v>
      </c>
    </row>
    <row r="198">
      <c r="A198" s="1" t="n">
        <v>197</v>
      </c>
      <c r="B198" s="3" t="n">
        <v>222</v>
      </c>
      <c r="C198" s="3" t="n">
        <v>7</v>
      </c>
      <c r="D198" s="4" t="inlineStr">
        <is>
          <t>Oriolus oriolus</t>
        </is>
      </c>
      <c r="E198" s="4" t="inlineStr">
        <is>
          <t>b</t>
        </is>
      </c>
      <c r="F198" s="4" t="inlineStr">
        <is>
          <t>m</t>
        </is>
      </c>
      <c r="G198" s="4" t="inlineStr">
        <is>
          <t>10mn</t>
        </is>
      </c>
      <c r="H198" s="4" t="inlineStr">
        <is>
          <t>HAZARD</t>
        </is>
      </c>
      <c r="I198" s="4" t="inlineStr">
        <is>
          <t>POLY</t>
        </is>
      </c>
      <c r="J198" s="3" t="n">
        <v>82.91794968269333</v>
      </c>
      <c r="K198" s="5" t="inlineStr"/>
      <c r="L198" s="3" t="n">
        <v>4</v>
      </c>
      <c r="M198" s="4" t="inlineStr">
        <is>
          <t>OrioOrio-b-10mn-m-haz-pol-la-ma</t>
        </is>
      </c>
      <c r="N198" s="3" t="n">
        <v>1</v>
      </c>
      <c r="O198" s="3" t="n">
        <v>11</v>
      </c>
      <c r="P198" s="3" t="n">
        <v>80.33740051326021</v>
      </c>
      <c r="Q198" s="3" t="n">
        <v>902.361121603972</v>
      </c>
      <c r="R198" s="4" t="inlineStr">
        <is>
          <t>HAZARD</t>
        </is>
      </c>
      <c r="S198" s="4" t="inlineStr">
        <is>
          <t>POLY</t>
        </is>
      </c>
      <c r="T198" s="4" t="inlineStr">
        <is>
          <t>AIC</t>
        </is>
      </c>
      <c r="U198" s="3" t="n">
        <v>95</v>
      </c>
      <c r="V198" s="3" t="n">
        <v>82.91794968269333</v>
      </c>
      <c r="W198" s="5" t="inlineStr"/>
      <c r="X198" s="3" t="n">
        <v>4</v>
      </c>
      <c r="Y198" s="6" t="n">
        <v>2</v>
      </c>
      <c r="Z198" s="12" t="n">
        <v>45046.66331563657</v>
      </c>
      <c r="AA198" s="3" t="n">
        <v>2.419043</v>
      </c>
      <c r="AB198" s="4">
        <f>HYPERLINK("file:///OrioOrio-b-10mn-m-haz-pol-la-ma-fxa6mf7w", "OrioOrio-b-10mn-m-haz-pol-la-ma-fxa6mf7w")</f>
        <v/>
      </c>
      <c r="AC198" s="3" t="n">
        <v>10</v>
      </c>
      <c r="AD198" s="3" t="n">
        <v>94</v>
      </c>
      <c r="AE198" s="3" t="n">
        <v>94</v>
      </c>
      <c r="AF198" s="3" t="n">
        <v>0.106383</v>
      </c>
      <c r="AG198" s="3" t="n">
        <v>0.3005371</v>
      </c>
      <c r="AH198" s="3" t="n">
        <v>0.05932868</v>
      </c>
      <c r="AI198" s="3" t="n">
        <v>0.1907566</v>
      </c>
      <c r="AJ198" s="3" t="n">
        <v>93</v>
      </c>
      <c r="AK198" s="3" t="n">
        <v>82.9179</v>
      </c>
      <c r="AL198" s="3" t="n">
        <v>902.3611</v>
      </c>
      <c r="AM198" s="3" t="n">
        <v>90.90909090909091</v>
      </c>
      <c r="AN198" s="3" t="n">
        <v>2</v>
      </c>
      <c r="AO198" s="3" t="n">
        <v>0</v>
      </c>
      <c r="AP198" s="3" t="n">
        <v>130.284</v>
      </c>
      <c r="AQ198" s="10" t="n">
        <v>0.005218267</v>
      </c>
      <c r="AR198" s="3" t="n">
        <v>0.005218267</v>
      </c>
      <c r="AS198" s="5" t="inlineStr"/>
      <c r="AT198" s="5" t="inlineStr"/>
      <c r="AU198" s="3" t="n">
        <v>2.394073e-05</v>
      </c>
      <c r="AV198" s="3" t="n">
        <v>0.3951552</v>
      </c>
      <c r="AW198" s="3" t="n">
        <v>9.946274000000001e-06</v>
      </c>
      <c r="AX198" s="3" t="n">
        <v>5.762548e-05</v>
      </c>
      <c r="AY198" s="3" t="n">
        <v>8</v>
      </c>
      <c r="AZ198" s="3" t="n">
        <v>0.1025963</v>
      </c>
      <c r="BA198" s="3" t="n">
        <v>0.3951552</v>
      </c>
      <c r="BB198" s="3" t="n">
        <v>0.04262405</v>
      </c>
      <c r="BC198" s="3" t="n">
        <v>0.2469499</v>
      </c>
      <c r="BD198" s="3" t="n">
        <v>8</v>
      </c>
      <c r="BE198" s="3" t="n">
        <v>289.0322</v>
      </c>
      <c r="BF198" s="3" t="n">
        <v>0.1975776</v>
      </c>
      <c r="BG198" s="3" t="n">
        <v>184.063</v>
      </c>
      <c r="BH198" s="3" t="n">
        <v>453.8643</v>
      </c>
      <c r="BI198" s="3" t="n">
        <v>8</v>
      </c>
      <c r="BJ198" s="3" t="n">
        <v>131.9983</v>
      </c>
      <c r="BK198" s="3" t="n">
        <v>130.8891</v>
      </c>
      <c r="BL198" s="3" t="n">
        <v>-63.14199</v>
      </c>
      <c r="BM198" s="7" t="n">
        <v>0.8636174</v>
      </c>
      <c r="BN198" s="3" t="n">
        <v>0.7</v>
      </c>
      <c r="BO198" s="3" t="n">
        <v>0.6</v>
      </c>
      <c r="BP198" s="4" t="inlineStr">
        <is>
          <t>HAZARD</t>
        </is>
      </c>
      <c r="BQ198" s="4" t="inlineStr">
        <is>
          <t>POLY</t>
        </is>
      </c>
      <c r="BR198" s="3" t="n">
        <v>2</v>
      </c>
      <c r="BS198" s="3" t="n">
        <v>0</v>
      </c>
      <c r="BT198" s="3" t="n">
        <v>0</v>
      </c>
      <c r="BU198" s="3" t="n">
        <v>247.5409</v>
      </c>
      <c r="BV198" s="3" t="n">
        <v>5</v>
      </c>
      <c r="BW198" s="5" t="inlineStr"/>
      <c r="BX198" s="3" t="n">
        <v>0.4053496</v>
      </c>
      <c r="BY198" s="3" t="n">
        <v>0.4964576</v>
      </c>
      <c r="BZ198" s="3" t="n">
        <v>0.1519594</v>
      </c>
      <c r="CA198" s="3" t="n">
        <v>1.081265</v>
      </c>
      <c r="CB198" s="3" t="n">
        <v>19.37423</v>
      </c>
      <c r="CC198" s="3" t="n">
        <v>0.4053496</v>
      </c>
      <c r="CD198" s="3" t="n">
        <v>0</v>
      </c>
      <c r="CE198" s="10" t="n">
        <v>0.4964576</v>
      </c>
      <c r="CF198" s="3" t="n">
        <v>0.1519594</v>
      </c>
      <c r="CG198" s="3" t="n">
        <v>1.081265</v>
      </c>
      <c r="CH198" s="3" t="n">
        <v>19.37423</v>
      </c>
      <c r="CI198" s="3" t="n">
        <v>10</v>
      </c>
      <c r="CJ198" s="3" t="n">
        <v>0.4964576</v>
      </c>
      <c r="CK198" s="3" t="n">
        <v>4</v>
      </c>
      <c r="CL198" s="3" t="n">
        <v>26</v>
      </c>
      <c r="CM198" s="3" t="n">
        <v>19.37423</v>
      </c>
      <c r="CN198" s="3" t="n">
        <v>0.2639990700916009</v>
      </c>
      <c r="CO198" s="3" t="n">
        <v>0.2286285059359438</v>
      </c>
      <c r="CP198" s="3" t="n">
        <v>0.1397440165627159</v>
      </c>
      <c r="CQ198" s="3" t="n">
        <v>0.09698130143659149</v>
      </c>
      <c r="CR198" s="3" t="n">
        <v>0.1710884907785245</v>
      </c>
      <c r="CS198" s="3" t="n">
        <v>0.06492115287875801</v>
      </c>
      <c r="CT198" s="3" t="n">
        <v>1</v>
      </c>
      <c r="CU198" s="3" t="n">
        <v>0</v>
      </c>
      <c r="CV198" s="3" t="n">
        <v>0</v>
      </c>
      <c r="CW198" s="3" t="n">
        <v>1</v>
      </c>
      <c r="CX198" s="3" t="n">
        <v>2</v>
      </c>
      <c r="CY198" s="3" t="n">
        <v>0</v>
      </c>
      <c r="CZ198" s="3" t="n">
        <v>0</v>
      </c>
      <c r="DA198" s="3" t="n">
        <v>1</v>
      </c>
      <c r="DB198" s="3" t="n">
        <v>1</v>
      </c>
      <c r="DC198" s="3" t="n">
        <v>1</v>
      </c>
      <c r="DD198" s="3" t="n">
        <v>1</v>
      </c>
      <c r="DE198" s="3" t="n">
        <v>11</v>
      </c>
      <c r="DF198" s="3" t="n">
        <v>7</v>
      </c>
      <c r="DG198" s="3" t="n">
        <v>8</v>
      </c>
      <c r="DH198" s="3" t="n">
        <v>8</v>
      </c>
      <c r="DI198" s="3" t="n">
        <v>11</v>
      </c>
      <c r="DJ198" s="3" t="n">
        <v>8</v>
      </c>
      <c r="DK198" s="3" t="n">
        <v>8</v>
      </c>
      <c r="DL198" s="3" t="n">
        <v>25</v>
      </c>
    </row>
    <row r="199">
      <c r="A199" s="1" t="n">
        <v>198</v>
      </c>
      <c r="B199" s="3" t="n">
        <v>218</v>
      </c>
      <c r="C199" s="3" t="n">
        <v>7</v>
      </c>
      <c r="D199" s="4" t="inlineStr">
        <is>
          <t>Oriolus oriolus</t>
        </is>
      </c>
      <c r="E199" s="4" t="inlineStr">
        <is>
          <t>b</t>
        </is>
      </c>
      <c r="F199" s="4" t="inlineStr">
        <is>
          <t>m</t>
        </is>
      </c>
      <c r="G199" s="4" t="inlineStr">
        <is>
          <t>10mn</t>
        </is>
      </c>
      <c r="H199" s="4" t="inlineStr">
        <is>
          <t>HAZARD</t>
        </is>
      </c>
      <c r="I199" s="4" t="inlineStr">
        <is>
          <t>POLY</t>
        </is>
      </c>
      <c r="J199" s="5" t="inlineStr"/>
      <c r="K199" s="5" t="inlineStr"/>
      <c r="L199" s="3" t="n">
        <v>5</v>
      </c>
      <c r="M199" s="4" t="inlineStr">
        <is>
          <t>OrioOrio-b-10mn-m-haz-pol-ma</t>
        </is>
      </c>
      <c r="N199" s="3" t="n">
        <v>1</v>
      </c>
      <c r="O199" s="3" t="n">
        <v>11</v>
      </c>
      <c r="P199" s="3" t="n">
        <v>80.33740051326021</v>
      </c>
      <c r="Q199" s="3" t="n">
        <v>902.361121603972</v>
      </c>
      <c r="R199" s="4" t="inlineStr">
        <is>
          <t>HAZARD</t>
        </is>
      </c>
      <c r="S199" s="4" t="inlineStr">
        <is>
          <t>POLY</t>
        </is>
      </c>
      <c r="T199" s="4" t="inlineStr">
        <is>
          <t>AIC</t>
        </is>
      </c>
      <c r="U199" s="3" t="n">
        <v>95</v>
      </c>
      <c r="V199" s="5" t="inlineStr"/>
      <c r="W199" s="5" t="inlineStr"/>
      <c r="X199" s="3" t="n">
        <v>5</v>
      </c>
      <c r="Y199" s="6" t="n">
        <v>2</v>
      </c>
      <c r="Z199" s="12" t="n">
        <v>45046.66331194445</v>
      </c>
      <c r="AA199" s="3" t="n">
        <v>0.526196</v>
      </c>
      <c r="AB199" s="4">
        <f>HYPERLINK("file:///OrioOrio-b-10mn-m-haz-pol-ma-8nxluetp", "OrioOrio-b-10mn-m-haz-pol-ma-8nxluetp")</f>
        <v/>
      </c>
      <c r="AC199" s="3" t="n">
        <v>11</v>
      </c>
      <c r="AD199" s="3" t="n">
        <v>94</v>
      </c>
      <c r="AE199" s="3" t="n">
        <v>94</v>
      </c>
      <c r="AF199" s="3" t="n">
        <v>0.1170213</v>
      </c>
      <c r="AG199" s="3" t="n">
        <v>0.2848401</v>
      </c>
      <c r="AH199" s="3" t="n">
        <v>0.06720278</v>
      </c>
      <c r="AI199" s="3" t="n">
        <v>0.203771</v>
      </c>
      <c r="AJ199" s="3" t="n">
        <v>93</v>
      </c>
      <c r="AK199" s="3" t="n">
        <v>0</v>
      </c>
      <c r="AL199" s="3" t="n">
        <v>902.3611</v>
      </c>
      <c r="AM199" s="3" t="n">
        <v>100</v>
      </c>
      <c r="AN199" s="3" t="n">
        <v>2</v>
      </c>
      <c r="AO199" s="3" t="n">
        <v>0</v>
      </c>
      <c r="AP199" s="3" t="n">
        <v>142.3412</v>
      </c>
      <c r="AQ199" s="6" t="n">
        <v>0.3974767</v>
      </c>
      <c r="AR199" s="3" t="n">
        <v>0.3974767</v>
      </c>
      <c r="AS199" s="5" t="inlineStr"/>
      <c r="AT199" s="5" t="inlineStr"/>
      <c r="AU199" s="3" t="n">
        <v>4.228337e-05</v>
      </c>
      <c r="AV199" s="3" t="n">
        <v>0.5395561</v>
      </c>
      <c r="AW199" s="3" t="n">
        <v>1.347609e-05</v>
      </c>
      <c r="AX199" s="3" t="n">
        <v>0.0001326708</v>
      </c>
      <c r="AY199" s="3" t="n">
        <v>9</v>
      </c>
      <c r="AZ199" s="3" t="n">
        <v>0.05808977</v>
      </c>
      <c r="BA199" s="3" t="n">
        <v>0.5395561</v>
      </c>
      <c r="BB199" s="3" t="n">
        <v>0.01851373</v>
      </c>
      <c r="BC199" s="3" t="n">
        <v>0.1822659</v>
      </c>
      <c r="BD199" s="3" t="n">
        <v>9</v>
      </c>
      <c r="BE199" s="3" t="n">
        <v>217.4855</v>
      </c>
      <c r="BF199" s="3" t="n">
        <v>0.269778</v>
      </c>
      <c r="BG199" s="3" t="n">
        <v>119.407</v>
      </c>
      <c r="BH199" s="3" t="n">
        <v>396.1234</v>
      </c>
      <c r="BI199" s="3" t="n">
        <v>9</v>
      </c>
      <c r="BJ199" s="3" t="n">
        <v>143.8412</v>
      </c>
      <c r="BK199" s="3" t="n">
        <v>143.137</v>
      </c>
      <c r="BL199" s="3" t="n">
        <v>-69.17062</v>
      </c>
      <c r="BM199" s="7" t="n">
        <v>0.9848109</v>
      </c>
      <c r="BN199" s="3" t="n">
        <v>1</v>
      </c>
      <c r="BO199" s="3" t="n">
        <v>1</v>
      </c>
      <c r="BP199" s="4" t="inlineStr">
        <is>
          <t>HAZARD</t>
        </is>
      </c>
      <c r="BQ199" s="4" t="inlineStr">
        <is>
          <t>POLY</t>
        </is>
      </c>
      <c r="BR199" s="3" t="n">
        <v>2</v>
      </c>
      <c r="BS199" s="3" t="n">
        <v>0</v>
      </c>
      <c r="BT199" s="3" t="n">
        <v>0</v>
      </c>
      <c r="BU199" s="3" t="n">
        <v>139.1846</v>
      </c>
      <c r="BV199" s="3" t="n">
        <v>2.9305</v>
      </c>
      <c r="BW199" s="5" t="inlineStr"/>
      <c r="BX199" s="3" t="n">
        <v>0.7875071</v>
      </c>
      <c r="BY199" s="3" t="n">
        <v>0.6101268</v>
      </c>
      <c r="BZ199" s="3" t="n">
        <v>0.2367522</v>
      </c>
      <c r="CA199" s="3" t="n">
        <v>2.619479</v>
      </c>
      <c r="CB199" s="3" t="n">
        <v>14.60576</v>
      </c>
      <c r="CC199" s="3" t="n">
        <v>0.7875071</v>
      </c>
      <c r="CD199" s="3" t="n">
        <v>0.2867238</v>
      </c>
      <c r="CE199" s="10" t="n">
        <v>0.6101268</v>
      </c>
      <c r="CF199" s="3" t="n">
        <v>0.2367522</v>
      </c>
      <c r="CG199" s="3" t="n">
        <v>2.619479</v>
      </c>
      <c r="CH199" s="3" t="n">
        <v>14.60576</v>
      </c>
      <c r="CI199" s="3" t="n">
        <v>19</v>
      </c>
      <c r="CJ199" s="3" t="n">
        <v>0.6101268</v>
      </c>
      <c r="CK199" s="3" t="n">
        <v>6</v>
      </c>
      <c r="CL199" s="3" t="n">
        <v>63</v>
      </c>
      <c r="CM199" s="3" t="n">
        <v>14.60576</v>
      </c>
      <c r="CN199" s="3" t="n">
        <v>0.462023204299728</v>
      </c>
      <c r="CO199" s="3" t="n">
        <v>0.3289891333715378</v>
      </c>
      <c r="CP199" s="3" t="n">
        <v>0.1158503427514407</v>
      </c>
      <c r="CQ199" s="3" t="n">
        <v>0.13285802942799</v>
      </c>
      <c r="CR199" s="3" t="n">
        <v>0.1469501923885407</v>
      </c>
      <c r="CS199" s="3" t="n">
        <v>0.02545228758859997</v>
      </c>
      <c r="CT199" s="3" t="n">
        <v>0</v>
      </c>
      <c r="CU199" s="3" t="n">
        <v>0</v>
      </c>
      <c r="CV199" s="3" t="n">
        <v>0</v>
      </c>
      <c r="CW199" s="3" t="n">
        <v>0</v>
      </c>
      <c r="CX199" s="3" t="n">
        <v>1</v>
      </c>
      <c r="CY199" s="3" t="n">
        <v>0</v>
      </c>
      <c r="CZ199" s="3" t="n">
        <v>0</v>
      </c>
      <c r="DA199" s="3" t="n">
        <v>1</v>
      </c>
      <c r="DB199" s="3" t="n">
        <v>1</v>
      </c>
      <c r="DC199" s="3" t="n">
        <v>1</v>
      </c>
      <c r="DD199" s="3" t="n">
        <v>1</v>
      </c>
      <c r="DE199" s="3" t="n">
        <v>4</v>
      </c>
      <c r="DF199" s="3" t="n">
        <v>4</v>
      </c>
      <c r="DG199" s="3" t="n">
        <v>4</v>
      </c>
      <c r="DH199" s="3" t="n">
        <v>9</v>
      </c>
      <c r="DI199" s="3" t="n">
        <v>8</v>
      </c>
      <c r="DJ199" s="3" t="n">
        <v>9</v>
      </c>
      <c r="DK199" s="3" t="n">
        <v>9</v>
      </c>
      <c r="DL199" s="3" t="n">
        <v>2</v>
      </c>
    </row>
    <row r="200">
      <c r="A200" s="1" t="n">
        <v>199</v>
      </c>
      <c r="B200" s="3" t="n">
        <v>217</v>
      </c>
      <c r="C200" s="3" t="n">
        <v>7</v>
      </c>
      <c r="D200" s="4" t="inlineStr">
        <is>
          <t>Oriolus oriolus</t>
        </is>
      </c>
      <c r="E200" s="4" t="inlineStr">
        <is>
          <t>b</t>
        </is>
      </c>
      <c r="F200" s="4" t="inlineStr">
        <is>
          <t>m</t>
        </is>
      </c>
      <c r="G200" s="4" t="inlineStr">
        <is>
          <t>10mn</t>
        </is>
      </c>
      <c r="H200" s="4" t="inlineStr">
        <is>
          <t>HAZARD</t>
        </is>
      </c>
      <c r="I200" s="4" t="inlineStr">
        <is>
          <t>POLY</t>
        </is>
      </c>
      <c r="J200" s="5" t="inlineStr"/>
      <c r="K200" s="5" t="inlineStr"/>
      <c r="L200" s="5" t="inlineStr"/>
      <c r="M200" s="4" t="inlineStr">
        <is>
          <t>OrioOrio-b-10mn-m-haz-pol</t>
        </is>
      </c>
      <c r="N200" s="3" t="n">
        <v>0</v>
      </c>
      <c r="O200" s="3" t="n">
        <v>11</v>
      </c>
      <c r="P200" s="3" t="n">
        <v>80.33740051326021</v>
      </c>
      <c r="Q200" s="3" t="n">
        <v>902.361121603972</v>
      </c>
      <c r="R200" s="4" t="inlineStr">
        <is>
          <t>HAZARD</t>
        </is>
      </c>
      <c r="S200" s="4" t="inlineStr">
        <is>
          <t>POLY</t>
        </is>
      </c>
      <c r="T200" s="4" t="inlineStr">
        <is>
          <t>AIC</t>
        </is>
      </c>
      <c r="U200" s="3" t="n">
        <v>95</v>
      </c>
      <c r="V200" s="5" t="inlineStr"/>
      <c r="W200" s="5" t="inlineStr"/>
      <c r="X200" s="5" t="inlineStr"/>
      <c r="Y200" s="6" t="n">
        <v>2</v>
      </c>
      <c r="Z200" s="12" t="n">
        <v>45046.66331165509</v>
      </c>
      <c r="AA200" s="3" t="n">
        <v>0.5241979999999999</v>
      </c>
      <c r="AB200" s="4">
        <f>HYPERLINK("file:///OrioOrio-b-10mn-m-haz-pol-qpqgdnvg", "OrioOrio-b-10mn-m-haz-pol-qpqgdnvg")</f>
        <v/>
      </c>
      <c r="AC200" s="3" t="n">
        <v>11</v>
      </c>
      <c r="AD200" s="3" t="n">
        <v>94</v>
      </c>
      <c r="AE200" s="3" t="n">
        <v>94</v>
      </c>
      <c r="AF200" s="3" t="n">
        <v>0.1170213</v>
      </c>
      <c r="AG200" s="3" t="n">
        <v>0.2848401</v>
      </c>
      <c r="AH200" s="3" t="n">
        <v>0.06720278</v>
      </c>
      <c r="AI200" s="3" t="n">
        <v>0.203771</v>
      </c>
      <c r="AJ200" s="3" t="n">
        <v>93</v>
      </c>
      <c r="AK200" s="3" t="n">
        <v>0</v>
      </c>
      <c r="AL200" s="3" t="n">
        <v>902.3611</v>
      </c>
      <c r="AM200" s="3" t="n">
        <v>100</v>
      </c>
      <c r="AN200" s="3" t="n">
        <v>2</v>
      </c>
      <c r="AO200" s="3" t="n">
        <v>0</v>
      </c>
      <c r="AP200" s="3" t="n">
        <v>142.3412</v>
      </c>
      <c r="AQ200" s="6" t="n">
        <v>0.2232615</v>
      </c>
      <c r="AR200" s="3" t="n">
        <v>0.2232615</v>
      </c>
      <c r="AS200" s="5" t="inlineStr"/>
      <c r="AT200" s="5" t="inlineStr"/>
      <c r="AU200" s="3" t="n">
        <v>4.228337e-05</v>
      </c>
      <c r="AV200" s="3" t="n">
        <v>0.5395561</v>
      </c>
      <c r="AW200" s="3" t="n">
        <v>1.347609e-05</v>
      </c>
      <c r="AX200" s="3" t="n">
        <v>0.0001326708</v>
      </c>
      <c r="AY200" s="3" t="n">
        <v>9</v>
      </c>
      <c r="AZ200" s="3" t="n">
        <v>0.05808977</v>
      </c>
      <c r="BA200" s="3" t="n">
        <v>0.5395561</v>
      </c>
      <c r="BB200" s="3" t="n">
        <v>0.01851373</v>
      </c>
      <c r="BC200" s="3" t="n">
        <v>0.1822659</v>
      </c>
      <c r="BD200" s="3" t="n">
        <v>9</v>
      </c>
      <c r="BE200" s="3" t="n">
        <v>217.4855</v>
      </c>
      <c r="BF200" s="3" t="n">
        <v>0.269778</v>
      </c>
      <c r="BG200" s="3" t="n">
        <v>119.407</v>
      </c>
      <c r="BH200" s="3" t="n">
        <v>396.1234</v>
      </c>
      <c r="BI200" s="3" t="n">
        <v>9</v>
      </c>
      <c r="BJ200" s="3" t="n">
        <v>143.8412</v>
      </c>
      <c r="BK200" s="3" t="n">
        <v>143.137</v>
      </c>
      <c r="BL200" s="3" t="n">
        <v>-69.17062</v>
      </c>
      <c r="BM200" s="7" t="n">
        <v>0.9848109</v>
      </c>
      <c r="BN200" s="3" t="n">
        <v>1</v>
      </c>
      <c r="BO200" s="3" t="n">
        <v>1</v>
      </c>
      <c r="BP200" s="4" t="inlineStr">
        <is>
          <t>HAZARD</t>
        </is>
      </c>
      <c r="BQ200" s="4" t="inlineStr">
        <is>
          <t>POLY</t>
        </is>
      </c>
      <c r="BR200" s="3" t="n">
        <v>2</v>
      </c>
      <c r="BS200" s="3" t="n">
        <v>0</v>
      </c>
      <c r="BT200" s="3" t="n">
        <v>0</v>
      </c>
      <c r="BU200" s="3" t="n">
        <v>139.1846</v>
      </c>
      <c r="BV200" s="3" t="n">
        <v>2.9305</v>
      </c>
      <c r="BW200" s="5" t="inlineStr"/>
      <c r="BX200" s="3" t="n">
        <v>0.7875071</v>
      </c>
      <c r="BY200" s="3" t="n">
        <v>0.6101268</v>
      </c>
      <c r="BZ200" s="3" t="n">
        <v>0.2367522</v>
      </c>
      <c r="CA200" s="3" t="n">
        <v>2.619479</v>
      </c>
      <c r="CB200" s="3" t="n">
        <v>14.60576</v>
      </c>
      <c r="CC200" s="3" t="n">
        <v>0.7875071</v>
      </c>
      <c r="CD200" s="3" t="n">
        <v>0.2867238</v>
      </c>
      <c r="CE200" s="10" t="n">
        <v>0.6101268</v>
      </c>
      <c r="CF200" s="3" t="n">
        <v>0.2367522</v>
      </c>
      <c r="CG200" s="3" t="n">
        <v>2.619479</v>
      </c>
      <c r="CH200" s="3" t="n">
        <v>14.60576</v>
      </c>
      <c r="CI200" s="3" t="n">
        <v>19</v>
      </c>
      <c r="CJ200" s="3" t="n">
        <v>0.6101268</v>
      </c>
      <c r="CK200" s="3" t="n">
        <v>6</v>
      </c>
      <c r="CL200" s="3" t="n">
        <v>63</v>
      </c>
      <c r="CM200" s="3" t="n">
        <v>14.60576</v>
      </c>
      <c r="CN200" s="3" t="n">
        <v>0.4254792474798275</v>
      </c>
      <c r="CO200" s="3" t="n">
        <v>0.3061042247519209</v>
      </c>
      <c r="CP200" s="3" t="n">
        <v>0.1077916434252721</v>
      </c>
      <c r="CQ200" s="3" t="n">
        <v>0.1168749991104605</v>
      </c>
      <c r="CR200" s="3" t="n">
        <v>0.137827876783205</v>
      </c>
      <c r="CS200" s="3" t="n">
        <v>0.02387227060129943</v>
      </c>
      <c r="CT200" s="3" t="n">
        <v>0</v>
      </c>
      <c r="CU200" s="3" t="n">
        <v>0</v>
      </c>
      <c r="CV200" s="3" t="n">
        <v>0</v>
      </c>
      <c r="CW200" s="3" t="n">
        <v>0</v>
      </c>
      <c r="CX200" s="3" t="n">
        <v>1</v>
      </c>
      <c r="CY200" s="3" t="n">
        <v>0</v>
      </c>
      <c r="CZ200" s="3" t="n">
        <v>0</v>
      </c>
      <c r="DA200" s="3" t="n">
        <v>1</v>
      </c>
      <c r="DB200" s="3" t="n">
        <v>1</v>
      </c>
      <c r="DC200" s="3" t="n">
        <v>1</v>
      </c>
      <c r="DD200" s="3" t="n">
        <v>1</v>
      </c>
      <c r="DE200" s="3" t="n">
        <v>5</v>
      </c>
      <c r="DF200" s="3" t="n">
        <v>5</v>
      </c>
      <c r="DG200" s="3" t="n">
        <v>5</v>
      </c>
      <c r="DH200" s="3" t="n">
        <v>10</v>
      </c>
      <c r="DI200" s="3" t="n">
        <v>9</v>
      </c>
      <c r="DJ200" s="3" t="n">
        <v>10</v>
      </c>
      <c r="DK200" s="3" t="n">
        <v>10</v>
      </c>
      <c r="DL200" s="3" t="n">
        <v>0</v>
      </c>
    </row>
    <row r="201">
      <c r="A201" s="1" t="n">
        <v>200</v>
      </c>
      <c r="B201" s="3" t="n">
        <v>228</v>
      </c>
      <c r="C201" s="3" t="n">
        <v>7</v>
      </c>
      <c r="D201" s="4" t="inlineStr">
        <is>
          <t>Oriolus oriolus</t>
        </is>
      </c>
      <c r="E201" s="4" t="inlineStr">
        <is>
          <t>b</t>
        </is>
      </c>
      <c r="F201" s="4" t="inlineStr">
        <is>
          <t>m</t>
        </is>
      </c>
      <c r="G201" s="4" t="inlineStr">
        <is>
          <t>10mn</t>
        </is>
      </c>
      <c r="H201" s="4" t="inlineStr">
        <is>
          <t>HAZARD</t>
        </is>
      </c>
      <c r="I201" s="4" t="inlineStr">
        <is>
          <t>POLY</t>
        </is>
      </c>
      <c r="J201" s="3" t="n">
        <v>20</v>
      </c>
      <c r="K201" s="5" t="inlineStr"/>
      <c r="L201" s="5" t="inlineStr"/>
      <c r="M201" s="4" t="inlineStr">
        <is>
          <t>OrioOrio-b-10mn-m-haz-pol-l20</t>
        </is>
      </c>
      <c r="N201" s="3" t="n">
        <v>0</v>
      </c>
      <c r="O201" s="3" t="n">
        <v>11</v>
      </c>
      <c r="P201" s="3" t="n">
        <v>80.33740051326021</v>
      </c>
      <c r="Q201" s="3" t="n">
        <v>902.361121603972</v>
      </c>
      <c r="R201" s="4" t="inlineStr">
        <is>
          <t>HAZARD</t>
        </is>
      </c>
      <c r="S201" s="4" t="inlineStr">
        <is>
          <t>POLY</t>
        </is>
      </c>
      <c r="T201" s="4" t="inlineStr">
        <is>
          <t>AIC</t>
        </is>
      </c>
      <c r="U201" s="3" t="n">
        <v>95</v>
      </c>
      <c r="V201" s="3" t="n">
        <v>20</v>
      </c>
      <c r="W201" s="5" t="inlineStr"/>
      <c r="X201" s="5" t="inlineStr"/>
      <c r="Y201" s="6" t="n">
        <v>2</v>
      </c>
      <c r="Z201" s="12" t="n">
        <v>45046.66331614583</v>
      </c>
      <c r="AA201" s="3" t="n">
        <v>0.8409979999999999</v>
      </c>
      <c r="AB201" s="4">
        <f>HYPERLINK("file:///OrioOrio-b-10mn-m-haz-pol-l20-_0wvgpp9", "OrioOrio-b-10mn-m-haz-pol-l20-_0wvgpp9")</f>
        <v/>
      </c>
      <c r="AC201" s="3" t="n">
        <v>11</v>
      </c>
      <c r="AD201" s="3" t="n">
        <v>94</v>
      </c>
      <c r="AE201" s="3" t="n">
        <v>94</v>
      </c>
      <c r="AF201" s="3" t="n">
        <v>0.1170213</v>
      </c>
      <c r="AG201" s="3" t="n">
        <v>0.2848401</v>
      </c>
      <c r="AH201" s="3" t="n">
        <v>0.06720278</v>
      </c>
      <c r="AI201" s="3" t="n">
        <v>0.203771</v>
      </c>
      <c r="AJ201" s="3" t="n">
        <v>93</v>
      </c>
      <c r="AK201" s="3" t="n">
        <v>20</v>
      </c>
      <c r="AL201" s="3" t="n">
        <v>902.3611</v>
      </c>
      <c r="AM201" s="3" t="n">
        <v>100</v>
      </c>
      <c r="AN201" s="3" t="n">
        <v>2</v>
      </c>
      <c r="AO201" s="3" t="n">
        <v>0</v>
      </c>
      <c r="AP201" s="3" t="n">
        <v>142.1514</v>
      </c>
      <c r="AQ201" s="6" t="n">
        <v>0.2155948</v>
      </c>
      <c r="AR201" s="3" t="n">
        <v>0.2155948</v>
      </c>
      <c r="AS201" s="5" t="inlineStr"/>
      <c r="AT201" s="5" t="inlineStr"/>
      <c r="AU201" s="3" t="n">
        <v>4.394789e-05</v>
      </c>
      <c r="AV201" s="3" t="n">
        <v>0.5566931000000001</v>
      </c>
      <c r="AW201" s="3" t="n">
        <v>1.35671e-05</v>
      </c>
      <c r="AX201" s="3" t="n">
        <v>0.0001423603</v>
      </c>
      <c r="AY201" s="3" t="n">
        <v>9</v>
      </c>
      <c r="AZ201" s="3" t="n">
        <v>0.05588963</v>
      </c>
      <c r="BA201" s="3" t="n">
        <v>0.5566931000000001</v>
      </c>
      <c r="BB201" s="3" t="n">
        <v>0.01725363</v>
      </c>
      <c r="BC201" s="3" t="n">
        <v>0.1810431</v>
      </c>
      <c r="BD201" s="3" t="n">
        <v>9</v>
      </c>
      <c r="BE201" s="3" t="n">
        <v>213.3271</v>
      </c>
      <c r="BF201" s="3" t="n">
        <v>0.2783465</v>
      </c>
      <c r="BG201" s="3" t="n">
        <v>114.9931</v>
      </c>
      <c r="BH201" s="3" t="n">
        <v>395.7493</v>
      </c>
      <c r="BI201" s="3" t="n">
        <v>9</v>
      </c>
      <c r="BJ201" s="3" t="n">
        <v>143.6514</v>
      </c>
      <c r="BK201" s="3" t="n">
        <v>142.9472</v>
      </c>
      <c r="BL201" s="3" t="n">
        <v>-69.07571</v>
      </c>
      <c r="BM201" s="7" t="n">
        <v>0.9850811</v>
      </c>
      <c r="BN201" s="3" t="n">
        <v>1</v>
      </c>
      <c r="BO201" s="3" t="n">
        <v>1</v>
      </c>
      <c r="BP201" s="4" t="inlineStr">
        <is>
          <t>HAZARD</t>
        </is>
      </c>
      <c r="BQ201" s="4" t="inlineStr">
        <is>
          <t>POLY</t>
        </is>
      </c>
      <c r="BR201" s="3" t="n">
        <v>2</v>
      </c>
      <c r="BS201" s="3" t="n">
        <v>0</v>
      </c>
      <c r="BT201" s="3" t="n">
        <v>0</v>
      </c>
      <c r="BU201" s="3" t="n">
        <v>136.5175</v>
      </c>
      <c r="BV201" s="3" t="n">
        <v>2.916595</v>
      </c>
      <c r="BW201" s="5" t="inlineStr"/>
      <c r="BX201" s="3" t="n">
        <v>0.818508</v>
      </c>
      <c r="BY201" s="3" t="n">
        <v>0.6253328</v>
      </c>
      <c r="BZ201" s="3" t="n">
        <v>0.2391769</v>
      </c>
      <c r="CA201" s="3" t="n">
        <v>2.801088</v>
      </c>
      <c r="CB201" s="3" t="n">
        <v>14.23485</v>
      </c>
      <c r="CC201" s="3" t="n">
        <v>0.818508</v>
      </c>
      <c r="CD201" s="3" t="n">
        <v>0.3019367</v>
      </c>
      <c r="CE201" s="10" t="n">
        <v>0.6253328</v>
      </c>
      <c r="CF201" s="3" t="n">
        <v>0.2391769</v>
      </c>
      <c r="CG201" s="3" t="n">
        <v>2.801088</v>
      </c>
      <c r="CH201" s="3" t="n">
        <v>14.23485</v>
      </c>
      <c r="CI201" s="3" t="n">
        <v>20</v>
      </c>
      <c r="CJ201" s="3" t="n">
        <v>0.6253328</v>
      </c>
      <c r="CK201" s="3" t="n">
        <v>6</v>
      </c>
      <c r="CL201" s="3" t="n">
        <v>67</v>
      </c>
      <c r="CM201" s="3" t="n">
        <v>14.23485</v>
      </c>
      <c r="CN201" s="3" t="n">
        <v>0.4099594495359954</v>
      </c>
      <c r="CO201" s="3" t="n">
        <v>0.290797185162273</v>
      </c>
      <c r="CP201" s="3" t="n">
        <v>0.09322143232315573</v>
      </c>
      <c r="CQ201" s="3" t="n">
        <v>0.1023231327566448</v>
      </c>
      <c r="CR201" s="3" t="n">
        <v>0.1211403109972168</v>
      </c>
      <c r="CS201" s="3" t="n">
        <v>0.01851157730353863</v>
      </c>
      <c r="CT201" s="3" t="n">
        <v>1</v>
      </c>
      <c r="CU201" s="3" t="n">
        <v>0</v>
      </c>
      <c r="CV201" s="3" t="n">
        <v>0</v>
      </c>
      <c r="CW201" s="3" t="n">
        <v>0</v>
      </c>
      <c r="CX201" s="3" t="n">
        <v>1</v>
      </c>
      <c r="CY201" s="3" t="n">
        <v>0</v>
      </c>
      <c r="CZ201" s="3" t="n">
        <v>0</v>
      </c>
      <c r="DA201" s="3" t="n">
        <v>1</v>
      </c>
      <c r="DB201" s="3" t="n">
        <v>1</v>
      </c>
      <c r="DC201" s="3" t="n">
        <v>1</v>
      </c>
      <c r="DD201" s="3" t="n">
        <v>1</v>
      </c>
      <c r="DE201" s="3" t="n">
        <v>6</v>
      </c>
      <c r="DF201" s="3" t="n">
        <v>6</v>
      </c>
      <c r="DG201" s="3" t="n">
        <v>6</v>
      </c>
      <c r="DH201" s="3" t="n">
        <v>11</v>
      </c>
      <c r="DI201" s="3" t="n">
        <v>10</v>
      </c>
      <c r="DJ201" s="3" t="n">
        <v>11</v>
      </c>
      <c r="DK201" s="3" t="n">
        <v>11</v>
      </c>
      <c r="DL201" s="3" t="n">
        <v>14</v>
      </c>
    </row>
    <row r="202">
      <c r="A202" s="1" t="n">
        <v>201</v>
      </c>
      <c r="B202" s="3" t="n">
        <v>204</v>
      </c>
      <c r="C202" s="3" t="n">
        <v>7</v>
      </c>
      <c r="D202" s="4" t="inlineStr">
        <is>
          <t>Oriolus oriolus</t>
        </is>
      </c>
      <c r="E202" s="4" t="inlineStr">
        <is>
          <t>b</t>
        </is>
      </c>
      <c r="F202" s="4" t="inlineStr">
        <is>
          <t>m</t>
        </is>
      </c>
      <c r="G202" s="4" t="inlineStr">
        <is>
          <t>10mn</t>
        </is>
      </c>
      <c r="H202" s="4" t="inlineStr">
        <is>
          <t>HNORMAL</t>
        </is>
      </c>
      <c r="I202" s="4" t="inlineStr">
        <is>
          <t>POLY</t>
        </is>
      </c>
      <c r="J202" s="5" t="inlineStr"/>
      <c r="K202" s="3" t="n">
        <v>793.3169278382986</v>
      </c>
      <c r="L202" s="5" t="inlineStr"/>
      <c r="M202" s="4" t="inlineStr">
        <is>
          <t>OrioOrio-b-10mn-m-hno-pol-ra</t>
        </is>
      </c>
      <c r="N202" s="3" t="n">
        <v>1</v>
      </c>
      <c r="O202" s="3" t="n">
        <v>11</v>
      </c>
      <c r="P202" s="3" t="n">
        <v>80.33740051326021</v>
      </c>
      <c r="Q202" s="3" t="n">
        <v>902.361121603972</v>
      </c>
      <c r="R202" s="4" t="inlineStr">
        <is>
          <t>HNORMAL</t>
        </is>
      </c>
      <c r="S202" s="4" t="inlineStr">
        <is>
          <t>POLY</t>
        </is>
      </c>
      <c r="T202" s="4" t="inlineStr">
        <is>
          <t>AIC</t>
        </is>
      </c>
      <c r="U202" s="3" t="n">
        <v>95</v>
      </c>
      <c r="V202" s="5" t="inlineStr"/>
      <c r="W202" s="3" t="n">
        <v>793.3169278382986</v>
      </c>
      <c r="X202" s="5" t="inlineStr"/>
      <c r="Y202" s="6" t="n">
        <v>2</v>
      </c>
      <c r="Z202" s="12" t="n">
        <v>45046.66330856481</v>
      </c>
      <c r="AA202" s="3" t="n">
        <v>0.723115</v>
      </c>
      <c r="AB202" s="4">
        <f>HYPERLINK("file:///OrioOrio-b-10mn-m-hno-pol-ra-p5jj83ko", "OrioOrio-b-10mn-m-hno-pol-ra-p5jj83ko")</f>
        <v/>
      </c>
      <c r="AC202" s="3" t="n">
        <v>10</v>
      </c>
      <c r="AD202" s="3" t="n">
        <v>94</v>
      </c>
      <c r="AE202" s="3" t="n">
        <v>94</v>
      </c>
      <c r="AF202" s="3" t="n">
        <v>0.106383</v>
      </c>
      <c r="AG202" s="3" t="n">
        <v>0.3005371</v>
      </c>
      <c r="AH202" s="3" t="n">
        <v>0.05932868</v>
      </c>
      <c r="AI202" s="3" t="n">
        <v>0.1907566</v>
      </c>
      <c r="AJ202" s="3" t="n">
        <v>93</v>
      </c>
      <c r="AK202" s="3" t="n">
        <v>0</v>
      </c>
      <c r="AL202" s="3" t="n">
        <v>793.317</v>
      </c>
      <c r="AM202" s="3" t="n">
        <v>90.90909090909091</v>
      </c>
      <c r="AN202" s="3" t="n">
        <v>1</v>
      </c>
      <c r="AO202" s="3" t="n">
        <v>0</v>
      </c>
      <c r="AP202" s="3" t="n">
        <v>119.9185</v>
      </c>
      <c r="AQ202" s="11" t="inlineStr"/>
      <c r="AR202" s="5" t="inlineStr"/>
      <c r="AS202" s="5" t="inlineStr"/>
      <c r="AT202" s="5" t="inlineStr"/>
      <c r="AU202" s="3" t="n">
        <v>4.516388e-05</v>
      </c>
      <c r="AV202" s="3" t="n">
        <v>0.3323783</v>
      </c>
      <c r="AW202" s="3" t="n">
        <v>2.171525e-05</v>
      </c>
      <c r="AX202" s="3" t="n">
        <v>9.39329e-05</v>
      </c>
      <c r="AY202" s="3" t="n">
        <v>9</v>
      </c>
      <c r="AZ202" s="3" t="n">
        <v>0.07036314</v>
      </c>
      <c r="BA202" s="3" t="n">
        <v>0.3323783</v>
      </c>
      <c r="BB202" s="3" t="n">
        <v>0.03383131</v>
      </c>
      <c r="BC202" s="3" t="n">
        <v>0.1463429</v>
      </c>
      <c r="BD202" s="3" t="n">
        <v>9</v>
      </c>
      <c r="BE202" s="3" t="n">
        <v>210.4357</v>
      </c>
      <c r="BF202" s="3" t="n">
        <v>0.1661891</v>
      </c>
      <c r="BG202" s="3" t="n">
        <v>144.8635</v>
      </c>
      <c r="BH202" s="3" t="n">
        <v>305.6891</v>
      </c>
      <c r="BI202" s="3" t="n">
        <v>9</v>
      </c>
      <c r="BJ202" s="3" t="n">
        <v>120.4185</v>
      </c>
      <c r="BK202" s="3" t="n">
        <v>120.2211</v>
      </c>
      <c r="BL202" s="3" t="n">
        <v>-58.95926</v>
      </c>
      <c r="BM202" s="7" t="n">
        <v>0.9895356</v>
      </c>
      <c r="BN202" s="3" t="n">
        <v>1</v>
      </c>
      <c r="BO202" s="3" t="n">
        <v>1</v>
      </c>
      <c r="BP202" s="4" t="inlineStr">
        <is>
          <t>HNORMAL</t>
        </is>
      </c>
      <c r="BQ202" s="4" t="inlineStr">
        <is>
          <t>POLY</t>
        </is>
      </c>
      <c r="BR202" s="3" t="n">
        <v>1</v>
      </c>
      <c r="BS202" s="3" t="n">
        <v>0</v>
      </c>
      <c r="BT202" s="3" t="n">
        <v>0</v>
      </c>
      <c r="BU202" s="3" t="n">
        <v>148.7917</v>
      </c>
      <c r="BV202" s="5" t="inlineStr"/>
      <c r="BW202" s="5" t="inlineStr"/>
      <c r="BX202" s="3" t="n">
        <v>0.7646867000000001</v>
      </c>
      <c r="BY202" s="3" t="n">
        <v>0.4481048</v>
      </c>
      <c r="BZ202" s="3" t="n">
        <v>0.3183389</v>
      </c>
      <c r="CA202" s="3" t="n">
        <v>1.836866</v>
      </c>
      <c r="CB202" s="3" t="n">
        <v>27.92595</v>
      </c>
      <c r="CC202" s="3" t="n">
        <v>0.7646867000000001</v>
      </c>
      <c r="CD202" s="3" t="n">
        <v>0</v>
      </c>
      <c r="CE202" s="10" t="n">
        <v>0.4481048</v>
      </c>
      <c r="CF202" s="3" t="n">
        <v>0.3183389</v>
      </c>
      <c r="CG202" s="3" t="n">
        <v>1.836866</v>
      </c>
      <c r="CH202" s="3" t="n">
        <v>27.92595</v>
      </c>
      <c r="CI202" s="3" t="n">
        <v>18</v>
      </c>
      <c r="CJ202" s="3" t="n">
        <v>0.4481048</v>
      </c>
      <c r="CK202" s="3" t="n">
        <v>8</v>
      </c>
      <c r="CL202" s="3" t="n">
        <v>44</v>
      </c>
      <c r="CM202" s="3" t="n">
        <v>27.92595</v>
      </c>
      <c r="CN202" s="5" t="inlineStr"/>
      <c r="CO202" s="3" t="n">
        <v>0</v>
      </c>
      <c r="CP202" s="3" t="n">
        <v>0</v>
      </c>
      <c r="CQ202" s="3" t="n">
        <v>0</v>
      </c>
      <c r="CR202" s="3" t="n">
        <v>0</v>
      </c>
      <c r="CS202" s="3" t="n">
        <v>0</v>
      </c>
      <c r="CT202" s="3" t="n">
        <v>0</v>
      </c>
      <c r="CU202" s="3" t="n">
        <v>3</v>
      </c>
      <c r="CV202" s="3" t="n">
        <v>0</v>
      </c>
      <c r="CW202" s="3" t="n">
        <v>2</v>
      </c>
      <c r="CX202" s="3" t="n">
        <v>2</v>
      </c>
      <c r="CY202" s="3" t="n">
        <v>2</v>
      </c>
      <c r="CZ202" s="3" t="n">
        <v>2</v>
      </c>
      <c r="DA202" s="3" t="n">
        <v>2</v>
      </c>
      <c r="DB202" s="3" t="n">
        <v>2</v>
      </c>
      <c r="DC202" s="3" t="n">
        <v>2</v>
      </c>
      <c r="DD202" s="3" t="n">
        <v>2</v>
      </c>
      <c r="DE202" s="3" t="n">
        <v>12</v>
      </c>
      <c r="DF202" s="3" t="n">
        <v>12</v>
      </c>
      <c r="DG202" s="3" t="n">
        <v>26</v>
      </c>
      <c r="DH202" s="3" t="n">
        <v>13</v>
      </c>
      <c r="DI202" s="3" t="n">
        <v>25</v>
      </c>
      <c r="DJ202" s="3" t="n">
        <v>13</v>
      </c>
      <c r="DK202" s="3" t="n">
        <v>25</v>
      </c>
      <c r="DL202" s="3" t="n">
        <v>11</v>
      </c>
    </row>
    <row r="203">
      <c r="A203" s="1" t="n">
        <v>202</v>
      </c>
      <c r="B203" s="3" t="n">
        <v>206</v>
      </c>
      <c r="C203" s="3" t="n">
        <v>7</v>
      </c>
      <c r="D203" s="4" t="inlineStr">
        <is>
          <t>Oriolus oriolus</t>
        </is>
      </c>
      <c r="E203" s="4" t="inlineStr">
        <is>
          <t>b</t>
        </is>
      </c>
      <c r="F203" s="4" t="inlineStr">
        <is>
          <t>m</t>
        </is>
      </c>
      <c r="G203" s="4" t="inlineStr">
        <is>
          <t>10mn</t>
        </is>
      </c>
      <c r="H203" s="4" t="inlineStr">
        <is>
          <t>HNORMAL</t>
        </is>
      </c>
      <c r="I203" s="4" t="inlineStr">
        <is>
          <t>POLY</t>
        </is>
      </c>
      <c r="J203" s="3" t="n">
        <v>82.69660796976878</v>
      </c>
      <c r="K203" s="5" t="inlineStr"/>
      <c r="L203" s="5" t="inlineStr"/>
      <c r="M203" s="4" t="inlineStr">
        <is>
          <t>OrioOrio-b-10mn-m-hno-pol-la</t>
        </is>
      </c>
      <c r="N203" s="3" t="n">
        <v>1</v>
      </c>
      <c r="O203" s="3" t="n">
        <v>11</v>
      </c>
      <c r="P203" s="3" t="n">
        <v>80.33740051326021</v>
      </c>
      <c r="Q203" s="3" t="n">
        <v>902.361121603972</v>
      </c>
      <c r="R203" s="4" t="inlineStr">
        <is>
          <t>HNORMAL</t>
        </is>
      </c>
      <c r="S203" s="4" t="inlineStr">
        <is>
          <t>POLY</t>
        </is>
      </c>
      <c r="T203" s="4" t="inlineStr">
        <is>
          <t>AIC</t>
        </is>
      </c>
      <c r="U203" s="3" t="n">
        <v>95</v>
      </c>
      <c r="V203" s="3" t="n">
        <v>82.69660796976878</v>
      </c>
      <c r="W203" s="5" t="inlineStr"/>
      <c r="X203" s="5" t="inlineStr"/>
      <c r="Y203" s="7" t="n">
        <v>1</v>
      </c>
      <c r="Z203" s="12" t="n">
        <v>45046.66330901621</v>
      </c>
      <c r="AA203" s="3" t="n">
        <v>0.6881379999999999</v>
      </c>
      <c r="AB203" s="4">
        <f>HYPERLINK("file:///OrioOrio-b-10mn-m-hno-pol-la-878mqlrq", "OrioOrio-b-10mn-m-hno-pol-la-878mqlrq")</f>
        <v/>
      </c>
      <c r="AC203" s="3" t="n">
        <v>10</v>
      </c>
      <c r="AD203" s="3" t="n">
        <v>94</v>
      </c>
      <c r="AE203" s="3" t="n">
        <v>94</v>
      </c>
      <c r="AF203" s="3" t="n">
        <v>0.106383</v>
      </c>
      <c r="AG203" s="3" t="n">
        <v>0.3005371</v>
      </c>
      <c r="AH203" s="3" t="n">
        <v>0.05932868</v>
      </c>
      <c r="AI203" s="3" t="n">
        <v>0.1907566</v>
      </c>
      <c r="AJ203" s="3" t="n">
        <v>93</v>
      </c>
      <c r="AK203" s="3" t="n">
        <v>82.6966</v>
      </c>
      <c r="AL203" s="3" t="n">
        <v>902.3611</v>
      </c>
      <c r="AM203" s="3" t="n">
        <v>90.90909090909091</v>
      </c>
      <c r="AN203" s="3" t="n">
        <v>1</v>
      </c>
      <c r="AO203" s="3" t="n">
        <v>0</v>
      </c>
      <c r="AP203" s="3" t="n">
        <v>134.6995</v>
      </c>
      <c r="AQ203" s="11" t="inlineStr"/>
      <c r="AR203" s="5" t="inlineStr"/>
      <c r="AS203" s="5" t="inlineStr"/>
      <c r="AT203" s="5" t="inlineStr"/>
      <c r="AU203" s="3" t="n">
        <v>1.779936e-05</v>
      </c>
      <c r="AV203" s="3" t="n">
        <v>0.1695518</v>
      </c>
      <c r="AW203" s="3" t="n">
        <v>1.216209e-05</v>
      </c>
      <c r="AX203" s="3" t="n">
        <v>2.604956e-05</v>
      </c>
      <c r="AY203" s="3" t="n">
        <v>9</v>
      </c>
      <c r="AZ203" s="3" t="n">
        <v>0.1379955</v>
      </c>
      <c r="BA203" s="3" t="n">
        <v>0.1695519</v>
      </c>
      <c r="BB203" s="3" t="n">
        <v>0.09429069</v>
      </c>
      <c r="BC203" s="3" t="n">
        <v>0.201958</v>
      </c>
      <c r="BD203" s="3" t="n">
        <v>9</v>
      </c>
      <c r="BE203" s="3" t="n">
        <v>335.2068</v>
      </c>
      <c r="BF203" s="3" t="n">
        <v>0.08477592</v>
      </c>
      <c r="BG203" s="3" t="n">
        <v>276.8053</v>
      </c>
      <c r="BH203" s="3" t="n">
        <v>405.9301</v>
      </c>
      <c r="BI203" s="3" t="n">
        <v>9</v>
      </c>
      <c r="BJ203" s="3" t="n">
        <v>135.1995</v>
      </c>
      <c r="BK203" s="3" t="n">
        <v>135.0021</v>
      </c>
      <c r="BL203" s="3" t="n">
        <v>-66.34975</v>
      </c>
      <c r="BM203" s="10" t="n">
        <v>0.101719</v>
      </c>
      <c r="BN203" s="3" t="n">
        <v>0.1</v>
      </c>
      <c r="BO203" s="3" t="n">
        <v>0.05</v>
      </c>
      <c r="BP203" s="4" t="inlineStr">
        <is>
          <t>HNORMAL</t>
        </is>
      </c>
      <c r="BQ203" s="4" t="inlineStr">
        <is>
          <t>POLY</t>
        </is>
      </c>
      <c r="BR203" s="3" t="n">
        <v>1</v>
      </c>
      <c r="BS203" s="3" t="n">
        <v>0</v>
      </c>
      <c r="BT203" s="3" t="n">
        <v>0</v>
      </c>
      <c r="BU203" s="3" t="n">
        <v>244.0626</v>
      </c>
      <c r="BV203" s="5" t="inlineStr"/>
      <c r="BW203" s="5" t="inlineStr"/>
      <c r="BX203" s="3" t="n">
        <v>0.3013676</v>
      </c>
      <c r="BY203" s="3" t="n">
        <v>0.3450658</v>
      </c>
      <c r="BZ203" s="3" t="n">
        <v>0.1545803</v>
      </c>
      <c r="CA203" s="3" t="n">
        <v>0.5875422</v>
      </c>
      <c r="CB203" s="3" t="n">
        <v>78.96335000000001</v>
      </c>
      <c r="CC203" s="3" t="n">
        <v>0.3013676</v>
      </c>
      <c r="CD203" s="3" t="n">
        <v>0</v>
      </c>
      <c r="CE203" s="10" t="n">
        <v>0.3450658</v>
      </c>
      <c r="CF203" s="3" t="n">
        <v>0.1545803</v>
      </c>
      <c r="CG203" s="3" t="n">
        <v>0.5875422</v>
      </c>
      <c r="CH203" s="3" t="n">
        <v>78.96335000000001</v>
      </c>
      <c r="CI203" s="3" t="n">
        <v>7</v>
      </c>
      <c r="CJ203" s="3" t="n">
        <v>0.3450658</v>
      </c>
      <c r="CK203" s="3" t="n">
        <v>4</v>
      </c>
      <c r="CL203" s="3" t="n">
        <v>14</v>
      </c>
      <c r="CM203" s="3" t="n">
        <v>78.96335000000001</v>
      </c>
      <c r="CN203" s="5" t="inlineStr"/>
      <c r="CO203" s="3" t="n">
        <v>0</v>
      </c>
      <c r="CP203" s="3" t="n">
        <v>0</v>
      </c>
      <c r="CQ203" s="3" t="n">
        <v>0</v>
      </c>
      <c r="CR203" s="3" t="n">
        <v>0</v>
      </c>
      <c r="CS203" s="3" t="n">
        <v>0</v>
      </c>
      <c r="CT203" s="3" t="n">
        <v>1</v>
      </c>
      <c r="CU203" s="3" t="n">
        <v>0</v>
      </c>
      <c r="CV203" s="3" t="n">
        <v>0</v>
      </c>
      <c r="CW203" s="3" t="n">
        <v>3</v>
      </c>
      <c r="CX203" s="3" t="n">
        <v>1</v>
      </c>
      <c r="CY203" s="3" t="n">
        <v>3</v>
      </c>
      <c r="CZ203" s="3" t="n">
        <v>3</v>
      </c>
      <c r="DA203" s="3" t="n">
        <v>3</v>
      </c>
      <c r="DB203" s="3" t="n">
        <v>3</v>
      </c>
      <c r="DC203" s="3" t="n">
        <v>3</v>
      </c>
      <c r="DD203" s="3" t="n">
        <v>3</v>
      </c>
      <c r="DE203" s="3" t="n">
        <v>25</v>
      </c>
      <c r="DF203" s="3" t="n">
        <v>25</v>
      </c>
      <c r="DG203" s="3" t="n">
        <v>13</v>
      </c>
      <c r="DH203" s="3" t="n">
        <v>25</v>
      </c>
      <c r="DI203" s="3" t="n">
        <v>14</v>
      </c>
      <c r="DJ203" s="3" t="n">
        <v>19</v>
      </c>
      <c r="DK203" s="3" t="n">
        <v>20</v>
      </c>
      <c r="DL203" s="3" t="n">
        <v>23</v>
      </c>
    </row>
    <row r="204">
      <c r="A204" s="1" t="n">
        <v>203</v>
      </c>
      <c r="B204" s="3" t="n">
        <v>208</v>
      </c>
      <c r="C204" s="3" t="n">
        <v>7</v>
      </c>
      <c r="D204" s="4" t="inlineStr">
        <is>
          <t>Oriolus oriolus</t>
        </is>
      </c>
      <c r="E204" s="4" t="inlineStr">
        <is>
          <t>b</t>
        </is>
      </c>
      <c r="F204" s="4" t="inlineStr">
        <is>
          <t>m</t>
        </is>
      </c>
      <c r="G204" s="4" t="inlineStr">
        <is>
          <t>10mn</t>
        </is>
      </c>
      <c r="H204" s="4" t="inlineStr">
        <is>
          <t>HNORMAL</t>
        </is>
      </c>
      <c r="I204" s="4" t="inlineStr">
        <is>
          <t>POLY</t>
        </is>
      </c>
      <c r="J204" s="3" t="n">
        <v>82.85059216527205</v>
      </c>
      <c r="K204" s="3" t="n">
        <v>653.106986004051</v>
      </c>
      <c r="L204" s="5" t="inlineStr"/>
      <c r="M204" s="4" t="inlineStr">
        <is>
          <t>OrioOrio-b-10mn-m-hno-pol-la-ra</t>
        </is>
      </c>
      <c r="N204" s="3" t="n">
        <v>1</v>
      </c>
      <c r="O204" s="3" t="n">
        <v>11</v>
      </c>
      <c r="P204" s="3" t="n">
        <v>80.33740051326021</v>
      </c>
      <c r="Q204" s="3" t="n">
        <v>902.361121603972</v>
      </c>
      <c r="R204" s="4" t="inlineStr">
        <is>
          <t>HNORMAL</t>
        </is>
      </c>
      <c r="S204" s="4" t="inlineStr">
        <is>
          <t>POLY</t>
        </is>
      </c>
      <c r="T204" s="4" t="inlineStr">
        <is>
          <t>AIC</t>
        </is>
      </c>
      <c r="U204" s="3" t="n">
        <v>95</v>
      </c>
      <c r="V204" s="3" t="n">
        <v>82.85059216527205</v>
      </c>
      <c r="W204" s="3" t="n">
        <v>653.106986004051</v>
      </c>
      <c r="X204" s="5" t="inlineStr"/>
      <c r="Y204" s="6" t="n">
        <v>2</v>
      </c>
      <c r="Z204" s="12" t="n">
        <v>45046.663309375</v>
      </c>
      <c r="AA204" s="3" t="n">
        <v>0.7331529999999999</v>
      </c>
      <c r="AB204" s="4">
        <f>HYPERLINK("file:///OrioOrio-b-10mn-m-hno-pol-la-ra-7y0gfiq5", "OrioOrio-b-10mn-m-hno-pol-la-ra-7y0gfiq5")</f>
        <v/>
      </c>
      <c r="AC204" s="3" t="n">
        <v>9</v>
      </c>
      <c r="AD204" s="3" t="n">
        <v>94</v>
      </c>
      <c r="AE204" s="3" t="n">
        <v>94</v>
      </c>
      <c r="AF204" s="3" t="n">
        <v>0.09574468</v>
      </c>
      <c r="AG204" s="3" t="n">
        <v>0.3186741</v>
      </c>
      <c r="AH204" s="3" t="n">
        <v>0.05162986</v>
      </c>
      <c r="AI204" s="3" t="n">
        <v>0.1775532</v>
      </c>
      <c r="AJ204" s="3" t="n">
        <v>93</v>
      </c>
      <c r="AK204" s="3" t="n">
        <v>82.8506</v>
      </c>
      <c r="AL204" s="3" t="n">
        <v>653.107</v>
      </c>
      <c r="AM204" s="3" t="n">
        <v>81.81818181818181</v>
      </c>
      <c r="AN204" s="3" t="n">
        <v>1</v>
      </c>
      <c r="AO204" s="3" t="n">
        <v>0</v>
      </c>
      <c r="AP204" s="3" t="n">
        <v>105.5625</v>
      </c>
      <c r="AQ204" s="11" t="inlineStr"/>
      <c r="AR204" s="5" t="inlineStr"/>
      <c r="AS204" s="5" t="inlineStr"/>
      <c r="AT204" s="5" t="inlineStr"/>
      <c r="AU204" s="3" t="n">
        <v>5.666335e-05</v>
      </c>
      <c r="AV204" s="3" t="n">
        <v>0.3813749</v>
      </c>
      <c r="AW204" s="3" t="n">
        <v>2.422432e-05</v>
      </c>
      <c r="AX204" s="3" t="n">
        <v>0.0001325418</v>
      </c>
      <c r="AY204" s="3" t="n">
        <v>8</v>
      </c>
      <c r="AZ204" s="3" t="n">
        <v>0.0827483</v>
      </c>
      <c r="BA204" s="3" t="n">
        <v>0.3813749</v>
      </c>
      <c r="BB204" s="3" t="n">
        <v>0.03537598</v>
      </c>
      <c r="BC204" s="3" t="n">
        <v>0.1935574</v>
      </c>
      <c r="BD204" s="3" t="n">
        <v>8</v>
      </c>
      <c r="BE204" s="3" t="n">
        <v>187.8728</v>
      </c>
      <c r="BF204" s="3" t="n">
        <v>0.1906874</v>
      </c>
      <c r="BG204" s="3" t="n">
        <v>121.5055</v>
      </c>
      <c r="BH204" s="3" t="n">
        <v>290.4904</v>
      </c>
      <c r="BI204" s="3" t="n">
        <v>8</v>
      </c>
      <c r="BJ204" s="3" t="n">
        <v>106.1339</v>
      </c>
      <c r="BK204" s="3" t="n">
        <v>105.7597</v>
      </c>
      <c r="BL204" s="3" t="n">
        <v>-51.78124</v>
      </c>
      <c r="BM204" s="7" t="n">
        <v>0.8567095</v>
      </c>
      <c r="BN204" s="3" t="n">
        <v>0.9</v>
      </c>
      <c r="BO204" s="3" t="n">
        <v>0.8</v>
      </c>
      <c r="BP204" s="4" t="inlineStr">
        <is>
          <t>HNORMAL</t>
        </is>
      </c>
      <c r="BQ204" s="4" t="inlineStr">
        <is>
          <t>POLY</t>
        </is>
      </c>
      <c r="BR204" s="3" t="n">
        <v>1</v>
      </c>
      <c r="BS204" s="3" t="n">
        <v>0</v>
      </c>
      <c r="BT204" s="3" t="n">
        <v>0</v>
      </c>
      <c r="BU204" s="3" t="n">
        <v>144.264</v>
      </c>
      <c r="BV204" s="5" t="inlineStr"/>
      <c r="BW204" s="5" t="inlineStr"/>
      <c r="BX204" s="3" t="n">
        <v>0.8634497</v>
      </c>
      <c r="BY204" s="3" t="n">
        <v>0.4969909</v>
      </c>
      <c r="BZ204" s="3" t="n">
        <v>0.326011</v>
      </c>
      <c r="CA204" s="3" t="n">
        <v>2.286872</v>
      </c>
      <c r="CB204" s="3" t="n">
        <v>22.1429</v>
      </c>
      <c r="CC204" s="3" t="n">
        <v>0.8634497</v>
      </c>
      <c r="CD204" s="3" t="n">
        <v>0</v>
      </c>
      <c r="CE204" s="10" t="n">
        <v>0.4969909</v>
      </c>
      <c r="CF204" s="3" t="n">
        <v>0.326011</v>
      </c>
      <c r="CG204" s="3" t="n">
        <v>2.286872</v>
      </c>
      <c r="CH204" s="3" t="n">
        <v>22.1429</v>
      </c>
      <c r="CI204" s="3" t="n">
        <v>21</v>
      </c>
      <c r="CJ204" s="3" t="n">
        <v>0.4969909</v>
      </c>
      <c r="CK204" s="3" t="n">
        <v>8</v>
      </c>
      <c r="CL204" s="3" t="n">
        <v>55</v>
      </c>
      <c r="CM204" s="3" t="n">
        <v>22.1429</v>
      </c>
      <c r="CN204" s="5" t="inlineStr"/>
      <c r="CO204" s="3" t="n">
        <v>0</v>
      </c>
      <c r="CP204" s="3" t="n">
        <v>0</v>
      </c>
      <c r="CQ204" s="3" t="n">
        <v>0</v>
      </c>
      <c r="CR204" s="3" t="n">
        <v>0</v>
      </c>
      <c r="CS204" s="3" t="n">
        <v>0</v>
      </c>
      <c r="CT204" s="3" t="n">
        <v>1</v>
      </c>
      <c r="CU204" s="3" t="n">
        <v>1</v>
      </c>
      <c r="CV204" s="3" t="n">
        <v>0</v>
      </c>
      <c r="CW204" s="3" t="n">
        <v>1</v>
      </c>
      <c r="CX204" s="3" t="n">
        <v>0</v>
      </c>
      <c r="CY204" s="3" t="n">
        <v>1</v>
      </c>
      <c r="CZ204" s="3" t="n">
        <v>1</v>
      </c>
      <c r="DA204" s="3" t="n">
        <v>1</v>
      </c>
      <c r="DB204" s="3" t="n">
        <v>1</v>
      </c>
      <c r="DC204" s="3" t="n">
        <v>1</v>
      </c>
      <c r="DD204" s="3" t="n">
        <v>1</v>
      </c>
      <c r="DE204" s="3" t="n">
        <v>18</v>
      </c>
      <c r="DF204" s="3" t="n">
        <v>18</v>
      </c>
      <c r="DG204" s="3" t="n">
        <v>21</v>
      </c>
      <c r="DH204" s="3" t="n">
        <v>18</v>
      </c>
      <c r="DI204" s="3" t="n">
        <v>21</v>
      </c>
      <c r="DJ204" s="3" t="n">
        <v>18</v>
      </c>
      <c r="DK204" s="3" t="n">
        <v>21</v>
      </c>
      <c r="DL204" s="3" t="n">
        <v>24</v>
      </c>
    </row>
    <row r="205">
      <c r="A205" s="1" t="n">
        <v>204</v>
      </c>
      <c r="B205" s="3" t="n">
        <v>211</v>
      </c>
      <c r="C205" s="3" t="n">
        <v>7</v>
      </c>
      <c r="D205" s="4" t="inlineStr">
        <is>
          <t>Oriolus oriolus</t>
        </is>
      </c>
      <c r="E205" s="4" t="inlineStr">
        <is>
          <t>b</t>
        </is>
      </c>
      <c r="F205" s="4" t="inlineStr">
        <is>
          <t>m</t>
        </is>
      </c>
      <c r="G205" s="4" t="inlineStr">
        <is>
          <t>10mn</t>
        </is>
      </c>
      <c r="H205" s="4" t="inlineStr">
        <is>
          <t>HNORMAL</t>
        </is>
      </c>
      <c r="I205" s="4" t="inlineStr">
        <is>
          <t>POLY</t>
        </is>
      </c>
      <c r="J205" s="5" t="inlineStr"/>
      <c r="K205" s="3" t="n">
        <v>100</v>
      </c>
      <c r="L205" s="5" t="inlineStr"/>
      <c r="M205" s="4" t="inlineStr">
        <is>
          <t>OrioOrio-b-10mn-m-hno-pol-r100</t>
        </is>
      </c>
      <c r="N205" s="3" t="n">
        <v>0</v>
      </c>
      <c r="O205" s="3" t="n">
        <v>11</v>
      </c>
      <c r="P205" s="3" t="n">
        <v>80.33740051326021</v>
      </c>
      <c r="Q205" s="3" t="n">
        <v>902.361121603972</v>
      </c>
      <c r="R205" s="4" t="inlineStr">
        <is>
          <t>HNORMAL</t>
        </is>
      </c>
      <c r="S205" s="4" t="inlineStr">
        <is>
          <t>POLY</t>
        </is>
      </c>
      <c r="T205" s="4" t="inlineStr">
        <is>
          <t>AIC</t>
        </is>
      </c>
      <c r="U205" s="3" t="n">
        <v>95</v>
      </c>
      <c r="V205" s="5" t="inlineStr"/>
      <c r="W205" s="3" t="n">
        <v>100</v>
      </c>
      <c r="X205" s="5" t="inlineStr"/>
      <c r="Y205" s="6" t="n">
        <v>2</v>
      </c>
      <c r="Z205" s="12" t="n">
        <v>45046.66330953703</v>
      </c>
      <c r="AA205" s="3" t="n">
        <v>0.6821959999999999</v>
      </c>
      <c r="AB205" s="4">
        <f>HYPERLINK("file:///OrioOrio-b-10mn-m-hno-pol-r100-zjkvaoby", "OrioOrio-b-10mn-m-hno-pol-r100-zjkvaoby")</f>
        <v/>
      </c>
      <c r="AC205" s="3" t="n">
        <v>3</v>
      </c>
      <c r="AD205" s="3" t="n">
        <v>94</v>
      </c>
      <c r="AE205" s="3" t="n">
        <v>94</v>
      </c>
      <c r="AF205" s="3" t="n">
        <v>0.03191489</v>
      </c>
      <c r="AG205" s="3" t="n">
        <v>0.5711084</v>
      </c>
      <c r="AH205" s="3" t="n">
        <v>0.01111166</v>
      </c>
      <c r="AI205" s="3" t="n">
        <v>0.09166595</v>
      </c>
      <c r="AJ205" s="3" t="n">
        <v>93</v>
      </c>
      <c r="AK205" s="3" t="n">
        <v>0</v>
      </c>
      <c r="AL205" s="3" t="n">
        <v>100</v>
      </c>
      <c r="AM205" s="3" t="n">
        <v>27.27272727272727</v>
      </c>
      <c r="AN205" s="3" t="n">
        <v>1</v>
      </c>
      <c r="AO205" s="3" t="n">
        <v>0</v>
      </c>
      <c r="AP205" s="3" t="n">
        <v>26.47703</v>
      </c>
      <c r="AQ205" s="11" t="inlineStr"/>
      <c r="AR205" s="5" t="inlineStr"/>
      <c r="AS205" s="5" t="inlineStr"/>
      <c r="AT205" s="5" t="inlineStr"/>
      <c r="AU205" s="3" t="n">
        <v>0.0002000363</v>
      </c>
      <c r="AV205" s="3" t="n">
        <v>1.288888</v>
      </c>
      <c r="AW205" s="3" t="n">
        <v>2.834085e-06</v>
      </c>
      <c r="AX205" s="3" t="n">
        <v>0.01411903</v>
      </c>
      <c r="AY205" s="3" t="n">
        <v>2</v>
      </c>
      <c r="AZ205" s="3" t="n">
        <v>0.9998186</v>
      </c>
      <c r="BA205" s="3" t="n">
        <v>1.288888</v>
      </c>
      <c r="BB205" s="3" t="n">
        <v>0.01416528</v>
      </c>
      <c r="BC205" s="3" t="n">
        <v>1</v>
      </c>
      <c r="BD205" s="3" t="n">
        <v>2</v>
      </c>
      <c r="BE205" s="3" t="n">
        <v>99.99093000000001</v>
      </c>
      <c r="BF205" s="3" t="n">
        <v>0.6444442</v>
      </c>
      <c r="BG205" s="3" t="n">
        <v>7.918952</v>
      </c>
      <c r="BH205" s="3" t="n">
        <v>1262.564</v>
      </c>
      <c r="BI205" s="3" t="n">
        <v>2</v>
      </c>
      <c r="BJ205" s="3" t="n">
        <v>30.47703</v>
      </c>
      <c r="BK205" s="3" t="n">
        <v>25.57564</v>
      </c>
      <c r="BL205" s="3" t="n">
        <v>-12.23851</v>
      </c>
      <c r="BM205" s="10" t="n">
        <v>0.1641374</v>
      </c>
      <c r="BN205" s="3" t="n">
        <v>0</v>
      </c>
      <c r="BO205" s="3" t="n">
        <v>0</v>
      </c>
      <c r="BP205" s="4" t="inlineStr">
        <is>
          <t>HNORMAL</t>
        </is>
      </c>
      <c r="BQ205" s="4" t="inlineStr">
        <is>
          <t>POLY</t>
        </is>
      </c>
      <c r="BR205" s="3" t="n">
        <v>1</v>
      </c>
      <c r="BS205" s="3" t="n">
        <v>0</v>
      </c>
      <c r="BT205" s="3" t="n">
        <v>0</v>
      </c>
      <c r="BU205" s="3" t="n">
        <v>3711.776</v>
      </c>
      <c r="BV205" s="5" t="inlineStr"/>
      <c r="BW205" s="5" t="inlineStr"/>
      <c r="BX205" s="3" t="n">
        <v>1.016067</v>
      </c>
      <c r="BY205" s="3" t="n">
        <v>1.409751</v>
      </c>
      <c r="BZ205" s="3" t="n">
        <v>0.03312711</v>
      </c>
      <c r="CA205" s="3" t="n">
        <v>31.16456</v>
      </c>
      <c r="CB205" s="3" t="n">
        <v>2.860083</v>
      </c>
      <c r="CC205" s="3" t="n">
        <v>1.016067</v>
      </c>
      <c r="CD205" s="3" t="n">
        <v>0.4494001</v>
      </c>
      <c r="CE205" s="10" t="n">
        <v>1.409751</v>
      </c>
      <c r="CF205" s="3" t="n">
        <v>0.03312711</v>
      </c>
      <c r="CG205" s="3" t="n">
        <v>31.16456</v>
      </c>
      <c r="CH205" s="3" t="n">
        <v>2.860083</v>
      </c>
      <c r="CI205" s="3" t="n">
        <v>24</v>
      </c>
      <c r="CJ205" s="3" t="n">
        <v>1.409751</v>
      </c>
      <c r="CK205" s="3" t="n">
        <v>1</v>
      </c>
      <c r="CL205" s="3" t="n">
        <v>748</v>
      </c>
      <c r="CM205" s="3" t="n">
        <v>2.860083</v>
      </c>
      <c r="CN205" s="5" t="inlineStr"/>
      <c r="CO205" s="3" t="n">
        <v>0</v>
      </c>
      <c r="CP205" s="3" t="n">
        <v>0</v>
      </c>
      <c r="CQ205" s="3" t="n">
        <v>0</v>
      </c>
      <c r="CR205" s="3" t="n">
        <v>0</v>
      </c>
      <c r="CS205" s="3" t="n">
        <v>0</v>
      </c>
      <c r="CT205" s="3" t="n">
        <v>0</v>
      </c>
      <c r="CU205" s="3" t="n">
        <v>1</v>
      </c>
      <c r="CV205" s="3" t="n">
        <v>0</v>
      </c>
      <c r="CW205" s="3" t="n">
        <v>0</v>
      </c>
      <c r="CX205" s="3" t="n">
        <v>1</v>
      </c>
      <c r="CY205" s="3" t="n">
        <v>0</v>
      </c>
      <c r="CZ205" s="3" t="n">
        <v>0</v>
      </c>
      <c r="DA205" s="3" t="n">
        <v>0</v>
      </c>
      <c r="DB205" s="3" t="n">
        <v>0</v>
      </c>
      <c r="DC205" s="3" t="n">
        <v>0</v>
      </c>
      <c r="DD205" s="3" t="n">
        <v>0</v>
      </c>
      <c r="DE205" s="3" t="n">
        <v>24</v>
      </c>
      <c r="DF205" s="3" t="n">
        <v>24</v>
      </c>
      <c r="DG205" s="3" t="n">
        <v>15</v>
      </c>
      <c r="DH205" s="3" t="n">
        <v>24</v>
      </c>
      <c r="DI205" s="3" t="n">
        <v>15</v>
      </c>
      <c r="DJ205" s="3" t="n">
        <v>24</v>
      </c>
      <c r="DK205" s="3" t="n">
        <v>15</v>
      </c>
      <c r="DL205" s="3" t="n">
        <v>4</v>
      </c>
    </row>
    <row r="206">
      <c r="A206" s="1" t="n">
        <v>205</v>
      </c>
      <c r="B206" s="3" t="n">
        <v>212</v>
      </c>
      <c r="C206" s="3" t="n">
        <v>7</v>
      </c>
      <c r="D206" s="4" t="inlineStr">
        <is>
          <t>Oriolus oriolus</t>
        </is>
      </c>
      <c r="E206" s="4" t="inlineStr">
        <is>
          <t>b</t>
        </is>
      </c>
      <c r="F206" s="4" t="inlineStr">
        <is>
          <t>m</t>
        </is>
      </c>
      <c r="G206" s="4" t="inlineStr">
        <is>
          <t>10mn</t>
        </is>
      </c>
      <c r="H206" s="4" t="inlineStr">
        <is>
          <t>HNORMAL</t>
        </is>
      </c>
      <c r="I206" s="4" t="inlineStr">
        <is>
          <t>POLY</t>
        </is>
      </c>
      <c r="J206" s="5" t="inlineStr"/>
      <c r="K206" s="3" t="n">
        <v>200</v>
      </c>
      <c r="L206" s="5" t="inlineStr"/>
      <c r="M206" s="4" t="inlineStr">
        <is>
          <t>OrioOrio-b-10mn-m-hno-pol-r200</t>
        </is>
      </c>
      <c r="N206" s="3" t="n">
        <v>0</v>
      </c>
      <c r="O206" s="3" t="n">
        <v>11</v>
      </c>
      <c r="P206" s="3" t="n">
        <v>80.33740051326021</v>
      </c>
      <c r="Q206" s="3" t="n">
        <v>902.361121603972</v>
      </c>
      <c r="R206" s="4" t="inlineStr">
        <is>
          <t>HNORMAL</t>
        </is>
      </c>
      <c r="S206" s="4" t="inlineStr">
        <is>
          <t>POLY</t>
        </is>
      </c>
      <c r="T206" s="4" t="inlineStr">
        <is>
          <t>AIC</t>
        </is>
      </c>
      <c r="U206" s="3" t="n">
        <v>95</v>
      </c>
      <c r="V206" s="5" t="inlineStr"/>
      <c r="W206" s="3" t="n">
        <v>200</v>
      </c>
      <c r="X206" s="5" t="inlineStr"/>
      <c r="Y206" s="6" t="n">
        <v>2</v>
      </c>
      <c r="Z206" s="12" t="n">
        <v>45046.66330969908</v>
      </c>
      <c r="AA206" s="3" t="n">
        <v>0.6982010000000001</v>
      </c>
      <c r="AB206" s="4">
        <f>HYPERLINK("file:///OrioOrio-b-10mn-m-hno-pol-r200-7_d50n8k", "OrioOrio-b-10mn-m-hno-pol-r200-7_d50n8k")</f>
        <v/>
      </c>
      <c r="AC206" s="3" t="n">
        <v>5</v>
      </c>
      <c r="AD206" s="3" t="n">
        <v>94</v>
      </c>
      <c r="AE206" s="3" t="n">
        <v>94</v>
      </c>
      <c r="AF206" s="3" t="n">
        <v>0.05319149</v>
      </c>
      <c r="AG206" s="3" t="n">
        <v>0.4374906</v>
      </c>
      <c r="AH206" s="3" t="n">
        <v>0.0231704</v>
      </c>
      <c r="AI206" s="3" t="n">
        <v>0.1221099</v>
      </c>
      <c r="AJ206" s="3" t="n">
        <v>93</v>
      </c>
      <c r="AK206" s="3" t="n">
        <v>0</v>
      </c>
      <c r="AL206" s="3" t="n">
        <v>200</v>
      </c>
      <c r="AM206" s="3" t="n">
        <v>45.45454545454545</v>
      </c>
      <c r="AN206" s="3" t="n">
        <v>1</v>
      </c>
      <c r="AO206" s="3" t="n">
        <v>0</v>
      </c>
      <c r="AP206" s="3" t="n">
        <v>52.87867</v>
      </c>
      <c r="AQ206" s="11" t="inlineStr"/>
      <c r="AR206" s="5" t="inlineStr"/>
      <c r="AS206" s="5" t="inlineStr"/>
      <c r="AT206" s="5" t="inlineStr"/>
      <c r="AU206" s="3" t="n">
        <v>0.0001145215</v>
      </c>
      <c r="AV206" s="3" t="n">
        <v>0.6587453</v>
      </c>
      <c r="AW206" s="3" t="n">
        <v>2.162611e-05</v>
      </c>
      <c r="AX206" s="3" t="n">
        <v>0.0006064511</v>
      </c>
      <c r="AY206" s="3" t="n">
        <v>4</v>
      </c>
      <c r="AZ206" s="3" t="n">
        <v>0.4365992</v>
      </c>
      <c r="BA206" s="3" t="n">
        <v>0.6587454</v>
      </c>
      <c r="BB206" s="3" t="n">
        <v>0.08244687000000001</v>
      </c>
      <c r="BC206" s="3" t="n">
        <v>1</v>
      </c>
      <c r="BD206" s="3" t="n">
        <v>4</v>
      </c>
      <c r="BE206" s="3" t="n">
        <v>132.1513</v>
      </c>
      <c r="BF206" s="3" t="n">
        <v>0.3293727</v>
      </c>
      <c r="BG206" s="3" t="n">
        <v>54.21217</v>
      </c>
      <c r="BH206" s="3" t="n">
        <v>322.1411</v>
      </c>
      <c r="BI206" s="3" t="n">
        <v>4</v>
      </c>
      <c r="BJ206" s="3" t="n">
        <v>54.21201</v>
      </c>
      <c r="BK206" s="3" t="n">
        <v>52.48811</v>
      </c>
      <c r="BL206" s="3" t="n">
        <v>-25.43934</v>
      </c>
      <c r="BM206" s="6" t="n">
        <v>0.6981319</v>
      </c>
      <c r="BN206" s="3" t="n">
        <v>0.7</v>
      </c>
      <c r="BO206" s="3" t="n">
        <v>0.6</v>
      </c>
      <c r="BP206" s="4" t="inlineStr">
        <is>
          <t>HNORMAL</t>
        </is>
      </c>
      <c r="BQ206" s="4" t="inlineStr">
        <is>
          <t>POLY</t>
        </is>
      </c>
      <c r="BR206" s="3" t="n">
        <v>1</v>
      </c>
      <c r="BS206" s="3" t="n">
        <v>0</v>
      </c>
      <c r="BT206" s="3" t="n">
        <v>0</v>
      </c>
      <c r="BU206" s="3" t="n">
        <v>100.7185</v>
      </c>
      <c r="BV206" s="5" t="inlineStr"/>
      <c r="BW206" s="5" t="inlineStr"/>
      <c r="BX206" s="3" t="n">
        <v>0.9695034</v>
      </c>
      <c r="BY206" s="3" t="n">
        <v>0.7907866</v>
      </c>
      <c r="BZ206" s="3" t="n">
        <v>0.1959158</v>
      </c>
      <c r="CA206" s="3" t="n">
        <v>4.797656</v>
      </c>
      <c r="CB206" s="3" t="n">
        <v>8.237742000000001</v>
      </c>
      <c r="CC206" s="3" t="n">
        <v>0.9695034</v>
      </c>
      <c r="CD206" s="3" t="n">
        <v>0</v>
      </c>
      <c r="CE206" s="10" t="n">
        <v>0.7907866</v>
      </c>
      <c r="CF206" s="3" t="n">
        <v>0.1959158</v>
      </c>
      <c r="CG206" s="3" t="n">
        <v>4.797656</v>
      </c>
      <c r="CH206" s="3" t="n">
        <v>8.237742000000001</v>
      </c>
      <c r="CI206" s="3" t="n">
        <v>23</v>
      </c>
      <c r="CJ206" s="3" t="n">
        <v>0.7907866</v>
      </c>
      <c r="CK206" s="3" t="n">
        <v>5</v>
      </c>
      <c r="CL206" s="3" t="n">
        <v>115</v>
      </c>
      <c r="CM206" s="3" t="n">
        <v>8.237742000000001</v>
      </c>
      <c r="CN206" s="5" t="inlineStr"/>
      <c r="CO206" s="3" t="n">
        <v>0</v>
      </c>
      <c r="CP206" s="3" t="n">
        <v>0</v>
      </c>
      <c r="CQ206" s="3" t="n">
        <v>0</v>
      </c>
      <c r="CR206" s="3" t="n">
        <v>0</v>
      </c>
      <c r="CS206" s="3" t="n">
        <v>0</v>
      </c>
      <c r="CT206" s="3" t="n">
        <v>0</v>
      </c>
      <c r="CU206" s="3" t="n">
        <v>2</v>
      </c>
      <c r="CV206" s="3" t="n">
        <v>0</v>
      </c>
      <c r="CW206" s="3" t="n">
        <v>0</v>
      </c>
      <c r="CX206" s="3" t="n">
        <v>0</v>
      </c>
      <c r="CY206" s="3" t="n">
        <v>0</v>
      </c>
      <c r="CZ206" s="3" t="n">
        <v>0</v>
      </c>
      <c r="DA206" s="3" t="n">
        <v>0</v>
      </c>
      <c r="DB206" s="3" t="n">
        <v>0</v>
      </c>
      <c r="DC206" s="3" t="n">
        <v>0</v>
      </c>
      <c r="DD206" s="3" t="n">
        <v>0</v>
      </c>
      <c r="DE206" s="3" t="n">
        <v>21</v>
      </c>
      <c r="DF206" s="3" t="n">
        <v>21</v>
      </c>
      <c r="DG206" s="3" t="n">
        <v>18</v>
      </c>
      <c r="DH206" s="3" t="n">
        <v>21</v>
      </c>
      <c r="DI206" s="3" t="n">
        <v>18</v>
      </c>
      <c r="DJ206" s="3" t="n">
        <v>21</v>
      </c>
      <c r="DK206" s="3" t="n">
        <v>18</v>
      </c>
      <c r="DL206" s="3" t="n">
        <v>6</v>
      </c>
    </row>
    <row r="207">
      <c r="A207" s="1" t="n">
        <v>206</v>
      </c>
      <c r="B207" s="3" t="n">
        <v>214</v>
      </c>
      <c r="C207" s="3" t="n">
        <v>7</v>
      </c>
      <c r="D207" s="4" t="inlineStr">
        <is>
          <t>Oriolus oriolus</t>
        </is>
      </c>
      <c r="E207" s="4" t="inlineStr">
        <is>
          <t>b</t>
        </is>
      </c>
      <c r="F207" s="4" t="inlineStr">
        <is>
          <t>m</t>
        </is>
      </c>
      <c r="G207" s="4" t="inlineStr">
        <is>
          <t>10mn</t>
        </is>
      </c>
      <c r="H207" s="4" t="inlineStr">
        <is>
          <t>HNORMAL</t>
        </is>
      </c>
      <c r="I207" s="4" t="inlineStr">
        <is>
          <t>POLY</t>
        </is>
      </c>
      <c r="J207" s="3" t="n">
        <v>20</v>
      </c>
      <c r="K207" s="3" t="n">
        <v>100</v>
      </c>
      <c r="L207" s="5" t="inlineStr"/>
      <c r="M207" s="4" t="inlineStr">
        <is>
          <t>OrioOrio-b-10mn-m-hno-pol-l20-r100</t>
        </is>
      </c>
      <c r="N207" s="3" t="n">
        <v>0</v>
      </c>
      <c r="O207" s="3" t="n">
        <v>11</v>
      </c>
      <c r="P207" s="3" t="n">
        <v>80.33740051326021</v>
      </c>
      <c r="Q207" s="3" t="n">
        <v>902.361121603972</v>
      </c>
      <c r="R207" s="4" t="inlineStr">
        <is>
          <t>HNORMAL</t>
        </is>
      </c>
      <c r="S207" s="4" t="inlineStr">
        <is>
          <t>POLY</t>
        </is>
      </c>
      <c r="T207" s="4" t="inlineStr">
        <is>
          <t>AIC</t>
        </is>
      </c>
      <c r="U207" s="3" t="n">
        <v>95</v>
      </c>
      <c r="V207" s="3" t="n">
        <v>20</v>
      </c>
      <c r="W207" s="3" t="n">
        <v>100</v>
      </c>
      <c r="X207" s="5" t="inlineStr"/>
      <c r="Y207" s="6" t="n">
        <v>2</v>
      </c>
      <c r="Z207" s="12" t="n">
        <v>45046.66330983796</v>
      </c>
      <c r="AA207" s="3" t="n">
        <v>0.6322009999999999</v>
      </c>
      <c r="AB207" s="4">
        <f>HYPERLINK("file:///OrioOrio-b-10mn-m-hno-pol-l20-r100-6ea_cpsy", "OrioOrio-b-10mn-m-hno-pol-l20-r100-6ea_cpsy")</f>
        <v/>
      </c>
      <c r="AC207" s="3" t="n">
        <v>3</v>
      </c>
      <c r="AD207" s="3" t="n">
        <v>94</v>
      </c>
      <c r="AE207" s="3" t="n">
        <v>94</v>
      </c>
      <c r="AF207" s="3" t="n">
        <v>0.03191489</v>
      </c>
      <c r="AG207" s="3" t="n">
        <v>0.5711084</v>
      </c>
      <c r="AH207" s="3" t="n">
        <v>0.01111166</v>
      </c>
      <c r="AI207" s="3" t="n">
        <v>0.09166595</v>
      </c>
      <c r="AJ207" s="3" t="n">
        <v>93</v>
      </c>
      <c r="AK207" s="3" t="n">
        <v>20</v>
      </c>
      <c r="AL207" s="3" t="n">
        <v>100</v>
      </c>
      <c r="AM207" s="3" t="n">
        <v>27.27272727272727</v>
      </c>
      <c r="AN207" s="3" t="n">
        <v>1</v>
      </c>
      <c r="AO207" s="3" t="n">
        <v>0</v>
      </c>
      <c r="AP207" s="3" t="n">
        <v>26.23208</v>
      </c>
      <c r="AQ207" s="11" t="inlineStr"/>
      <c r="AR207" s="5" t="inlineStr"/>
      <c r="AS207" s="5" t="inlineStr"/>
      <c r="AT207" s="5" t="inlineStr"/>
      <c r="AU207" s="3" t="n">
        <v>0.0002083753</v>
      </c>
      <c r="AV207" s="3" t="n">
        <v>1.467486</v>
      </c>
      <c r="AW207" s="3" t="n">
        <v>2.071414e-06</v>
      </c>
      <c r="AX207" s="3" t="n">
        <v>0.02096166</v>
      </c>
      <c r="AY207" s="3" t="n">
        <v>2</v>
      </c>
      <c r="AZ207" s="3" t="n">
        <v>0.9598066</v>
      </c>
      <c r="BA207" s="3" t="n">
        <v>1.467486</v>
      </c>
      <c r="BB207" s="3" t="n">
        <v>0.00954123</v>
      </c>
      <c r="BC207" s="3" t="n">
        <v>1</v>
      </c>
      <c r="BD207" s="3" t="n">
        <v>2</v>
      </c>
      <c r="BE207" s="3" t="n">
        <v>97.96972</v>
      </c>
      <c r="BF207" s="3" t="n">
        <v>0.7337432</v>
      </c>
      <c r="BG207" s="3" t="n">
        <v>5.817248</v>
      </c>
      <c r="BH207" s="3" t="n">
        <v>1649.932</v>
      </c>
      <c r="BI207" s="3" t="n">
        <v>2</v>
      </c>
      <c r="BJ207" s="3" t="n">
        <v>30.23208</v>
      </c>
      <c r="BK207" s="3" t="n">
        <v>25.33069</v>
      </c>
      <c r="BL207" s="3" t="n">
        <v>-12.11604</v>
      </c>
      <c r="BM207" s="10" t="n">
        <v>0.183753</v>
      </c>
      <c r="BN207" s="3" t="n">
        <v>0</v>
      </c>
      <c r="BO207" s="3" t="n">
        <v>0</v>
      </c>
      <c r="BP207" s="4" t="inlineStr">
        <is>
          <t>HNORMAL</t>
        </is>
      </c>
      <c r="BQ207" s="4" t="inlineStr">
        <is>
          <t>POLY</t>
        </is>
      </c>
      <c r="BR207" s="3" t="n">
        <v>1</v>
      </c>
      <c r="BS207" s="3" t="n">
        <v>0</v>
      </c>
      <c r="BT207" s="3" t="n">
        <v>0</v>
      </c>
      <c r="BU207" s="3" t="n">
        <v>3592.697</v>
      </c>
      <c r="BV207" s="5" t="inlineStr"/>
      <c r="BW207" s="5" t="inlineStr"/>
      <c r="BX207" s="3" t="n">
        <v>1.058424</v>
      </c>
      <c r="BY207" s="3" t="n">
        <v>1.5747</v>
      </c>
      <c r="BZ207" s="3" t="n">
        <v>0.02288117</v>
      </c>
      <c r="CA207" s="3" t="n">
        <v>48.95998</v>
      </c>
      <c r="CB207" s="3" t="n">
        <v>2.650398</v>
      </c>
      <c r="CC207" s="3" t="n">
        <v>1.058424</v>
      </c>
      <c r="CD207" s="3" t="n">
        <v>0.6118031</v>
      </c>
      <c r="CE207" s="10" t="n">
        <v>1.5747</v>
      </c>
      <c r="CF207" s="3" t="n">
        <v>0.02288117</v>
      </c>
      <c r="CG207" s="3" t="n">
        <v>48.95998</v>
      </c>
      <c r="CH207" s="3" t="n">
        <v>2.650398</v>
      </c>
      <c r="CI207" s="3" t="n">
        <v>25</v>
      </c>
      <c r="CJ207" s="3" t="n">
        <v>1.5747</v>
      </c>
      <c r="CK207" s="3" t="n">
        <v>1</v>
      </c>
      <c r="CL207" s="3" t="n">
        <v>1175</v>
      </c>
      <c r="CM207" s="3" t="n">
        <v>2.650398</v>
      </c>
      <c r="CN207" s="5" t="inlineStr"/>
      <c r="CO207" s="3" t="n">
        <v>0</v>
      </c>
      <c r="CP207" s="3" t="n">
        <v>0</v>
      </c>
      <c r="CQ207" s="3" t="n">
        <v>0</v>
      </c>
      <c r="CR207" s="3" t="n">
        <v>0</v>
      </c>
      <c r="CS207" s="3" t="n">
        <v>0</v>
      </c>
      <c r="CT207" s="3" t="n">
        <v>1</v>
      </c>
      <c r="CU207" s="3" t="n">
        <v>1</v>
      </c>
      <c r="CV207" s="3" t="n">
        <v>0</v>
      </c>
      <c r="CW207" s="3" t="n">
        <v>0</v>
      </c>
      <c r="CX207" s="3" t="n">
        <v>1</v>
      </c>
      <c r="CY207" s="3" t="n">
        <v>0</v>
      </c>
      <c r="CZ207" s="3" t="n">
        <v>0</v>
      </c>
      <c r="DA207" s="3" t="n">
        <v>0</v>
      </c>
      <c r="DB207" s="3" t="n">
        <v>0</v>
      </c>
      <c r="DC207" s="3" t="n">
        <v>0</v>
      </c>
      <c r="DD207" s="3" t="n">
        <v>0</v>
      </c>
      <c r="DE207" s="3" t="n">
        <v>23</v>
      </c>
      <c r="DF207" s="3" t="n">
        <v>23</v>
      </c>
      <c r="DG207" s="3" t="n">
        <v>16</v>
      </c>
      <c r="DH207" s="3" t="n">
        <v>23</v>
      </c>
      <c r="DI207" s="3" t="n">
        <v>16</v>
      </c>
      <c r="DJ207" s="3" t="n">
        <v>23</v>
      </c>
      <c r="DK207" s="3" t="n">
        <v>16</v>
      </c>
      <c r="DL207" s="3" t="n">
        <v>16</v>
      </c>
    </row>
    <row r="208">
      <c r="A208" s="1" t="n">
        <v>207</v>
      </c>
      <c r="B208" s="3" t="n">
        <v>215</v>
      </c>
      <c r="C208" s="3" t="n">
        <v>7</v>
      </c>
      <c r="D208" s="4" t="inlineStr">
        <is>
          <t>Oriolus oriolus</t>
        </is>
      </c>
      <c r="E208" s="4" t="inlineStr">
        <is>
          <t>b</t>
        </is>
      </c>
      <c r="F208" s="4" t="inlineStr">
        <is>
          <t>m</t>
        </is>
      </c>
      <c r="G208" s="4" t="inlineStr">
        <is>
          <t>10mn</t>
        </is>
      </c>
      <c r="H208" s="4" t="inlineStr">
        <is>
          <t>HNORMAL</t>
        </is>
      </c>
      <c r="I208" s="4" t="inlineStr">
        <is>
          <t>POLY</t>
        </is>
      </c>
      <c r="J208" s="3" t="n">
        <v>20</v>
      </c>
      <c r="K208" s="3" t="n">
        <v>200</v>
      </c>
      <c r="L208" s="5" t="inlineStr"/>
      <c r="M208" s="4" t="inlineStr">
        <is>
          <t>OrioOrio-b-10mn-m-hno-pol-l20-r200</t>
        </is>
      </c>
      <c r="N208" s="3" t="n">
        <v>0</v>
      </c>
      <c r="O208" s="3" t="n">
        <v>11</v>
      </c>
      <c r="P208" s="3" t="n">
        <v>80.33740051326021</v>
      </c>
      <c r="Q208" s="3" t="n">
        <v>902.361121603972</v>
      </c>
      <c r="R208" s="4" t="inlineStr">
        <is>
          <t>HNORMAL</t>
        </is>
      </c>
      <c r="S208" s="4" t="inlineStr">
        <is>
          <t>POLY</t>
        </is>
      </c>
      <c r="T208" s="4" t="inlineStr">
        <is>
          <t>AIC</t>
        </is>
      </c>
      <c r="U208" s="3" t="n">
        <v>95</v>
      </c>
      <c r="V208" s="3" t="n">
        <v>20</v>
      </c>
      <c r="W208" s="3" t="n">
        <v>200</v>
      </c>
      <c r="X208" s="5" t="inlineStr"/>
      <c r="Y208" s="6" t="n">
        <v>2</v>
      </c>
      <c r="Z208" s="12" t="n">
        <v>45046.66331009259</v>
      </c>
      <c r="AA208" s="3" t="n">
        <v>0.665202</v>
      </c>
      <c r="AB208" s="4">
        <f>HYPERLINK("file:///OrioOrio-b-10mn-m-hno-pol-l20-r200-e9p6w78h", "OrioOrio-b-10mn-m-hno-pol-l20-r200-e9p6w78h")</f>
        <v/>
      </c>
      <c r="AC208" s="3" t="n">
        <v>5</v>
      </c>
      <c r="AD208" s="3" t="n">
        <v>94</v>
      </c>
      <c r="AE208" s="3" t="n">
        <v>94</v>
      </c>
      <c r="AF208" s="3" t="n">
        <v>0.05319149</v>
      </c>
      <c r="AG208" s="3" t="n">
        <v>0.4374906</v>
      </c>
      <c r="AH208" s="3" t="n">
        <v>0.0231704</v>
      </c>
      <c r="AI208" s="3" t="n">
        <v>0.1221099</v>
      </c>
      <c r="AJ208" s="3" t="n">
        <v>93</v>
      </c>
      <c r="AK208" s="3" t="n">
        <v>20</v>
      </c>
      <c r="AL208" s="3" t="n">
        <v>200</v>
      </c>
      <c r="AM208" s="3" t="n">
        <v>45.45454545454545</v>
      </c>
      <c r="AN208" s="3" t="n">
        <v>1</v>
      </c>
      <c r="AO208" s="3" t="n">
        <v>0</v>
      </c>
      <c r="AP208" s="3" t="n">
        <v>52.64459</v>
      </c>
      <c r="AQ208" s="11" t="inlineStr"/>
      <c r="AR208" s="5" t="inlineStr"/>
      <c r="AS208" s="5" t="inlineStr"/>
      <c r="AT208" s="5" t="inlineStr"/>
      <c r="AU208" s="3" t="n">
        <v>0.0001220746</v>
      </c>
      <c r="AV208" s="3" t="n">
        <v>0.6587417</v>
      </c>
      <c r="AW208" s="3" t="n">
        <v>2.30526e-05</v>
      </c>
      <c r="AX208" s="3" t="n">
        <v>0.0006464435</v>
      </c>
      <c r="AY208" s="3" t="n">
        <v>4</v>
      </c>
      <c r="AZ208" s="3" t="n">
        <v>0.4095857</v>
      </c>
      <c r="BA208" s="3" t="n">
        <v>0.6587415</v>
      </c>
      <c r="BB208" s="3" t="n">
        <v>0.07734630000000001</v>
      </c>
      <c r="BC208" s="3" t="n">
        <v>1</v>
      </c>
      <c r="BD208" s="3" t="n">
        <v>4</v>
      </c>
      <c r="BE208" s="3" t="n">
        <v>127.9978</v>
      </c>
      <c r="BF208" s="3" t="n">
        <v>0.3293708</v>
      </c>
      <c r="BG208" s="3" t="n">
        <v>52.50852</v>
      </c>
      <c r="BH208" s="3" t="n">
        <v>312.0146</v>
      </c>
      <c r="BI208" s="3" t="n">
        <v>4</v>
      </c>
      <c r="BJ208" s="3" t="n">
        <v>53.97792</v>
      </c>
      <c r="BK208" s="3" t="n">
        <v>52.25402</v>
      </c>
      <c r="BL208" s="3" t="n">
        <v>-25.32229</v>
      </c>
      <c r="BM208" s="7" t="n">
        <v>0.7215459</v>
      </c>
      <c r="BN208" s="3" t="n">
        <v>0.7</v>
      </c>
      <c r="BO208" s="3" t="n">
        <v>0.6</v>
      </c>
      <c r="BP208" s="4" t="inlineStr">
        <is>
          <t>HNORMAL</t>
        </is>
      </c>
      <c r="BQ208" s="4" t="inlineStr">
        <is>
          <t>POLY</t>
        </is>
      </c>
      <c r="BR208" s="3" t="n">
        <v>1</v>
      </c>
      <c r="BS208" s="3" t="n">
        <v>0</v>
      </c>
      <c r="BT208" s="3" t="n">
        <v>0</v>
      </c>
      <c r="BU208" s="3" t="n">
        <v>97.85373</v>
      </c>
      <c r="BV208" s="5" t="inlineStr"/>
      <c r="BW208" s="5" t="inlineStr"/>
      <c r="BX208" s="3" t="n">
        <v>1.033445</v>
      </c>
      <c r="BY208" s="3" t="n">
        <v>0.7907835</v>
      </c>
      <c r="BZ208" s="3" t="n">
        <v>0.2088386</v>
      </c>
      <c r="CA208" s="3" t="n">
        <v>5.114044</v>
      </c>
      <c r="CB208" s="3" t="n">
        <v>8.237798</v>
      </c>
      <c r="CC208" s="3" t="n">
        <v>1.033445</v>
      </c>
      <c r="CD208" s="3" t="n">
        <v>0</v>
      </c>
      <c r="CE208" s="10" t="n">
        <v>0.7907835</v>
      </c>
      <c r="CF208" s="3" t="n">
        <v>0.2088386</v>
      </c>
      <c r="CG208" s="3" t="n">
        <v>5.114044</v>
      </c>
      <c r="CH208" s="3" t="n">
        <v>8.237798</v>
      </c>
      <c r="CI208" s="3" t="n">
        <v>25</v>
      </c>
      <c r="CJ208" s="3" t="n">
        <v>0.7907835</v>
      </c>
      <c r="CK208" s="3" t="n">
        <v>5</v>
      </c>
      <c r="CL208" s="3" t="n">
        <v>123</v>
      </c>
      <c r="CM208" s="3" t="n">
        <v>8.237798</v>
      </c>
      <c r="CN208" s="5" t="inlineStr"/>
      <c r="CO208" s="3" t="n">
        <v>0</v>
      </c>
      <c r="CP208" s="3" t="n">
        <v>0</v>
      </c>
      <c r="CQ208" s="3" t="n">
        <v>0</v>
      </c>
      <c r="CR208" s="3" t="n">
        <v>0</v>
      </c>
      <c r="CS208" s="3" t="n">
        <v>0</v>
      </c>
      <c r="CT208" s="3" t="n">
        <v>1</v>
      </c>
      <c r="CU208" s="3" t="n">
        <v>2</v>
      </c>
      <c r="CV208" s="3" t="n">
        <v>0</v>
      </c>
      <c r="CW208" s="3" t="n">
        <v>0</v>
      </c>
      <c r="CX208" s="3" t="n">
        <v>0</v>
      </c>
      <c r="CY208" s="3" t="n">
        <v>0</v>
      </c>
      <c r="CZ208" s="3" t="n">
        <v>0</v>
      </c>
      <c r="DA208" s="3" t="n">
        <v>0</v>
      </c>
      <c r="DB208" s="3" t="n">
        <v>0</v>
      </c>
      <c r="DC208" s="3" t="n">
        <v>0</v>
      </c>
      <c r="DD208" s="3" t="n">
        <v>0</v>
      </c>
      <c r="DE208" s="3" t="n">
        <v>19</v>
      </c>
      <c r="DF208" s="3" t="n">
        <v>19</v>
      </c>
      <c r="DG208" s="3" t="n">
        <v>20</v>
      </c>
      <c r="DH208" s="3" t="n">
        <v>12</v>
      </c>
      <c r="DI208" s="3" t="n">
        <v>26</v>
      </c>
      <c r="DJ208" s="3" t="n">
        <v>12</v>
      </c>
      <c r="DK208" s="3" t="n">
        <v>26</v>
      </c>
      <c r="DL208" s="3" t="n">
        <v>18</v>
      </c>
    </row>
    <row r="209">
      <c r="A209" s="1" t="n">
        <v>208</v>
      </c>
      <c r="B209" s="3" t="n">
        <v>216</v>
      </c>
      <c r="C209" s="3" t="n">
        <v>7</v>
      </c>
      <c r="D209" s="4" t="inlineStr">
        <is>
          <t>Oriolus oriolus</t>
        </is>
      </c>
      <c r="E209" s="4" t="inlineStr">
        <is>
          <t>b</t>
        </is>
      </c>
      <c r="F209" s="4" t="inlineStr">
        <is>
          <t>m</t>
        </is>
      </c>
      <c r="G209" s="4" t="inlineStr">
        <is>
          <t>10mn</t>
        </is>
      </c>
      <c r="H209" s="4" t="inlineStr">
        <is>
          <t>HNORMAL</t>
        </is>
      </c>
      <c r="I209" s="4" t="inlineStr">
        <is>
          <t>POLY</t>
        </is>
      </c>
      <c r="J209" s="5" t="inlineStr"/>
      <c r="K209" s="3" t="n">
        <v>400</v>
      </c>
      <c r="L209" s="5" t="inlineStr"/>
      <c r="M209" s="4" t="inlineStr">
        <is>
          <t>OrioOrio-b-10mn-m-hno-pol-r400</t>
        </is>
      </c>
      <c r="N209" s="3" t="n">
        <v>0</v>
      </c>
      <c r="O209" s="3" t="n">
        <v>11</v>
      </c>
      <c r="P209" s="3" t="n">
        <v>80.33740051326021</v>
      </c>
      <c r="Q209" s="3" t="n">
        <v>902.361121603972</v>
      </c>
      <c r="R209" s="4" t="inlineStr">
        <is>
          <t>HNORMAL</t>
        </is>
      </c>
      <c r="S209" s="4" t="inlineStr">
        <is>
          <t>POLY</t>
        </is>
      </c>
      <c r="T209" s="4" t="inlineStr">
        <is>
          <t>AIC</t>
        </is>
      </c>
      <c r="U209" s="3" t="n">
        <v>95</v>
      </c>
      <c r="V209" s="5" t="inlineStr"/>
      <c r="W209" s="3" t="n">
        <v>400</v>
      </c>
      <c r="X209" s="5" t="inlineStr"/>
      <c r="Y209" s="7" t="n">
        <v>1</v>
      </c>
      <c r="Z209" s="12" t="n">
        <v>45046.66331056713</v>
      </c>
      <c r="AA209" s="3" t="n">
        <v>0.612197</v>
      </c>
      <c r="AB209" s="4">
        <f>HYPERLINK("file:///OrioOrio-b-10mn-m-hno-pol-r400-y6sj1ma1", "OrioOrio-b-10mn-m-hno-pol-r400-y6sj1ma1")</f>
        <v/>
      </c>
      <c r="AC209" s="3" t="n">
        <v>10</v>
      </c>
      <c r="AD209" s="3" t="n">
        <v>94</v>
      </c>
      <c r="AE209" s="3" t="n">
        <v>94</v>
      </c>
      <c r="AF209" s="3" t="n">
        <v>0.106383</v>
      </c>
      <c r="AG209" s="3" t="n">
        <v>0.3005371</v>
      </c>
      <c r="AH209" s="3" t="n">
        <v>0.05932868</v>
      </c>
      <c r="AI209" s="3" t="n">
        <v>0.1907566</v>
      </c>
      <c r="AJ209" s="3" t="n">
        <v>93</v>
      </c>
      <c r="AK209" s="3" t="n">
        <v>0</v>
      </c>
      <c r="AL209" s="3" t="n">
        <v>400</v>
      </c>
      <c r="AM209" s="3" t="n">
        <v>90.90909090909091</v>
      </c>
      <c r="AN209" s="3" t="n">
        <v>1</v>
      </c>
      <c r="AO209" s="3" t="n">
        <v>0</v>
      </c>
      <c r="AP209" s="3" t="n">
        <v>119.2183</v>
      </c>
      <c r="AQ209" s="11" t="inlineStr"/>
      <c r="AR209" s="5" t="inlineStr"/>
      <c r="AS209" s="5" t="inlineStr"/>
      <c r="AT209" s="5" t="inlineStr"/>
      <c r="AU209" s="3" t="n">
        <v>4.030966e-05</v>
      </c>
      <c r="AV209" s="3" t="n">
        <v>0.3323903</v>
      </c>
      <c r="AW209" s="3" t="n">
        <v>1.93808e-05</v>
      </c>
      <c r="AX209" s="3" t="n">
        <v>8.38391e-05</v>
      </c>
      <c r="AY209" s="3" t="n">
        <v>9</v>
      </c>
      <c r="AZ209" s="3" t="n">
        <v>0.3100993</v>
      </c>
      <c r="BA209" s="3" t="n">
        <v>0.3323903</v>
      </c>
      <c r="BB209" s="3" t="n">
        <v>0.1490951</v>
      </c>
      <c r="BC209" s="3" t="n">
        <v>0.6449682</v>
      </c>
      <c r="BD209" s="3" t="n">
        <v>9</v>
      </c>
      <c r="BE209" s="3" t="n">
        <v>222.7462</v>
      </c>
      <c r="BF209" s="3" t="n">
        <v>0.1661952</v>
      </c>
      <c r="BG209" s="3" t="n">
        <v>153.336</v>
      </c>
      <c r="BH209" s="3" t="n">
        <v>323.5763</v>
      </c>
      <c r="BI209" s="3" t="n">
        <v>9</v>
      </c>
      <c r="BJ209" s="3" t="n">
        <v>119.7183</v>
      </c>
      <c r="BK209" s="3" t="n">
        <v>119.5209</v>
      </c>
      <c r="BL209" s="3" t="n">
        <v>-58.60913</v>
      </c>
      <c r="BM209" s="7" t="n">
        <v>0.96916</v>
      </c>
      <c r="BN209" s="3" t="n">
        <v>1</v>
      </c>
      <c r="BO209" s="3" t="n">
        <v>0.9</v>
      </c>
      <c r="BP209" s="4" t="inlineStr">
        <is>
          <t>HNORMAL</t>
        </is>
      </c>
      <c r="BQ209" s="4" t="inlineStr">
        <is>
          <t>POLY</t>
        </is>
      </c>
      <c r="BR209" s="3" t="n">
        <v>1</v>
      </c>
      <c r="BS209" s="3" t="n">
        <v>0</v>
      </c>
      <c r="BT209" s="3" t="n">
        <v>0</v>
      </c>
      <c r="BU209" s="3" t="n">
        <v>161.2671</v>
      </c>
      <c r="BV209" s="5" t="inlineStr"/>
      <c r="BW209" s="5" t="inlineStr"/>
      <c r="BX209" s="3" t="n">
        <v>0.6824981</v>
      </c>
      <c r="BY209" s="3" t="n">
        <v>0.4481137</v>
      </c>
      <c r="BZ209" s="3" t="n">
        <v>0.2841186</v>
      </c>
      <c r="CA209" s="3" t="n">
        <v>1.639469</v>
      </c>
      <c r="CB209" s="3" t="n">
        <v>27.92438</v>
      </c>
      <c r="CC209" s="3" t="n">
        <v>0.6824981</v>
      </c>
      <c r="CD209" s="3" t="n">
        <v>0</v>
      </c>
      <c r="CE209" s="10" t="n">
        <v>0.4481137</v>
      </c>
      <c r="CF209" s="3" t="n">
        <v>0.2841186</v>
      </c>
      <c r="CG209" s="3" t="n">
        <v>1.639469</v>
      </c>
      <c r="CH209" s="3" t="n">
        <v>27.92438</v>
      </c>
      <c r="CI209" s="3" t="n">
        <v>16</v>
      </c>
      <c r="CJ209" s="3" t="n">
        <v>0.4481137</v>
      </c>
      <c r="CK209" s="3" t="n">
        <v>7</v>
      </c>
      <c r="CL209" s="3" t="n">
        <v>39</v>
      </c>
      <c r="CM209" s="3" t="n">
        <v>27.92438</v>
      </c>
      <c r="CN209" s="5" t="inlineStr"/>
      <c r="CO209" s="3" t="n">
        <v>0</v>
      </c>
      <c r="CP209" s="3" t="n">
        <v>0</v>
      </c>
      <c r="CQ209" s="3" t="n">
        <v>0</v>
      </c>
      <c r="CR209" s="3" t="n">
        <v>0</v>
      </c>
      <c r="CS209" s="3" t="n">
        <v>0</v>
      </c>
      <c r="CT209" s="3" t="n">
        <v>0</v>
      </c>
      <c r="CU209" s="3" t="n">
        <v>3</v>
      </c>
      <c r="CV209" s="3" t="n">
        <v>0</v>
      </c>
      <c r="CW209" s="3" t="n">
        <v>1</v>
      </c>
      <c r="CX209" s="3" t="n">
        <v>0</v>
      </c>
      <c r="CY209" s="3" t="n">
        <v>1</v>
      </c>
      <c r="CZ209" s="3" t="n">
        <v>1</v>
      </c>
      <c r="DA209" s="3" t="n">
        <v>1</v>
      </c>
      <c r="DB209" s="3" t="n">
        <v>1</v>
      </c>
      <c r="DC209" s="3" t="n">
        <v>1</v>
      </c>
      <c r="DD209" s="3" t="n">
        <v>1</v>
      </c>
      <c r="DE209" s="3" t="n">
        <v>14</v>
      </c>
      <c r="DF209" s="3" t="n">
        <v>14</v>
      </c>
      <c r="DG209" s="3" t="n">
        <v>19</v>
      </c>
      <c r="DH209" s="3" t="n">
        <v>20</v>
      </c>
      <c r="DI209" s="3" t="n">
        <v>12</v>
      </c>
      <c r="DJ209" s="3" t="n">
        <v>26</v>
      </c>
      <c r="DK209" s="3" t="n">
        <v>12</v>
      </c>
      <c r="DL209" s="3" t="n">
        <v>8</v>
      </c>
    </row>
    <row r="210">
      <c r="A210" s="1" t="n">
        <v>209</v>
      </c>
      <c r="B210" s="3" t="n">
        <v>219</v>
      </c>
      <c r="C210" s="3" t="n">
        <v>7</v>
      </c>
      <c r="D210" s="4" t="inlineStr">
        <is>
          <t>Oriolus oriolus</t>
        </is>
      </c>
      <c r="E210" s="4" t="inlineStr">
        <is>
          <t>b</t>
        </is>
      </c>
      <c r="F210" s="4" t="inlineStr">
        <is>
          <t>m</t>
        </is>
      </c>
      <c r="G210" s="4" t="inlineStr">
        <is>
          <t>10mn</t>
        </is>
      </c>
      <c r="H210" s="4" t="inlineStr">
        <is>
          <t>HAZARD</t>
        </is>
      </c>
      <c r="I210" s="4" t="inlineStr">
        <is>
          <t>POLY</t>
        </is>
      </c>
      <c r="J210" s="5" t="inlineStr"/>
      <c r="K210" s="3" t="n">
        <v>793.8593295288249</v>
      </c>
      <c r="L210" s="5" t="inlineStr"/>
      <c r="M210" s="4" t="inlineStr">
        <is>
          <t>OrioOrio-b-10mn-m-haz-pol-ra</t>
        </is>
      </c>
      <c r="N210" s="3" t="n">
        <v>1</v>
      </c>
      <c r="O210" s="3" t="n">
        <v>11</v>
      </c>
      <c r="P210" s="3" t="n">
        <v>80.33740051326021</v>
      </c>
      <c r="Q210" s="3" t="n">
        <v>902.361121603972</v>
      </c>
      <c r="R210" s="4" t="inlineStr">
        <is>
          <t>HAZARD</t>
        </is>
      </c>
      <c r="S210" s="4" t="inlineStr">
        <is>
          <t>POLY</t>
        </is>
      </c>
      <c r="T210" s="4" t="inlineStr">
        <is>
          <t>AIC</t>
        </is>
      </c>
      <c r="U210" s="3" t="n">
        <v>95</v>
      </c>
      <c r="V210" s="5" t="inlineStr"/>
      <c r="W210" s="3" t="n">
        <v>793.8593295288249</v>
      </c>
      <c r="X210" s="5" t="inlineStr"/>
      <c r="Y210" s="6" t="n">
        <v>2</v>
      </c>
      <c r="Z210" s="12" t="n">
        <v>45046.66331523148</v>
      </c>
      <c r="AA210" s="3" t="n">
        <v>0.397971</v>
      </c>
      <c r="AB210" s="4">
        <f>HYPERLINK("file:///OrioOrio-b-10mn-m-haz-pol-ra-lxyog3ha", "OrioOrio-b-10mn-m-haz-pol-ra-lxyog3ha")</f>
        <v/>
      </c>
      <c r="AC210" s="3" t="n">
        <v>10</v>
      </c>
      <c r="AD210" s="3" t="n">
        <v>94</v>
      </c>
      <c r="AE210" s="3" t="n">
        <v>94</v>
      </c>
      <c r="AF210" s="3" t="n">
        <v>0.106383</v>
      </c>
      <c r="AG210" s="3" t="n">
        <v>0.3005371</v>
      </c>
      <c r="AH210" s="3" t="n">
        <v>0.05932868</v>
      </c>
      <c r="AI210" s="3" t="n">
        <v>0.1907566</v>
      </c>
      <c r="AJ210" s="3" t="n">
        <v>93</v>
      </c>
      <c r="AK210" s="3" t="n">
        <v>0</v>
      </c>
      <c r="AL210" s="3" t="n">
        <v>793.859</v>
      </c>
      <c r="AM210" s="3" t="n">
        <v>90.90909090909091</v>
      </c>
      <c r="AN210" s="3" t="n">
        <v>2</v>
      </c>
      <c r="AO210" s="3" t="n">
        <v>0</v>
      </c>
      <c r="AP210" s="3" t="n">
        <v>122.5345</v>
      </c>
      <c r="AQ210" s="11" t="inlineStr"/>
      <c r="AR210" s="5" t="inlineStr"/>
      <c r="AS210" s="5" t="inlineStr"/>
      <c r="AT210" s="5" t="inlineStr"/>
      <c r="AU210" s="3" t="n">
        <v>2.856446e-05</v>
      </c>
      <c r="AV210" s="3" t="n">
        <v>0.301919</v>
      </c>
      <c r="AW210" s="3" t="n">
        <v>1.445535e-05</v>
      </c>
      <c r="AX210" s="3" t="n">
        <v>5.644475e-05</v>
      </c>
      <c r="AY210" s="3" t="n">
        <v>8</v>
      </c>
      <c r="AZ210" s="3" t="n">
        <v>0.1111008</v>
      </c>
      <c r="BA210" s="3" t="n">
        <v>0.3019191</v>
      </c>
      <c r="BB210" s="3" t="n">
        <v>0.05622372</v>
      </c>
      <c r="BC210" s="3" t="n">
        <v>0.2195405</v>
      </c>
      <c r="BD210" s="3" t="n">
        <v>8</v>
      </c>
      <c r="BE210" s="3" t="n">
        <v>264.6074</v>
      </c>
      <c r="BF210" s="3" t="n">
        <v>0.1509596</v>
      </c>
      <c r="BG210" s="3" t="n">
        <v>187.1841</v>
      </c>
      <c r="BH210" s="3" t="n">
        <v>374.0544</v>
      </c>
      <c r="BI210" s="3" t="n">
        <v>8</v>
      </c>
      <c r="BJ210" s="3" t="n">
        <v>124.2488</v>
      </c>
      <c r="BK210" s="3" t="n">
        <v>123.1397</v>
      </c>
      <c r="BL210" s="3" t="n">
        <v>-59.26725</v>
      </c>
      <c r="BM210" s="7" t="n">
        <v>0.8642662</v>
      </c>
      <c r="BN210" s="3" t="n">
        <v>0.9</v>
      </c>
      <c r="BO210" s="3" t="n">
        <v>0.8</v>
      </c>
      <c r="BP210" s="4" t="inlineStr">
        <is>
          <t>HAZARD</t>
        </is>
      </c>
      <c r="BQ210" s="4" t="inlineStr">
        <is>
          <t>POLY</t>
        </is>
      </c>
      <c r="BR210" s="3" t="n">
        <v>2</v>
      </c>
      <c r="BS210" s="3" t="n">
        <v>0</v>
      </c>
      <c r="BT210" s="3" t="n">
        <v>0</v>
      </c>
      <c r="BU210" s="3" t="n">
        <v>228.2852</v>
      </c>
      <c r="BV210" s="3" t="n">
        <v>6.078728</v>
      </c>
      <c r="BW210" s="5" t="inlineStr"/>
      <c r="BX210" s="3" t="n">
        <v>0.4836357</v>
      </c>
      <c r="BY210" s="3" t="n">
        <v>0.426002</v>
      </c>
      <c r="BZ210" s="3" t="n">
        <v>0.2098553</v>
      </c>
      <c r="CA210" s="3" t="n">
        <v>1.114594</v>
      </c>
      <c r="CB210" s="3" t="n">
        <v>29.23896</v>
      </c>
      <c r="CC210" s="3" t="n">
        <v>0.4836357</v>
      </c>
      <c r="CD210" s="3" t="n">
        <v>0</v>
      </c>
      <c r="CE210" s="10" t="n">
        <v>0.426002</v>
      </c>
      <c r="CF210" s="3" t="n">
        <v>0.2098553</v>
      </c>
      <c r="CG210" s="3" t="n">
        <v>1.114594</v>
      </c>
      <c r="CH210" s="3" t="n">
        <v>29.23896</v>
      </c>
      <c r="CI210" s="3" t="n">
        <v>12</v>
      </c>
      <c r="CJ210" s="3" t="n">
        <v>0.426002</v>
      </c>
      <c r="CK210" s="3" t="n">
        <v>5</v>
      </c>
      <c r="CL210" s="3" t="n">
        <v>27</v>
      </c>
      <c r="CM210" s="3" t="n">
        <v>29.23896</v>
      </c>
      <c r="CN210" s="5" t="inlineStr"/>
      <c r="CO210" s="3" t="n">
        <v>0</v>
      </c>
      <c r="CP210" s="3" t="n">
        <v>0</v>
      </c>
      <c r="CQ210" s="3" t="n">
        <v>0</v>
      </c>
      <c r="CR210" s="3" t="n">
        <v>0</v>
      </c>
      <c r="CS210" s="3" t="n">
        <v>0</v>
      </c>
      <c r="CT210" s="3" t="n">
        <v>0</v>
      </c>
      <c r="CU210" s="3" t="n">
        <v>3</v>
      </c>
      <c r="CV210" s="3" t="n">
        <v>0</v>
      </c>
      <c r="CW210" s="3" t="n">
        <v>3</v>
      </c>
      <c r="CX210" s="3" t="n">
        <v>1</v>
      </c>
      <c r="CY210" s="3" t="n">
        <v>3</v>
      </c>
      <c r="CZ210" s="3" t="n">
        <v>3</v>
      </c>
      <c r="DA210" s="3" t="n">
        <v>3</v>
      </c>
      <c r="DB210" s="3" t="n">
        <v>3</v>
      </c>
      <c r="DC210" s="3" t="n">
        <v>3</v>
      </c>
      <c r="DD210" s="3" t="n">
        <v>3</v>
      </c>
      <c r="DE210" s="3" t="n">
        <v>16</v>
      </c>
      <c r="DF210" s="3" t="n">
        <v>16</v>
      </c>
      <c r="DG210" s="3" t="n">
        <v>23</v>
      </c>
      <c r="DH210" s="3" t="n">
        <v>16</v>
      </c>
      <c r="DI210" s="3" t="n">
        <v>23</v>
      </c>
      <c r="DJ210" s="3" t="n">
        <v>16</v>
      </c>
      <c r="DK210" s="3" t="n">
        <v>23</v>
      </c>
      <c r="DL210" s="3" t="n">
        <v>12</v>
      </c>
    </row>
    <row r="211">
      <c r="A211" s="1" t="n">
        <v>210</v>
      </c>
      <c r="B211" s="3" t="n">
        <v>221</v>
      </c>
      <c r="C211" s="3" t="n">
        <v>7</v>
      </c>
      <c r="D211" s="4" t="inlineStr">
        <is>
          <t>Oriolus oriolus</t>
        </is>
      </c>
      <c r="E211" s="4" t="inlineStr">
        <is>
          <t>b</t>
        </is>
      </c>
      <c r="F211" s="4" t="inlineStr">
        <is>
          <t>m</t>
        </is>
      </c>
      <c r="G211" s="4" t="inlineStr">
        <is>
          <t>10mn</t>
        </is>
      </c>
      <c r="H211" s="4" t="inlineStr">
        <is>
          <t>HAZARD</t>
        </is>
      </c>
      <c r="I211" s="4" t="inlineStr">
        <is>
          <t>POLY</t>
        </is>
      </c>
      <c r="J211" s="3" t="n">
        <v>82.9330251907156</v>
      </c>
      <c r="K211" s="5" t="inlineStr"/>
      <c r="L211" s="5" t="inlineStr"/>
      <c r="M211" s="4" t="inlineStr">
        <is>
          <t>OrioOrio-b-10mn-m-haz-pol-la</t>
        </is>
      </c>
      <c r="N211" s="3" t="n">
        <v>1</v>
      </c>
      <c r="O211" s="3" t="n">
        <v>11</v>
      </c>
      <c r="P211" s="3" t="n">
        <v>80.33740051326021</v>
      </c>
      <c r="Q211" s="3" t="n">
        <v>902.361121603972</v>
      </c>
      <c r="R211" s="4" t="inlineStr">
        <is>
          <t>HAZARD</t>
        </is>
      </c>
      <c r="S211" s="4" t="inlineStr">
        <is>
          <t>POLY</t>
        </is>
      </c>
      <c r="T211" s="4" t="inlineStr">
        <is>
          <t>AIC</t>
        </is>
      </c>
      <c r="U211" s="3" t="n">
        <v>95</v>
      </c>
      <c r="V211" s="3" t="n">
        <v>82.9330251907156</v>
      </c>
      <c r="W211" s="5" t="inlineStr"/>
      <c r="X211" s="5" t="inlineStr"/>
      <c r="Y211" s="6" t="n">
        <v>2</v>
      </c>
      <c r="Z211" s="12" t="n">
        <v>45046.66331554398</v>
      </c>
      <c r="AA211" s="3" t="n">
        <v>2.465041</v>
      </c>
      <c r="AB211" s="4">
        <f>HYPERLINK("file:///OrioOrio-b-10mn-m-haz-pol-la-aybosb2l", "OrioOrio-b-10mn-m-haz-pol-la-aybosb2l")</f>
        <v/>
      </c>
      <c r="AC211" s="3" t="n">
        <v>10</v>
      </c>
      <c r="AD211" s="3" t="n">
        <v>94</v>
      </c>
      <c r="AE211" s="3" t="n">
        <v>94</v>
      </c>
      <c r="AF211" s="3" t="n">
        <v>0.106383</v>
      </c>
      <c r="AG211" s="3" t="n">
        <v>0.3005371</v>
      </c>
      <c r="AH211" s="3" t="n">
        <v>0.05932868</v>
      </c>
      <c r="AI211" s="3" t="n">
        <v>0.1907566</v>
      </c>
      <c r="AJ211" s="3" t="n">
        <v>93</v>
      </c>
      <c r="AK211" s="3" t="n">
        <v>82.93300000000001</v>
      </c>
      <c r="AL211" s="3" t="n">
        <v>902.3611</v>
      </c>
      <c r="AM211" s="3" t="n">
        <v>90.90909090909091</v>
      </c>
      <c r="AN211" s="3" t="n">
        <v>2</v>
      </c>
      <c r="AO211" s="3" t="n">
        <v>0</v>
      </c>
      <c r="AP211" s="3" t="n">
        <v>130.2834</v>
      </c>
      <c r="AQ211" s="11" t="inlineStr"/>
      <c r="AR211" s="5" t="inlineStr"/>
      <c r="AS211" s="5" t="inlineStr"/>
      <c r="AT211" s="5" t="inlineStr"/>
      <c r="AU211" s="3" t="n">
        <v>2.394145e-05</v>
      </c>
      <c r="AV211" s="3" t="n">
        <v>0.3951631</v>
      </c>
      <c r="AW211" s="3" t="n">
        <v>9.946409999999999e-06</v>
      </c>
      <c r="AX211" s="3" t="n">
        <v>5.762814e-05</v>
      </c>
      <c r="AY211" s="3" t="n">
        <v>8</v>
      </c>
      <c r="AZ211" s="3" t="n">
        <v>0.1025932</v>
      </c>
      <c r="BA211" s="3" t="n">
        <v>0.395163</v>
      </c>
      <c r="BB211" s="3" t="n">
        <v>0.04262209</v>
      </c>
      <c r="BC211" s="3" t="n">
        <v>0.2469465</v>
      </c>
      <c r="BD211" s="3" t="n">
        <v>8</v>
      </c>
      <c r="BE211" s="3" t="n">
        <v>289.0279</v>
      </c>
      <c r="BF211" s="3" t="n">
        <v>0.1975815</v>
      </c>
      <c r="BG211" s="3" t="n">
        <v>184.0586</v>
      </c>
      <c r="BH211" s="3" t="n">
        <v>453.8615</v>
      </c>
      <c r="BI211" s="3" t="n">
        <v>8</v>
      </c>
      <c r="BJ211" s="3" t="n">
        <v>131.9977</v>
      </c>
      <c r="BK211" s="3" t="n">
        <v>130.8885</v>
      </c>
      <c r="BL211" s="3" t="n">
        <v>-63.14169</v>
      </c>
      <c r="BM211" s="7" t="n">
        <v>0.8634927999999999</v>
      </c>
      <c r="BN211" s="3" t="n">
        <v>0.7</v>
      </c>
      <c r="BO211" s="3" t="n">
        <v>0.6</v>
      </c>
      <c r="BP211" s="4" t="inlineStr">
        <is>
          <t>HAZARD</t>
        </is>
      </c>
      <c r="BQ211" s="4" t="inlineStr">
        <is>
          <t>POLY</t>
        </is>
      </c>
      <c r="BR211" s="3" t="n">
        <v>2</v>
      </c>
      <c r="BS211" s="3" t="n">
        <v>0</v>
      </c>
      <c r="BT211" s="3" t="n">
        <v>0</v>
      </c>
      <c r="BU211" s="3" t="n">
        <v>247.5409</v>
      </c>
      <c r="BV211" s="3" t="n">
        <v>5</v>
      </c>
      <c r="BW211" s="5" t="inlineStr"/>
      <c r="BX211" s="3" t="n">
        <v>0.4053617</v>
      </c>
      <c r="BY211" s="3" t="n">
        <v>0.4964639</v>
      </c>
      <c r="BZ211" s="3" t="n">
        <v>0.151962</v>
      </c>
      <c r="CA211" s="3" t="n">
        <v>1.081311</v>
      </c>
      <c r="CB211" s="3" t="n">
        <v>19.37371</v>
      </c>
      <c r="CC211" s="3" t="n">
        <v>0.4053617</v>
      </c>
      <c r="CD211" s="3" t="n">
        <v>0</v>
      </c>
      <c r="CE211" s="10" t="n">
        <v>0.4964639</v>
      </c>
      <c r="CF211" s="3" t="n">
        <v>0.151962</v>
      </c>
      <c r="CG211" s="3" t="n">
        <v>1.081311</v>
      </c>
      <c r="CH211" s="3" t="n">
        <v>19.37371</v>
      </c>
      <c r="CI211" s="3" t="n">
        <v>10</v>
      </c>
      <c r="CJ211" s="3" t="n">
        <v>0.4964639</v>
      </c>
      <c r="CK211" s="3" t="n">
        <v>4</v>
      </c>
      <c r="CL211" s="3" t="n">
        <v>26</v>
      </c>
      <c r="CM211" s="3" t="n">
        <v>19.37371</v>
      </c>
      <c r="CN211" s="5" t="inlineStr"/>
      <c r="CO211" s="3" t="n">
        <v>0</v>
      </c>
      <c r="CP211" s="3" t="n">
        <v>0</v>
      </c>
      <c r="CQ211" s="3" t="n">
        <v>0</v>
      </c>
      <c r="CR211" s="3" t="n">
        <v>0</v>
      </c>
      <c r="CS211" s="3" t="n">
        <v>0</v>
      </c>
      <c r="CT211" s="3" t="n">
        <v>1</v>
      </c>
      <c r="CU211" s="3" t="n">
        <v>0</v>
      </c>
      <c r="CV211" s="3" t="n">
        <v>0</v>
      </c>
      <c r="CW211" s="3" t="n">
        <v>2</v>
      </c>
      <c r="CX211" s="3" t="n">
        <v>3</v>
      </c>
      <c r="CY211" s="3" t="n">
        <v>2</v>
      </c>
      <c r="CZ211" s="3" t="n">
        <v>2</v>
      </c>
      <c r="DA211" s="3" t="n">
        <v>2</v>
      </c>
      <c r="DB211" s="3" t="n">
        <v>2</v>
      </c>
      <c r="DC211" s="3" t="n">
        <v>2</v>
      </c>
      <c r="DD211" s="3" t="n">
        <v>2</v>
      </c>
      <c r="DE211" s="3" t="n">
        <v>17</v>
      </c>
      <c r="DF211" s="3" t="n">
        <v>17</v>
      </c>
      <c r="DG211" s="3" t="n">
        <v>22</v>
      </c>
      <c r="DH211" s="3" t="n">
        <v>17</v>
      </c>
      <c r="DI211" s="3" t="n">
        <v>22</v>
      </c>
      <c r="DJ211" s="3" t="n">
        <v>17</v>
      </c>
      <c r="DK211" s="3" t="n">
        <v>22</v>
      </c>
      <c r="DL211" s="3" t="n">
        <v>26</v>
      </c>
    </row>
    <row r="212">
      <c r="A212" s="1" t="n">
        <v>211</v>
      </c>
      <c r="B212" s="3" t="n">
        <v>223</v>
      </c>
      <c r="C212" s="3" t="n">
        <v>7</v>
      </c>
      <c r="D212" s="4" t="inlineStr">
        <is>
          <t>Oriolus oriolus</t>
        </is>
      </c>
      <c r="E212" s="4" t="inlineStr">
        <is>
          <t>b</t>
        </is>
      </c>
      <c r="F212" s="4" t="inlineStr">
        <is>
          <t>m</t>
        </is>
      </c>
      <c r="G212" s="4" t="inlineStr">
        <is>
          <t>10mn</t>
        </is>
      </c>
      <c r="H212" s="4" t="inlineStr">
        <is>
          <t>HAZARD</t>
        </is>
      </c>
      <c r="I212" s="4" t="inlineStr">
        <is>
          <t>POLY</t>
        </is>
      </c>
      <c r="J212" s="3" t="n">
        <v>81.26466894143181</v>
      </c>
      <c r="K212" s="3" t="n">
        <v>659.1160837743259</v>
      </c>
      <c r="L212" s="5" t="inlineStr"/>
      <c r="M212" s="4" t="inlineStr">
        <is>
          <t>OrioOrio-b-10mn-m-haz-pol-la-ra</t>
        </is>
      </c>
      <c r="N212" s="3" t="n">
        <v>1</v>
      </c>
      <c r="O212" s="3" t="n">
        <v>11</v>
      </c>
      <c r="P212" s="3" t="n">
        <v>80.33740051326021</v>
      </c>
      <c r="Q212" s="3" t="n">
        <v>902.361121603972</v>
      </c>
      <c r="R212" s="4" t="inlineStr">
        <is>
          <t>HAZARD</t>
        </is>
      </c>
      <c r="S212" s="4" t="inlineStr">
        <is>
          <t>POLY</t>
        </is>
      </c>
      <c r="T212" s="4" t="inlineStr">
        <is>
          <t>AIC</t>
        </is>
      </c>
      <c r="U212" s="3" t="n">
        <v>95</v>
      </c>
      <c r="V212" s="3" t="n">
        <v>81.26466894143181</v>
      </c>
      <c r="W212" s="3" t="n">
        <v>659.1160837743259</v>
      </c>
      <c r="X212" s="5" t="inlineStr"/>
      <c r="Y212" s="6" t="n">
        <v>2</v>
      </c>
      <c r="Z212" s="12" t="n">
        <v>45046.66331569444</v>
      </c>
      <c r="AA212" s="3" t="n">
        <v>1.002003</v>
      </c>
      <c r="AB212" s="4">
        <f>HYPERLINK("file:///OrioOrio-b-10mn-m-haz-pol-la-ra-gzmpmhhd", "OrioOrio-b-10mn-m-haz-pol-la-ra-gzmpmhhd")</f>
        <v/>
      </c>
      <c r="AC212" s="3" t="n">
        <v>9</v>
      </c>
      <c r="AD212" s="3" t="n">
        <v>94</v>
      </c>
      <c r="AE212" s="3" t="n">
        <v>94</v>
      </c>
      <c r="AF212" s="3" t="n">
        <v>0.09574468</v>
      </c>
      <c r="AG212" s="3" t="n">
        <v>0.3186741</v>
      </c>
      <c r="AH212" s="3" t="n">
        <v>0.05162986</v>
      </c>
      <c r="AI212" s="3" t="n">
        <v>0.1775532</v>
      </c>
      <c r="AJ212" s="3" t="n">
        <v>93</v>
      </c>
      <c r="AK212" s="3" t="n">
        <v>81.2647</v>
      </c>
      <c r="AL212" s="3" t="n">
        <v>659.116</v>
      </c>
      <c r="AM212" s="3" t="n">
        <v>81.81818181818181</v>
      </c>
      <c r="AN212" s="3" t="n">
        <v>3</v>
      </c>
      <c r="AO212" s="3" t="n">
        <v>0</v>
      </c>
      <c r="AP212" s="3" t="n">
        <v>108.5321</v>
      </c>
      <c r="AQ212" s="11" t="inlineStr"/>
      <c r="AR212" s="5" t="inlineStr"/>
      <c r="AS212" s="5" t="inlineStr"/>
      <c r="AT212" s="5" t="inlineStr"/>
      <c r="AU212" s="3" t="n">
        <v>0.00735285</v>
      </c>
      <c r="AV212" s="3" t="n">
        <v>99.9999</v>
      </c>
      <c r="AW212" s="3" t="n">
        <v>4.37883e-06</v>
      </c>
      <c r="AX212" s="3" t="n">
        <v>12.34677</v>
      </c>
      <c r="AY212" s="3" t="n">
        <v>6</v>
      </c>
      <c r="AZ212" s="3" t="n">
        <v>0.0006261098</v>
      </c>
      <c r="BA212" s="3" t="n">
        <v>99.9999</v>
      </c>
      <c r="BB212" s="3" t="n">
        <v>3.728661e-07</v>
      </c>
      <c r="BC212" s="3" t="n">
        <v>1</v>
      </c>
      <c r="BD212" s="3" t="n">
        <v>6</v>
      </c>
      <c r="BE212" s="3" t="n">
        <v>16.49253</v>
      </c>
      <c r="BF212" s="3" t="n">
        <v>99.9999</v>
      </c>
      <c r="BG212" s="3" t="n">
        <v>0.009821765</v>
      </c>
      <c r="BH212" s="3" t="n">
        <v>27693.94</v>
      </c>
      <c r="BI212" s="3" t="n">
        <v>6</v>
      </c>
      <c r="BJ212" s="3" t="n">
        <v>113.3321</v>
      </c>
      <c r="BK212" s="3" t="n">
        <v>109.1238</v>
      </c>
      <c r="BL212" s="3" t="n">
        <v>-51.26607</v>
      </c>
      <c r="BM212" s="7" t="n">
        <v>0.9406516</v>
      </c>
      <c r="BN212" s="3" t="n">
        <v>0.9</v>
      </c>
      <c r="BO212" s="3" t="n">
        <v>0.9</v>
      </c>
      <c r="BP212" s="4" t="inlineStr">
        <is>
          <t>HAZARD</t>
        </is>
      </c>
      <c r="BQ212" s="4" t="inlineStr">
        <is>
          <t>POLY</t>
        </is>
      </c>
      <c r="BR212" s="3" t="n">
        <v>2</v>
      </c>
      <c r="BS212" s="3" t="n">
        <v>1</v>
      </c>
      <c r="BT212" s="3" t="n">
        <v>0</v>
      </c>
      <c r="BU212" s="3" t="n">
        <v>6.59116</v>
      </c>
      <c r="BV212" s="3" t="n">
        <v>1.763606</v>
      </c>
      <c r="BW212" s="3" t="n">
        <v>-4.922235</v>
      </c>
      <c r="BX212" s="3" t="n">
        <v>112.0445</v>
      </c>
      <c r="BY212" s="3" t="n">
        <v>99.9999</v>
      </c>
      <c r="BZ212" s="3" t="n">
        <v>0.06672785000000001</v>
      </c>
      <c r="CA212" s="3" t="n">
        <v>188136.9</v>
      </c>
      <c r="CB212" s="3" t="n">
        <v>6.000122</v>
      </c>
      <c r="CC212" s="3" t="n">
        <v>112.0445</v>
      </c>
      <c r="CD212" s="3" t="n">
        <v>0</v>
      </c>
      <c r="CE212" s="10" t="n">
        <v>99.9999</v>
      </c>
      <c r="CF212" s="3" t="n">
        <v>0.06672785000000001</v>
      </c>
      <c r="CG212" s="3" t="n">
        <v>188136.9</v>
      </c>
      <c r="CH212" s="3" t="n">
        <v>6.000122</v>
      </c>
      <c r="CI212" s="3" t="n">
        <v>2689</v>
      </c>
      <c r="CJ212" s="3" t="n">
        <v>99.9999</v>
      </c>
      <c r="CK212" s="3" t="n">
        <v>2</v>
      </c>
      <c r="CL212" s="3" t="n">
        <v>4515285</v>
      </c>
      <c r="CM212" s="3" t="n">
        <v>6.000122</v>
      </c>
      <c r="CN212" s="5" t="inlineStr"/>
      <c r="CO212" s="3" t="n">
        <v>0</v>
      </c>
      <c r="CP212" s="3" t="n">
        <v>0</v>
      </c>
      <c r="CQ212" s="3" t="n">
        <v>0</v>
      </c>
      <c r="CR212" s="3" t="n">
        <v>0</v>
      </c>
      <c r="CS212" s="3" t="n">
        <v>0</v>
      </c>
      <c r="CT212" s="3" t="n">
        <v>1</v>
      </c>
      <c r="CU212" s="3" t="n">
        <v>1</v>
      </c>
      <c r="CV212" s="3" t="n">
        <v>0</v>
      </c>
      <c r="CW212" s="3" t="n">
        <v>0</v>
      </c>
      <c r="CX212" s="3" t="n">
        <v>1</v>
      </c>
      <c r="CY212" s="3" t="n">
        <v>0</v>
      </c>
      <c r="CZ212" s="3" t="n">
        <v>0</v>
      </c>
      <c r="DA212" s="3" t="n">
        <v>0</v>
      </c>
      <c r="DB212" s="3" t="n">
        <v>0</v>
      </c>
      <c r="DC212" s="3" t="n">
        <v>0</v>
      </c>
      <c r="DD212" s="3" t="n">
        <v>0</v>
      </c>
      <c r="DE212" s="3" t="n">
        <v>15</v>
      </c>
      <c r="DF212" s="3" t="n">
        <v>15</v>
      </c>
      <c r="DG212" s="3" t="n">
        <v>24</v>
      </c>
      <c r="DH212" s="3" t="n">
        <v>15</v>
      </c>
      <c r="DI212" s="3" t="n">
        <v>24</v>
      </c>
      <c r="DJ212" s="3" t="n">
        <v>15</v>
      </c>
      <c r="DK212" s="3" t="n">
        <v>24</v>
      </c>
      <c r="DL212" s="3" t="n">
        <v>22</v>
      </c>
    </row>
    <row r="213">
      <c r="A213" s="1" t="n">
        <v>212</v>
      </c>
      <c r="B213" t="n">
        <v>226</v>
      </c>
      <c r="C213" t="n">
        <v>7</v>
      </c>
      <c r="D213" s="8" t="inlineStr">
        <is>
          <t>Oriolus oriolus</t>
        </is>
      </c>
      <c r="E213" s="8" t="inlineStr">
        <is>
          <t>b</t>
        </is>
      </c>
      <c r="F213" s="8" t="inlineStr">
        <is>
          <t>m</t>
        </is>
      </c>
      <c r="G213" s="8" t="inlineStr">
        <is>
          <t>10mn</t>
        </is>
      </c>
      <c r="H213" s="8" t="inlineStr">
        <is>
          <t>HAZARD</t>
        </is>
      </c>
      <c r="I213" s="8" t="inlineStr">
        <is>
          <t>POLY</t>
        </is>
      </c>
      <c r="J213" s="9" t="inlineStr"/>
      <c r="K213" t="n">
        <v>100</v>
      </c>
      <c r="L213" s="9" t="inlineStr"/>
      <c r="M213" s="8" t="inlineStr">
        <is>
          <t>OrioOrio-b-10mn-m-haz-pol-r100</t>
        </is>
      </c>
      <c r="N213" t="n">
        <v>0</v>
      </c>
      <c r="O213" t="n">
        <v>11</v>
      </c>
      <c r="P213" t="n">
        <v>80.33740051326021</v>
      </c>
      <c r="Q213" t="n">
        <v>902.361121603972</v>
      </c>
      <c r="R213" s="8" t="inlineStr">
        <is>
          <t>HAZARD</t>
        </is>
      </c>
      <c r="S213" s="8" t="inlineStr">
        <is>
          <t>POLY</t>
        </is>
      </c>
      <c r="T213" s="8" t="inlineStr">
        <is>
          <t>AIC</t>
        </is>
      </c>
      <c r="U213" t="n">
        <v>95</v>
      </c>
      <c r="V213" s="9" t="inlineStr"/>
      <c r="W213" t="n">
        <v>100</v>
      </c>
      <c r="X213" s="9" t="inlineStr"/>
      <c r="Y213" s="6" t="n">
        <v>2</v>
      </c>
      <c r="Z213" s="2" t="n">
        <v>45046.66331601852</v>
      </c>
      <c r="AA213" t="n">
        <v>0.973004</v>
      </c>
      <c r="AB213" s="8">
        <f>HYPERLINK("file:///OrioOrio-b-10mn-m-haz-pol-r100-d8u8ofhw", "OrioOrio-b-10mn-m-haz-pol-r100-d8u8ofhw")</f>
        <v/>
      </c>
      <c r="AC213" t="n">
        <v>3</v>
      </c>
      <c r="AD213" t="n">
        <v>94</v>
      </c>
      <c r="AE213" t="n">
        <v>94</v>
      </c>
      <c r="AF213" t="n">
        <v>0.03191489</v>
      </c>
      <c r="AG213" t="n">
        <v>0.5711084</v>
      </c>
      <c r="AH213" t="n">
        <v>0.01111166</v>
      </c>
      <c r="AI213" t="n">
        <v>0.09166595</v>
      </c>
      <c r="AJ213" t="n">
        <v>93</v>
      </c>
      <c r="AK213" t="n">
        <v>0</v>
      </c>
      <c r="AL213" t="n">
        <v>100</v>
      </c>
      <c r="AM213" t="n">
        <v>27.27272727272727</v>
      </c>
      <c r="AN213" t="n">
        <v>2</v>
      </c>
      <c r="AO213" t="n">
        <v>1.461169999999999</v>
      </c>
      <c r="AP213" t="n">
        <v>27.9382</v>
      </c>
      <c r="AQ213" s="11" t="inlineStr"/>
      <c r="AR213" s="9" t="inlineStr"/>
      <c r="AS213" s="9" t="inlineStr"/>
      <c r="AT213" s="9" t="inlineStr"/>
      <c r="AU213" t="n">
        <v>0.0002244277</v>
      </c>
      <c r="AV213" t="n">
        <v>0.772081</v>
      </c>
      <c r="AW213" t="n">
        <v>3.782324e-08</v>
      </c>
      <c r="AX213" t="n">
        <v>1.331662</v>
      </c>
      <c r="AY213" t="n">
        <v>1</v>
      </c>
      <c r="AZ213" t="n">
        <v>0.8911558000000001</v>
      </c>
      <c r="BA213" t="n">
        <v>0.772081</v>
      </c>
      <c r="BB213" t="n">
        <v>0.0001501884</v>
      </c>
      <c r="BC213" t="n">
        <v>1</v>
      </c>
      <c r="BD213" t="n">
        <v>1</v>
      </c>
      <c r="BE213" t="n">
        <v>94.40105</v>
      </c>
      <c r="BF213" t="n">
        <v>0.3860405</v>
      </c>
      <c r="BG213" t="n">
        <v>0.8284218</v>
      </c>
      <c r="BH213" t="n">
        <v>10757.27</v>
      </c>
      <c r="BI213" t="n">
        <v>1</v>
      </c>
      <c r="BJ213" t="n">
        <v>0</v>
      </c>
      <c r="BK213" t="n">
        <v>26.13542</v>
      </c>
      <c r="BL213" t="n">
        <v>-11.9691</v>
      </c>
      <c r="BM213" s="10" t="n">
        <v>0.08592239</v>
      </c>
      <c r="BN213" t="n">
        <v>0</v>
      </c>
      <c r="BO213" t="n">
        <v>0</v>
      </c>
      <c r="BP213" s="8" t="inlineStr">
        <is>
          <t>HAZARD</t>
        </is>
      </c>
      <c r="BQ213" s="8" t="inlineStr">
        <is>
          <t>POLY</t>
        </is>
      </c>
      <c r="BR213" t="n">
        <v>2</v>
      </c>
      <c r="BS213" t="n">
        <v>0</v>
      </c>
      <c r="BT213" t="n">
        <v>0</v>
      </c>
      <c r="BU213" t="n">
        <v>92.43619</v>
      </c>
      <c r="BV213" t="n">
        <v>20</v>
      </c>
      <c r="BW213" s="9" t="inlineStr"/>
      <c r="BX213" t="n">
        <v>1.139961</v>
      </c>
      <c r="BY213" t="n">
        <v>0.9603509</v>
      </c>
      <c r="BZ213" t="n">
        <v>0.05726673</v>
      </c>
      <c r="CA213" t="n">
        <v>22.69224</v>
      </c>
      <c r="CB213" t="n">
        <v>2.386011</v>
      </c>
      <c r="CC213" t="n">
        <v>1.139961</v>
      </c>
      <c r="CD213" t="n">
        <v>0</v>
      </c>
      <c r="CE213" s="10" t="n">
        <v>0.9603509</v>
      </c>
      <c r="CF213" t="n">
        <v>0.05726673</v>
      </c>
      <c r="CG213" t="n">
        <v>22.69224</v>
      </c>
      <c r="CH213" t="n">
        <v>2.386011</v>
      </c>
      <c r="CI213" t="n">
        <v>27</v>
      </c>
      <c r="CJ213" t="n">
        <v>0.9603509</v>
      </c>
      <c r="CK213" t="n">
        <v>1</v>
      </c>
      <c r="CL213" t="n">
        <v>545</v>
      </c>
      <c r="CM213" t="n">
        <v>2.386011</v>
      </c>
      <c r="CN213" s="9" t="inlineStr"/>
      <c r="CO213" t="n">
        <v>0</v>
      </c>
      <c r="CP213" t="n">
        <v>0</v>
      </c>
      <c r="CQ213" t="n">
        <v>0</v>
      </c>
      <c r="CR213" t="n">
        <v>0</v>
      </c>
      <c r="CS213" t="n">
        <v>0</v>
      </c>
      <c r="CT213" t="n">
        <v>0</v>
      </c>
      <c r="CU213" t="n">
        <v>1</v>
      </c>
      <c r="CV213" t="n">
        <v>1</v>
      </c>
      <c r="CW213" t="n">
        <v>1</v>
      </c>
      <c r="CX213" t="n">
        <v>0</v>
      </c>
      <c r="CY213" t="n">
        <v>1</v>
      </c>
      <c r="CZ213" t="n">
        <v>1</v>
      </c>
      <c r="DA213" t="n">
        <v>1</v>
      </c>
      <c r="DB213" t="n">
        <v>1</v>
      </c>
      <c r="DC213" t="n">
        <v>1</v>
      </c>
      <c r="DD213" t="n">
        <v>1</v>
      </c>
      <c r="DE213" t="n">
        <v>27</v>
      </c>
      <c r="DF213" t="n">
        <v>27</v>
      </c>
      <c r="DG213" t="n">
        <v>27</v>
      </c>
      <c r="DH213" t="n">
        <v>27</v>
      </c>
      <c r="DI213" t="n">
        <v>27</v>
      </c>
      <c r="DJ213" t="n">
        <v>27</v>
      </c>
      <c r="DK213" t="n">
        <v>27</v>
      </c>
      <c r="DL213" t="n">
        <v>5</v>
      </c>
    </row>
    <row r="214">
      <c r="A214" s="1" t="n">
        <v>213</v>
      </c>
      <c r="B214" t="n">
        <v>227</v>
      </c>
      <c r="C214" t="n">
        <v>7</v>
      </c>
      <c r="D214" s="8" t="inlineStr">
        <is>
          <t>Oriolus oriolus</t>
        </is>
      </c>
      <c r="E214" s="8" t="inlineStr">
        <is>
          <t>b</t>
        </is>
      </c>
      <c r="F214" s="8" t="inlineStr">
        <is>
          <t>m</t>
        </is>
      </c>
      <c r="G214" s="8" t="inlineStr">
        <is>
          <t>10mn</t>
        </is>
      </c>
      <c r="H214" s="8" t="inlineStr">
        <is>
          <t>HAZARD</t>
        </is>
      </c>
      <c r="I214" s="8" t="inlineStr">
        <is>
          <t>POLY</t>
        </is>
      </c>
      <c r="J214" s="9" t="inlineStr"/>
      <c r="K214" t="n">
        <v>200</v>
      </c>
      <c r="L214" s="9" t="inlineStr"/>
      <c r="M214" s="8" t="inlineStr">
        <is>
          <t>OrioOrio-b-10mn-m-haz-pol-r200</t>
        </is>
      </c>
      <c r="N214" t="n">
        <v>0</v>
      </c>
      <c r="O214" t="n">
        <v>11</v>
      </c>
      <c r="P214" t="n">
        <v>80.33740051326021</v>
      </c>
      <c r="Q214" t="n">
        <v>902.361121603972</v>
      </c>
      <c r="R214" s="8" t="inlineStr">
        <is>
          <t>HAZARD</t>
        </is>
      </c>
      <c r="S214" s="8" t="inlineStr">
        <is>
          <t>POLY</t>
        </is>
      </c>
      <c r="T214" s="8" t="inlineStr">
        <is>
          <t>AIC</t>
        </is>
      </c>
      <c r="U214" t="n">
        <v>95</v>
      </c>
      <c r="V214" s="9" t="inlineStr"/>
      <c r="W214" t="n">
        <v>200</v>
      </c>
      <c r="X214" s="9" t="inlineStr"/>
      <c r="Y214" s="6" t="n">
        <v>2</v>
      </c>
      <c r="Z214" s="2" t="n">
        <v>45046.66331605324</v>
      </c>
      <c r="AA214" t="n">
        <v>0.927001</v>
      </c>
      <c r="AB214" s="8">
        <f>HYPERLINK("file:///OrioOrio-b-10mn-m-haz-pol-r200-i_yj4lmp", "OrioOrio-b-10mn-m-haz-pol-r200-i_yj4lmp")</f>
        <v/>
      </c>
      <c r="AC214" t="n">
        <v>5</v>
      </c>
      <c r="AD214" t="n">
        <v>94</v>
      </c>
      <c r="AE214" t="n">
        <v>94</v>
      </c>
      <c r="AF214" t="n">
        <v>0.05319149</v>
      </c>
      <c r="AG214" t="n">
        <v>0.4374906</v>
      </c>
      <c r="AH214" t="n">
        <v>0.0231704</v>
      </c>
      <c r="AI214" t="n">
        <v>0.1221099</v>
      </c>
      <c r="AJ214" t="n">
        <v>93</v>
      </c>
      <c r="AK214" t="n">
        <v>0</v>
      </c>
      <c r="AL214" t="n">
        <v>200</v>
      </c>
      <c r="AM214" t="n">
        <v>45.45454545454545</v>
      </c>
      <c r="AN214" t="n">
        <v>2</v>
      </c>
      <c r="AO214" t="n">
        <v>1.565199999999997</v>
      </c>
      <c r="AP214" t="n">
        <v>54.44387</v>
      </c>
      <c r="AQ214" s="11" t="inlineStr"/>
      <c r="AR214" s="9" t="inlineStr"/>
      <c r="AS214" s="9" t="inlineStr"/>
      <c r="AT214" s="9" t="inlineStr"/>
      <c r="AU214" t="n">
        <v>0.0001016522</v>
      </c>
      <c r="AV214" t="n">
        <v>1.425045</v>
      </c>
      <c r="AW214" t="n">
        <v>3.562398e-06</v>
      </c>
      <c r="AX214" t="n">
        <v>0.002900622</v>
      </c>
      <c r="AY214" t="n">
        <v>3</v>
      </c>
      <c r="AZ214" t="n">
        <v>0.4918733</v>
      </c>
      <c r="BA214" t="n">
        <v>1.425045</v>
      </c>
      <c r="BB214" t="n">
        <v>0.01723769</v>
      </c>
      <c r="BC214" t="n">
        <v>1</v>
      </c>
      <c r="BD214" t="n">
        <v>3</v>
      </c>
      <c r="BE214" t="n">
        <v>140.2674</v>
      </c>
      <c r="BF214" t="n">
        <v>0.7125223000000001</v>
      </c>
      <c r="BG214" t="n">
        <v>18.25344</v>
      </c>
      <c r="BH214" t="n">
        <v>1077.875</v>
      </c>
      <c r="BI214" t="n">
        <v>3</v>
      </c>
      <c r="BJ214" t="n">
        <v>60.44387</v>
      </c>
      <c r="BK214" t="n">
        <v>53.66274</v>
      </c>
      <c r="BL214" t="n">
        <v>-25.22193</v>
      </c>
      <c r="BM214" s="6" t="n">
        <v>0.6728035999999999</v>
      </c>
      <c r="BN214" t="n">
        <v>0.7</v>
      </c>
      <c r="BO214" t="n">
        <v>0.6</v>
      </c>
      <c r="BP214" s="8" t="inlineStr">
        <is>
          <t>HAZARD</t>
        </is>
      </c>
      <c r="BQ214" s="8" t="inlineStr">
        <is>
          <t>POLY</t>
        </is>
      </c>
      <c r="BR214" t="n">
        <v>2</v>
      </c>
      <c r="BS214" t="n">
        <v>0</v>
      </c>
      <c r="BT214" t="n">
        <v>0</v>
      </c>
      <c r="BU214" t="n">
        <v>110.456</v>
      </c>
      <c r="BV214" t="n">
        <v>2.890927</v>
      </c>
      <c r="BW214" s="9" t="inlineStr"/>
      <c r="BX214" t="n">
        <v>0.8605558</v>
      </c>
      <c r="BY214" t="n">
        <v>1.490688</v>
      </c>
      <c r="BZ214" t="n">
        <v>0.03713378</v>
      </c>
      <c r="CA214" t="n">
        <v>19.94293</v>
      </c>
      <c r="CB214" t="n">
        <v>3.591119</v>
      </c>
      <c r="CC214" t="n">
        <v>0.8605558</v>
      </c>
      <c r="CD214" t="n">
        <v>0.6999014</v>
      </c>
      <c r="CE214" s="10" t="n">
        <v>1.490688</v>
      </c>
      <c r="CF214" t="n">
        <v>0.03713378</v>
      </c>
      <c r="CG214" t="n">
        <v>19.94293</v>
      </c>
      <c r="CH214" t="n">
        <v>3.591119</v>
      </c>
      <c r="CI214" t="n">
        <v>21</v>
      </c>
      <c r="CJ214" t="n">
        <v>1.490688</v>
      </c>
      <c r="CK214" t="n">
        <v>1</v>
      </c>
      <c r="CL214" t="n">
        <v>479</v>
      </c>
      <c r="CM214" t="n">
        <v>3.591119</v>
      </c>
      <c r="CN214" s="9" t="inlineStr"/>
      <c r="CO214" t="n">
        <v>0</v>
      </c>
      <c r="CP214" t="n">
        <v>0</v>
      </c>
      <c r="CQ214" t="n">
        <v>0</v>
      </c>
      <c r="CR214" t="n">
        <v>0</v>
      </c>
      <c r="CS214" t="n">
        <v>0</v>
      </c>
      <c r="CT214" t="n">
        <v>0</v>
      </c>
      <c r="CU214" t="n">
        <v>2</v>
      </c>
      <c r="CV214" t="n">
        <v>1</v>
      </c>
      <c r="CW214" t="n">
        <v>1</v>
      </c>
      <c r="CX214" t="n">
        <v>1</v>
      </c>
      <c r="CY214" t="n">
        <v>1</v>
      </c>
      <c r="CZ214" t="n">
        <v>1</v>
      </c>
      <c r="DA214" t="n">
        <v>1</v>
      </c>
      <c r="DB214" t="n">
        <v>1</v>
      </c>
      <c r="DC214" t="n">
        <v>1</v>
      </c>
      <c r="DD214" t="n">
        <v>1</v>
      </c>
      <c r="DE214" t="n">
        <v>22</v>
      </c>
      <c r="DF214" t="n">
        <v>22</v>
      </c>
      <c r="DG214" t="n">
        <v>17</v>
      </c>
      <c r="DH214" t="n">
        <v>22</v>
      </c>
      <c r="DI214" t="n">
        <v>17</v>
      </c>
      <c r="DJ214" t="n">
        <v>22</v>
      </c>
      <c r="DK214" t="n">
        <v>17</v>
      </c>
      <c r="DL214" t="n">
        <v>7</v>
      </c>
    </row>
    <row r="215">
      <c r="A215" s="1" t="n">
        <v>214</v>
      </c>
      <c r="B215" t="n">
        <v>229</v>
      </c>
      <c r="C215" t="n">
        <v>7</v>
      </c>
      <c r="D215" s="8" t="inlineStr">
        <is>
          <t>Oriolus oriolus</t>
        </is>
      </c>
      <c r="E215" s="8" t="inlineStr">
        <is>
          <t>b</t>
        </is>
      </c>
      <c r="F215" s="8" t="inlineStr">
        <is>
          <t>m</t>
        </is>
      </c>
      <c r="G215" s="8" t="inlineStr">
        <is>
          <t>10mn</t>
        </is>
      </c>
      <c r="H215" s="8" t="inlineStr">
        <is>
          <t>HAZARD</t>
        </is>
      </c>
      <c r="I215" s="8" t="inlineStr">
        <is>
          <t>POLY</t>
        </is>
      </c>
      <c r="J215" t="n">
        <v>20</v>
      </c>
      <c r="K215" t="n">
        <v>100</v>
      </c>
      <c r="L215" s="9" t="inlineStr"/>
      <c r="M215" s="8" t="inlineStr">
        <is>
          <t>OrioOrio-b-10mn-m-haz-pol-l20-r100</t>
        </is>
      </c>
      <c r="N215" t="n">
        <v>0</v>
      </c>
      <c r="O215" t="n">
        <v>11</v>
      </c>
      <c r="P215" t="n">
        <v>80.33740051326021</v>
      </c>
      <c r="Q215" t="n">
        <v>902.361121603972</v>
      </c>
      <c r="R215" s="8" t="inlineStr">
        <is>
          <t>HAZARD</t>
        </is>
      </c>
      <c r="S215" s="8" t="inlineStr">
        <is>
          <t>POLY</t>
        </is>
      </c>
      <c r="T215" s="8" t="inlineStr">
        <is>
          <t>AIC</t>
        </is>
      </c>
      <c r="U215" t="n">
        <v>95</v>
      </c>
      <c r="V215" t="n">
        <v>20</v>
      </c>
      <c r="W215" t="n">
        <v>100</v>
      </c>
      <c r="X215" s="9" t="inlineStr"/>
      <c r="Y215" s="6" t="n">
        <v>2</v>
      </c>
      <c r="Z215" s="2" t="n">
        <v>45046.66331622686</v>
      </c>
      <c r="AA215" t="n">
        <v>0.8480019999999999</v>
      </c>
      <c r="AB215" s="8">
        <f>HYPERLINK("file:///OrioOrio-b-10mn-m-haz-pol-l20-r100-5qkg2nr1", "OrioOrio-b-10mn-m-haz-pol-l20-r100-5qkg2nr1")</f>
        <v/>
      </c>
      <c r="AC215" t="n">
        <v>3</v>
      </c>
      <c r="AD215" t="n">
        <v>94</v>
      </c>
      <c r="AE215" t="n">
        <v>94</v>
      </c>
      <c r="AF215" t="n">
        <v>0.03191489</v>
      </c>
      <c r="AG215" t="n">
        <v>0.5711084</v>
      </c>
      <c r="AH215" t="n">
        <v>0.01111166</v>
      </c>
      <c r="AI215" t="n">
        <v>0.09166595</v>
      </c>
      <c r="AJ215" t="n">
        <v>93</v>
      </c>
      <c r="AK215" t="n">
        <v>20</v>
      </c>
      <c r="AL215" t="n">
        <v>100</v>
      </c>
      <c r="AM215" t="n">
        <v>27.27272727272727</v>
      </c>
      <c r="AN215" t="n">
        <v>2</v>
      </c>
      <c r="AO215" t="n">
        <v>1.430230000000002</v>
      </c>
      <c r="AP215" t="n">
        <v>27.66231</v>
      </c>
      <c r="AQ215" s="11" t="inlineStr"/>
      <c r="AR215" s="9" t="inlineStr"/>
      <c r="AS215" s="9" t="inlineStr"/>
      <c r="AT215" s="9" t="inlineStr"/>
      <c r="AU215" t="n">
        <v>0.0002354155</v>
      </c>
      <c r="AV215" t="n">
        <v>0.7752456</v>
      </c>
      <c r="AW215" t="n">
        <v>3.856361e-08</v>
      </c>
      <c r="AX215" t="n">
        <v>1.437118</v>
      </c>
      <c r="AY215" t="n">
        <v>1</v>
      </c>
      <c r="AZ215" t="n">
        <v>0.8495616</v>
      </c>
      <c r="BA215" t="n">
        <v>0.7752455</v>
      </c>
      <c r="BB215" t="n">
        <v>0.0001391675</v>
      </c>
      <c r="BC215" t="n">
        <v>1</v>
      </c>
      <c r="BD215" t="n">
        <v>1</v>
      </c>
      <c r="BE215" t="n">
        <v>92.17167000000001</v>
      </c>
      <c r="BF215" t="n">
        <v>0.3876227</v>
      </c>
      <c r="BG215" t="n">
        <v>0.794337</v>
      </c>
      <c r="BH215" t="n">
        <v>10695.23</v>
      </c>
      <c r="BI215" t="n">
        <v>1</v>
      </c>
      <c r="BJ215" t="n">
        <v>0</v>
      </c>
      <c r="BK215" t="n">
        <v>25.85954</v>
      </c>
      <c r="BL215" t="n">
        <v>-11.83116</v>
      </c>
      <c r="BM215" s="10" t="n">
        <v>0.09498524</v>
      </c>
      <c r="BN215" t="n">
        <v>0</v>
      </c>
      <c r="BO215" t="n">
        <v>0</v>
      </c>
      <c r="BP215" s="8" t="inlineStr">
        <is>
          <t>HAZARD</t>
        </is>
      </c>
      <c r="BQ215" s="8" t="inlineStr">
        <is>
          <t>POLY</t>
        </is>
      </c>
      <c r="BR215" t="n">
        <v>2</v>
      </c>
      <c r="BS215" t="n">
        <v>0</v>
      </c>
      <c r="BT215" t="n">
        <v>0</v>
      </c>
      <c r="BU215" t="n">
        <v>92.33256</v>
      </c>
      <c r="BV215" t="n">
        <v>20</v>
      </c>
      <c r="BW215" s="9" t="inlineStr"/>
      <c r="BX215" t="n">
        <v>1.195773</v>
      </c>
      <c r="BY215" t="n">
        <v>0.9628968999999999</v>
      </c>
      <c r="BZ215" t="n">
        <v>0.05894394</v>
      </c>
      <c r="CA215" t="n">
        <v>24.25817</v>
      </c>
      <c r="CB215" t="n">
        <v>2.372405</v>
      </c>
      <c r="CC215" t="n">
        <v>1.195773</v>
      </c>
      <c r="CD215" t="n">
        <v>0</v>
      </c>
      <c r="CE215" s="10" t="n">
        <v>0.9628968999999999</v>
      </c>
      <c r="CF215" t="n">
        <v>0.05894394</v>
      </c>
      <c r="CG215" t="n">
        <v>24.25817</v>
      </c>
      <c r="CH215" t="n">
        <v>2.372405</v>
      </c>
      <c r="CI215" t="n">
        <v>29</v>
      </c>
      <c r="CJ215" t="n">
        <v>0.9628968999999999</v>
      </c>
      <c r="CK215" t="n">
        <v>1</v>
      </c>
      <c r="CL215" t="n">
        <v>582</v>
      </c>
      <c r="CM215" t="n">
        <v>2.372405</v>
      </c>
      <c r="CN215" s="9" t="inlineStr"/>
      <c r="CO215" t="n">
        <v>0</v>
      </c>
      <c r="CP215" t="n">
        <v>0</v>
      </c>
      <c r="CQ215" t="n">
        <v>0</v>
      </c>
      <c r="CR215" t="n">
        <v>0</v>
      </c>
      <c r="CS215" t="n">
        <v>0</v>
      </c>
      <c r="CT215" t="n">
        <v>1</v>
      </c>
      <c r="CU215" t="n">
        <v>1</v>
      </c>
      <c r="CV215" t="n">
        <v>1</v>
      </c>
      <c r="CW215" t="n">
        <v>1</v>
      </c>
      <c r="CX215" t="n">
        <v>0</v>
      </c>
      <c r="CY215" t="n">
        <v>1</v>
      </c>
      <c r="CZ215" t="n">
        <v>1</v>
      </c>
      <c r="DA215" t="n">
        <v>1</v>
      </c>
      <c r="DB215" t="n">
        <v>1</v>
      </c>
      <c r="DC215" t="n">
        <v>1</v>
      </c>
      <c r="DD215" t="n">
        <v>1</v>
      </c>
      <c r="DE215" t="n">
        <v>26</v>
      </c>
      <c r="DF215" t="n">
        <v>26</v>
      </c>
      <c r="DG215" t="n">
        <v>12</v>
      </c>
      <c r="DH215" t="n">
        <v>26</v>
      </c>
      <c r="DI215" t="n">
        <v>13</v>
      </c>
      <c r="DJ215" t="n">
        <v>25</v>
      </c>
      <c r="DK215" t="n">
        <v>13</v>
      </c>
      <c r="DL215" t="n">
        <v>17</v>
      </c>
    </row>
    <row r="216">
      <c r="A216" s="1" t="n">
        <v>215</v>
      </c>
      <c r="B216" t="n">
        <v>230</v>
      </c>
      <c r="C216" t="n">
        <v>7</v>
      </c>
      <c r="D216" s="8" t="inlineStr">
        <is>
          <t>Oriolus oriolus</t>
        </is>
      </c>
      <c r="E216" s="8" t="inlineStr">
        <is>
          <t>b</t>
        </is>
      </c>
      <c r="F216" s="8" t="inlineStr">
        <is>
          <t>m</t>
        </is>
      </c>
      <c r="G216" s="8" t="inlineStr">
        <is>
          <t>10mn</t>
        </is>
      </c>
      <c r="H216" s="8" t="inlineStr">
        <is>
          <t>HAZARD</t>
        </is>
      </c>
      <c r="I216" s="8" t="inlineStr">
        <is>
          <t>POLY</t>
        </is>
      </c>
      <c r="J216" t="n">
        <v>20</v>
      </c>
      <c r="K216" t="n">
        <v>200</v>
      </c>
      <c r="L216" s="9" t="inlineStr"/>
      <c r="M216" s="8" t="inlineStr">
        <is>
          <t>OrioOrio-b-10mn-m-haz-pol-l20-r200</t>
        </is>
      </c>
      <c r="N216" t="n">
        <v>0</v>
      </c>
      <c r="O216" t="n">
        <v>11</v>
      </c>
      <c r="P216" t="n">
        <v>80.33740051326021</v>
      </c>
      <c r="Q216" t="n">
        <v>902.361121603972</v>
      </c>
      <c r="R216" s="8" t="inlineStr">
        <is>
          <t>HAZARD</t>
        </is>
      </c>
      <c r="S216" s="8" t="inlineStr">
        <is>
          <t>POLY</t>
        </is>
      </c>
      <c r="T216" s="8" t="inlineStr">
        <is>
          <t>AIC</t>
        </is>
      </c>
      <c r="U216" t="n">
        <v>95</v>
      </c>
      <c r="V216" t="n">
        <v>20</v>
      </c>
      <c r="W216" t="n">
        <v>200</v>
      </c>
      <c r="X216" s="9" t="inlineStr"/>
      <c r="Y216" s="6" t="n">
        <v>2</v>
      </c>
      <c r="Z216" s="2" t="n">
        <v>45046.66331623842</v>
      </c>
      <c r="AA216" t="n">
        <v>0.772</v>
      </c>
      <c r="AB216" s="8">
        <f>HYPERLINK("file:///OrioOrio-b-10mn-m-haz-pol-l20-r200-w2celilv", "OrioOrio-b-10mn-m-haz-pol-l20-r200-w2celilv")</f>
        <v/>
      </c>
      <c r="AC216" t="n">
        <v>5</v>
      </c>
      <c r="AD216" t="n">
        <v>94</v>
      </c>
      <c r="AE216" t="n">
        <v>94</v>
      </c>
      <c r="AF216" t="n">
        <v>0.05319149</v>
      </c>
      <c r="AG216" t="n">
        <v>0.4374906</v>
      </c>
      <c r="AH216" t="n">
        <v>0.0231704</v>
      </c>
      <c r="AI216" t="n">
        <v>0.1221099</v>
      </c>
      <c r="AJ216" t="n">
        <v>93</v>
      </c>
      <c r="AK216" t="n">
        <v>20</v>
      </c>
      <c r="AL216" t="n">
        <v>200</v>
      </c>
      <c r="AM216" t="n">
        <v>45.45454545454545</v>
      </c>
      <c r="AN216" t="n">
        <v>2</v>
      </c>
      <c r="AO216" t="n">
        <v>1.590949999999999</v>
      </c>
      <c r="AP216" t="n">
        <v>54.23554</v>
      </c>
      <c r="AQ216" s="11" t="inlineStr"/>
      <c r="AR216" s="9" t="inlineStr"/>
      <c r="AS216" s="9" t="inlineStr"/>
      <c r="AT216" s="9" t="inlineStr"/>
      <c r="AU216" t="n">
        <v>0.0001063213</v>
      </c>
      <c r="AV216" t="n">
        <v>1.503167</v>
      </c>
      <c r="AW216" t="n">
        <v>3.343876e-06</v>
      </c>
      <c r="AX216" t="n">
        <v>0.003380576</v>
      </c>
      <c r="AY216" t="n">
        <v>3</v>
      </c>
      <c r="AZ216" t="n">
        <v>0.4702725</v>
      </c>
      <c r="BA216" t="n">
        <v>1.503167</v>
      </c>
      <c r="BB216" t="n">
        <v>0.01479038</v>
      </c>
      <c r="BC216" t="n">
        <v>1</v>
      </c>
      <c r="BD216" t="n">
        <v>3</v>
      </c>
      <c r="BE216" t="n">
        <v>137.1528</v>
      </c>
      <c r="BF216" t="n">
        <v>0.7515835</v>
      </c>
      <c r="BG216" t="n">
        <v>16.30465</v>
      </c>
      <c r="BH216" t="n">
        <v>1153.714</v>
      </c>
      <c r="BI216" t="n">
        <v>3</v>
      </c>
      <c r="BJ216" t="n">
        <v>60.23554</v>
      </c>
      <c r="BK216" t="n">
        <v>53.45442</v>
      </c>
      <c r="BL216" t="n">
        <v>-25.11777</v>
      </c>
      <c r="BM216" s="6" t="n">
        <v>0.6986687</v>
      </c>
      <c r="BN216" t="n">
        <v>0.7</v>
      </c>
      <c r="BO216" t="n">
        <v>0.6</v>
      </c>
      <c r="BP216" s="8" t="inlineStr">
        <is>
          <t>HAZARD</t>
        </is>
      </c>
      <c r="BQ216" s="8" t="inlineStr">
        <is>
          <t>POLY</t>
        </is>
      </c>
      <c r="BR216" t="n">
        <v>2</v>
      </c>
      <c r="BS216" t="n">
        <v>0</v>
      </c>
      <c r="BT216" t="n">
        <v>0</v>
      </c>
      <c r="BU216" t="n">
        <v>108.7947</v>
      </c>
      <c r="BV216" t="n">
        <v>2.92887</v>
      </c>
      <c r="BW216" s="9" t="inlineStr"/>
      <c r="BX216" t="n">
        <v>0.9000834</v>
      </c>
      <c r="BY216" t="n">
        <v>1.565538</v>
      </c>
      <c r="BZ216" t="n">
        <v>0.03456315</v>
      </c>
      <c r="CA216" t="n">
        <v>23.43971</v>
      </c>
      <c r="CB216" t="n">
        <v>3.528955</v>
      </c>
      <c r="CC216" t="n">
        <v>0.9000834</v>
      </c>
      <c r="CD216" t="n">
        <v>0.7747545000000001</v>
      </c>
      <c r="CE216" s="10" t="n">
        <v>1.565538</v>
      </c>
      <c r="CF216" t="n">
        <v>0.03456315</v>
      </c>
      <c r="CG216" t="n">
        <v>23.43971</v>
      </c>
      <c r="CH216" t="n">
        <v>3.528955</v>
      </c>
      <c r="CI216" t="n">
        <v>22</v>
      </c>
      <c r="CJ216" t="n">
        <v>1.565538</v>
      </c>
      <c r="CK216" t="n">
        <v>1</v>
      </c>
      <c r="CL216" t="n">
        <v>563</v>
      </c>
      <c r="CM216" t="n">
        <v>3.528955</v>
      </c>
      <c r="CN216" s="9" t="inlineStr"/>
      <c r="CO216" t="n">
        <v>0</v>
      </c>
      <c r="CP216" t="n">
        <v>0</v>
      </c>
      <c r="CQ216" t="n">
        <v>0</v>
      </c>
      <c r="CR216" t="n">
        <v>0</v>
      </c>
      <c r="CS216" t="n">
        <v>0</v>
      </c>
      <c r="CT216" t="n">
        <v>1</v>
      </c>
      <c r="CU216" t="n">
        <v>2</v>
      </c>
      <c r="CV216" t="n">
        <v>1</v>
      </c>
      <c r="CW216" t="n">
        <v>1</v>
      </c>
      <c r="CX216" t="n">
        <v>1</v>
      </c>
      <c r="CY216" t="n">
        <v>1</v>
      </c>
      <c r="CZ216" t="n">
        <v>1</v>
      </c>
      <c r="DA216" t="n">
        <v>1</v>
      </c>
      <c r="DB216" t="n">
        <v>1</v>
      </c>
      <c r="DC216" t="n">
        <v>1</v>
      </c>
      <c r="DD216" t="n">
        <v>1</v>
      </c>
      <c r="DE216" t="n">
        <v>20</v>
      </c>
      <c r="DF216" t="n">
        <v>20</v>
      </c>
      <c r="DG216" t="n">
        <v>14</v>
      </c>
      <c r="DH216" t="n">
        <v>19</v>
      </c>
      <c r="DI216" t="n">
        <v>20</v>
      </c>
      <c r="DJ216" t="n">
        <v>14</v>
      </c>
      <c r="DK216" t="n">
        <v>19</v>
      </c>
      <c r="DL216" t="n">
        <v>19</v>
      </c>
    </row>
    <row r="217">
      <c r="A217" s="1" t="n">
        <v>216</v>
      </c>
      <c r="B217" t="n">
        <v>231</v>
      </c>
      <c r="C217" t="n">
        <v>7</v>
      </c>
      <c r="D217" s="8" t="inlineStr">
        <is>
          <t>Oriolus oriolus</t>
        </is>
      </c>
      <c r="E217" s="8" t="inlineStr">
        <is>
          <t>b</t>
        </is>
      </c>
      <c r="F217" s="8" t="inlineStr">
        <is>
          <t>m</t>
        </is>
      </c>
      <c r="G217" s="8" t="inlineStr">
        <is>
          <t>10mn</t>
        </is>
      </c>
      <c r="H217" s="8" t="inlineStr">
        <is>
          <t>HAZARD</t>
        </is>
      </c>
      <c r="I217" s="8" t="inlineStr">
        <is>
          <t>POLY</t>
        </is>
      </c>
      <c r="J217" s="9" t="inlineStr"/>
      <c r="K217" t="n">
        <v>400</v>
      </c>
      <c r="L217" s="9" t="inlineStr"/>
      <c r="M217" s="8" t="inlineStr">
        <is>
          <t>OrioOrio-b-10mn-m-haz-pol-r400</t>
        </is>
      </c>
      <c r="N217" t="n">
        <v>0</v>
      </c>
      <c r="O217" t="n">
        <v>11</v>
      </c>
      <c r="P217" t="n">
        <v>80.33740051326021</v>
      </c>
      <c r="Q217" t="n">
        <v>902.361121603972</v>
      </c>
      <c r="R217" s="8" t="inlineStr">
        <is>
          <t>HAZARD</t>
        </is>
      </c>
      <c r="S217" s="8" t="inlineStr">
        <is>
          <t>POLY</t>
        </is>
      </c>
      <c r="T217" s="8" t="inlineStr">
        <is>
          <t>AIC</t>
        </is>
      </c>
      <c r="U217" t="n">
        <v>95</v>
      </c>
      <c r="V217" s="9" t="inlineStr"/>
      <c r="W217" t="n">
        <v>400</v>
      </c>
      <c r="X217" s="9" t="inlineStr"/>
      <c r="Y217" s="6" t="n">
        <v>2</v>
      </c>
      <c r="Z217" s="2" t="n">
        <v>45046.66331634259</v>
      </c>
      <c r="AA217" t="n">
        <v>0.703997</v>
      </c>
      <c r="AB217" s="8">
        <f>HYPERLINK("file:///OrioOrio-b-10mn-m-haz-pol-r400-q0tl5qv8", "OrioOrio-b-10mn-m-haz-pol-r400-q0tl5qv8")</f>
        <v/>
      </c>
      <c r="AC217" t="n">
        <v>10</v>
      </c>
      <c r="AD217" t="n">
        <v>94</v>
      </c>
      <c r="AE217" t="n">
        <v>94</v>
      </c>
      <c r="AF217" t="n">
        <v>0.106383</v>
      </c>
      <c r="AG217" t="n">
        <v>0.3005371</v>
      </c>
      <c r="AH217" t="n">
        <v>0.05932868</v>
      </c>
      <c r="AI217" t="n">
        <v>0.1907566</v>
      </c>
      <c r="AJ217" t="n">
        <v>93</v>
      </c>
      <c r="AK217" t="n">
        <v>0</v>
      </c>
      <c r="AL217" t="n">
        <v>400</v>
      </c>
      <c r="AM217" t="n">
        <v>90.90909090909091</v>
      </c>
      <c r="AN217" t="n">
        <v>2</v>
      </c>
      <c r="AO217" t="n">
        <v>1.522900000000007</v>
      </c>
      <c r="AP217" t="n">
        <v>120.7412</v>
      </c>
      <c r="AQ217" s="11" t="inlineStr"/>
      <c r="AR217" s="9" t="inlineStr"/>
      <c r="AS217" s="9" t="inlineStr"/>
      <c r="AT217" s="9" t="inlineStr"/>
      <c r="AU217" t="n">
        <v>4.551525e-05</v>
      </c>
      <c r="AV217" t="n">
        <v>0.7101925</v>
      </c>
      <c r="AW217" t="n">
        <v>1.042712e-05</v>
      </c>
      <c r="AX217" t="n">
        <v>0.0001986778</v>
      </c>
      <c r="AY217" t="n">
        <v>8</v>
      </c>
      <c r="AZ217" t="n">
        <v>0.2746333</v>
      </c>
      <c r="BA217" t="n">
        <v>0.7101923999999999</v>
      </c>
      <c r="BB217" t="n">
        <v>0.06291596000000001</v>
      </c>
      <c r="BC217" t="n">
        <v>1</v>
      </c>
      <c r="BD217" t="n">
        <v>8</v>
      </c>
      <c r="BE217" t="n">
        <v>209.6219</v>
      </c>
      <c r="BF217" t="n">
        <v>0.3550962</v>
      </c>
      <c r="BG217" t="n">
        <v>94.69286</v>
      </c>
      <c r="BH217" t="n">
        <v>464.0405</v>
      </c>
      <c r="BI217" t="n">
        <v>8</v>
      </c>
      <c r="BJ217" t="n">
        <v>122.4555</v>
      </c>
      <c r="BK217" t="n">
        <v>121.3464</v>
      </c>
      <c r="BL217" t="n">
        <v>-58.37061</v>
      </c>
      <c r="BM217" s="7" t="n">
        <v>0.9829278</v>
      </c>
      <c r="BN217" t="n">
        <v>1</v>
      </c>
      <c r="BO217" t="n">
        <v>1</v>
      </c>
      <c r="BP217" s="8" t="inlineStr">
        <is>
          <t>HAZARD</t>
        </is>
      </c>
      <c r="BQ217" s="8" t="inlineStr">
        <is>
          <t>POLY</t>
        </is>
      </c>
      <c r="BR217" t="n">
        <v>2</v>
      </c>
      <c r="BS217" t="n">
        <v>0</v>
      </c>
      <c r="BT217" t="n">
        <v>0</v>
      </c>
      <c r="BU217" t="n">
        <v>138.4313</v>
      </c>
      <c r="BV217" t="n">
        <v>2.432626</v>
      </c>
      <c r="BW217" s="9" t="inlineStr"/>
      <c r="BX217" t="n">
        <v>0.7706358</v>
      </c>
      <c r="BY217" t="n">
        <v>0.7711654</v>
      </c>
      <c r="BZ217" t="n">
        <v>0.171595</v>
      </c>
      <c r="CA217" t="n">
        <v>3.460937</v>
      </c>
      <c r="CB217" t="n">
        <v>11.09122</v>
      </c>
      <c r="CC217" t="n">
        <v>0.7706358</v>
      </c>
      <c r="CD217" t="n">
        <v>0.3230517</v>
      </c>
      <c r="CE217" s="10" t="n">
        <v>0.7711654</v>
      </c>
      <c r="CF217" t="n">
        <v>0.171595</v>
      </c>
      <c r="CG217" t="n">
        <v>3.460937</v>
      </c>
      <c r="CH217" t="n">
        <v>11.09122</v>
      </c>
      <c r="CI217" t="n">
        <v>18</v>
      </c>
      <c r="CJ217" t="n">
        <v>0.7711654</v>
      </c>
      <c r="CK217" t="n">
        <v>4</v>
      </c>
      <c r="CL217" t="n">
        <v>83</v>
      </c>
      <c r="CM217" t="n">
        <v>11.09122</v>
      </c>
      <c r="CN217" s="9" t="inlineStr"/>
      <c r="CO217" t="n">
        <v>0</v>
      </c>
      <c r="CP217" t="n">
        <v>0</v>
      </c>
      <c r="CQ217" t="n">
        <v>0</v>
      </c>
      <c r="CR217" t="n">
        <v>0</v>
      </c>
      <c r="CS217" t="n">
        <v>0</v>
      </c>
      <c r="CT217" t="n">
        <v>0</v>
      </c>
      <c r="CU217" t="n">
        <v>3</v>
      </c>
      <c r="CV217" t="n">
        <v>1</v>
      </c>
      <c r="CW217" t="n">
        <v>0</v>
      </c>
      <c r="CX217" t="n">
        <v>1</v>
      </c>
      <c r="CY217" t="n">
        <v>0</v>
      </c>
      <c r="CZ217" t="n">
        <v>0</v>
      </c>
      <c r="DA217" t="n">
        <v>0</v>
      </c>
      <c r="DB217" t="n">
        <v>0</v>
      </c>
      <c r="DC217" t="n">
        <v>0</v>
      </c>
      <c r="DD217" t="n">
        <v>0</v>
      </c>
      <c r="DE217" t="n">
        <v>13</v>
      </c>
      <c r="DF217" t="n">
        <v>13</v>
      </c>
      <c r="DG217" t="n">
        <v>25</v>
      </c>
      <c r="DH217" t="n">
        <v>14</v>
      </c>
      <c r="DI217" t="n">
        <v>19</v>
      </c>
      <c r="DJ217" t="n">
        <v>20</v>
      </c>
      <c r="DK217" t="n">
        <v>14</v>
      </c>
      <c r="DL217" t="n">
        <v>9</v>
      </c>
    </row>
    <row r="218">
      <c r="A218" s="1" t="n">
        <v>217</v>
      </c>
      <c r="B218" s="3" t="n">
        <v>232</v>
      </c>
      <c r="C218" s="3" t="n">
        <v>8</v>
      </c>
      <c r="D218" s="4" t="inlineStr">
        <is>
          <t>Oriolus oriolus</t>
        </is>
      </c>
      <c r="E218" s="4" t="inlineStr">
        <is>
          <t>b</t>
        </is>
      </c>
      <c r="F218" s="4" t="inlineStr">
        <is>
          <t>m+a</t>
        </is>
      </c>
      <c r="G218" s="4" t="inlineStr">
        <is>
          <t>5mn</t>
        </is>
      </c>
      <c r="H218" s="4" t="inlineStr">
        <is>
          <t>HNORMAL</t>
        </is>
      </c>
      <c r="I218" s="4" t="inlineStr">
        <is>
          <t>POLY</t>
        </is>
      </c>
      <c r="J218" s="5" t="inlineStr"/>
      <c r="K218" s="5" t="inlineStr"/>
      <c r="L218" s="5" t="inlineStr"/>
      <c r="M218" s="4" t="inlineStr">
        <is>
          <t>OrioOrio-b-5mn-ma-hno-pol</t>
        </is>
      </c>
      <c r="N218" s="3" t="n">
        <v>0</v>
      </c>
      <c r="O218" s="3" t="n">
        <v>4</v>
      </c>
      <c r="P218" s="3" t="n">
        <v>85.7398150053933</v>
      </c>
      <c r="Q218" s="3" t="n">
        <v>203.380021651143</v>
      </c>
      <c r="R218" s="4" t="inlineStr">
        <is>
          <t>HNORMAL</t>
        </is>
      </c>
      <c r="S218" s="4" t="inlineStr">
        <is>
          <t>POLY</t>
        </is>
      </c>
      <c r="T218" s="4" t="inlineStr">
        <is>
          <t>AIC</t>
        </is>
      </c>
      <c r="U218" s="3" t="n">
        <v>95</v>
      </c>
      <c r="V218" s="5" t="inlineStr"/>
      <c r="W218" s="5" t="inlineStr"/>
      <c r="X218" s="5" t="inlineStr"/>
      <c r="Y218" s="6" t="n">
        <v>2</v>
      </c>
      <c r="Z218" s="12" t="n">
        <v>45046.66331652777</v>
      </c>
      <c r="AA218" s="3" t="n">
        <v>0.7609980000000001</v>
      </c>
      <c r="AB218" s="4">
        <f>HYPERLINK("file:///OrioOrio-b-5mn-ma-hno-pol-qo9xv325", "OrioOrio-b-5mn-ma-hno-pol-qo9xv325")</f>
        <v/>
      </c>
      <c r="AC218" s="3" t="n">
        <v>4</v>
      </c>
      <c r="AD218" s="3" t="n">
        <v>94</v>
      </c>
      <c r="AE218" s="3" t="n">
        <v>94</v>
      </c>
      <c r="AF218" s="3" t="n">
        <v>0.04255319</v>
      </c>
      <c r="AG218" s="3" t="n">
        <v>0.4918694</v>
      </c>
      <c r="AH218" s="3" t="n">
        <v>0.01688465</v>
      </c>
      <c r="AI218" s="3" t="n">
        <v>0.1072438</v>
      </c>
      <c r="AJ218" s="3" t="n">
        <v>93</v>
      </c>
      <c r="AK218" s="3" t="n">
        <v>0</v>
      </c>
      <c r="AL218" s="3" t="n">
        <v>203.38</v>
      </c>
      <c r="AM218" s="3" t="n">
        <v>100</v>
      </c>
      <c r="AN218" s="3" t="n">
        <v>1</v>
      </c>
      <c r="AO218" s="3" t="n">
        <v>0</v>
      </c>
      <c r="AP218" s="3" t="n">
        <v>42.66571</v>
      </c>
      <c r="AQ218" s="11" t="inlineStr"/>
      <c r="AR218" s="5" t="inlineStr"/>
      <c r="AS218" s="5" t="inlineStr"/>
      <c r="AT218" s="5" t="inlineStr"/>
      <c r="AU218" s="3" t="n">
        <v>4.836221e-05</v>
      </c>
      <c r="AV218" s="3" t="n">
        <v>0.695995</v>
      </c>
      <c r="AW218" s="3" t="n">
        <v>6.543926e-06</v>
      </c>
      <c r="AX218" s="3" t="n">
        <v>0.0003574159</v>
      </c>
      <c r="AY218" s="3" t="n">
        <v>3</v>
      </c>
      <c r="AZ218" s="3" t="n">
        <v>0.9997865</v>
      </c>
      <c r="BA218" s="3" t="n">
        <v>0.695995</v>
      </c>
      <c r="BB218" s="3" t="n">
        <v>0.1352818</v>
      </c>
      <c r="BC218" s="3" t="n">
        <v>1</v>
      </c>
      <c r="BD218" s="3" t="n">
        <v>3</v>
      </c>
      <c r="BE218" s="3" t="n">
        <v>203.3583</v>
      </c>
      <c r="BF218" s="3" t="n">
        <v>0.3479975</v>
      </c>
      <c r="BG218" s="3" t="n">
        <v>69.33705999999999</v>
      </c>
      <c r="BH218" s="3" t="n">
        <v>596.4285</v>
      </c>
      <c r="BI218" s="3" t="n">
        <v>3</v>
      </c>
      <c r="BJ218" s="3" t="n">
        <v>44.66571</v>
      </c>
      <c r="BK218" s="3" t="n">
        <v>42.05201</v>
      </c>
      <c r="BL218" s="3" t="n">
        <v>-20.33286</v>
      </c>
      <c r="BM218" s="7" t="n">
        <v>0.8271037999999999</v>
      </c>
      <c r="BN218" s="3" t="n">
        <v>0</v>
      </c>
      <c r="BO218" s="3" t="n">
        <v>0</v>
      </c>
      <c r="BP218" s="4" t="inlineStr">
        <is>
          <t>HNORMAL</t>
        </is>
      </c>
      <c r="BQ218" s="4" t="inlineStr">
        <is>
          <t>POLY</t>
        </is>
      </c>
      <c r="BR218" s="3" t="n">
        <v>1</v>
      </c>
      <c r="BS218" s="3" t="n">
        <v>0</v>
      </c>
      <c r="BT218" s="3" t="n">
        <v>0</v>
      </c>
      <c r="BU218" s="3" t="n">
        <v>6960.384</v>
      </c>
      <c r="BV218" s="5" t="inlineStr"/>
      <c r="BW218" s="5" t="inlineStr"/>
      <c r="BX218" s="3" t="n">
        <v>0.3275355</v>
      </c>
      <c r="BY218" s="3" t="n">
        <v>0.8522585</v>
      </c>
      <c r="BZ218" s="3" t="n">
        <v>0.05613953</v>
      </c>
      <c r="CA218" s="3" t="n">
        <v>1.910944</v>
      </c>
      <c r="CB218" s="3" t="n">
        <v>6.691162</v>
      </c>
      <c r="CC218" s="3" t="n">
        <v>0.3275355</v>
      </c>
      <c r="CD218" s="3" t="n">
        <v>0.3603891</v>
      </c>
      <c r="CE218" s="10" t="n">
        <v>0.8522585</v>
      </c>
      <c r="CF218" s="3" t="n">
        <v>0.05613953</v>
      </c>
      <c r="CG218" s="3" t="n">
        <v>1.910944</v>
      </c>
      <c r="CH218" s="3" t="n">
        <v>6.691162</v>
      </c>
      <c r="CI218" s="3" t="n">
        <v>8</v>
      </c>
      <c r="CJ218" s="3" t="n">
        <v>0.8522585</v>
      </c>
      <c r="CK218" s="3" t="n">
        <v>1</v>
      </c>
      <c r="CL218" s="3" t="n">
        <v>46</v>
      </c>
      <c r="CM218" s="3" t="n">
        <v>6.691162</v>
      </c>
      <c r="CN218" s="5" t="inlineStr"/>
      <c r="CO218" s="3" t="n">
        <v>0</v>
      </c>
      <c r="CP218" s="3" t="n">
        <v>0</v>
      </c>
      <c r="CQ218" s="3" t="n">
        <v>0</v>
      </c>
      <c r="CR218" s="3" t="n">
        <v>0</v>
      </c>
      <c r="CS218" s="3" t="n">
        <v>0</v>
      </c>
      <c r="CT218" s="3" t="n">
        <v>0</v>
      </c>
      <c r="CU218" s="3" t="n">
        <v>0</v>
      </c>
      <c r="CV218" s="3" t="n">
        <v>0</v>
      </c>
      <c r="CW218" s="3" t="n">
        <v>0</v>
      </c>
      <c r="CX218" s="3" t="n">
        <v>1</v>
      </c>
      <c r="CY218" s="3" t="n">
        <v>0</v>
      </c>
      <c r="CZ218" s="3" t="n">
        <v>0</v>
      </c>
      <c r="DA218" s="3" t="n">
        <v>0</v>
      </c>
      <c r="DB218" s="3" t="n">
        <v>0</v>
      </c>
      <c r="DC218" s="3" t="n">
        <v>0</v>
      </c>
      <c r="DD218" s="3" t="n">
        <v>0</v>
      </c>
      <c r="DE218" s="3" t="n">
        <v>10</v>
      </c>
      <c r="DF218" s="3" t="n">
        <v>10</v>
      </c>
      <c r="DG218" s="3" t="n">
        <v>18</v>
      </c>
      <c r="DH218" s="3" t="n">
        <v>10</v>
      </c>
      <c r="DI218" s="3" t="n">
        <v>18</v>
      </c>
      <c r="DJ218" s="3" t="n">
        <v>10</v>
      </c>
      <c r="DK218" s="3" t="n">
        <v>18</v>
      </c>
      <c r="DL218" s="3" t="n">
        <v>0</v>
      </c>
    </row>
    <row r="219">
      <c r="A219" s="1" t="n">
        <v>218</v>
      </c>
      <c r="B219" s="3" t="n">
        <v>233</v>
      </c>
      <c r="C219" s="3" t="n">
        <v>8</v>
      </c>
      <c r="D219" s="4" t="inlineStr">
        <is>
          <t>Oriolus oriolus</t>
        </is>
      </c>
      <c r="E219" s="4" t="inlineStr">
        <is>
          <t>b</t>
        </is>
      </c>
      <c r="F219" s="4" t="inlineStr">
        <is>
          <t>m+a</t>
        </is>
      </c>
      <c r="G219" s="4" t="inlineStr">
        <is>
          <t>5mn</t>
        </is>
      </c>
      <c r="H219" s="4" t="inlineStr">
        <is>
          <t>HNORMAL</t>
        </is>
      </c>
      <c r="I219" s="4" t="inlineStr">
        <is>
          <t>POLY</t>
        </is>
      </c>
      <c r="J219" s="5" t="inlineStr"/>
      <c r="K219" s="5" t="inlineStr"/>
      <c r="L219" s="3" t="n">
        <v>2</v>
      </c>
      <c r="M219" s="4" t="inlineStr">
        <is>
          <t>OrioOrio-b-5mn-ma-hno-pol-ma</t>
        </is>
      </c>
      <c r="N219" s="3" t="n">
        <v>1</v>
      </c>
      <c r="O219" s="3" t="n">
        <v>4</v>
      </c>
      <c r="P219" s="3" t="n">
        <v>85.7398150053933</v>
      </c>
      <c r="Q219" s="3" t="n">
        <v>203.380021651143</v>
      </c>
      <c r="R219" s="4" t="inlineStr">
        <is>
          <t>HNORMAL</t>
        </is>
      </c>
      <c r="S219" s="4" t="inlineStr">
        <is>
          <t>POLY</t>
        </is>
      </c>
      <c r="T219" s="4" t="inlineStr">
        <is>
          <t>AIC</t>
        </is>
      </c>
      <c r="U219" s="3" t="n">
        <v>95</v>
      </c>
      <c r="V219" s="5" t="inlineStr"/>
      <c r="W219" s="5" t="inlineStr"/>
      <c r="X219" s="3" t="n">
        <v>2</v>
      </c>
      <c r="Y219" s="6" t="n">
        <v>2</v>
      </c>
      <c r="Z219" s="12" t="n">
        <v>45046.66331668982</v>
      </c>
      <c r="AA219" s="3" t="n">
        <v>0.7959990000000001</v>
      </c>
      <c r="AB219" s="4">
        <f>HYPERLINK("file:///OrioOrio-b-5mn-ma-hno-pol-ma-fhc0t2jc", "OrioOrio-b-5mn-ma-hno-pol-ma-fhc0t2jc")</f>
        <v/>
      </c>
      <c r="AC219" s="3" t="n">
        <v>4</v>
      </c>
      <c r="AD219" s="3" t="n">
        <v>94</v>
      </c>
      <c r="AE219" s="3" t="n">
        <v>94</v>
      </c>
      <c r="AF219" s="3" t="n">
        <v>0.04255319</v>
      </c>
      <c r="AG219" s="3" t="n">
        <v>0.4918694</v>
      </c>
      <c r="AH219" s="3" t="n">
        <v>0.01688465</v>
      </c>
      <c r="AI219" s="3" t="n">
        <v>0.1072438</v>
      </c>
      <c r="AJ219" s="3" t="n">
        <v>93</v>
      </c>
      <c r="AK219" s="3" t="n">
        <v>0</v>
      </c>
      <c r="AL219" s="3" t="n">
        <v>203.38</v>
      </c>
      <c r="AM219" s="3" t="n">
        <v>100</v>
      </c>
      <c r="AN219" s="3" t="n">
        <v>1</v>
      </c>
      <c r="AO219" s="3" t="n">
        <v>0</v>
      </c>
      <c r="AP219" s="3" t="n">
        <v>42.66571</v>
      </c>
      <c r="AQ219" s="11" t="inlineStr"/>
      <c r="AR219" s="5" t="inlineStr"/>
      <c r="AS219" s="5" t="inlineStr"/>
      <c r="AT219" s="5" t="inlineStr"/>
      <c r="AU219" s="3" t="n">
        <v>4.836221e-05</v>
      </c>
      <c r="AV219" s="3" t="n">
        <v>0.695995</v>
      </c>
      <c r="AW219" s="3" t="n">
        <v>6.543926e-06</v>
      </c>
      <c r="AX219" s="3" t="n">
        <v>0.0003574159</v>
      </c>
      <c r="AY219" s="3" t="n">
        <v>3</v>
      </c>
      <c r="AZ219" s="3" t="n">
        <v>0.9997865</v>
      </c>
      <c r="BA219" s="3" t="n">
        <v>0.695995</v>
      </c>
      <c r="BB219" s="3" t="n">
        <v>0.1352818</v>
      </c>
      <c r="BC219" s="3" t="n">
        <v>1</v>
      </c>
      <c r="BD219" s="3" t="n">
        <v>3</v>
      </c>
      <c r="BE219" s="3" t="n">
        <v>203.3583</v>
      </c>
      <c r="BF219" s="3" t="n">
        <v>0.3479975</v>
      </c>
      <c r="BG219" s="3" t="n">
        <v>69.33705999999999</v>
      </c>
      <c r="BH219" s="3" t="n">
        <v>596.4285</v>
      </c>
      <c r="BI219" s="3" t="n">
        <v>3</v>
      </c>
      <c r="BJ219" s="3" t="n">
        <v>44.66571</v>
      </c>
      <c r="BK219" s="3" t="n">
        <v>42.05201</v>
      </c>
      <c r="BL219" s="3" t="n">
        <v>-20.33286</v>
      </c>
      <c r="BM219" s="7" t="n">
        <v>0.8271037999999999</v>
      </c>
      <c r="BN219" s="3" t="n">
        <v>0</v>
      </c>
      <c r="BO219" s="3" t="n">
        <v>0</v>
      </c>
      <c r="BP219" s="4" t="inlineStr">
        <is>
          <t>HNORMAL</t>
        </is>
      </c>
      <c r="BQ219" s="4" t="inlineStr">
        <is>
          <t>POLY</t>
        </is>
      </c>
      <c r="BR219" s="3" t="n">
        <v>1</v>
      </c>
      <c r="BS219" s="3" t="n">
        <v>0</v>
      </c>
      <c r="BT219" s="3" t="n">
        <v>0</v>
      </c>
      <c r="BU219" s="3" t="n">
        <v>6960.384</v>
      </c>
      <c r="BV219" s="5" t="inlineStr"/>
      <c r="BW219" s="5" t="inlineStr"/>
      <c r="BX219" s="3" t="n">
        <v>0.3275355</v>
      </c>
      <c r="BY219" s="3" t="n">
        <v>0.8522585</v>
      </c>
      <c r="BZ219" s="3" t="n">
        <v>0.05613953</v>
      </c>
      <c r="CA219" s="3" t="n">
        <v>1.910944</v>
      </c>
      <c r="CB219" s="3" t="n">
        <v>6.691162</v>
      </c>
      <c r="CC219" s="3" t="n">
        <v>0.3275355</v>
      </c>
      <c r="CD219" s="3" t="n">
        <v>0.3603891</v>
      </c>
      <c r="CE219" s="10" t="n">
        <v>0.8522585</v>
      </c>
      <c r="CF219" s="3" t="n">
        <v>0.05613953</v>
      </c>
      <c r="CG219" s="3" t="n">
        <v>1.910944</v>
      </c>
      <c r="CH219" s="3" t="n">
        <v>6.691162</v>
      </c>
      <c r="CI219" s="3" t="n">
        <v>8</v>
      </c>
      <c r="CJ219" s="3" t="n">
        <v>0.8522585</v>
      </c>
      <c r="CK219" s="3" t="n">
        <v>1</v>
      </c>
      <c r="CL219" s="3" t="n">
        <v>46</v>
      </c>
      <c r="CM219" s="3" t="n">
        <v>6.691162</v>
      </c>
      <c r="CN219" s="5" t="inlineStr"/>
      <c r="CO219" s="3" t="n">
        <v>0</v>
      </c>
      <c r="CP219" s="3" t="n">
        <v>0</v>
      </c>
      <c r="CQ219" s="3" t="n">
        <v>0</v>
      </c>
      <c r="CR219" s="3" t="n">
        <v>0</v>
      </c>
      <c r="CS219" s="3" t="n">
        <v>0</v>
      </c>
      <c r="CT219" s="3" t="n">
        <v>0</v>
      </c>
      <c r="CU219" s="3" t="n">
        <v>0</v>
      </c>
      <c r="CV219" s="3" t="n">
        <v>0</v>
      </c>
      <c r="CW219" s="3" t="n">
        <v>0</v>
      </c>
      <c r="CX219" s="3" t="n">
        <v>1</v>
      </c>
      <c r="CY219" s="3" t="n">
        <v>0</v>
      </c>
      <c r="CZ219" s="3" t="n">
        <v>0</v>
      </c>
      <c r="DA219" s="3" t="n">
        <v>0</v>
      </c>
      <c r="DB219" s="3" t="n">
        <v>0</v>
      </c>
      <c r="DC219" s="3" t="n">
        <v>0</v>
      </c>
      <c r="DD219" s="3" t="n">
        <v>0</v>
      </c>
      <c r="DE219" s="3" t="n">
        <v>11</v>
      </c>
      <c r="DF219" s="3" t="n">
        <v>11</v>
      </c>
      <c r="DG219" s="3" t="n">
        <v>17</v>
      </c>
      <c r="DH219" s="3" t="n">
        <v>11</v>
      </c>
      <c r="DI219" s="3" t="n">
        <v>17</v>
      </c>
      <c r="DJ219" s="3" t="n">
        <v>11</v>
      </c>
      <c r="DK219" s="3" t="n">
        <v>17</v>
      </c>
      <c r="DL219" s="3" t="n">
        <v>2</v>
      </c>
    </row>
    <row r="220">
      <c r="A220" s="1" t="n">
        <v>219</v>
      </c>
      <c r="B220" s="3" t="n">
        <v>234</v>
      </c>
      <c r="C220" s="3" t="n">
        <v>8</v>
      </c>
      <c r="D220" s="4" t="inlineStr">
        <is>
          <t>Oriolus oriolus</t>
        </is>
      </c>
      <c r="E220" s="4" t="inlineStr">
        <is>
          <t>b</t>
        </is>
      </c>
      <c r="F220" s="4" t="inlineStr">
        <is>
          <t>m+a</t>
        </is>
      </c>
      <c r="G220" s="4" t="inlineStr">
        <is>
          <t>5mn</t>
        </is>
      </c>
      <c r="H220" s="4" t="inlineStr">
        <is>
          <t>HNORMAL</t>
        </is>
      </c>
      <c r="I220" s="4" t="inlineStr">
        <is>
          <t>POLY</t>
        </is>
      </c>
      <c r="J220" s="5" t="inlineStr"/>
      <c r="K220" s="3" t="n">
        <v>201.5228979804856</v>
      </c>
      <c r="L220" s="5" t="inlineStr"/>
      <c r="M220" s="4" t="inlineStr">
        <is>
          <t>OrioOrio-b-5mn-ma-hno-pol-ra</t>
        </is>
      </c>
      <c r="N220" s="3" t="n">
        <v>1</v>
      </c>
      <c r="O220" s="3" t="n">
        <v>4</v>
      </c>
      <c r="P220" s="3" t="n">
        <v>85.7398150053933</v>
      </c>
      <c r="Q220" s="3" t="n">
        <v>203.380021651143</v>
      </c>
      <c r="R220" s="4" t="inlineStr">
        <is>
          <t>HNORMAL</t>
        </is>
      </c>
      <c r="S220" s="4" t="inlineStr">
        <is>
          <t>POLY</t>
        </is>
      </c>
      <c r="T220" s="4" t="inlineStr">
        <is>
          <t>AIC</t>
        </is>
      </c>
      <c r="U220" s="3" t="n">
        <v>95</v>
      </c>
      <c r="V220" s="5" t="inlineStr"/>
      <c r="W220" s="3" t="n">
        <v>201.5228979804856</v>
      </c>
      <c r="X220" s="5" t="inlineStr"/>
      <c r="Y220" s="6" t="n">
        <v>2</v>
      </c>
      <c r="Z220" s="12" t="n">
        <v>45046.66331670139</v>
      </c>
      <c r="AA220" s="3" t="n">
        <v>0.746</v>
      </c>
      <c r="AB220" s="4">
        <f>HYPERLINK("file:///OrioOrio-b-5mn-ma-hno-pol-ra-0fiacfcw", "OrioOrio-b-5mn-ma-hno-pol-ra-0fiacfcw")</f>
        <v/>
      </c>
      <c r="AC220" s="3" t="n">
        <v>3</v>
      </c>
      <c r="AD220" s="3" t="n">
        <v>94</v>
      </c>
      <c r="AE220" s="3" t="n">
        <v>94</v>
      </c>
      <c r="AF220" s="3" t="n">
        <v>0.03191489</v>
      </c>
      <c r="AG220" s="3" t="n">
        <v>0.5711084</v>
      </c>
      <c r="AH220" s="3" t="n">
        <v>0.01111166</v>
      </c>
      <c r="AI220" s="3" t="n">
        <v>0.09166595</v>
      </c>
      <c r="AJ220" s="3" t="n">
        <v>93</v>
      </c>
      <c r="AK220" s="3" t="n">
        <v>0</v>
      </c>
      <c r="AL220" s="3" t="n">
        <v>201.523</v>
      </c>
      <c r="AM220" s="3" t="n">
        <v>75</v>
      </c>
      <c r="AN220" s="3" t="n">
        <v>1</v>
      </c>
      <c r="AO220" s="3" t="n">
        <v>0</v>
      </c>
      <c r="AP220" s="3" t="n">
        <v>32.77752</v>
      </c>
      <c r="AQ220" s="11" t="inlineStr"/>
      <c r="AR220" s="5" t="inlineStr"/>
      <c r="AS220" s="5" t="inlineStr"/>
      <c r="AT220" s="5" t="inlineStr"/>
      <c r="AU220" s="3" t="n">
        <v>9.517028e-05</v>
      </c>
      <c r="AV220" s="3" t="n">
        <v>0.7992083</v>
      </c>
      <c r="AW220" s="3" t="n">
        <v>4.626376e-06</v>
      </c>
      <c r="AX220" s="3" t="n">
        <v>0.001957771</v>
      </c>
      <c r="AY220" s="3" t="n">
        <v>2</v>
      </c>
      <c r="AZ220" s="3" t="n">
        <v>0.5174631</v>
      </c>
      <c r="BA220" s="3" t="n">
        <v>0.7992083</v>
      </c>
      <c r="BB220" s="3" t="n">
        <v>0.02515469</v>
      </c>
      <c r="BC220" s="3" t="n">
        <v>1</v>
      </c>
      <c r="BD220" s="3" t="n">
        <v>2</v>
      </c>
      <c r="BE220" s="3" t="n">
        <v>144.9654</v>
      </c>
      <c r="BF220" s="3" t="n">
        <v>0.3996042</v>
      </c>
      <c r="BG220" s="3" t="n">
        <v>27.67164</v>
      </c>
      <c r="BH220" s="3" t="n">
        <v>759.4404</v>
      </c>
      <c r="BI220" s="3" t="n">
        <v>2</v>
      </c>
      <c r="BJ220" s="3" t="n">
        <v>36.77752</v>
      </c>
      <c r="BK220" s="3" t="n">
        <v>31.87613</v>
      </c>
      <c r="BL220" s="3" t="n">
        <v>-15.38876</v>
      </c>
      <c r="BM220" s="7" t="n">
        <v>0.8626475</v>
      </c>
      <c r="BN220" s="3" t="n">
        <v>0</v>
      </c>
      <c r="BO220" s="3" t="n">
        <v>0</v>
      </c>
      <c r="BP220" s="4" t="inlineStr">
        <is>
          <t>HNORMAL</t>
        </is>
      </c>
      <c r="BQ220" s="4" t="inlineStr">
        <is>
          <t>POLY</t>
        </is>
      </c>
      <c r="BR220" s="3" t="n">
        <v>1</v>
      </c>
      <c r="BS220" s="3" t="n">
        <v>0</v>
      </c>
      <c r="BT220" s="3" t="n">
        <v>0</v>
      </c>
      <c r="BU220" s="3" t="n">
        <v>116.2582</v>
      </c>
      <c r="BV220" s="5" t="inlineStr"/>
      <c r="BW220" s="5" t="inlineStr"/>
      <c r="BX220" s="3" t="n">
        <v>0.4834092</v>
      </c>
      <c r="BY220" s="3" t="n">
        <v>0.9822926</v>
      </c>
      <c r="BZ220" s="3" t="n">
        <v>0.05470567</v>
      </c>
      <c r="CA220" s="3" t="n">
        <v>4.271667</v>
      </c>
      <c r="CB220" s="3" t="n">
        <v>4.538631</v>
      </c>
      <c r="CC220" s="3" t="n">
        <v>0.4834092</v>
      </c>
      <c r="CD220" s="3" t="n">
        <v>0</v>
      </c>
      <c r="CE220" s="10" t="n">
        <v>0.9822926</v>
      </c>
      <c r="CF220" s="3" t="n">
        <v>0.05470567</v>
      </c>
      <c r="CG220" s="3" t="n">
        <v>4.271667</v>
      </c>
      <c r="CH220" s="3" t="n">
        <v>4.538631</v>
      </c>
      <c r="CI220" s="3" t="n">
        <v>12</v>
      </c>
      <c r="CJ220" s="3" t="n">
        <v>0.9822926</v>
      </c>
      <c r="CK220" s="3" t="n">
        <v>1</v>
      </c>
      <c r="CL220" s="3" t="n">
        <v>103</v>
      </c>
      <c r="CM220" s="3" t="n">
        <v>4.538631</v>
      </c>
      <c r="CN220" s="5" t="inlineStr"/>
      <c r="CO220" s="3" t="n">
        <v>0</v>
      </c>
      <c r="CP220" s="3" t="n">
        <v>0</v>
      </c>
      <c r="CQ220" s="3" t="n">
        <v>0</v>
      </c>
      <c r="CR220" s="3" t="n">
        <v>0</v>
      </c>
      <c r="CS220" s="3" t="n">
        <v>0</v>
      </c>
      <c r="CT220" s="3" t="n">
        <v>0</v>
      </c>
      <c r="CU220" s="3" t="n">
        <v>1</v>
      </c>
      <c r="CV220" s="3" t="n">
        <v>0</v>
      </c>
      <c r="CW220" s="3" t="n">
        <v>3</v>
      </c>
      <c r="CX220" s="3" t="n">
        <v>0</v>
      </c>
      <c r="CY220" s="3" t="n">
        <v>3</v>
      </c>
      <c r="CZ220" s="3" t="n">
        <v>3</v>
      </c>
      <c r="DA220" s="3" t="n">
        <v>3</v>
      </c>
      <c r="DB220" s="3" t="n">
        <v>3</v>
      </c>
      <c r="DC220" s="3" t="n">
        <v>3</v>
      </c>
      <c r="DD220" s="3" t="n">
        <v>3</v>
      </c>
      <c r="DE220" s="3" t="n">
        <v>7</v>
      </c>
      <c r="DF220" s="3" t="n">
        <v>7</v>
      </c>
      <c r="DG220" s="3" t="n">
        <v>21</v>
      </c>
      <c r="DH220" s="3" t="n">
        <v>7</v>
      </c>
      <c r="DI220" s="3" t="n">
        <v>21</v>
      </c>
      <c r="DJ220" s="3" t="n">
        <v>7</v>
      </c>
      <c r="DK220" s="3" t="n">
        <v>21</v>
      </c>
      <c r="DL220" s="3" t="n">
        <v>10</v>
      </c>
    </row>
    <row r="221">
      <c r="A221" s="1" t="n">
        <v>220</v>
      </c>
      <c r="B221" s="3" t="n">
        <v>235</v>
      </c>
      <c r="C221" s="3" t="n">
        <v>8</v>
      </c>
      <c r="D221" s="4" t="inlineStr">
        <is>
          <t>Oriolus oriolus</t>
        </is>
      </c>
      <c r="E221" s="4" t="inlineStr">
        <is>
          <t>b</t>
        </is>
      </c>
      <c r="F221" s="4" t="inlineStr">
        <is>
          <t>m+a</t>
        </is>
      </c>
      <c r="G221" s="4" t="inlineStr">
        <is>
          <t>5mn</t>
        </is>
      </c>
      <c r="H221" s="4" t="inlineStr">
        <is>
          <t>HNORMAL</t>
        </is>
      </c>
      <c r="I221" s="4" t="inlineStr">
        <is>
          <t>POLY</t>
        </is>
      </c>
      <c r="J221" s="5" t="inlineStr"/>
      <c r="K221" s="3" t="n">
        <v>201.6733981538304</v>
      </c>
      <c r="L221" s="3" t="n">
        <v>3</v>
      </c>
      <c r="M221" s="4" t="inlineStr">
        <is>
          <t>OrioOrio-b-5mn-ma-hno-pol-ra-ma</t>
        </is>
      </c>
      <c r="N221" s="3" t="n">
        <v>1</v>
      </c>
      <c r="O221" s="3" t="n">
        <v>4</v>
      </c>
      <c r="P221" s="3" t="n">
        <v>85.7398150053933</v>
      </c>
      <c r="Q221" s="3" t="n">
        <v>203.380021651143</v>
      </c>
      <c r="R221" s="4" t="inlineStr">
        <is>
          <t>HNORMAL</t>
        </is>
      </c>
      <c r="S221" s="4" t="inlineStr">
        <is>
          <t>POLY</t>
        </is>
      </c>
      <c r="T221" s="4" t="inlineStr">
        <is>
          <t>AIC</t>
        </is>
      </c>
      <c r="U221" s="3" t="n">
        <v>95</v>
      </c>
      <c r="V221" s="5" t="inlineStr"/>
      <c r="W221" s="3" t="n">
        <v>201.6733981538304</v>
      </c>
      <c r="X221" s="3" t="n">
        <v>3</v>
      </c>
      <c r="Y221" s="6" t="n">
        <v>2</v>
      </c>
      <c r="Z221" s="12" t="n">
        <v>45046.663316875</v>
      </c>
      <c r="AA221" s="3" t="n">
        <v>0.800996</v>
      </c>
      <c r="AB221" s="4">
        <f>HYPERLINK("file:///OrioOrio-b-5mn-ma-hno-pol-ra-ma-88xcfyyu", "OrioOrio-b-5mn-ma-hno-pol-ra-ma-88xcfyyu")</f>
        <v/>
      </c>
      <c r="AC221" s="3" t="n">
        <v>3</v>
      </c>
      <c r="AD221" s="3" t="n">
        <v>94</v>
      </c>
      <c r="AE221" s="3" t="n">
        <v>94</v>
      </c>
      <c r="AF221" s="3" t="n">
        <v>0.03191489</v>
      </c>
      <c r="AG221" s="3" t="n">
        <v>0.5711084</v>
      </c>
      <c r="AH221" s="3" t="n">
        <v>0.01111166</v>
      </c>
      <c r="AI221" s="3" t="n">
        <v>0.09166595</v>
      </c>
      <c r="AJ221" s="3" t="n">
        <v>93</v>
      </c>
      <c r="AK221" s="3" t="n">
        <v>0</v>
      </c>
      <c r="AL221" s="3" t="n">
        <v>201.673</v>
      </c>
      <c r="AM221" s="3" t="n">
        <v>75</v>
      </c>
      <c r="AN221" s="3" t="n">
        <v>1</v>
      </c>
      <c r="AO221" s="3" t="n">
        <v>0</v>
      </c>
      <c r="AP221" s="3" t="n">
        <v>32.78135</v>
      </c>
      <c r="AQ221" s="6" t="n">
        <v>0.317012</v>
      </c>
      <c r="AR221" s="3" t="n">
        <v>0.317012</v>
      </c>
      <c r="AS221" s="5" t="inlineStr"/>
      <c r="AT221" s="5" t="inlineStr"/>
      <c r="AU221" s="3" t="n">
        <v>9.528681e-05</v>
      </c>
      <c r="AV221" s="3" t="n">
        <v>0.7992712</v>
      </c>
      <c r="AW221" s="3" t="n">
        <v>4.631172e-06</v>
      </c>
      <c r="AX221" s="3" t="n">
        <v>0.001960536</v>
      </c>
      <c r="AY221" s="3" t="n">
        <v>2</v>
      </c>
      <c r="AZ221" s="3" t="n">
        <v>0.5160617</v>
      </c>
      <c r="BA221" s="3" t="n">
        <v>0.7992711</v>
      </c>
      <c r="BB221" s="3" t="n">
        <v>0.02508186</v>
      </c>
      <c r="BC221" s="3" t="n">
        <v>1</v>
      </c>
      <c r="BD221" s="3" t="n">
        <v>2</v>
      </c>
      <c r="BE221" s="3" t="n">
        <v>144.8767</v>
      </c>
      <c r="BF221" s="3" t="n">
        <v>0.3996356</v>
      </c>
      <c r="BG221" s="3" t="n">
        <v>27.65137</v>
      </c>
      <c r="BH221" s="3" t="n">
        <v>759.0676</v>
      </c>
      <c r="BI221" s="3" t="n">
        <v>2</v>
      </c>
      <c r="BJ221" s="3" t="n">
        <v>36.78135</v>
      </c>
      <c r="BK221" s="3" t="n">
        <v>31.87996</v>
      </c>
      <c r="BL221" s="3" t="n">
        <v>-15.39067</v>
      </c>
      <c r="BM221" s="7" t="n">
        <v>0.8632213</v>
      </c>
      <c r="BN221" s="3" t="n">
        <v>0</v>
      </c>
      <c r="BO221" s="3" t="n">
        <v>0</v>
      </c>
      <c r="BP221" s="4" t="inlineStr">
        <is>
          <t>HNORMAL</t>
        </is>
      </c>
      <c r="BQ221" s="4" t="inlineStr">
        <is>
          <t>POLY</t>
        </is>
      </c>
      <c r="BR221" s="3" t="n">
        <v>1</v>
      </c>
      <c r="BS221" s="3" t="n">
        <v>0</v>
      </c>
      <c r="BT221" s="3" t="n">
        <v>0</v>
      </c>
      <c r="BU221" s="3" t="n">
        <v>116.0687</v>
      </c>
      <c r="BV221" s="5" t="inlineStr"/>
      <c r="BW221" s="5" t="inlineStr"/>
      <c r="BX221" s="3" t="n">
        <v>0.4840011</v>
      </c>
      <c r="BY221" s="3" t="n">
        <v>0.9823437</v>
      </c>
      <c r="BZ221" s="3" t="n">
        <v>0.05476392</v>
      </c>
      <c r="CA221" s="3" t="n">
        <v>4.277579</v>
      </c>
      <c r="CB221" s="3" t="n">
        <v>4.538157</v>
      </c>
      <c r="CC221" s="3" t="n">
        <v>0.4840011</v>
      </c>
      <c r="CD221" s="3" t="n">
        <v>0</v>
      </c>
      <c r="CE221" s="10" t="n">
        <v>0.9823437</v>
      </c>
      <c r="CF221" s="3" t="n">
        <v>0.05476392</v>
      </c>
      <c r="CG221" s="3" t="n">
        <v>4.277579</v>
      </c>
      <c r="CH221" s="3" t="n">
        <v>4.538157</v>
      </c>
      <c r="CI221" s="3" t="n">
        <v>12</v>
      </c>
      <c r="CJ221" s="3" t="n">
        <v>0.9823437</v>
      </c>
      <c r="CK221" s="3" t="n">
        <v>1</v>
      </c>
      <c r="CL221" s="3" t="n">
        <v>103</v>
      </c>
      <c r="CM221" s="3" t="n">
        <v>4.538157</v>
      </c>
      <c r="CN221" s="3" t="n">
        <v>0</v>
      </c>
      <c r="CO221" s="3" t="n">
        <v>0</v>
      </c>
      <c r="CP221" s="3" t="n">
        <v>0</v>
      </c>
      <c r="CQ221" s="3" t="n">
        <v>0</v>
      </c>
      <c r="CR221" s="3" t="n">
        <v>0</v>
      </c>
      <c r="CS221" s="3" t="n">
        <v>0</v>
      </c>
      <c r="CT221" s="3" t="n">
        <v>0</v>
      </c>
      <c r="CU221" s="3" t="n">
        <v>1</v>
      </c>
      <c r="CV221" s="3" t="n">
        <v>0</v>
      </c>
      <c r="CW221" s="3" t="n">
        <v>0</v>
      </c>
      <c r="CX221" s="3" t="n">
        <v>1</v>
      </c>
      <c r="CY221" s="3" t="n">
        <v>0</v>
      </c>
      <c r="CZ221" s="3" t="n">
        <v>0</v>
      </c>
      <c r="DA221" s="3" t="n">
        <v>0</v>
      </c>
      <c r="DB221" s="3" t="n">
        <v>0</v>
      </c>
      <c r="DC221" s="3" t="n">
        <v>0</v>
      </c>
      <c r="DD221" s="3" t="n">
        <v>0</v>
      </c>
      <c r="DE221" s="3" t="n">
        <v>0</v>
      </c>
      <c r="DF221" s="3" t="n">
        <v>0</v>
      </c>
      <c r="DG221" s="3" t="n">
        <v>0</v>
      </c>
      <c r="DH221" s="3" t="n">
        <v>0</v>
      </c>
      <c r="DI221" s="3" t="n">
        <v>0</v>
      </c>
      <c r="DJ221" s="3" t="n">
        <v>0</v>
      </c>
      <c r="DK221" s="3" t="n">
        <v>0</v>
      </c>
      <c r="DL221" s="3" t="n">
        <v>11</v>
      </c>
    </row>
    <row r="222">
      <c r="A222" s="1" t="n">
        <v>221</v>
      </c>
      <c r="B222" s="3" t="n">
        <v>236</v>
      </c>
      <c r="C222" s="3" t="n">
        <v>8</v>
      </c>
      <c r="D222" s="4" t="inlineStr">
        <is>
          <t>Oriolus oriolus</t>
        </is>
      </c>
      <c r="E222" s="4" t="inlineStr">
        <is>
          <t>b</t>
        </is>
      </c>
      <c r="F222" s="4" t="inlineStr">
        <is>
          <t>m+a</t>
        </is>
      </c>
      <c r="G222" s="4" t="inlineStr">
        <is>
          <t>5mn</t>
        </is>
      </c>
      <c r="H222" s="4" t="inlineStr">
        <is>
          <t>HNORMAL</t>
        </is>
      </c>
      <c r="I222" s="4" t="inlineStr">
        <is>
          <t>POLY</t>
        </is>
      </c>
      <c r="J222" s="3" t="n">
        <v>86.0430664876294</v>
      </c>
      <c r="K222" s="5" t="inlineStr"/>
      <c r="L222" s="5" t="inlineStr"/>
      <c r="M222" s="4" t="inlineStr">
        <is>
          <t>OrioOrio-b-5mn-ma-hno-pol-la</t>
        </is>
      </c>
      <c r="N222" s="3" t="n">
        <v>1</v>
      </c>
      <c r="O222" s="3" t="n">
        <v>4</v>
      </c>
      <c r="P222" s="3" t="n">
        <v>85.7398150053933</v>
      </c>
      <c r="Q222" s="3" t="n">
        <v>203.380021651143</v>
      </c>
      <c r="R222" s="4" t="inlineStr">
        <is>
          <t>HNORMAL</t>
        </is>
      </c>
      <c r="S222" s="4" t="inlineStr">
        <is>
          <t>POLY</t>
        </is>
      </c>
      <c r="T222" s="4" t="inlineStr">
        <is>
          <t>AIC</t>
        </is>
      </c>
      <c r="U222" s="3" t="n">
        <v>95</v>
      </c>
      <c r="V222" s="3" t="n">
        <v>86.0430664876294</v>
      </c>
      <c r="W222" s="5" t="inlineStr"/>
      <c r="X222" s="5" t="inlineStr"/>
      <c r="Y222" s="6" t="n">
        <v>2</v>
      </c>
      <c r="Z222" s="12" t="n">
        <v>45046.66331859954</v>
      </c>
      <c r="AA222" s="3" t="n">
        <v>0.580995</v>
      </c>
      <c r="AB222" s="4">
        <f>HYPERLINK("file:///OrioOrio-b-5mn-ma-hno-pol-la-c2xyqnm5", "OrioOrio-b-5mn-ma-hno-pol-la-c2xyqnm5")</f>
        <v/>
      </c>
      <c r="AC222" s="3" t="n">
        <v>3</v>
      </c>
      <c r="AD222" s="3" t="n">
        <v>94</v>
      </c>
      <c r="AE222" s="3" t="n">
        <v>94</v>
      </c>
      <c r="AF222" s="3" t="n">
        <v>0.03191489</v>
      </c>
      <c r="AG222" s="3" t="n">
        <v>0.5711083</v>
      </c>
      <c r="AH222" s="3" t="n">
        <v>0.01111166</v>
      </c>
      <c r="AI222" s="3" t="n">
        <v>0.09166594</v>
      </c>
      <c r="AJ222" s="3" t="n">
        <v>93</v>
      </c>
      <c r="AK222" s="3" t="n">
        <v>86.0431</v>
      </c>
      <c r="AL222" s="3" t="n">
        <v>203.38</v>
      </c>
      <c r="AM222" s="3" t="n">
        <v>75</v>
      </c>
      <c r="AN222" s="3" t="n">
        <v>1</v>
      </c>
      <c r="AO222" s="3" t="n">
        <v>0</v>
      </c>
      <c r="AP222" s="3" t="n">
        <v>30.5111</v>
      </c>
      <c r="AQ222" s="11" t="inlineStr"/>
      <c r="AR222" s="5" t="inlineStr"/>
      <c r="AS222" s="5" t="inlineStr"/>
      <c r="AT222" s="5" t="inlineStr"/>
      <c r="AU222" s="3" t="n">
        <v>5.890798e-05</v>
      </c>
      <c r="AV222" s="3" t="n">
        <v>0.9858797</v>
      </c>
      <c r="AW222" s="3" t="n">
        <v>1.699705e-06</v>
      </c>
      <c r="AX222" s="3" t="n">
        <v>0.002041619</v>
      </c>
      <c r="AY222" s="3" t="n">
        <v>2</v>
      </c>
      <c r="AZ222" s="3" t="n">
        <v>0.8208037</v>
      </c>
      <c r="BA222" s="3" t="n">
        <v>0.9858795</v>
      </c>
      <c r="BB222" s="3" t="n">
        <v>0.02368313</v>
      </c>
      <c r="BC222" s="3" t="n">
        <v>1</v>
      </c>
      <c r="BD222" s="3" t="n">
        <v>2</v>
      </c>
      <c r="BE222" s="3" t="n">
        <v>184.2587</v>
      </c>
      <c r="BF222" s="3" t="n">
        <v>0.4929398</v>
      </c>
      <c r="BG222" s="3" t="n">
        <v>24.76982</v>
      </c>
      <c r="BH222" s="3" t="n">
        <v>1370.67</v>
      </c>
      <c r="BI222" s="3" t="n">
        <v>2</v>
      </c>
      <c r="BJ222" s="3" t="n">
        <v>34.5111</v>
      </c>
      <c r="BK222" s="3" t="n">
        <v>29.60972</v>
      </c>
      <c r="BL222" s="3" t="n">
        <v>-14.25555</v>
      </c>
      <c r="BM222" s="7" t="n">
        <v>0.8175454</v>
      </c>
      <c r="BN222" s="3" t="n">
        <v>0</v>
      </c>
      <c r="BO222" s="3" t="n">
        <v>0</v>
      </c>
      <c r="BP222" s="4" t="inlineStr">
        <is>
          <t>HNORMAL</t>
        </is>
      </c>
      <c r="BQ222" s="4" t="inlineStr">
        <is>
          <t>POLY</t>
        </is>
      </c>
      <c r="BR222" s="3" t="n">
        <v>1</v>
      </c>
      <c r="BS222" s="3" t="n">
        <v>0</v>
      </c>
      <c r="BT222" s="3" t="n">
        <v>0</v>
      </c>
      <c r="BU222" s="3" t="n">
        <v>6874.627</v>
      </c>
      <c r="BV222" s="5" t="inlineStr"/>
      <c r="BW222" s="5" t="inlineStr"/>
      <c r="BX222" s="3" t="n">
        <v>0.299218</v>
      </c>
      <c r="BY222" s="3" t="n">
        <v>1.139352</v>
      </c>
      <c r="BZ222" s="3" t="n">
        <v>0.02090056</v>
      </c>
      <c r="CA222" s="3" t="n">
        <v>4.283685</v>
      </c>
      <c r="CB222" s="3" t="n">
        <v>3.558901</v>
      </c>
      <c r="CC222" s="3" t="n">
        <v>0.299218</v>
      </c>
      <c r="CD222" s="3" t="n">
        <v>0</v>
      </c>
      <c r="CE222" s="10" t="n">
        <v>1.139352</v>
      </c>
      <c r="CF222" s="3" t="n">
        <v>0.02090056</v>
      </c>
      <c r="CG222" s="3" t="n">
        <v>4.283685</v>
      </c>
      <c r="CH222" s="3" t="n">
        <v>3.558901</v>
      </c>
      <c r="CI222" s="3" t="n">
        <v>7</v>
      </c>
      <c r="CJ222" s="3" t="n">
        <v>1.139352</v>
      </c>
      <c r="CK222" s="3" t="n">
        <v>1</v>
      </c>
      <c r="CL222" s="3" t="n">
        <v>103</v>
      </c>
      <c r="CM222" s="3" t="n">
        <v>3.558901</v>
      </c>
      <c r="CN222" s="5" t="inlineStr"/>
      <c r="CO222" s="3" t="n">
        <v>0</v>
      </c>
      <c r="CP222" s="3" t="n">
        <v>0</v>
      </c>
      <c r="CQ222" s="3" t="n">
        <v>0</v>
      </c>
      <c r="CR222" s="3" t="n">
        <v>0</v>
      </c>
      <c r="CS222" s="3" t="n">
        <v>0</v>
      </c>
      <c r="CT222" s="3" t="n">
        <v>1</v>
      </c>
      <c r="CU222" s="3" t="n">
        <v>0</v>
      </c>
      <c r="CV222" s="3" t="n">
        <v>0</v>
      </c>
      <c r="CW222" s="3" t="n">
        <v>0</v>
      </c>
      <c r="CX222" s="3" t="n">
        <v>3</v>
      </c>
      <c r="CY222" s="3" t="n">
        <v>0</v>
      </c>
      <c r="CZ222" s="3" t="n">
        <v>0</v>
      </c>
      <c r="DA222" s="3" t="n">
        <v>0</v>
      </c>
      <c r="DB222" s="3" t="n">
        <v>0</v>
      </c>
      <c r="DC222" s="3" t="n">
        <v>0</v>
      </c>
      <c r="DD222" s="3" t="n">
        <v>0</v>
      </c>
      <c r="DE222" s="3" t="n">
        <v>14</v>
      </c>
      <c r="DF222" s="3" t="n">
        <v>14</v>
      </c>
      <c r="DG222" s="3" t="n">
        <v>14</v>
      </c>
      <c r="DH222" s="3" t="n">
        <v>14</v>
      </c>
      <c r="DI222" s="3" t="n">
        <v>14</v>
      </c>
      <c r="DJ222" s="3" t="n">
        <v>14</v>
      </c>
      <c r="DK222" s="3" t="n">
        <v>14</v>
      </c>
      <c r="DL222" s="3" t="n">
        <v>27</v>
      </c>
    </row>
    <row r="223">
      <c r="A223" s="1" t="n">
        <v>222</v>
      </c>
      <c r="B223" s="3" t="n">
        <v>237</v>
      </c>
      <c r="C223" s="3" t="n">
        <v>8</v>
      </c>
      <c r="D223" s="4" t="inlineStr">
        <is>
          <t>Oriolus oriolus</t>
        </is>
      </c>
      <c r="E223" s="4" t="inlineStr">
        <is>
          <t>b</t>
        </is>
      </c>
      <c r="F223" s="4" t="inlineStr">
        <is>
          <t>m+a</t>
        </is>
      </c>
      <c r="G223" s="4" t="inlineStr">
        <is>
          <t>5mn</t>
        </is>
      </c>
      <c r="H223" s="4" t="inlineStr">
        <is>
          <t>HNORMAL</t>
        </is>
      </c>
      <c r="I223" s="4" t="inlineStr">
        <is>
          <t>POLY</t>
        </is>
      </c>
      <c r="J223" s="3" t="n">
        <v>85.9068650053722</v>
      </c>
      <c r="K223" s="5" t="inlineStr"/>
      <c r="L223" s="3" t="n">
        <v>2</v>
      </c>
      <c r="M223" s="4" t="inlineStr">
        <is>
          <t>OrioOrio-b-5mn-ma-hno-pol-la-ma</t>
        </is>
      </c>
      <c r="N223" s="3" t="n">
        <v>1</v>
      </c>
      <c r="O223" s="3" t="n">
        <v>4</v>
      </c>
      <c r="P223" s="3" t="n">
        <v>85.7398150053933</v>
      </c>
      <c r="Q223" s="3" t="n">
        <v>203.380021651143</v>
      </c>
      <c r="R223" s="4" t="inlineStr">
        <is>
          <t>HNORMAL</t>
        </is>
      </c>
      <c r="S223" s="4" t="inlineStr">
        <is>
          <t>POLY</t>
        </is>
      </c>
      <c r="T223" s="4" t="inlineStr">
        <is>
          <t>AIC</t>
        </is>
      </c>
      <c r="U223" s="3" t="n">
        <v>95</v>
      </c>
      <c r="V223" s="3" t="n">
        <v>85.9068650053722</v>
      </c>
      <c r="W223" s="5" t="inlineStr"/>
      <c r="X223" s="3" t="n">
        <v>2</v>
      </c>
      <c r="Y223" s="6" t="n">
        <v>2</v>
      </c>
      <c r="Z223" s="12" t="n">
        <v>45046.66331939815</v>
      </c>
      <c r="AA223" s="3" t="n">
        <v>0.5149980000000001</v>
      </c>
      <c r="AB223" s="4">
        <f>HYPERLINK("file:///OrioOrio-b-5mn-ma-hno-pol-la-ma-m1e28hzf", "OrioOrio-b-5mn-ma-hno-pol-la-ma-m1e28hzf")</f>
        <v/>
      </c>
      <c r="AC223" s="3" t="n">
        <v>3</v>
      </c>
      <c r="AD223" s="3" t="n">
        <v>94</v>
      </c>
      <c r="AE223" s="3" t="n">
        <v>94</v>
      </c>
      <c r="AF223" s="3" t="n">
        <v>0.03191489</v>
      </c>
      <c r="AG223" s="3" t="n">
        <v>0.5711083</v>
      </c>
      <c r="AH223" s="3" t="n">
        <v>0.01111166</v>
      </c>
      <c r="AI223" s="3" t="n">
        <v>0.09166594</v>
      </c>
      <c r="AJ223" s="3" t="n">
        <v>93</v>
      </c>
      <c r="AK223" s="3" t="n">
        <v>85.90689999999999</v>
      </c>
      <c r="AL223" s="3" t="n">
        <v>203.38</v>
      </c>
      <c r="AM223" s="3" t="n">
        <v>75</v>
      </c>
      <c r="AN223" s="3" t="n">
        <v>1</v>
      </c>
      <c r="AO223" s="3" t="n">
        <v>0</v>
      </c>
      <c r="AP223" s="3" t="n">
        <v>30.51524</v>
      </c>
      <c r="AQ223" s="11" t="inlineStr"/>
      <c r="AR223" s="5" t="inlineStr"/>
      <c r="AS223" s="5" t="inlineStr"/>
      <c r="AT223" s="5" t="inlineStr"/>
      <c r="AU223" s="3" t="n">
        <v>5.886737e-05</v>
      </c>
      <c r="AV223" s="3" t="n">
        <v>0.9852724</v>
      </c>
      <c r="AW223" s="3" t="n">
        <v>1.701229e-06</v>
      </c>
      <c r="AX223" s="3" t="n">
        <v>0.002036978</v>
      </c>
      <c r="AY223" s="3" t="n">
        <v>2</v>
      </c>
      <c r="AZ223" s="3" t="n">
        <v>0.8213699</v>
      </c>
      <c r="BA223" s="3" t="n">
        <v>0.9852725</v>
      </c>
      <c r="BB223" s="3" t="n">
        <v>0.02373706</v>
      </c>
      <c r="BC223" s="3" t="n">
        <v>1</v>
      </c>
      <c r="BD223" s="3" t="n">
        <v>2</v>
      </c>
      <c r="BE223" s="3" t="n">
        <v>184.3222</v>
      </c>
      <c r="BF223" s="3" t="n">
        <v>0.4926362</v>
      </c>
      <c r="BG223" s="3" t="n">
        <v>24.8059</v>
      </c>
      <c r="BH223" s="3" t="n">
        <v>1369.621</v>
      </c>
      <c r="BI223" s="3" t="n">
        <v>2</v>
      </c>
      <c r="BJ223" s="3" t="n">
        <v>34.51524</v>
      </c>
      <c r="BK223" s="3" t="n">
        <v>29.61385</v>
      </c>
      <c r="BL223" s="3" t="n">
        <v>-14.25762</v>
      </c>
      <c r="BM223" s="7" t="n">
        <v>0.8170109</v>
      </c>
      <c r="BN223" s="3" t="n">
        <v>0</v>
      </c>
      <c r="BO223" s="3" t="n">
        <v>0</v>
      </c>
      <c r="BP223" s="4" t="inlineStr">
        <is>
          <t>HNORMAL</t>
        </is>
      </c>
      <c r="BQ223" s="4" t="inlineStr">
        <is>
          <t>POLY</t>
        </is>
      </c>
      <c r="BR223" s="3" t="n">
        <v>1</v>
      </c>
      <c r="BS223" s="3" t="n">
        <v>0</v>
      </c>
      <c r="BT223" s="3" t="n">
        <v>0</v>
      </c>
      <c r="BU223" s="3" t="n">
        <v>6875.748</v>
      </c>
      <c r="BV223" s="5" t="inlineStr"/>
      <c r="BW223" s="5" t="inlineStr"/>
      <c r="BX223" s="3" t="n">
        <v>0.2990117</v>
      </c>
      <c r="BY223" s="3" t="n">
        <v>1.138827</v>
      </c>
      <c r="BZ223" s="3" t="n">
        <v>0.02091911</v>
      </c>
      <c r="CA223" s="3" t="n">
        <v>4.273985</v>
      </c>
      <c r="CB223" s="3" t="n">
        <v>3.561085</v>
      </c>
      <c r="CC223" s="3" t="n">
        <v>0.2990117</v>
      </c>
      <c r="CD223" s="3" t="n">
        <v>0</v>
      </c>
      <c r="CE223" s="10" t="n">
        <v>1.138827</v>
      </c>
      <c r="CF223" s="3" t="n">
        <v>0.02091911</v>
      </c>
      <c r="CG223" s="3" t="n">
        <v>4.273985</v>
      </c>
      <c r="CH223" s="3" t="n">
        <v>3.561085</v>
      </c>
      <c r="CI223" s="3" t="n">
        <v>7</v>
      </c>
      <c r="CJ223" s="3" t="n">
        <v>1.138827</v>
      </c>
      <c r="CK223" s="3" t="n">
        <v>1</v>
      </c>
      <c r="CL223" s="3" t="n">
        <v>103</v>
      </c>
      <c r="CM223" s="3" t="n">
        <v>3.561085</v>
      </c>
      <c r="CN223" s="5" t="inlineStr"/>
      <c r="CO223" s="3" t="n">
        <v>0</v>
      </c>
      <c r="CP223" s="3" t="n">
        <v>0</v>
      </c>
      <c r="CQ223" s="3" t="n">
        <v>0</v>
      </c>
      <c r="CR223" s="3" t="n">
        <v>0</v>
      </c>
      <c r="CS223" s="3" t="n">
        <v>0</v>
      </c>
      <c r="CT223" s="3" t="n">
        <v>1</v>
      </c>
      <c r="CU223" s="3" t="n">
        <v>0</v>
      </c>
      <c r="CV223" s="3" t="n">
        <v>0</v>
      </c>
      <c r="CW223" s="3" t="n">
        <v>2</v>
      </c>
      <c r="CX223" s="3" t="n">
        <v>2</v>
      </c>
      <c r="CY223" s="3" t="n">
        <v>2</v>
      </c>
      <c r="CZ223" s="3" t="n">
        <v>2</v>
      </c>
      <c r="DA223" s="3" t="n">
        <v>2</v>
      </c>
      <c r="DB223" s="3" t="n">
        <v>2</v>
      </c>
      <c r="DC223" s="3" t="n">
        <v>2</v>
      </c>
      <c r="DD223" s="3" t="n">
        <v>2</v>
      </c>
      <c r="DE223" s="3" t="n">
        <v>16</v>
      </c>
      <c r="DF223" s="3" t="n">
        <v>16</v>
      </c>
      <c r="DG223" s="3" t="n">
        <v>12</v>
      </c>
      <c r="DH223" s="3" t="n">
        <v>16</v>
      </c>
      <c r="DI223" s="3" t="n">
        <v>12</v>
      </c>
      <c r="DJ223" s="3" t="n">
        <v>16</v>
      </c>
      <c r="DK223" s="3" t="n">
        <v>12</v>
      </c>
      <c r="DL223" s="3" t="n">
        <v>24</v>
      </c>
    </row>
    <row r="224">
      <c r="A224" s="1" t="n">
        <v>223</v>
      </c>
      <c r="B224" s="3" t="n">
        <v>238</v>
      </c>
      <c r="C224" s="3" t="n">
        <v>8</v>
      </c>
      <c r="D224" s="4" t="inlineStr">
        <is>
          <t>Oriolus oriolus</t>
        </is>
      </c>
      <c r="E224" s="4" t="inlineStr">
        <is>
          <t>b</t>
        </is>
      </c>
      <c r="F224" s="4" t="inlineStr">
        <is>
          <t>m+a</t>
        </is>
      </c>
      <c r="G224" s="4" t="inlineStr">
        <is>
          <t>5mn</t>
        </is>
      </c>
      <c r="H224" s="4" t="inlineStr">
        <is>
          <t>HNORMAL</t>
        </is>
      </c>
      <c r="I224" s="4" t="inlineStr">
        <is>
          <t>POLY</t>
        </is>
      </c>
      <c r="J224" s="3" t="n">
        <v>85.74703175148916</v>
      </c>
      <c r="K224" s="3" t="n">
        <v>200.1613296275616</v>
      </c>
      <c r="L224" s="5" t="inlineStr"/>
      <c r="M224" s="4" t="inlineStr">
        <is>
          <t>OrioOrio-b-5mn-ma-hno-pol-la-ra</t>
        </is>
      </c>
      <c r="N224" s="3" t="n">
        <v>1</v>
      </c>
      <c r="O224" s="3" t="n">
        <v>4</v>
      </c>
      <c r="P224" s="3" t="n">
        <v>85.7398150053933</v>
      </c>
      <c r="Q224" s="3" t="n">
        <v>203.380021651143</v>
      </c>
      <c r="R224" s="4" t="inlineStr">
        <is>
          <t>HNORMAL</t>
        </is>
      </c>
      <c r="S224" s="4" t="inlineStr">
        <is>
          <t>POLY</t>
        </is>
      </c>
      <c r="T224" s="4" t="inlineStr">
        <is>
          <t>AIC</t>
        </is>
      </c>
      <c r="U224" s="3" t="n">
        <v>95</v>
      </c>
      <c r="V224" s="3" t="n">
        <v>85.74703175148916</v>
      </c>
      <c r="W224" s="3" t="n">
        <v>200.1613296275616</v>
      </c>
      <c r="X224" s="5" t="inlineStr"/>
      <c r="Y224" s="6" t="n">
        <v>2</v>
      </c>
      <c r="Z224" s="12" t="n">
        <v>45046.66332240741</v>
      </c>
      <c r="AA224" s="3" t="n">
        <v>0.421007</v>
      </c>
      <c r="AB224" s="4">
        <f>HYPERLINK("file:///OrioOrio-b-5mn-ma-hno-pol-la-ra-kecagia3", "OrioOrio-b-5mn-ma-hno-pol-la-ra-kecagia3")</f>
        <v/>
      </c>
      <c r="AC224" s="3" t="n">
        <v>2</v>
      </c>
      <c r="AD224" s="3" t="n">
        <v>94</v>
      </c>
      <c r="AE224" s="3" t="n">
        <v>94</v>
      </c>
      <c r="AF224" s="3" t="n">
        <v>0.0212766</v>
      </c>
      <c r="AG224" s="3" t="n">
        <v>0.7032946</v>
      </c>
      <c r="AH224" s="3" t="n">
        <v>0.006042013</v>
      </c>
      <c r="AI224" s="3" t="n">
        <v>0.07492428</v>
      </c>
      <c r="AJ224" s="3" t="n">
        <v>93</v>
      </c>
      <c r="AK224" s="3" t="n">
        <v>85.747</v>
      </c>
      <c r="AL224" s="3" t="n">
        <v>200.161</v>
      </c>
      <c r="AM224" s="3" t="n">
        <v>50</v>
      </c>
      <c r="AN224" s="3" t="n">
        <v>1</v>
      </c>
      <c r="AO224" s="3" t="n">
        <v>0</v>
      </c>
      <c r="AP224" s="3" t="n">
        <v>21.09201</v>
      </c>
      <c r="AQ224" s="11" t="inlineStr"/>
      <c r="AR224" s="5" t="inlineStr"/>
      <c r="AS224" s="5" t="inlineStr"/>
      <c r="AT224" s="5" t="inlineStr"/>
      <c r="AU224" s="3" t="n">
        <v>0.0001797742</v>
      </c>
      <c r="AV224" s="3" t="n">
        <v>1.173289</v>
      </c>
      <c r="AW224" s="3" t="n">
        <v>1.319682e-09</v>
      </c>
      <c r="AX224" s="3" t="n">
        <v>24.48981</v>
      </c>
      <c r="AY224" s="3" t="n">
        <v>1</v>
      </c>
      <c r="AZ224" s="3" t="n">
        <v>0.2776794</v>
      </c>
      <c r="BA224" s="3" t="n">
        <v>1.173289</v>
      </c>
      <c r="BB224" s="3" t="n">
        <v>2.038384e-06</v>
      </c>
      <c r="BC224" s="3" t="n">
        <v>1</v>
      </c>
      <c r="BD224" s="3" t="n">
        <v>1</v>
      </c>
      <c r="BE224" s="3" t="n">
        <v>105.4754</v>
      </c>
      <c r="BF224" s="3" t="n">
        <v>0.5866444</v>
      </c>
      <c r="BG224" s="3" t="n">
        <v>0.1052219</v>
      </c>
      <c r="BH224" s="3" t="n">
        <v>105729.5</v>
      </c>
      <c r="BI224" s="3" t="n">
        <v>1</v>
      </c>
      <c r="BJ224" s="3" t="n">
        <v>0</v>
      </c>
      <c r="BK224" s="3" t="n">
        <v>19.78516</v>
      </c>
      <c r="BL224" s="3" t="n">
        <v>-9.546006999999999</v>
      </c>
      <c r="BM224" s="7" t="n">
        <v>0.7521287</v>
      </c>
      <c r="BN224" s="3" t="n">
        <v>0</v>
      </c>
      <c r="BO224" s="3" t="n">
        <v>0</v>
      </c>
      <c r="BP224" s="4" t="inlineStr">
        <is>
          <t>HNORMAL</t>
        </is>
      </c>
      <c r="BQ224" s="4" t="inlineStr">
        <is>
          <t>POLY</t>
        </is>
      </c>
      <c r="BR224" s="3" t="n">
        <v>1</v>
      </c>
      <c r="BS224" s="3" t="n">
        <v>0</v>
      </c>
      <c r="BT224" s="3" t="n">
        <v>0</v>
      </c>
      <c r="BU224" s="3" t="n">
        <v>99.88699</v>
      </c>
      <c r="BV224" s="5" t="inlineStr"/>
      <c r="BW224" s="5" t="inlineStr"/>
      <c r="BX224" s="3" t="n">
        <v>0.6087649000000001</v>
      </c>
      <c r="BY224" s="3" t="n">
        <v>1.367929</v>
      </c>
      <c r="BZ224" s="3" t="n">
        <v>0.00504035</v>
      </c>
      <c r="CA224" s="3" t="n">
        <v>73.5256</v>
      </c>
      <c r="CB224" s="3" t="n">
        <v>1.845152</v>
      </c>
      <c r="CC224" s="3" t="n">
        <v>0.6087649000000001</v>
      </c>
      <c r="CD224" s="3" t="n">
        <v>0</v>
      </c>
      <c r="CE224" s="10" t="n">
        <v>1.367929</v>
      </c>
      <c r="CF224" s="3" t="n">
        <v>0.00504035</v>
      </c>
      <c r="CG224" s="3" t="n">
        <v>73.5256</v>
      </c>
      <c r="CH224" s="3" t="n">
        <v>1.845152</v>
      </c>
      <c r="CI224" s="3" t="n">
        <v>15</v>
      </c>
      <c r="CJ224" s="3" t="n">
        <v>1.367929</v>
      </c>
      <c r="CK224" s="3" t="n">
        <v>0</v>
      </c>
      <c r="CL224" s="3" t="n">
        <v>1765</v>
      </c>
      <c r="CM224" s="3" t="n">
        <v>1.845152</v>
      </c>
      <c r="CN224" s="5" t="inlineStr"/>
      <c r="CO224" s="3" t="n">
        <v>0</v>
      </c>
      <c r="CP224" s="3" t="n">
        <v>0</v>
      </c>
      <c r="CQ224" s="3" t="n">
        <v>0</v>
      </c>
      <c r="CR224" s="3" t="n">
        <v>0</v>
      </c>
      <c r="CS224" s="3" t="n">
        <v>0</v>
      </c>
      <c r="CT224" s="3" t="n">
        <v>1</v>
      </c>
      <c r="CU224" s="3" t="n">
        <v>1</v>
      </c>
      <c r="CV224" s="3" t="n">
        <v>0</v>
      </c>
      <c r="CW224" s="3" t="n">
        <v>1</v>
      </c>
      <c r="CX224" s="3" t="n">
        <v>2</v>
      </c>
      <c r="CY224" s="3" t="n">
        <v>1</v>
      </c>
      <c r="CZ224" s="3" t="n">
        <v>1</v>
      </c>
      <c r="DA224" s="3" t="n">
        <v>1</v>
      </c>
      <c r="DB224" s="3" t="n">
        <v>1</v>
      </c>
      <c r="DC224" s="3" t="n">
        <v>1</v>
      </c>
      <c r="DD224" s="3" t="n">
        <v>1</v>
      </c>
      <c r="DE224" s="3" t="n">
        <v>21</v>
      </c>
      <c r="DF224" s="3" t="n">
        <v>21</v>
      </c>
      <c r="DG224" s="3" t="n">
        <v>7</v>
      </c>
      <c r="DH224" s="3" t="n">
        <v>21</v>
      </c>
      <c r="DI224" s="3" t="n">
        <v>7</v>
      </c>
      <c r="DJ224" s="3" t="n">
        <v>21</v>
      </c>
      <c r="DK224" s="3" t="n">
        <v>7</v>
      </c>
      <c r="DL224" s="3" t="n">
        <v>20</v>
      </c>
    </row>
    <row r="225">
      <c r="A225" s="1" t="n">
        <v>224</v>
      </c>
      <c r="B225" s="3" t="n">
        <v>239</v>
      </c>
      <c r="C225" s="3" t="n">
        <v>8</v>
      </c>
      <c r="D225" s="4" t="inlineStr">
        <is>
          <t>Oriolus oriolus</t>
        </is>
      </c>
      <c r="E225" s="4" t="inlineStr">
        <is>
          <t>b</t>
        </is>
      </c>
      <c r="F225" s="4" t="inlineStr">
        <is>
          <t>m+a</t>
        </is>
      </c>
      <c r="G225" s="4" t="inlineStr">
        <is>
          <t>5mn</t>
        </is>
      </c>
      <c r="H225" s="4" t="inlineStr">
        <is>
          <t>HNORMAL</t>
        </is>
      </c>
      <c r="I225" s="4" t="inlineStr">
        <is>
          <t>POLY</t>
        </is>
      </c>
      <c r="J225" s="3" t="n">
        <v>85.88279335511363</v>
      </c>
      <c r="K225" s="3" t="n">
        <v>200.1588479513406</v>
      </c>
      <c r="L225" s="3" t="n">
        <v>3</v>
      </c>
      <c r="M225" s="4" t="inlineStr">
        <is>
          <t>OrioOrio-b-5mn-ma-hno-pol-la-ra-ma</t>
        </is>
      </c>
      <c r="N225" s="3" t="n">
        <v>1</v>
      </c>
      <c r="O225" s="3" t="n">
        <v>4</v>
      </c>
      <c r="P225" s="3" t="n">
        <v>85.7398150053933</v>
      </c>
      <c r="Q225" s="3" t="n">
        <v>203.380021651143</v>
      </c>
      <c r="R225" s="4" t="inlineStr">
        <is>
          <t>HNORMAL</t>
        </is>
      </c>
      <c r="S225" s="4" t="inlineStr">
        <is>
          <t>POLY</t>
        </is>
      </c>
      <c r="T225" s="4" t="inlineStr">
        <is>
          <t>AIC</t>
        </is>
      </c>
      <c r="U225" s="3" t="n">
        <v>95</v>
      </c>
      <c r="V225" s="3" t="n">
        <v>85.88279335511363</v>
      </c>
      <c r="W225" s="3" t="n">
        <v>200.1588479513406</v>
      </c>
      <c r="X225" s="3" t="n">
        <v>3</v>
      </c>
      <c r="Y225" s="6" t="n">
        <v>2</v>
      </c>
      <c r="Z225" s="12" t="n">
        <v>45046.66332325232</v>
      </c>
      <c r="AA225" s="3" t="n">
        <v>0.411005</v>
      </c>
      <c r="AB225" s="4">
        <f>HYPERLINK("file:///OrioOrio-b-5mn-ma-hno-pol-la-ra-ma-jmaf4pb8", "OrioOrio-b-5mn-ma-hno-pol-la-ra-ma-jmaf4pb8")</f>
        <v/>
      </c>
      <c r="AC225" s="3" t="n">
        <v>2</v>
      </c>
      <c r="AD225" s="3" t="n">
        <v>94</v>
      </c>
      <c r="AE225" s="3" t="n">
        <v>94</v>
      </c>
      <c r="AF225" s="3" t="n">
        <v>0.0212766</v>
      </c>
      <c r="AG225" s="3" t="n">
        <v>0.7032946</v>
      </c>
      <c r="AH225" s="3" t="n">
        <v>0.006042013</v>
      </c>
      <c r="AI225" s="3" t="n">
        <v>0.07492428</v>
      </c>
      <c r="AJ225" s="3" t="n">
        <v>93</v>
      </c>
      <c r="AK225" s="3" t="n">
        <v>85.8828</v>
      </c>
      <c r="AL225" s="3" t="n">
        <v>200.159</v>
      </c>
      <c r="AM225" s="3" t="n">
        <v>50</v>
      </c>
      <c r="AN225" s="3" t="n">
        <v>1</v>
      </c>
      <c r="AO225" s="3" t="n">
        <v>0</v>
      </c>
      <c r="AP225" s="3" t="n">
        <v>21.08617</v>
      </c>
      <c r="AQ225" s="6" t="n">
        <v>0.2535215</v>
      </c>
      <c r="AR225" s="3" t="n">
        <v>0.2535215</v>
      </c>
      <c r="AS225" s="5" t="inlineStr"/>
      <c r="AT225" s="5" t="inlineStr"/>
      <c r="AU225" s="3" t="n">
        <v>0.0001808122</v>
      </c>
      <c r="AV225" s="3" t="n">
        <v>1.173289</v>
      </c>
      <c r="AW225" s="3" t="n">
        <v>1.327299e-09</v>
      </c>
      <c r="AX225" s="3" t="n">
        <v>24.63126</v>
      </c>
      <c r="AY225" s="3" t="n">
        <v>1</v>
      </c>
      <c r="AZ225" s="3" t="n">
        <v>0.2760909</v>
      </c>
      <c r="BA225" s="3" t="n">
        <v>1.173289</v>
      </c>
      <c r="BB225" s="3" t="n">
        <v>2.026717e-06</v>
      </c>
      <c r="BC225" s="3" t="n">
        <v>1</v>
      </c>
      <c r="BD225" s="3" t="n">
        <v>1</v>
      </c>
      <c r="BE225" s="3" t="n">
        <v>105.1722</v>
      </c>
      <c r="BF225" s="3" t="n">
        <v>0.5866446</v>
      </c>
      <c r="BG225" s="3" t="n">
        <v>0.1049192</v>
      </c>
      <c r="BH225" s="3" t="n">
        <v>105425.9</v>
      </c>
      <c r="BI225" s="3" t="n">
        <v>1</v>
      </c>
      <c r="BJ225" s="3" t="n">
        <v>0</v>
      </c>
      <c r="BK225" s="3" t="n">
        <v>19.77932</v>
      </c>
      <c r="BL225" s="3" t="n">
        <v>-9.543084</v>
      </c>
      <c r="BM225" s="7" t="n">
        <v>0.7490041</v>
      </c>
      <c r="BN225" s="3" t="n">
        <v>0</v>
      </c>
      <c r="BO225" s="3" t="n">
        <v>0</v>
      </c>
      <c r="BP225" s="4" t="inlineStr">
        <is>
          <t>HNORMAL</t>
        </is>
      </c>
      <c r="BQ225" s="4" t="inlineStr">
        <is>
          <t>POLY</t>
        </is>
      </c>
      <c r="BR225" s="3" t="n">
        <v>1</v>
      </c>
      <c r="BS225" s="3" t="n">
        <v>0</v>
      </c>
      <c r="BT225" s="3" t="n">
        <v>0</v>
      </c>
      <c r="BU225" s="3" t="n">
        <v>99.66734</v>
      </c>
      <c r="BV225" s="5" t="inlineStr"/>
      <c r="BW225" s="5" t="inlineStr"/>
      <c r="BX225" s="3" t="n">
        <v>0.6122798</v>
      </c>
      <c r="BY225" s="3" t="n">
        <v>1.367929</v>
      </c>
      <c r="BZ225" s="3" t="n">
        <v>0.005069439</v>
      </c>
      <c r="CA225" s="3" t="n">
        <v>73.95029</v>
      </c>
      <c r="CB225" s="3" t="n">
        <v>1.845151</v>
      </c>
      <c r="CC225" s="3" t="n">
        <v>0.6122798</v>
      </c>
      <c r="CD225" s="3" t="n">
        <v>0</v>
      </c>
      <c r="CE225" s="10" t="n">
        <v>1.367929</v>
      </c>
      <c r="CF225" s="3" t="n">
        <v>0.005069439</v>
      </c>
      <c r="CG225" s="3" t="n">
        <v>73.95029</v>
      </c>
      <c r="CH225" s="3" t="n">
        <v>1.845151</v>
      </c>
      <c r="CI225" s="3" t="n">
        <v>15</v>
      </c>
      <c r="CJ225" s="3" t="n">
        <v>1.367929</v>
      </c>
      <c r="CK225" s="3" t="n">
        <v>0</v>
      </c>
      <c r="CL225" s="3" t="n">
        <v>1775</v>
      </c>
      <c r="CM225" s="3" t="n">
        <v>1.845151</v>
      </c>
      <c r="CN225" s="3" t="n">
        <v>0</v>
      </c>
      <c r="CO225" s="3" t="n">
        <v>0</v>
      </c>
      <c r="CP225" s="3" t="n">
        <v>0</v>
      </c>
      <c r="CQ225" s="3" t="n">
        <v>0</v>
      </c>
      <c r="CR225" s="3" t="n">
        <v>0</v>
      </c>
      <c r="CS225" s="3" t="n">
        <v>0</v>
      </c>
      <c r="CT225" s="3" t="n">
        <v>1</v>
      </c>
      <c r="CU225" s="3" t="n">
        <v>1</v>
      </c>
      <c r="CV225" s="3" t="n">
        <v>0</v>
      </c>
      <c r="CW225" s="3" t="n">
        <v>0</v>
      </c>
      <c r="CX225" s="3" t="n">
        <v>3</v>
      </c>
      <c r="CY225" s="3" t="n">
        <v>0</v>
      </c>
      <c r="CZ225" s="3" t="n">
        <v>0</v>
      </c>
      <c r="DA225" s="3" t="n">
        <v>0</v>
      </c>
      <c r="DB225" s="3" t="n">
        <v>0</v>
      </c>
      <c r="DC225" s="3" t="n">
        <v>0</v>
      </c>
      <c r="DD225" s="3" t="n">
        <v>0</v>
      </c>
      <c r="DE225" s="3" t="n">
        <v>1</v>
      </c>
      <c r="DF225" s="3" t="n">
        <v>1</v>
      </c>
      <c r="DG225" s="3" t="n">
        <v>1</v>
      </c>
      <c r="DH225" s="3" t="n">
        <v>1</v>
      </c>
      <c r="DI225" s="3" t="n">
        <v>1</v>
      </c>
      <c r="DJ225" s="3" t="n">
        <v>1</v>
      </c>
      <c r="DK225" s="3" t="n">
        <v>1</v>
      </c>
      <c r="DL225" s="3" t="n">
        <v>23</v>
      </c>
    </row>
    <row r="226">
      <c r="A226" s="1" t="n">
        <v>225</v>
      </c>
      <c r="B226" s="3" t="n">
        <v>241</v>
      </c>
      <c r="C226" s="3" t="n">
        <v>8</v>
      </c>
      <c r="D226" s="4" t="inlineStr">
        <is>
          <t>Oriolus oriolus</t>
        </is>
      </c>
      <c r="E226" s="4" t="inlineStr">
        <is>
          <t>b</t>
        </is>
      </c>
      <c r="F226" s="4" t="inlineStr">
        <is>
          <t>m+a</t>
        </is>
      </c>
      <c r="G226" s="4" t="inlineStr">
        <is>
          <t>5mn</t>
        </is>
      </c>
      <c r="H226" s="4" t="inlineStr">
        <is>
          <t>HNORMAL</t>
        </is>
      </c>
      <c r="I226" s="4" t="inlineStr">
        <is>
          <t>POLY</t>
        </is>
      </c>
      <c r="J226" s="5" t="inlineStr"/>
      <c r="K226" s="3" t="n">
        <v>100</v>
      </c>
      <c r="L226" s="5" t="inlineStr"/>
      <c r="M226" s="4" t="inlineStr">
        <is>
          <t>OrioOrio-b-5mn-ma-hno-pol-r100</t>
        </is>
      </c>
      <c r="N226" s="3" t="n">
        <v>0</v>
      </c>
      <c r="O226" s="3" t="n">
        <v>4</v>
      </c>
      <c r="P226" s="3" t="n">
        <v>85.7398150053933</v>
      </c>
      <c r="Q226" s="3" t="n">
        <v>203.380021651143</v>
      </c>
      <c r="R226" s="4" t="inlineStr">
        <is>
          <t>HNORMAL</t>
        </is>
      </c>
      <c r="S226" s="4" t="inlineStr">
        <is>
          <t>POLY</t>
        </is>
      </c>
      <c r="T226" s="4" t="inlineStr">
        <is>
          <t>AIC</t>
        </is>
      </c>
      <c r="U226" s="3" t="n">
        <v>95</v>
      </c>
      <c r="V226" s="5" t="inlineStr"/>
      <c r="W226" s="3" t="n">
        <v>100</v>
      </c>
      <c r="X226" s="5" t="inlineStr"/>
      <c r="Y226" s="6" t="n">
        <v>2</v>
      </c>
      <c r="Z226" s="12" t="n">
        <v>45046.66332336805</v>
      </c>
      <c r="AA226" s="3" t="n">
        <v>0.7630429999999999</v>
      </c>
      <c r="AB226" s="4">
        <f>HYPERLINK("file:///OrioOrio-b-5mn-ma-hno-pol-r100-rgke7qhl", "OrioOrio-b-5mn-ma-hno-pol-r100-rgke7qhl")</f>
        <v/>
      </c>
      <c r="AC226" s="3" t="n">
        <v>2</v>
      </c>
      <c r="AD226" s="3" t="n">
        <v>94</v>
      </c>
      <c r="AE226" s="3" t="n">
        <v>94</v>
      </c>
      <c r="AF226" s="3" t="n">
        <v>0.0212766</v>
      </c>
      <c r="AG226" s="3" t="n">
        <v>0.7032946</v>
      </c>
      <c r="AH226" s="3" t="n">
        <v>0.006042012</v>
      </c>
      <c r="AI226" s="3" t="n">
        <v>0.0749243</v>
      </c>
      <c r="AJ226" s="3" t="n">
        <v>93</v>
      </c>
      <c r="AK226" s="3" t="n">
        <v>0</v>
      </c>
      <c r="AL226" s="3" t="n">
        <v>100</v>
      </c>
      <c r="AM226" s="3" t="n">
        <v>50</v>
      </c>
      <c r="AN226" s="3" t="n">
        <v>1</v>
      </c>
      <c r="AO226" s="3" t="n">
        <v>0</v>
      </c>
      <c r="AP226" s="3" t="n">
        <v>18.21502</v>
      </c>
      <c r="AQ226" s="11" t="inlineStr"/>
      <c r="AR226" s="5" t="inlineStr"/>
      <c r="AS226" s="5" t="inlineStr"/>
      <c r="AT226" s="5" t="inlineStr"/>
      <c r="AU226" s="3" t="n">
        <v>0.0002000378</v>
      </c>
      <c r="AV226" s="3" t="n">
        <v>1.39035</v>
      </c>
      <c r="AW226" s="3" t="n">
        <v>3.774711e-10</v>
      </c>
      <c r="AX226" s="3" t="n">
        <v>106.0084</v>
      </c>
      <c r="AY226" s="3" t="n">
        <v>1</v>
      </c>
      <c r="AZ226" s="3" t="n">
        <v>0.9998112</v>
      </c>
      <c r="BA226" s="3" t="n">
        <v>1.39035</v>
      </c>
      <c r="BB226" s="3" t="n">
        <v>1.886643e-06</v>
      </c>
      <c r="BC226" s="3" t="n">
        <v>1</v>
      </c>
      <c r="BD226" s="3" t="n">
        <v>1</v>
      </c>
      <c r="BE226" s="3" t="n">
        <v>99.99056</v>
      </c>
      <c r="BF226" s="3" t="n">
        <v>0.6951749</v>
      </c>
      <c r="BG226" s="3" t="n">
        <v>0.03428486</v>
      </c>
      <c r="BH226" s="3" t="n">
        <v>291618.8</v>
      </c>
      <c r="BI226" s="3" t="n">
        <v>1</v>
      </c>
      <c r="BJ226" s="3" t="n">
        <v>0</v>
      </c>
      <c r="BK226" s="3" t="n">
        <v>16.90817</v>
      </c>
      <c r="BL226" s="3" t="n">
        <v>-8.107511000000001</v>
      </c>
      <c r="BM226" s="6" t="n">
        <v>0.2298637</v>
      </c>
      <c r="BN226" s="3" t="n">
        <v>0</v>
      </c>
      <c r="BO226" s="3" t="n">
        <v>0</v>
      </c>
      <c r="BP226" s="4" t="inlineStr">
        <is>
          <t>HNORMAL</t>
        </is>
      </c>
      <c r="BQ226" s="4" t="inlineStr">
        <is>
          <t>POLY</t>
        </is>
      </c>
      <c r="BR226" s="3" t="n">
        <v>1</v>
      </c>
      <c r="BS226" s="3" t="n">
        <v>0</v>
      </c>
      <c r="BT226" s="3" t="n">
        <v>0</v>
      </c>
      <c r="BU226" s="3" t="n">
        <v>3639.141</v>
      </c>
      <c r="BV226" s="5" t="inlineStr"/>
      <c r="BW226" s="5" t="inlineStr"/>
      <c r="BX226" s="3" t="n">
        <v>0.6773829</v>
      </c>
      <c r="BY226" s="3" t="n">
        <v>1.558107</v>
      </c>
      <c r="BZ226" s="3" t="n">
        <v>0.001314886</v>
      </c>
      <c r="CA226" s="3" t="n">
        <v>348.9638</v>
      </c>
      <c r="CB226" s="3" t="n">
        <v>1.57611</v>
      </c>
      <c r="CC226" s="3" t="n">
        <v>0.6773829</v>
      </c>
      <c r="CD226" s="3" t="n">
        <v>0.8548123999999999</v>
      </c>
      <c r="CE226" s="10" t="n">
        <v>1.558107</v>
      </c>
      <c r="CF226" s="3" t="n">
        <v>0.001314886</v>
      </c>
      <c r="CG226" s="3" t="n">
        <v>348.9638</v>
      </c>
      <c r="CH226" s="3" t="n">
        <v>1.57611</v>
      </c>
      <c r="CI226" s="3" t="n">
        <v>16</v>
      </c>
      <c r="CJ226" s="3" t="n">
        <v>1.558107</v>
      </c>
      <c r="CK226" s="3" t="n">
        <v>0</v>
      </c>
      <c r="CL226" s="3" t="n">
        <v>8375</v>
      </c>
      <c r="CM226" s="3" t="n">
        <v>1.57611</v>
      </c>
      <c r="CN226" s="5" t="inlineStr"/>
      <c r="CO226" s="3" t="n">
        <v>0</v>
      </c>
      <c r="CP226" s="3" t="n">
        <v>0</v>
      </c>
      <c r="CQ226" s="3" t="n">
        <v>0</v>
      </c>
      <c r="CR226" s="3" t="n">
        <v>0</v>
      </c>
      <c r="CS226" s="3" t="n">
        <v>0</v>
      </c>
      <c r="CT226" s="3" t="n">
        <v>0</v>
      </c>
      <c r="CU226" s="3" t="n">
        <v>1</v>
      </c>
      <c r="CV226" s="3" t="n">
        <v>0</v>
      </c>
      <c r="CW226" s="3" t="n">
        <v>0</v>
      </c>
      <c r="CX226" s="3" t="n">
        <v>1</v>
      </c>
      <c r="CY226" s="3" t="n">
        <v>0</v>
      </c>
      <c r="CZ226" s="3" t="n">
        <v>0</v>
      </c>
      <c r="DA226" s="3" t="n">
        <v>0</v>
      </c>
      <c r="DB226" s="3" t="n">
        <v>0</v>
      </c>
      <c r="DC226" s="3" t="n">
        <v>0</v>
      </c>
      <c r="DD226" s="3" t="n">
        <v>0</v>
      </c>
      <c r="DE226" s="3" t="n">
        <v>23</v>
      </c>
      <c r="DF226" s="3" t="n">
        <v>23</v>
      </c>
      <c r="DG226" s="3" t="n">
        <v>5</v>
      </c>
      <c r="DH226" s="3" t="n">
        <v>23</v>
      </c>
      <c r="DI226" s="3" t="n">
        <v>5</v>
      </c>
      <c r="DJ226" s="3" t="n">
        <v>23</v>
      </c>
      <c r="DK226" s="3" t="n">
        <v>5</v>
      </c>
      <c r="DL226" s="3" t="n">
        <v>5</v>
      </c>
    </row>
    <row r="227">
      <c r="A227" s="1" t="n">
        <v>226</v>
      </c>
      <c r="B227" s="3" t="n">
        <v>242</v>
      </c>
      <c r="C227" s="3" t="n">
        <v>8</v>
      </c>
      <c r="D227" s="4" t="inlineStr">
        <is>
          <t>Oriolus oriolus</t>
        </is>
      </c>
      <c r="E227" s="4" t="inlineStr">
        <is>
          <t>b</t>
        </is>
      </c>
      <c r="F227" s="4" t="inlineStr">
        <is>
          <t>m+a</t>
        </is>
      </c>
      <c r="G227" s="4" t="inlineStr">
        <is>
          <t>5mn</t>
        </is>
      </c>
      <c r="H227" s="4" t="inlineStr">
        <is>
          <t>HNORMAL</t>
        </is>
      </c>
      <c r="I227" s="4" t="inlineStr">
        <is>
          <t>POLY</t>
        </is>
      </c>
      <c r="J227" s="5" t="inlineStr"/>
      <c r="K227" s="3" t="n">
        <v>200</v>
      </c>
      <c r="L227" s="5" t="inlineStr"/>
      <c r="M227" s="4" t="inlineStr">
        <is>
          <t>OrioOrio-b-5mn-ma-hno-pol-r200</t>
        </is>
      </c>
      <c r="N227" s="3" t="n">
        <v>0</v>
      </c>
      <c r="O227" s="3" t="n">
        <v>4</v>
      </c>
      <c r="P227" s="3" t="n">
        <v>85.7398150053933</v>
      </c>
      <c r="Q227" s="3" t="n">
        <v>203.380021651143</v>
      </c>
      <c r="R227" s="4" t="inlineStr">
        <is>
          <t>HNORMAL</t>
        </is>
      </c>
      <c r="S227" s="4" t="inlineStr">
        <is>
          <t>POLY</t>
        </is>
      </c>
      <c r="T227" s="4" t="inlineStr">
        <is>
          <t>AIC</t>
        </is>
      </c>
      <c r="U227" s="3" t="n">
        <v>95</v>
      </c>
      <c r="V227" s="5" t="inlineStr"/>
      <c r="W227" s="3" t="n">
        <v>200</v>
      </c>
      <c r="X227" s="5" t="inlineStr"/>
      <c r="Y227" s="6" t="n">
        <v>2</v>
      </c>
      <c r="Z227" s="12" t="n">
        <v>45046.66332348379</v>
      </c>
      <c r="AA227" s="3" t="n">
        <v>0.6690780000000001</v>
      </c>
      <c r="AB227" s="4">
        <f>HYPERLINK("file:///OrioOrio-b-5mn-ma-hno-pol-r200-o_9fu54_", "OrioOrio-b-5mn-ma-hno-pol-r200-o_9fu54_")</f>
        <v/>
      </c>
      <c r="AC227" s="3" t="n">
        <v>3</v>
      </c>
      <c r="AD227" s="3" t="n">
        <v>94</v>
      </c>
      <c r="AE227" s="3" t="n">
        <v>94</v>
      </c>
      <c r="AF227" s="3" t="n">
        <v>0.03191489</v>
      </c>
      <c r="AG227" s="3" t="n">
        <v>0.5711084</v>
      </c>
      <c r="AH227" s="3" t="n">
        <v>0.01111166</v>
      </c>
      <c r="AI227" s="3" t="n">
        <v>0.09166595</v>
      </c>
      <c r="AJ227" s="3" t="n">
        <v>93</v>
      </c>
      <c r="AK227" s="3" t="n">
        <v>0</v>
      </c>
      <c r="AL227" s="3" t="n">
        <v>200</v>
      </c>
      <c r="AM227" s="3" t="n">
        <v>75</v>
      </c>
      <c r="AN227" s="3" t="n">
        <v>1</v>
      </c>
      <c r="AO227" s="3" t="n">
        <v>0</v>
      </c>
      <c r="AP227" s="3" t="n">
        <v>32.7374</v>
      </c>
      <c r="AQ227" s="11" t="inlineStr"/>
      <c r="AR227" s="5" t="inlineStr"/>
      <c r="AS227" s="5" t="inlineStr"/>
      <c r="AT227" s="5" t="inlineStr"/>
      <c r="AU227" s="3" t="n">
        <v>9.381405e-05</v>
      </c>
      <c r="AV227" s="3" t="n">
        <v>0.7992173</v>
      </c>
      <c r="AW227" s="3" t="n">
        <v>4.560325e-06</v>
      </c>
      <c r="AX227" s="3" t="n">
        <v>0.001929923</v>
      </c>
      <c r="AY227" s="3" t="n">
        <v>2</v>
      </c>
      <c r="AZ227" s="3" t="n">
        <v>0.5329692</v>
      </c>
      <c r="BA227" s="3" t="n">
        <v>0.7992174</v>
      </c>
      <c r="BB227" s="3" t="n">
        <v>0.02590776</v>
      </c>
      <c r="BC227" s="3" t="n">
        <v>1</v>
      </c>
      <c r="BD227" s="3" t="n">
        <v>2</v>
      </c>
      <c r="BE227" s="3" t="n">
        <v>146.0095</v>
      </c>
      <c r="BF227" s="3" t="n">
        <v>0.3996087</v>
      </c>
      <c r="BG227" s="3" t="n">
        <v>27.87046</v>
      </c>
      <c r="BH227" s="3" t="n">
        <v>764.9235</v>
      </c>
      <c r="BI227" s="3" t="n">
        <v>2</v>
      </c>
      <c r="BJ227" s="3" t="n">
        <v>36.7374</v>
      </c>
      <c r="BK227" s="3" t="n">
        <v>31.83602</v>
      </c>
      <c r="BL227" s="3" t="n">
        <v>-15.3687</v>
      </c>
      <c r="BM227" s="7" t="n">
        <v>0.8557369</v>
      </c>
      <c r="BN227" s="3" t="n">
        <v>0</v>
      </c>
      <c r="BO227" s="3" t="n">
        <v>0</v>
      </c>
      <c r="BP227" s="4" t="inlineStr">
        <is>
          <t>HNORMAL</t>
        </is>
      </c>
      <c r="BQ227" s="4" t="inlineStr">
        <is>
          <t>POLY</t>
        </is>
      </c>
      <c r="BR227" s="3" t="n">
        <v>1</v>
      </c>
      <c r="BS227" s="3" t="n">
        <v>0</v>
      </c>
      <c r="BT227" s="3" t="n">
        <v>0</v>
      </c>
      <c r="BU227" s="3" t="n">
        <v>118.4659</v>
      </c>
      <c r="BV227" s="5" t="inlineStr"/>
      <c r="BW227" s="5" t="inlineStr"/>
      <c r="BX227" s="3" t="n">
        <v>0.4765203</v>
      </c>
      <c r="BY227" s="3" t="n">
        <v>0.9822999</v>
      </c>
      <c r="BZ227" s="3" t="n">
        <v>0.05392485</v>
      </c>
      <c r="CA227" s="3" t="n">
        <v>4.210889</v>
      </c>
      <c r="CB227" s="3" t="n">
        <v>4.538563</v>
      </c>
      <c r="CC227" s="3" t="n">
        <v>0.4765203</v>
      </c>
      <c r="CD227" s="3" t="n">
        <v>0</v>
      </c>
      <c r="CE227" s="10" t="n">
        <v>0.9822999</v>
      </c>
      <c r="CF227" s="3" t="n">
        <v>0.05392485</v>
      </c>
      <c r="CG227" s="3" t="n">
        <v>4.210889</v>
      </c>
      <c r="CH227" s="3" t="n">
        <v>4.538563</v>
      </c>
      <c r="CI227" s="3" t="n">
        <v>11</v>
      </c>
      <c r="CJ227" s="3" t="n">
        <v>0.9822999</v>
      </c>
      <c r="CK227" s="3" t="n">
        <v>1</v>
      </c>
      <c r="CL227" s="3" t="n">
        <v>101</v>
      </c>
      <c r="CM227" s="3" t="n">
        <v>4.538563</v>
      </c>
      <c r="CN227" s="5" t="inlineStr"/>
      <c r="CO227" s="3" t="n">
        <v>0</v>
      </c>
      <c r="CP227" s="3" t="n">
        <v>0</v>
      </c>
      <c r="CQ227" s="3" t="n">
        <v>0</v>
      </c>
      <c r="CR227" s="3" t="n">
        <v>0</v>
      </c>
      <c r="CS227" s="3" t="n">
        <v>0</v>
      </c>
      <c r="CT227" s="3" t="n">
        <v>0</v>
      </c>
      <c r="CU227" s="3" t="n">
        <v>2</v>
      </c>
      <c r="CV227" s="3" t="n">
        <v>0</v>
      </c>
      <c r="CW227" s="3" t="n">
        <v>1</v>
      </c>
      <c r="CX227" s="3" t="n">
        <v>0</v>
      </c>
      <c r="CY227" s="3" t="n">
        <v>1</v>
      </c>
      <c r="CZ227" s="3" t="n">
        <v>1</v>
      </c>
      <c r="DA227" s="3" t="n">
        <v>1</v>
      </c>
      <c r="DB227" s="3" t="n">
        <v>1</v>
      </c>
      <c r="DC227" s="3" t="n">
        <v>1</v>
      </c>
      <c r="DD227" s="3" t="n">
        <v>1</v>
      </c>
      <c r="DE227" s="3" t="n">
        <v>8</v>
      </c>
      <c r="DF227" s="3" t="n">
        <v>8</v>
      </c>
      <c r="DG227" s="3" t="n">
        <v>20</v>
      </c>
      <c r="DH227" s="3" t="n">
        <v>8</v>
      </c>
      <c r="DI227" s="3" t="n">
        <v>20</v>
      </c>
      <c r="DJ227" s="3" t="n">
        <v>8</v>
      </c>
      <c r="DK227" s="3" t="n">
        <v>20</v>
      </c>
      <c r="DL227" s="3" t="n">
        <v>6</v>
      </c>
    </row>
    <row r="228">
      <c r="A228" s="1" t="n">
        <v>227</v>
      </c>
      <c r="B228" s="3" t="n">
        <v>243</v>
      </c>
      <c r="C228" s="3" t="n">
        <v>8</v>
      </c>
      <c r="D228" s="4" t="inlineStr">
        <is>
          <t>Oriolus oriolus</t>
        </is>
      </c>
      <c r="E228" s="4" t="inlineStr">
        <is>
          <t>b</t>
        </is>
      </c>
      <c r="F228" s="4" t="inlineStr">
        <is>
          <t>m+a</t>
        </is>
      </c>
      <c r="G228" s="4" t="inlineStr">
        <is>
          <t>5mn</t>
        </is>
      </c>
      <c r="H228" s="4" t="inlineStr">
        <is>
          <t>HNORMAL</t>
        </is>
      </c>
      <c r="I228" s="4" t="inlineStr">
        <is>
          <t>POLY</t>
        </is>
      </c>
      <c r="J228" s="3" t="n">
        <v>20</v>
      </c>
      <c r="K228" s="5" t="inlineStr"/>
      <c r="L228" s="5" t="inlineStr"/>
      <c r="M228" s="4" t="inlineStr">
        <is>
          <t>OrioOrio-b-5mn-ma-hno-pol-l20</t>
        </is>
      </c>
      <c r="N228" s="3" t="n">
        <v>0</v>
      </c>
      <c r="O228" s="3" t="n">
        <v>4</v>
      </c>
      <c r="P228" s="3" t="n">
        <v>85.7398150053933</v>
      </c>
      <c r="Q228" s="3" t="n">
        <v>203.380021651143</v>
      </c>
      <c r="R228" s="4" t="inlineStr">
        <is>
          <t>HNORMAL</t>
        </is>
      </c>
      <c r="S228" s="4" t="inlineStr">
        <is>
          <t>POLY</t>
        </is>
      </c>
      <c r="T228" s="4" t="inlineStr">
        <is>
          <t>AIC</t>
        </is>
      </c>
      <c r="U228" s="3" t="n">
        <v>95</v>
      </c>
      <c r="V228" s="3" t="n">
        <v>20</v>
      </c>
      <c r="W228" s="5" t="inlineStr"/>
      <c r="X228" s="5" t="inlineStr"/>
      <c r="Y228" s="6" t="n">
        <v>2</v>
      </c>
      <c r="Z228" s="12" t="n">
        <v>45046.66332354167</v>
      </c>
      <c r="AA228" s="3" t="n">
        <v>0.733043</v>
      </c>
      <c r="AB228" s="4">
        <f>HYPERLINK("file:///OrioOrio-b-5mn-ma-hno-pol-l20-w4uhaz6a", "OrioOrio-b-5mn-ma-hno-pol-l20-w4uhaz6a")</f>
        <v/>
      </c>
      <c r="AC228" s="3" t="n">
        <v>4</v>
      </c>
      <c r="AD228" s="3" t="n">
        <v>94</v>
      </c>
      <c r="AE228" s="3" t="n">
        <v>94</v>
      </c>
      <c r="AF228" s="3" t="n">
        <v>0.04255319</v>
      </c>
      <c r="AG228" s="3" t="n">
        <v>0.4918694</v>
      </c>
      <c r="AH228" s="3" t="n">
        <v>0.01688465</v>
      </c>
      <c r="AI228" s="3" t="n">
        <v>0.1072438</v>
      </c>
      <c r="AJ228" s="3" t="n">
        <v>93</v>
      </c>
      <c r="AK228" s="3" t="n">
        <v>20</v>
      </c>
      <c r="AL228" s="3" t="n">
        <v>203.38</v>
      </c>
      <c r="AM228" s="3" t="n">
        <v>100</v>
      </c>
      <c r="AN228" s="3" t="n">
        <v>1</v>
      </c>
      <c r="AO228" s="3" t="n">
        <v>0</v>
      </c>
      <c r="AP228" s="3" t="n">
        <v>42.58796</v>
      </c>
      <c r="AQ228" s="11" t="inlineStr"/>
      <c r="AR228" s="5" t="inlineStr"/>
      <c r="AS228" s="5" t="inlineStr"/>
      <c r="AT228" s="5" t="inlineStr"/>
      <c r="AU228" s="3" t="n">
        <v>4.883461e-05</v>
      </c>
      <c r="AV228" s="3" t="n">
        <v>0.7034445</v>
      </c>
      <c r="AW228" s="3" t="n">
        <v>6.492301e-06</v>
      </c>
      <c r="AX228" s="3" t="n">
        <v>0.0003673304</v>
      </c>
      <c r="AY228" s="3" t="n">
        <v>3</v>
      </c>
      <c r="AZ228" s="3" t="n">
        <v>0.9901151</v>
      </c>
      <c r="BA228" s="3" t="n">
        <v>0.7034445</v>
      </c>
      <c r="BB228" s="3" t="n">
        <v>0.1316305</v>
      </c>
      <c r="BC228" s="3" t="n">
        <v>1</v>
      </c>
      <c r="BD228" s="3" t="n">
        <v>3</v>
      </c>
      <c r="BE228" s="3" t="n">
        <v>202.3723</v>
      </c>
      <c r="BF228" s="3" t="n">
        <v>0.3517222</v>
      </c>
      <c r="BG228" s="3" t="n">
        <v>68.25467</v>
      </c>
      <c r="BH228" s="3" t="n">
        <v>600.0258</v>
      </c>
      <c r="BI228" s="3" t="n">
        <v>3</v>
      </c>
      <c r="BJ228" s="3" t="n">
        <v>44.58796</v>
      </c>
      <c r="BK228" s="3" t="n">
        <v>41.97425</v>
      </c>
      <c r="BL228" s="3" t="n">
        <v>-20.29398</v>
      </c>
      <c r="BM228" s="7" t="n">
        <v>0.8034196</v>
      </c>
      <c r="BN228" s="3" t="n">
        <v>0</v>
      </c>
      <c r="BO228" s="3" t="n">
        <v>0</v>
      </c>
      <c r="BP228" s="4" t="inlineStr">
        <is>
          <t>HNORMAL</t>
        </is>
      </c>
      <c r="BQ228" s="4" t="inlineStr">
        <is>
          <t>POLY</t>
        </is>
      </c>
      <c r="BR228" s="3" t="n">
        <v>1</v>
      </c>
      <c r="BS228" s="3" t="n">
        <v>0</v>
      </c>
      <c r="BT228" s="3" t="n">
        <v>0</v>
      </c>
      <c r="BU228" s="3" t="n">
        <v>6942.197</v>
      </c>
      <c r="BV228" s="5" t="inlineStr"/>
      <c r="BW228" s="5" t="inlineStr"/>
      <c r="BX228" s="3" t="n">
        <v>0.3307349</v>
      </c>
      <c r="BY228" s="3" t="n">
        <v>0.8583529</v>
      </c>
      <c r="BZ228" s="3" t="n">
        <v>0.05584645</v>
      </c>
      <c r="CA228" s="3" t="n">
        <v>1.958684</v>
      </c>
      <c r="CB228" s="3" t="n">
        <v>6.599777</v>
      </c>
      <c r="CC228" s="3" t="n">
        <v>0.3307349</v>
      </c>
      <c r="CD228" s="3" t="n">
        <v>0.3664835</v>
      </c>
      <c r="CE228" s="10" t="n">
        <v>0.8583529</v>
      </c>
      <c r="CF228" s="3" t="n">
        <v>0.05584645</v>
      </c>
      <c r="CG228" s="3" t="n">
        <v>1.958684</v>
      </c>
      <c r="CH228" s="3" t="n">
        <v>6.599777</v>
      </c>
      <c r="CI228" s="3" t="n">
        <v>8</v>
      </c>
      <c r="CJ228" s="3" t="n">
        <v>0.8583529</v>
      </c>
      <c r="CK228" s="3" t="n">
        <v>1</v>
      </c>
      <c r="CL228" s="3" t="n">
        <v>47</v>
      </c>
      <c r="CM228" s="3" t="n">
        <v>6.599777</v>
      </c>
      <c r="CN228" s="5" t="inlineStr"/>
      <c r="CO228" s="3" t="n">
        <v>0</v>
      </c>
      <c r="CP228" s="3" t="n">
        <v>0</v>
      </c>
      <c r="CQ228" s="3" t="n">
        <v>0</v>
      </c>
      <c r="CR228" s="3" t="n">
        <v>0</v>
      </c>
      <c r="CS228" s="3" t="n">
        <v>0</v>
      </c>
      <c r="CT228" s="3" t="n">
        <v>1</v>
      </c>
      <c r="CU228" s="3" t="n">
        <v>0</v>
      </c>
      <c r="CV228" s="3" t="n">
        <v>0</v>
      </c>
      <c r="CW228" s="3" t="n">
        <v>0</v>
      </c>
      <c r="CX228" s="3" t="n">
        <v>1</v>
      </c>
      <c r="CY228" s="3" t="n">
        <v>0</v>
      </c>
      <c r="CZ228" s="3" t="n">
        <v>0</v>
      </c>
      <c r="DA228" s="3" t="n">
        <v>0</v>
      </c>
      <c r="DB228" s="3" t="n">
        <v>0</v>
      </c>
      <c r="DC228" s="3" t="n">
        <v>0</v>
      </c>
      <c r="DD228" s="3" t="n">
        <v>0</v>
      </c>
      <c r="DE228" s="3" t="n">
        <v>18</v>
      </c>
      <c r="DF228" s="3" t="n">
        <v>18</v>
      </c>
      <c r="DG228" s="3" t="n">
        <v>10</v>
      </c>
      <c r="DH228" s="3" t="n">
        <v>18</v>
      </c>
      <c r="DI228" s="3" t="n">
        <v>10</v>
      </c>
      <c r="DJ228" s="3" t="n">
        <v>18</v>
      </c>
      <c r="DK228" s="3" t="n">
        <v>10</v>
      </c>
      <c r="DL228" s="3" t="n">
        <v>14</v>
      </c>
    </row>
    <row r="229">
      <c r="A229" s="1" t="n">
        <v>228</v>
      </c>
      <c r="B229" s="3" t="n">
        <v>244</v>
      </c>
      <c r="C229" s="3" t="n">
        <v>8</v>
      </c>
      <c r="D229" s="4" t="inlineStr">
        <is>
          <t>Oriolus oriolus</t>
        </is>
      </c>
      <c r="E229" s="4" t="inlineStr">
        <is>
          <t>b</t>
        </is>
      </c>
      <c r="F229" s="4" t="inlineStr">
        <is>
          <t>m+a</t>
        </is>
      </c>
      <c r="G229" s="4" t="inlineStr">
        <is>
          <t>5mn</t>
        </is>
      </c>
      <c r="H229" s="4" t="inlineStr">
        <is>
          <t>HNORMAL</t>
        </is>
      </c>
      <c r="I229" s="4" t="inlineStr">
        <is>
          <t>POLY</t>
        </is>
      </c>
      <c r="J229" s="3" t="n">
        <v>20</v>
      </c>
      <c r="K229" s="3" t="n">
        <v>100</v>
      </c>
      <c r="L229" s="5" t="inlineStr"/>
      <c r="M229" s="4" t="inlineStr">
        <is>
          <t>OrioOrio-b-5mn-ma-hno-pol-l20-r100</t>
        </is>
      </c>
      <c r="N229" s="3" t="n">
        <v>0</v>
      </c>
      <c r="O229" s="3" t="n">
        <v>4</v>
      </c>
      <c r="P229" s="3" t="n">
        <v>85.7398150053933</v>
      </c>
      <c r="Q229" s="3" t="n">
        <v>203.380021651143</v>
      </c>
      <c r="R229" s="4" t="inlineStr">
        <is>
          <t>HNORMAL</t>
        </is>
      </c>
      <c r="S229" s="4" t="inlineStr">
        <is>
          <t>POLY</t>
        </is>
      </c>
      <c r="T229" s="4" t="inlineStr">
        <is>
          <t>AIC</t>
        </is>
      </c>
      <c r="U229" s="3" t="n">
        <v>95</v>
      </c>
      <c r="V229" s="3" t="n">
        <v>20</v>
      </c>
      <c r="W229" s="3" t="n">
        <v>100</v>
      </c>
      <c r="X229" s="5" t="inlineStr"/>
      <c r="Y229" s="6" t="n">
        <v>2</v>
      </c>
      <c r="Z229" s="12" t="n">
        <v>45046.66332364584</v>
      </c>
      <c r="AA229" s="3" t="n">
        <v>0.947047</v>
      </c>
      <c r="AB229" s="4">
        <f>HYPERLINK("file:///OrioOrio-b-5mn-ma-hno-pol-l20-r100-yf_3661w", "OrioOrio-b-5mn-ma-hno-pol-l20-r100-yf_3661w")</f>
        <v/>
      </c>
      <c r="AC229" s="3" t="n">
        <v>2</v>
      </c>
      <c r="AD229" s="3" t="n">
        <v>94</v>
      </c>
      <c r="AE229" s="3" t="n">
        <v>94</v>
      </c>
      <c r="AF229" s="3" t="n">
        <v>0.0212766</v>
      </c>
      <c r="AG229" s="3" t="n">
        <v>0.7032946</v>
      </c>
      <c r="AH229" s="3" t="n">
        <v>0.006042012</v>
      </c>
      <c r="AI229" s="3" t="n">
        <v>0.0749243</v>
      </c>
      <c r="AJ229" s="3" t="n">
        <v>93</v>
      </c>
      <c r="AK229" s="3" t="n">
        <v>20</v>
      </c>
      <c r="AL229" s="3" t="n">
        <v>100</v>
      </c>
      <c r="AM229" s="3" t="n">
        <v>50</v>
      </c>
      <c r="AN229" s="3" t="n">
        <v>1</v>
      </c>
      <c r="AO229" s="3" t="n">
        <v>0</v>
      </c>
      <c r="AP229" s="3" t="n">
        <v>18.05171</v>
      </c>
      <c r="AQ229" s="11" t="inlineStr"/>
      <c r="AR229" s="5" t="inlineStr"/>
      <c r="AS229" s="5" t="inlineStr"/>
      <c r="AT229" s="5" t="inlineStr"/>
      <c r="AU229" s="3" t="n">
        <v>0.0002083745</v>
      </c>
      <c r="AV229" s="3" t="n">
        <v>1.569147</v>
      </c>
      <c r="AW229" s="3" t="n">
        <v>1.476594e-10</v>
      </c>
      <c r="AX229" s="3" t="n">
        <v>294.0548</v>
      </c>
      <c r="AY229" s="3" t="n">
        <v>1</v>
      </c>
      <c r="AZ229" s="3" t="n">
        <v>0.9598101</v>
      </c>
      <c r="BA229" s="3" t="n">
        <v>1.569147</v>
      </c>
      <c r="BB229" s="3" t="n">
        <v>6.801457e-07</v>
      </c>
      <c r="BC229" s="3" t="n">
        <v>1</v>
      </c>
      <c r="BD229" s="3" t="n">
        <v>1</v>
      </c>
      <c r="BE229" s="3" t="n">
        <v>97.9699</v>
      </c>
      <c r="BF229" s="3" t="n">
        <v>0.7845733</v>
      </c>
      <c r="BG229" s="3" t="n">
        <v>0.01476467</v>
      </c>
      <c r="BH229" s="3" t="n">
        <v>650072.4</v>
      </c>
      <c r="BI229" s="3" t="n">
        <v>1</v>
      </c>
      <c r="BJ229" s="3" t="n">
        <v>0</v>
      </c>
      <c r="BK229" s="3" t="n">
        <v>16.74485</v>
      </c>
      <c r="BL229" s="3" t="n">
        <v>-8.025853</v>
      </c>
      <c r="BM229" s="6" t="n">
        <v>0.2450794</v>
      </c>
      <c r="BN229" s="3" t="n">
        <v>0</v>
      </c>
      <c r="BO229" s="3" t="n">
        <v>0</v>
      </c>
      <c r="BP229" s="4" t="inlineStr">
        <is>
          <t>HNORMAL</t>
        </is>
      </c>
      <c r="BQ229" s="4" t="inlineStr">
        <is>
          <t>POLY</t>
        </is>
      </c>
      <c r="BR229" s="3" t="n">
        <v>1</v>
      </c>
      <c r="BS229" s="3" t="n">
        <v>0</v>
      </c>
      <c r="BT229" s="3" t="n">
        <v>0</v>
      </c>
      <c r="BU229" s="3" t="n">
        <v>3625.235</v>
      </c>
      <c r="BV229" s="5" t="inlineStr"/>
      <c r="BW229" s="5" t="inlineStr"/>
      <c r="BX229" s="3" t="n">
        <v>0.7056136</v>
      </c>
      <c r="BY229" s="3" t="n">
        <v>1.719548</v>
      </c>
      <c r="BZ229" s="3" t="n">
        <v>0.0004014795</v>
      </c>
      <c r="CA229" s="3" t="n">
        <v>1240.139</v>
      </c>
      <c r="CB229" s="3" t="n">
        <v>1.441499</v>
      </c>
      <c r="CC229" s="3" t="n">
        <v>0.7056136</v>
      </c>
      <c r="CD229" s="3" t="n">
        <v>1.0162534</v>
      </c>
      <c r="CE229" s="10" t="n">
        <v>1.719548</v>
      </c>
      <c r="CF229" s="3" t="n">
        <v>0.0004014795</v>
      </c>
      <c r="CG229" s="3" t="n">
        <v>1240.139</v>
      </c>
      <c r="CH229" s="3" t="n">
        <v>1.441499</v>
      </c>
      <c r="CI229" s="3" t="n">
        <v>17</v>
      </c>
      <c r="CJ229" s="3" t="n">
        <v>1.719548</v>
      </c>
      <c r="CK229" s="3" t="n">
        <v>0</v>
      </c>
      <c r="CL229" s="3" t="n">
        <v>29763</v>
      </c>
      <c r="CM229" s="3" t="n">
        <v>1.441499</v>
      </c>
      <c r="CN229" s="5" t="inlineStr"/>
      <c r="CO229" s="3" t="n">
        <v>0</v>
      </c>
      <c r="CP229" s="3" t="n">
        <v>0</v>
      </c>
      <c r="CQ229" s="3" t="n">
        <v>0</v>
      </c>
      <c r="CR229" s="3" t="n">
        <v>0</v>
      </c>
      <c r="CS229" s="3" t="n">
        <v>0</v>
      </c>
      <c r="CT229" s="3" t="n">
        <v>1</v>
      </c>
      <c r="CU229" s="3" t="n">
        <v>1</v>
      </c>
      <c r="CV229" s="3" t="n">
        <v>0</v>
      </c>
      <c r="CW229" s="3" t="n">
        <v>0</v>
      </c>
      <c r="CX229" s="3" t="n">
        <v>1</v>
      </c>
      <c r="CY229" s="3" t="n">
        <v>0</v>
      </c>
      <c r="CZ229" s="3" t="n">
        <v>0</v>
      </c>
      <c r="DA229" s="3" t="n">
        <v>0</v>
      </c>
      <c r="DB229" s="3" t="n">
        <v>0</v>
      </c>
      <c r="DC229" s="3" t="n">
        <v>0</v>
      </c>
      <c r="DD229" s="3" t="n">
        <v>0</v>
      </c>
      <c r="DE229" s="3" t="n">
        <v>22</v>
      </c>
      <c r="DF229" s="3" t="n">
        <v>22</v>
      </c>
      <c r="DG229" s="3" t="n">
        <v>6</v>
      </c>
      <c r="DH229" s="3" t="n">
        <v>22</v>
      </c>
      <c r="DI229" s="3" t="n">
        <v>6</v>
      </c>
      <c r="DJ229" s="3" t="n">
        <v>22</v>
      </c>
      <c r="DK229" s="3" t="n">
        <v>6</v>
      </c>
      <c r="DL229" s="3" t="n">
        <v>17</v>
      </c>
    </row>
    <row r="230">
      <c r="A230" s="1" t="n">
        <v>229</v>
      </c>
      <c r="B230" s="3" t="n">
        <v>245</v>
      </c>
      <c r="C230" s="3" t="n">
        <v>8</v>
      </c>
      <c r="D230" s="4" t="inlineStr">
        <is>
          <t>Oriolus oriolus</t>
        </is>
      </c>
      <c r="E230" s="4" t="inlineStr">
        <is>
          <t>b</t>
        </is>
      </c>
      <c r="F230" s="4" t="inlineStr">
        <is>
          <t>m+a</t>
        </is>
      </c>
      <c r="G230" s="4" t="inlineStr">
        <is>
          <t>5mn</t>
        </is>
      </c>
      <c r="H230" s="4" t="inlineStr">
        <is>
          <t>HNORMAL</t>
        </is>
      </c>
      <c r="I230" s="4" t="inlineStr">
        <is>
          <t>POLY</t>
        </is>
      </c>
      <c r="J230" s="3" t="n">
        <v>20</v>
      </c>
      <c r="K230" s="3" t="n">
        <v>200</v>
      </c>
      <c r="L230" s="5" t="inlineStr"/>
      <c r="M230" s="4" t="inlineStr">
        <is>
          <t>OrioOrio-b-5mn-ma-hno-pol-l20-r200</t>
        </is>
      </c>
      <c r="N230" s="3" t="n">
        <v>0</v>
      </c>
      <c r="O230" s="3" t="n">
        <v>4</v>
      </c>
      <c r="P230" s="3" t="n">
        <v>85.7398150053933</v>
      </c>
      <c r="Q230" s="3" t="n">
        <v>203.380021651143</v>
      </c>
      <c r="R230" s="4" t="inlineStr">
        <is>
          <t>HNORMAL</t>
        </is>
      </c>
      <c r="S230" s="4" t="inlineStr">
        <is>
          <t>POLY</t>
        </is>
      </c>
      <c r="T230" s="4" t="inlineStr">
        <is>
          <t>AIC</t>
        </is>
      </c>
      <c r="U230" s="3" t="n">
        <v>95</v>
      </c>
      <c r="V230" s="3" t="n">
        <v>20</v>
      </c>
      <c r="W230" s="3" t="n">
        <v>200</v>
      </c>
      <c r="X230" s="5" t="inlineStr"/>
      <c r="Y230" s="6" t="n">
        <v>2</v>
      </c>
      <c r="Z230" s="12" t="n">
        <v>45046.6633237037</v>
      </c>
      <c r="AA230" s="3" t="n">
        <v>0.850048</v>
      </c>
      <c r="AB230" s="4">
        <f>HYPERLINK("file:///OrioOrio-b-5mn-ma-hno-pol-l20-r200-im7olt3y", "OrioOrio-b-5mn-ma-hno-pol-l20-r200-im7olt3y")</f>
        <v/>
      </c>
      <c r="AC230" s="3" t="n">
        <v>3</v>
      </c>
      <c r="AD230" s="3" t="n">
        <v>94</v>
      </c>
      <c r="AE230" s="3" t="n">
        <v>94</v>
      </c>
      <c r="AF230" s="3" t="n">
        <v>0.03191489</v>
      </c>
      <c r="AG230" s="3" t="n">
        <v>0.5711084</v>
      </c>
      <c r="AH230" s="3" t="n">
        <v>0.01111166</v>
      </c>
      <c r="AI230" s="3" t="n">
        <v>0.09166595</v>
      </c>
      <c r="AJ230" s="3" t="n">
        <v>93</v>
      </c>
      <c r="AK230" s="3" t="n">
        <v>20</v>
      </c>
      <c r="AL230" s="3" t="n">
        <v>200</v>
      </c>
      <c r="AM230" s="3" t="n">
        <v>75</v>
      </c>
      <c r="AN230" s="3" t="n">
        <v>1</v>
      </c>
      <c r="AO230" s="3" t="n">
        <v>0</v>
      </c>
      <c r="AP230" s="3" t="n">
        <v>32.62242</v>
      </c>
      <c r="AQ230" s="11" t="inlineStr"/>
      <c r="AR230" s="5" t="inlineStr"/>
      <c r="AS230" s="5" t="inlineStr"/>
      <c r="AT230" s="5" t="inlineStr"/>
      <c r="AU230" s="3" t="n">
        <v>9.930975000000001e-05</v>
      </c>
      <c r="AV230" s="3" t="n">
        <v>0.7992048</v>
      </c>
      <c r="AW230" s="3" t="n">
        <v>4.827653e-06</v>
      </c>
      <c r="AX230" s="3" t="n">
        <v>0.002042903</v>
      </c>
      <c r="AY230" s="3" t="n">
        <v>2</v>
      </c>
      <c r="AZ230" s="3" t="n">
        <v>0.5034752</v>
      </c>
      <c r="BA230" s="3" t="n">
        <v>0.7992047</v>
      </c>
      <c r="BB230" s="3" t="n">
        <v>0.02447498</v>
      </c>
      <c r="BC230" s="3" t="n">
        <v>1</v>
      </c>
      <c r="BD230" s="3" t="n">
        <v>2</v>
      </c>
      <c r="BE230" s="3" t="n">
        <v>141.912</v>
      </c>
      <c r="BF230" s="3" t="n">
        <v>0.3996024</v>
      </c>
      <c r="BG230" s="3" t="n">
        <v>27.08898</v>
      </c>
      <c r="BH230" s="3" t="n">
        <v>743.4391000000001</v>
      </c>
      <c r="BI230" s="3" t="n">
        <v>2</v>
      </c>
      <c r="BJ230" s="3" t="n">
        <v>36.62242</v>
      </c>
      <c r="BK230" s="3" t="n">
        <v>31.72103</v>
      </c>
      <c r="BL230" s="3" t="n">
        <v>-15.31121</v>
      </c>
      <c r="BM230" s="7" t="n">
        <v>0.8457755</v>
      </c>
      <c r="BN230" s="3" t="n">
        <v>0</v>
      </c>
      <c r="BO230" s="3" t="n">
        <v>0</v>
      </c>
      <c r="BP230" s="4" t="inlineStr">
        <is>
          <t>HNORMAL</t>
        </is>
      </c>
      <c r="BQ230" s="4" t="inlineStr">
        <is>
          <t>POLY</t>
        </is>
      </c>
      <c r="BR230" s="3" t="n">
        <v>1</v>
      </c>
      <c r="BS230" s="3" t="n">
        <v>0</v>
      </c>
      <c r="BT230" s="3" t="n">
        <v>0</v>
      </c>
      <c r="BU230" s="3" t="n">
        <v>114.5884</v>
      </c>
      <c r="BV230" s="5" t="inlineStr"/>
      <c r="BW230" s="5" t="inlineStr"/>
      <c r="BX230" s="3" t="n">
        <v>0.5044352</v>
      </c>
      <c r="BY230" s="3" t="n">
        <v>0.9822897</v>
      </c>
      <c r="BZ230" s="3" t="n">
        <v>0.05708563</v>
      </c>
      <c r="CA230" s="3" t="n">
        <v>4.457425</v>
      </c>
      <c r="CB230" s="3" t="n">
        <v>4.538658</v>
      </c>
      <c r="CC230" s="3" t="n">
        <v>0.5044352</v>
      </c>
      <c r="CD230" s="3" t="n">
        <v>0</v>
      </c>
      <c r="CE230" s="10" t="n">
        <v>0.9822897</v>
      </c>
      <c r="CF230" s="3" t="n">
        <v>0.05708563</v>
      </c>
      <c r="CG230" s="3" t="n">
        <v>4.457425</v>
      </c>
      <c r="CH230" s="3" t="n">
        <v>4.538658</v>
      </c>
      <c r="CI230" s="3" t="n">
        <v>12</v>
      </c>
      <c r="CJ230" s="3" t="n">
        <v>0.9822897</v>
      </c>
      <c r="CK230" s="3" t="n">
        <v>1</v>
      </c>
      <c r="CL230" s="3" t="n">
        <v>107</v>
      </c>
      <c r="CM230" s="3" t="n">
        <v>4.538658</v>
      </c>
      <c r="CN230" s="5" t="inlineStr"/>
      <c r="CO230" s="3" t="n">
        <v>0</v>
      </c>
      <c r="CP230" s="3" t="n">
        <v>0</v>
      </c>
      <c r="CQ230" s="3" t="n">
        <v>0</v>
      </c>
      <c r="CR230" s="3" t="n">
        <v>0</v>
      </c>
      <c r="CS230" s="3" t="n">
        <v>0</v>
      </c>
      <c r="CT230" s="3" t="n">
        <v>1</v>
      </c>
      <c r="CU230" s="3" t="n">
        <v>2</v>
      </c>
      <c r="CV230" s="3" t="n">
        <v>0</v>
      </c>
      <c r="CW230" s="3" t="n">
        <v>1</v>
      </c>
      <c r="CX230" s="3" t="n">
        <v>0</v>
      </c>
      <c r="CY230" s="3" t="n">
        <v>1</v>
      </c>
      <c r="CZ230" s="3" t="n">
        <v>1</v>
      </c>
      <c r="DA230" s="3" t="n">
        <v>1</v>
      </c>
      <c r="DB230" s="3" t="n">
        <v>1</v>
      </c>
      <c r="DC230" s="3" t="n">
        <v>1</v>
      </c>
      <c r="DD230" s="3" t="n">
        <v>1</v>
      </c>
      <c r="DE230" s="3" t="n">
        <v>9</v>
      </c>
      <c r="DF230" s="3" t="n">
        <v>9</v>
      </c>
      <c r="DG230" s="3" t="n">
        <v>19</v>
      </c>
      <c r="DH230" s="3" t="n">
        <v>9</v>
      </c>
      <c r="DI230" s="3" t="n">
        <v>19</v>
      </c>
      <c r="DJ230" s="3" t="n">
        <v>9</v>
      </c>
      <c r="DK230" s="3" t="n">
        <v>19</v>
      </c>
      <c r="DL230" s="3" t="n">
        <v>18</v>
      </c>
    </row>
    <row r="231">
      <c r="A231" s="1" t="n">
        <v>230</v>
      </c>
      <c r="B231" s="3" t="n">
        <v>246</v>
      </c>
      <c r="C231" s="3" t="n">
        <v>8</v>
      </c>
      <c r="D231" s="4" t="inlineStr">
        <is>
          <t>Oriolus oriolus</t>
        </is>
      </c>
      <c r="E231" s="4" t="inlineStr">
        <is>
          <t>b</t>
        </is>
      </c>
      <c r="F231" s="4" t="inlineStr">
        <is>
          <t>m+a</t>
        </is>
      </c>
      <c r="G231" s="4" t="inlineStr">
        <is>
          <t>5mn</t>
        </is>
      </c>
      <c r="H231" s="4" t="inlineStr">
        <is>
          <t>HNORMAL</t>
        </is>
      </c>
      <c r="I231" s="4" t="inlineStr">
        <is>
          <t>POLY</t>
        </is>
      </c>
      <c r="J231" s="5" t="inlineStr"/>
      <c r="K231" s="3" t="n">
        <v>400</v>
      </c>
      <c r="L231" s="5" t="inlineStr"/>
      <c r="M231" s="4" t="inlineStr">
        <is>
          <t>OrioOrio-b-5mn-ma-hno-pol-r400</t>
        </is>
      </c>
      <c r="N231" s="3" t="n">
        <v>0</v>
      </c>
      <c r="O231" s="3" t="n">
        <v>4</v>
      </c>
      <c r="P231" s="3" t="n">
        <v>85.7398150053933</v>
      </c>
      <c r="Q231" s="3" t="n">
        <v>203.380021651143</v>
      </c>
      <c r="R231" s="4" t="inlineStr">
        <is>
          <t>HNORMAL</t>
        </is>
      </c>
      <c r="S231" s="4" t="inlineStr">
        <is>
          <t>POLY</t>
        </is>
      </c>
      <c r="T231" s="4" t="inlineStr">
        <is>
          <t>AIC</t>
        </is>
      </c>
      <c r="U231" s="3" t="n">
        <v>95</v>
      </c>
      <c r="V231" s="5" t="inlineStr"/>
      <c r="W231" s="3" t="n">
        <v>400</v>
      </c>
      <c r="X231" s="5" t="inlineStr"/>
      <c r="Y231" s="6" t="n">
        <v>2</v>
      </c>
      <c r="Z231" s="12" t="n">
        <v>45046.66332378472</v>
      </c>
      <c r="AA231" s="3" t="n">
        <v>0.886043</v>
      </c>
      <c r="AB231" s="4">
        <f>HYPERLINK("file:///OrioOrio-b-5mn-ma-hno-pol-r400-yx6uke0f", "OrioOrio-b-5mn-ma-hno-pol-r400-yx6uke0f")</f>
        <v/>
      </c>
      <c r="AC231" s="3" t="n">
        <v>4</v>
      </c>
      <c r="AD231" s="3" t="n">
        <v>94</v>
      </c>
      <c r="AE231" s="3" t="n">
        <v>94</v>
      </c>
      <c r="AF231" s="3" t="n">
        <v>0.04255319</v>
      </c>
      <c r="AG231" s="3" t="n">
        <v>0.4918694</v>
      </c>
      <c r="AH231" s="3" t="n">
        <v>0.01688465</v>
      </c>
      <c r="AI231" s="3" t="n">
        <v>0.1072438</v>
      </c>
      <c r="AJ231" s="3" t="n">
        <v>93</v>
      </c>
      <c r="AK231" s="3" t="n">
        <v>0</v>
      </c>
      <c r="AL231" s="3" t="n">
        <v>400</v>
      </c>
      <c r="AM231" s="3" t="n">
        <v>100</v>
      </c>
      <c r="AN231" s="3" t="n">
        <v>1</v>
      </c>
      <c r="AO231" s="3" t="n">
        <v>0</v>
      </c>
      <c r="AP231" s="3" t="n">
        <v>45.57071</v>
      </c>
      <c r="AQ231" s="11" t="inlineStr"/>
      <c r="AR231" s="5" t="inlineStr"/>
      <c r="AS231" s="5" t="inlineStr"/>
      <c r="AT231" s="5" t="inlineStr"/>
      <c r="AU231" s="3" t="n">
        <v>9.094640999999999e-05</v>
      </c>
      <c r="AV231" s="3" t="n">
        <v>0.7392955</v>
      </c>
      <c r="AW231" s="3" t="n">
        <v>1.112075e-05</v>
      </c>
      <c r="AX231" s="3" t="n">
        <v>0.0007437673</v>
      </c>
      <c r="AY231" s="3" t="n">
        <v>3</v>
      </c>
      <c r="AZ231" s="3" t="n">
        <v>0.1374436</v>
      </c>
      <c r="BA231" s="3" t="n">
        <v>0.7392955</v>
      </c>
      <c r="BB231" s="3" t="n">
        <v>0.01680633</v>
      </c>
      <c r="BC231" s="3" t="n">
        <v>1</v>
      </c>
      <c r="BD231" s="3" t="n">
        <v>3</v>
      </c>
      <c r="BE231" s="3" t="n">
        <v>148.2935</v>
      </c>
      <c r="BF231" s="3" t="n">
        <v>0.3696478</v>
      </c>
      <c r="BG231" s="3" t="n">
        <v>47.47804</v>
      </c>
      <c r="BH231" s="3" t="n">
        <v>463.182</v>
      </c>
      <c r="BI231" s="3" t="n">
        <v>3</v>
      </c>
      <c r="BJ231" s="3" t="n">
        <v>47.57071</v>
      </c>
      <c r="BK231" s="3" t="n">
        <v>44.957</v>
      </c>
      <c r="BL231" s="3" t="n">
        <v>-21.78535</v>
      </c>
      <c r="BM231" s="7" t="n">
        <v>0.9031652</v>
      </c>
      <c r="BN231" s="3" t="n">
        <v>0</v>
      </c>
      <c r="BO231" s="3" t="n">
        <v>0</v>
      </c>
      <c r="BP231" s="4" t="inlineStr">
        <is>
          <t>HNORMAL</t>
        </is>
      </c>
      <c r="BQ231" s="4" t="inlineStr">
        <is>
          <t>POLY</t>
        </is>
      </c>
      <c r="BR231" s="3" t="n">
        <v>1</v>
      </c>
      <c r="BS231" s="3" t="n">
        <v>0</v>
      </c>
      <c r="BT231" s="3" t="n">
        <v>0</v>
      </c>
      <c r="BU231" s="3" t="n">
        <v>104.8926</v>
      </c>
      <c r="BV231" s="5" t="inlineStr"/>
      <c r="BW231" s="5" t="inlineStr"/>
      <c r="BX231" s="3" t="n">
        <v>0.6159392</v>
      </c>
      <c r="BY231" s="3" t="n">
        <v>0.8879715</v>
      </c>
      <c r="BZ231" s="3" t="n">
        <v>0.09676034999999999</v>
      </c>
      <c r="CA231" s="3" t="n">
        <v>3.920832</v>
      </c>
      <c r="CB231" s="3" t="n">
        <v>6.204527</v>
      </c>
      <c r="CC231" s="3" t="n">
        <v>0.6159392</v>
      </c>
      <c r="CD231" s="3" t="n">
        <v>0.1295067</v>
      </c>
      <c r="CE231" s="10" t="n">
        <v>0.8879715</v>
      </c>
      <c r="CF231" s="3" t="n">
        <v>0.09676034999999999</v>
      </c>
      <c r="CG231" s="3" t="n">
        <v>3.920832</v>
      </c>
      <c r="CH231" s="3" t="n">
        <v>6.204527</v>
      </c>
      <c r="CI231" s="3" t="n">
        <v>15</v>
      </c>
      <c r="CJ231" s="3" t="n">
        <v>0.8879715</v>
      </c>
      <c r="CK231" s="3" t="n">
        <v>2</v>
      </c>
      <c r="CL231" s="3" t="n">
        <v>94</v>
      </c>
      <c r="CM231" s="3" t="n">
        <v>6.204527</v>
      </c>
      <c r="CN231" s="5" t="inlineStr"/>
      <c r="CO231" s="3" t="n">
        <v>0</v>
      </c>
      <c r="CP231" s="3" t="n">
        <v>0</v>
      </c>
      <c r="CQ231" s="3" t="n">
        <v>0</v>
      </c>
      <c r="CR231" s="3" t="n">
        <v>0</v>
      </c>
      <c r="CS231" s="3" t="n">
        <v>0</v>
      </c>
      <c r="CT231" s="3" t="n">
        <v>0</v>
      </c>
      <c r="CU231" s="3" t="n">
        <v>3</v>
      </c>
      <c r="CV231" s="3" t="n">
        <v>0</v>
      </c>
      <c r="CW231" s="3" t="n">
        <v>0</v>
      </c>
      <c r="CX231" s="3" t="n">
        <v>1</v>
      </c>
      <c r="CY231" s="3" t="n">
        <v>0</v>
      </c>
      <c r="CZ231" s="3" t="n">
        <v>0</v>
      </c>
      <c r="DA231" s="3" t="n">
        <v>0</v>
      </c>
      <c r="DB231" s="3" t="n">
        <v>0</v>
      </c>
      <c r="DC231" s="3" t="n">
        <v>0</v>
      </c>
      <c r="DD231" s="3" t="n">
        <v>0</v>
      </c>
      <c r="DE231" s="3" t="n">
        <v>2</v>
      </c>
      <c r="DF231" s="3" t="n">
        <v>2</v>
      </c>
      <c r="DG231" s="3" t="n">
        <v>26</v>
      </c>
      <c r="DH231" s="3" t="n">
        <v>2</v>
      </c>
      <c r="DI231" s="3" t="n">
        <v>26</v>
      </c>
      <c r="DJ231" s="3" t="n">
        <v>2</v>
      </c>
      <c r="DK231" s="3" t="n">
        <v>26</v>
      </c>
      <c r="DL231" s="3" t="n">
        <v>12</v>
      </c>
    </row>
    <row r="232">
      <c r="A232" s="1" t="n">
        <v>231</v>
      </c>
      <c r="B232" t="n">
        <v>247</v>
      </c>
      <c r="C232" t="n">
        <v>8</v>
      </c>
      <c r="D232" s="8" t="inlineStr">
        <is>
          <t>Oriolus oriolus</t>
        </is>
      </c>
      <c r="E232" s="8" t="inlineStr">
        <is>
          <t>b</t>
        </is>
      </c>
      <c r="F232" s="8" t="inlineStr">
        <is>
          <t>m+a</t>
        </is>
      </c>
      <c r="G232" s="8" t="inlineStr">
        <is>
          <t>5mn</t>
        </is>
      </c>
      <c r="H232" s="8" t="inlineStr">
        <is>
          <t>HAZARD</t>
        </is>
      </c>
      <c r="I232" s="8" t="inlineStr">
        <is>
          <t>POLY</t>
        </is>
      </c>
      <c r="J232" s="9" t="inlineStr"/>
      <c r="K232" s="9" t="inlineStr"/>
      <c r="L232" s="9" t="inlineStr"/>
      <c r="M232" s="8" t="inlineStr">
        <is>
          <t>OrioOrio-b-5mn-ma-haz-pol</t>
        </is>
      </c>
      <c r="N232" t="n">
        <v>0</v>
      </c>
      <c r="O232" t="n">
        <v>4</v>
      </c>
      <c r="P232" t="n">
        <v>85.7398150053933</v>
      </c>
      <c r="Q232" t="n">
        <v>203.380021651143</v>
      </c>
      <c r="R232" s="8" t="inlineStr">
        <is>
          <t>HAZARD</t>
        </is>
      </c>
      <c r="S232" s="8" t="inlineStr">
        <is>
          <t>POLY</t>
        </is>
      </c>
      <c r="T232" s="8" t="inlineStr">
        <is>
          <t>AIC</t>
        </is>
      </c>
      <c r="U232" t="n">
        <v>95</v>
      </c>
      <c r="V232" s="9" t="inlineStr"/>
      <c r="W232" s="9" t="inlineStr"/>
      <c r="X232" s="9" t="inlineStr"/>
      <c r="Y232" s="6" t="n">
        <v>2</v>
      </c>
      <c r="Z232" s="2" t="n">
        <v>45046.66332380787</v>
      </c>
      <c r="AA232" t="n">
        <v>0.905042</v>
      </c>
      <c r="AB232" s="8">
        <f>HYPERLINK("file:///OrioOrio-b-5mn-ma-haz-pol-fugad79p", "OrioOrio-b-5mn-ma-haz-pol-fugad79p")</f>
        <v/>
      </c>
      <c r="AC232" t="n">
        <v>4</v>
      </c>
      <c r="AD232" t="n">
        <v>94</v>
      </c>
      <c r="AE232" t="n">
        <v>94</v>
      </c>
      <c r="AF232" t="n">
        <v>0.04255319</v>
      </c>
      <c r="AG232" t="n">
        <v>0.4918694</v>
      </c>
      <c r="AH232" t="n">
        <v>0.01688465</v>
      </c>
      <c r="AI232" t="n">
        <v>0.1072438</v>
      </c>
      <c r="AJ232" t="n">
        <v>93</v>
      </c>
      <c r="AK232" t="n">
        <v>0</v>
      </c>
      <c r="AL232" t="n">
        <v>203.38</v>
      </c>
      <c r="AM232" t="n">
        <v>100</v>
      </c>
      <c r="AN232" t="n">
        <v>2</v>
      </c>
      <c r="AO232" t="n">
        <v>1.999900000000004</v>
      </c>
      <c r="AP232" t="n">
        <v>44.66561</v>
      </c>
      <c r="AQ232" s="11" t="inlineStr"/>
      <c r="AR232" s="9" t="inlineStr"/>
      <c r="AS232" s="9" t="inlineStr"/>
      <c r="AT232" s="9" t="inlineStr"/>
      <c r="AU232" t="n">
        <v>4.835189e-05</v>
      </c>
      <c r="AV232" t="n">
        <v>2.694293e-07</v>
      </c>
      <c r="AW232" t="n">
        <v>4.835183e-05</v>
      </c>
      <c r="AX232" t="n">
        <v>4.835195e-05</v>
      </c>
      <c r="AY232" t="n">
        <v>2</v>
      </c>
      <c r="AZ232" t="n">
        <v>0.9999999000000001</v>
      </c>
      <c r="BA232" t="n">
        <v>2.694294e-07</v>
      </c>
      <c r="BB232" t="n">
        <v>0.9999987</v>
      </c>
      <c r="BC232" t="n">
        <v>1</v>
      </c>
      <c r="BD232" t="n">
        <v>2</v>
      </c>
      <c r="BE232" t="n">
        <v>203.38</v>
      </c>
      <c r="BF232" t="n">
        <v>1.347147e-07</v>
      </c>
      <c r="BG232" t="n">
        <v>203.3799</v>
      </c>
      <c r="BH232" t="n">
        <v>203.3801</v>
      </c>
      <c r="BI232" t="n">
        <v>2</v>
      </c>
      <c r="BJ232" t="n">
        <v>56.66561</v>
      </c>
      <c r="BK232" t="n">
        <v>43.4382</v>
      </c>
      <c r="BL232" t="n">
        <v>-20.33281</v>
      </c>
      <c r="BM232" s="7" t="n">
        <v>0.8270092</v>
      </c>
      <c r="BN232" t="n">
        <v>0</v>
      </c>
      <c r="BO232" t="n">
        <v>0</v>
      </c>
      <c r="BP232" s="8" t="inlineStr">
        <is>
          <t>HAZARD</t>
        </is>
      </c>
      <c r="BQ232" s="8" t="inlineStr">
        <is>
          <t>POLY</t>
        </is>
      </c>
      <c r="BR232" t="n">
        <v>2</v>
      </c>
      <c r="BS232" t="n">
        <v>0</v>
      </c>
      <c r="BT232" t="n">
        <v>0</v>
      </c>
      <c r="BU232" t="n">
        <v>251.5354</v>
      </c>
      <c r="BV232" t="n">
        <v>15</v>
      </c>
      <c r="BW232" s="9" t="inlineStr"/>
      <c r="BX232" t="n">
        <v>0.3274656</v>
      </c>
      <c r="BY232" t="n">
        <v>0.4918694</v>
      </c>
      <c r="BZ232" t="n">
        <v>0.1299348</v>
      </c>
      <c r="CA232" t="n">
        <v>0.8252885</v>
      </c>
      <c r="CB232" t="n">
        <v>92.99999</v>
      </c>
      <c r="CC232" t="n">
        <v>0.3274656</v>
      </c>
      <c r="CD232" t="n">
        <v>0</v>
      </c>
      <c r="CE232" s="10" t="n">
        <v>0.4918694</v>
      </c>
      <c r="CF232" t="n">
        <v>0.1299348</v>
      </c>
      <c r="CG232" t="n">
        <v>0.8252885</v>
      </c>
      <c r="CH232" t="n">
        <v>92.99999</v>
      </c>
      <c r="CI232" t="n">
        <v>8</v>
      </c>
      <c r="CJ232" t="n">
        <v>0.4918694</v>
      </c>
      <c r="CK232" t="n">
        <v>3</v>
      </c>
      <c r="CL232" t="n">
        <v>20</v>
      </c>
      <c r="CM232" t="n">
        <v>92.99999</v>
      </c>
      <c r="CN232" s="9" t="inlineStr"/>
      <c r="CO232" t="n">
        <v>0</v>
      </c>
      <c r="CP232" t="n">
        <v>0</v>
      </c>
      <c r="CQ232" t="n">
        <v>0</v>
      </c>
      <c r="CR232" t="n">
        <v>0</v>
      </c>
      <c r="CS232" t="n">
        <v>0</v>
      </c>
      <c r="CT232" t="n">
        <v>0</v>
      </c>
      <c r="CU232" t="n">
        <v>0</v>
      </c>
      <c r="CV232" t="n">
        <v>1</v>
      </c>
      <c r="CW232" t="n">
        <v>1</v>
      </c>
      <c r="CX232" t="n">
        <v>0</v>
      </c>
      <c r="CY232" t="n">
        <v>1</v>
      </c>
      <c r="CZ232" t="n">
        <v>1</v>
      </c>
      <c r="DA232" t="n">
        <v>1</v>
      </c>
      <c r="DB232" t="n">
        <v>1</v>
      </c>
      <c r="DC232" t="n">
        <v>1</v>
      </c>
      <c r="DD232" t="n">
        <v>1</v>
      </c>
      <c r="DE232" t="n">
        <v>12</v>
      </c>
      <c r="DF232" t="n">
        <v>12</v>
      </c>
      <c r="DG232" t="n">
        <v>16</v>
      </c>
      <c r="DH232" t="n">
        <v>12</v>
      </c>
      <c r="DI232" t="n">
        <v>16</v>
      </c>
      <c r="DJ232" t="n">
        <v>12</v>
      </c>
      <c r="DK232" t="n">
        <v>16</v>
      </c>
      <c r="DL232" t="n">
        <v>1</v>
      </c>
    </row>
    <row r="233">
      <c r="A233" s="1" t="n">
        <v>232</v>
      </c>
      <c r="B233" t="n">
        <v>248</v>
      </c>
      <c r="C233" t="n">
        <v>8</v>
      </c>
      <c r="D233" s="8" t="inlineStr">
        <is>
          <t>Oriolus oriolus</t>
        </is>
      </c>
      <c r="E233" s="8" t="inlineStr">
        <is>
          <t>b</t>
        </is>
      </c>
      <c r="F233" s="8" t="inlineStr">
        <is>
          <t>m+a</t>
        </is>
      </c>
      <c r="G233" s="8" t="inlineStr">
        <is>
          <t>5mn</t>
        </is>
      </c>
      <c r="H233" s="8" t="inlineStr">
        <is>
          <t>HAZARD</t>
        </is>
      </c>
      <c r="I233" s="8" t="inlineStr">
        <is>
          <t>POLY</t>
        </is>
      </c>
      <c r="J233" s="9" t="inlineStr"/>
      <c r="K233" s="9" t="inlineStr"/>
      <c r="L233" t="n">
        <v>3</v>
      </c>
      <c r="M233" s="8" t="inlineStr">
        <is>
          <t>OrioOrio-b-5mn-ma-haz-pol-ma</t>
        </is>
      </c>
      <c r="N233" t="n">
        <v>1</v>
      </c>
      <c r="O233" t="n">
        <v>4</v>
      </c>
      <c r="P233" t="n">
        <v>85.7398150053933</v>
      </c>
      <c r="Q233" t="n">
        <v>203.380021651143</v>
      </c>
      <c r="R233" s="8" t="inlineStr">
        <is>
          <t>HAZARD</t>
        </is>
      </c>
      <c r="S233" s="8" t="inlineStr">
        <is>
          <t>POLY</t>
        </is>
      </c>
      <c r="T233" s="8" t="inlineStr">
        <is>
          <t>AIC</t>
        </is>
      </c>
      <c r="U233" t="n">
        <v>95</v>
      </c>
      <c r="V233" s="9" t="inlineStr"/>
      <c r="W233" s="9" t="inlineStr"/>
      <c r="X233" t="n">
        <v>3</v>
      </c>
      <c r="Y233" s="6" t="n">
        <v>2</v>
      </c>
      <c r="Z233" s="2" t="n">
        <v>45046.66332386574</v>
      </c>
      <c r="AA233" t="n">
        <v>0.984043</v>
      </c>
      <c r="AB233" s="8">
        <f>HYPERLINK("file:///OrioOrio-b-5mn-ma-haz-pol-ma-rdgbz9tc", "OrioOrio-b-5mn-ma-haz-pol-ma-rdgbz9tc")</f>
        <v/>
      </c>
      <c r="AC233" t="n">
        <v>4</v>
      </c>
      <c r="AD233" t="n">
        <v>94</v>
      </c>
      <c r="AE233" t="n">
        <v>94</v>
      </c>
      <c r="AF233" t="n">
        <v>0.04255319</v>
      </c>
      <c r="AG233" t="n">
        <v>0.4918694</v>
      </c>
      <c r="AH233" t="n">
        <v>0.01688465</v>
      </c>
      <c r="AI233" t="n">
        <v>0.1072438</v>
      </c>
      <c r="AJ233" t="n">
        <v>93</v>
      </c>
      <c r="AK233" t="n">
        <v>0</v>
      </c>
      <c r="AL233" t="n">
        <v>203.38</v>
      </c>
      <c r="AM233" t="n">
        <v>100</v>
      </c>
      <c r="AN233" t="n">
        <v>2</v>
      </c>
      <c r="AO233" t="n">
        <v>1.999900000000004</v>
      </c>
      <c r="AP233" t="n">
        <v>44.66561</v>
      </c>
      <c r="AQ233" s="11" t="inlineStr"/>
      <c r="AR233" s="9" t="inlineStr"/>
      <c r="AS233" s="9" t="inlineStr"/>
      <c r="AT233" s="9" t="inlineStr"/>
      <c r="AU233" t="n">
        <v>4.835189e-05</v>
      </c>
      <c r="AV233" t="n">
        <v>2.694293e-07</v>
      </c>
      <c r="AW233" t="n">
        <v>4.835183e-05</v>
      </c>
      <c r="AX233" t="n">
        <v>4.835195e-05</v>
      </c>
      <c r="AY233" t="n">
        <v>2</v>
      </c>
      <c r="AZ233" t="n">
        <v>0.9999999000000001</v>
      </c>
      <c r="BA233" t="n">
        <v>2.694294e-07</v>
      </c>
      <c r="BB233" t="n">
        <v>0.9999987</v>
      </c>
      <c r="BC233" t="n">
        <v>1</v>
      </c>
      <c r="BD233" t="n">
        <v>2</v>
      </c>
      <c r="BE233" t="n">
        <v>203.38</v>
      </c>
      <c r="BF233" t="n">
        <v>1.347147e-07</v>
      </c>
      <c r="BG233" t="n">
        <v>203.3799</v>
      </c>
      <c r="BH233" t="n">
        <v>203.3801</v>
      </c>
      <c r="BI233" t="n">
        <v>2</v>
      </c>
      <c r="BJ233" t="n">
        <v>56.66561</v>
      </c>
      <c r="BK233" t="n">
        <v>43.4382</v>
      </c>
      <c r="BL233" t="n">
        <v>-20.33281</v>
      </c>
      <c r="BM233" s="7" t="n">
        <v>0.8270092</v>
      </c>
      <c r="BN233" t="n">
        <v>0</v>
      </c>
      <c r="BO233" t="n">
        <v>0</v>
      </c>
      <c r="BP233" s="8" t="inlineStr">
        <is>
          <t>HAZARD</t>
        </is>
      </c>
      <c r="BQ233" s="8" t="inlineStr">
        <is>
          <t>POLY</t>
        </is>
      </c>
      <c r="BR233" t="n">
        <v>2</v>
      </c>
      <c r="BS233" t="n">
        <v>0</v>
      </c>
      <c r="BT233" t="n">
        <v>0</v>
      </c>
      <c r="BU233" t="n">
        <v>251.5354</v>
      </c>
      <c r="BV233" t="n">
        <v>15</v>
      </c>
      <c r="BW233" s="9" t="inlineStr"/>
      <c r="BX233" t="n">
        <v>0.3274656</v>
      </c>
      <c r="BY233" t="n">
        <v>0.4918694</v>
      </c>
      <c r="BZ233" t="n">
        <v>0.1299348</v>
      </c>
      <c r="CA233" t="n">
        <v>0.8252885</v>
      </c>
      <c r="CB233" t="n">
        <v>92.99999</v>
      </c>
      <c r="CC233" t="n">
        <v>0.3274656</v>
      </c>
      <c r="CD233" t="n">
        <v>0</v>
      </c>
      <c r="CE233" s="10" t="n">
        <v>0.4918694</v>
      </c>
      <c r="CF233" t="n">
        <v>0.1299348</v>
      </c>
      <c r="CG233" t="n">
        <v>0.8252885</v>
      </c>
      <c r="CH233" t="n">
        <v>92.99999</v>
      </c>
      <c r="CI233" t="n">
        <v>8</v>
      </c>
      <c r="CJ233" t="n">
        <v>0.4918694</v>
      </c>
      <c r="CK233" t="n">
        <v>3</v>
      </c>
      <c r="CL233" t="n">
        <v>20</v>
      </c>
      <c r="CM233" t="n">
        <v>92.99999</v>
      </c>
      <c r="CN233" s="9" t="inlineStr"/>
      <c r="CO233" t="n">
        <v>0</v>
      </c>
      <c r="CP233" t="n">
        <v>0</v>
      </c>
      <c r="CQ233" t="n">
        <v>0</v>
      </c>
      <c r="CR233" t="n">
        <v>0</v>
      </c>
      <c r="CS233" t="n">
        <v>0</v>
      </c>
      <c r="CT233" t="n">
        <v>0</v>
      </c>
      <c r="CU233" t="n">
        <v>0</v>
      </c>
      <c r="CV233" t="n">
        <v>0</v>
      </c>
      <c r="CW233" t="n">
        <v>1</v>
      </c>
      <c r="CX233" t="n">
        <v>0</v>
      </c>
      <c r="CY233" t="n">
        <v>1</v>
      </c>
      <c r="CZ233" t="n">
        <v>1</v>
      </c>
      <c r="DA233" t="n">
        <v>1</v>
      </c>
      <c r="DB233" t="n">
        <v>1</v>
      </c>
      <c r="DC233" t="n">
        <v>1</v>
      </c>
      <c r="DD233" t="n">
        <v>1</v>
      </c>
      <c r="DE233" t="n">
        <v>13</v>
      </c>
      <c r="DF233" t="n">
        <v>13</v>
      </c>
      <c r="DG233" t="n">
        <v>15</v>
      </c>
      <c r="DH233" t="n">
        <v>13</v>
      </c>
      <c r="DI233" t="n">
        <v>15</v>
      </c>
      <c r="DJ233" t="n">
        <v>13</v>
      </c>
      <c r="DK233" t="n">
        <v>15</v>
      </c>
      <c r="DL233" t="n">
        <v>3</v>
      </c>
    </row>
    <row r="234">
      <c r="A234" s="1" t="n">
        <v>233</v>
      </c>
      <c r="B234" s="3" t="n">
        <v>249</v>
      </c>
      <c r="C234" s="3" t="n">
        <v>8</v>
      </c>
      <c r="D234" s="4" t="inlineStr">
        <is>
          <t>Oriolus oriolus</t>
        </is>
      </c>
      <c r="E234" s="4" t="inlineStr">
        <is>
          <t>b</t>
        </is>
      </c>
      <c r="F234" s="4" t="inlineStr">
        <is>
          <t>m+a</t>
        </is>
      </c>
      <c r="G234" s="4" t="inlineStr">
        <is>
          <t>5mn</t>
        </is>
      </c>
      <c r="H234" s="4" t="inlineStr">
        <is>
          <t>HAZARD</t>
        </is>
      </c>
      <c r="I234" s="4" t="inlineStr">
        <is>
          <t>POLY</t>
        </is>
      </c>
      <c r="J234" s="5" t="inlineStr"/>
      <c r="K234" s="3" t="n">
        <v>200.1643776035679</v>
      </c>
      <c r="L234" s="5" t="inlineStr"/>
      <c r="M234" s="4" t="inlineStr">
        <is>
          <t>OrioOrio-b-5mn-ma-haz-pol-ra</t>
        </is>
      </c>
      <c r="N234" s="3" t="n">
        <v>1</v>
      </c>
      <c r="O234" s="3" t="n">
        <v>4</v>
      </c>
      <c r="P234" s="3" t="n">
        <v>85.7398150053933</v>
      </c>
      <c r="Q234" s="3" t="n">
        <v>203.380021651143</v>
      </c>
      <c r="R234" s="4" t="inlineStr">
        <is>
          <t>HAZARD</t>
        </is>
      </c>
      <c r="S234" s="4" t="inlineStr">
        <is>
          <t>POLY</t>
        </is>
      </c>
      <c r="T234" s="4" t="inlineStr">
        <is>
          <t>AIC</t>
        </is>
      </c>
      <c r="U234" s="3" t="n">
        <v>95</v>
      </c>
      <c r="V234" s="5" t="inlineStr"/>
      <c r="W234" s="3" t="n">
        <v>200.1643776035679</v>
      </c>
      <c r="X234" s="5" t="inlineStr"/>
      <c r="Y234" s="6" t="n">
        <v>2</v>
      </c>
      <c r="Z234" s="12" t="n">
        <v>45046.66332387731</v>
      </c>
      <c r="AA234" s="3" t="n">
        <v>0.816041</v>
      </c>
      <c r="AB234" s="4">
        <f>HYPERLINK("file:///OrioOrio-b-5mn-ma-haz-pol-ra-j_skq5xc", "OrioOrio-b-5mn-ma-haz-pol-ra-j_skq5xc")</f>
        <v/>
      </c>
      <c r="AC234" s="3" t="n">
        <v>3</v>
      </c>
      <c r="AD234" s="3" t="n">
        <v>94</v>
      </c>
      <c r="AE234" s="3" t="n">
        <v>94</v>
      </c>
      <c r="AF234" s="3" t="n">
        <v>0.03191489</v>
      </c>
      <c r="AG234" s="3" t="n">
        <v>0.5711084</v>
      </c>
      <c r="AH234" s="3" t="n">
        <v>0.01111166</v>
      </c>
      <c r="AI234" s="3" t="n">
        <v>0.09166595</v>
      </c>
      <c r="AJ234" s="3" t="n">
        <v>93</v>
      </c>
      <c r="AK234" s="3" t="n">
        <v>0</v>
      </c>
      <c r="AL234" s="3" t="n">
        <v>200.164</v>
      </c>
      <c r="AM234" s="3" t="n">
        <v>75</v>
      </c>
      <c r="AN234" s="3" t="n">
        <v>2</v>
      </c>
      <c r="AO234" s="3" t="n">
        <v>0</v>
      </c>
      <c r="AP234" s="3" t="n">
        <v>34.48166</v>
      </c>
      <c r="AQ234" s="11" t="inlineStr"/>
      <c r="AR234" s="5" t="inlineStr"/>
      <c r="AS234" s="5" t="inlineStr"/>
      <c r="AT234" s="5" t="inlineStr"/>
      <c r="AU234" s="3" t="n">
        <v>9.411885e-05</v>
      </c>
      <c r="AV234" s="3" t="n">
        <v>13.87989</v>
      </c>
      <c r="AW234" s="3" t="n">
        <v>2.04398e-17</v>
      </c>
      <c r="AX234" s="3" t="n">
        <v>433387800</v>
      </c>
      <c r="AY234" s="3" t="n">
        <v>1</v>
      </c>
      <c r="AZ234" s="3" t="n">
        <v>0.530373</v>
      </c>
      <c r="BA234" s="3" t="n">
        <v>13.87989</v>
      </c>
      <c r="BB234" s="3" t="n">
        <v>1.151812e-13</v>
      </c>
      <c r="BC234" s="3" t="n">
        <v>1</v>
      </c>
      <c r="BD234" s="3" t="n">
        <v>1</v>
      </c>
      <c r="BE234" s="3" t="n">
        <v>145.7729</v>
      </c>
      <c r="BF234" s="3" t="n">
        <v>6.939946</v>
      </c>
      <c r="BG234" s="3" t="n">
        <v>1.874222e-09</v>
      </c>
      <c r="BH234" s="3" t="n">
        <v>11337900000000</v>
      </c>
      <c r="BI234" s="3" t="n">
        <v>1</v>
      </c>
      <c r="BJ234" s="3" t="n">
        <v>0</v>
      </c>
      <c r="BK234" s="3" t="n">
        <v>32.67889</v>
      </c>
      <c r="BL234" s="3" t="n">
        <v>-15.24083</v>
      </c>
      <c r="BM234" s="7" t="n">
        <v>0.8749362000000001</v>
      </c>
      <c r="BN234" s="3" t="n">
        <v>0</v>
      </c>
      <c r="BO234" s="3" t="n">
        <v>0</v>
      </c>
      <c r="BP234" s="4" t="inlineStr">
        <is>
          <t>HAZARD</t>
        </is>
      </c>
      <c r="BQ234" s="4" t="inlineStr">
        <is>
          <t>POLY</t>
        </is>
      </c>
      <c r="BR234" s="3" t="n">
        <v>2</v>
      </c>
      <c r="BS234" s="3" t="n">
        <v>0</v>
      </c>
      <c r="BT234" s="3" t="n">
        <v>0</v>
      </c>
      <c r="BU234" s="3" t="n">
        <v>117.8877</v>
      </c>
      <c r="BV234" s="3" t="n">
        <v>3.00909</v>
      </c>
      <c r="BW234" s="5" t="inlineStr"/>
      <c r="BX234" s="3" t="n">
        <v>0.4780685</v>
      </c>
      <c r="BY234" s="3" t="n">
        <v>13.89164</v>
      </c>
      <c r="BZ234" s="3" t="n">
        <v>1.302901e-13</v>
      </c>
      <c r="CA234" s="3" t="n">
        <v>1754159000000</v>
      </c>
      <c r="CB234" s="3" t="n">
        <v>1.003389</v>
      </c>
      <c r="CC234" s="3" t="n">
        <v>0.4780685</v>
      </c>
      <c r="CD234" s="3" t="n">
        <v>0</v>
      </c>
      <c r="CE234" s="10" t="n">
        <v>13.89164</v>
      </c>
      <c r="CF234" s="3" t="n">
        <v>1.302901e-13</v>
      </c>
      <c r="CG234" s="3" t="n">
        <v>1754159000000</v>
      </c>
      <c r="CH234" s="3" t="n">
        <v>1.003389</v>
      </c>
      <c r="CI234" s="3" t="n">
        <v>11</v>
      </c>
      <c r="CJ234" s="3" t="n">
        <v>13.89164</v>
      </c>
      <c r="CK234" s="3" t="n">
        <v>0</v>
      </c>
      <c r="CL234" s="3" t="n">
        <v>42099810000000</v>
      </c>
      <c r="CM234" s="3" t="n">
        <v>1.003389</v>
      </c>
      <c r="CN234" s="5" t="inlineStr"/>
      <c r="CO234" s="3" t="n">
        <v>0</v>
      </c>
      <c r="CP234" s="3" t="n">
        <v>0</v>
      </c>
      <c r="CQ234" s="3" t="n">
        <v>0</v>
      </c>
      <c r="CR234" s="3" t="n">
        <v>0</v>
      </c>
      <c r="CS234" s="3" t="n">
        <v>0</v>
      </c>
      <c r="CT234" s="3" t="n">
        <v>0</v>
      </c>
      <c r="CU234" s="3" t="n">
        <v>1</v>
      </c>
      <c r="CV234" s="3" t="n">
        <v>0</v>
      </c>
      <c r="CW234" s="3" t="n">
        <v>1</v>
      </c>
      <c r="CX234" s="3" t="n">
        <v>3</v>
      </c>
      <c r="CY234" s="3" t="n">
        <v>1</v>
      </c>
      <c r="CZ234" s="3" t="n">
        <v>1</v>
      </c>
      <c r="DA234" s="3" t="n">
        <v>1</v>
      </c>
      <c r="DB234" s="3" t="n">
        <v>1</v>
      </c>
      <c r="DC234" s="3" t="n">
        <v>1</v>
      </c>
      <c r="DD234" s="3" t="n">
        <v>1</v>
      </c>
      <c r="DE234" s="3" t="n">
        <v>5</v>
      </c>
      <c r="DF234" s="3" t="n">
        <v>5</v>
      </c>
      <c r="DG234" s="3" t="n">
        <v>23</v>
      </c>
      <c r="DH234" s="3" t="n">
        <v>5</v>
      </c>
      <c r="DI234" s="3" t="n">
        <v>23</v>
      </c>
      <c r="DJ234" s="3" t="n">
        <v>5</v>
      </c>
      <c r="DK234" s="3" t="n">
        <v>23</v>
      </c>
      <c r="DL234" s="3" t="n">
        <v>8</v>
      </c>
    </row>
    <row r="235">
      <c r="A235" s="1" t="n">
        <v>234</v>
      </c>
      <c r="B235" s="3" t="n">
        <v>250</v>
      </c>
      <c r="C235" s="3" t="n">
        <v>8</v>
      </c>
      <c r="D235" s="4" t="inlineStr">
        <is>
          <t>Oriolus oriolus</t>
        </is>
      </c>
      <c r="E235" s="4" t="inlineStr">
        <is>
          <t>b</t>
        </is>
      </c>
      <c r="F235" s="4" t="inlineStr">
        <is>
          <t>m+a</t>
        </is>
      </c>
      <c r="G235" s="4" t="inlineStr">
        <is>
          <t>5mn</t>
        </is>
      </c>
      <c r="H235" s="4" t="inlineStr">
        <is>
          <t>HAZARD</t>
        </is>
      </c>
      <c r="I235" s="4" t="inlineStr">
        <is>
          <t>POLY</t>
        </is>
      </c>
      <c r="J235" s="5" t="inlineStr"/>
      <c r="K235" s="3" t="n">
        <v>200.5135540757269</v>
      </c>
      <c r="L235" s="3" t="n">
        <v>3</v>
      </c>
      <c r="M235" s="4" t="inlineStr">
        <is>
          <t>OrioOrio-b-5mn-ma-haz-pol-ra-ma</t>
        </is>
      </c>
      <c r="N235" s="3" t="n">
        <v>1</v>
      </c>
      <c r="O235" s="3" t="n">
        <v>4</v>
      </c>
      <c r="P235" s="3" t="n">
        <v>85.7398150053933</v>
      </c>
      <c r="Q235" s="3" t="n">
        <v>203.380021651143</v>
      </c>
      <c r="R235" s="4" t="inlineStr">
        <is>
          <t>HAZARD</t>
        </is>
      </c>
      <c r="S235" s="4" t="inlineStr">
        <is>
          <t>POLY</t>
        </is>
      </c>
      <c r="T235" s="4" t="inlineStr">
        <is>
          <t>AIC</t>
        </is>
      </c>
      <c r="U235" s="3" t="n">
        <v>95</v>
      </c>
      <c r="V235" s="5" t="inlineStr"/>
      <c r="W235" s="3" t="n">
        <v>200.5135540757269</v>
      </c>
      <c r="X235" s="3" t="n">
        <v>3</v>
      </c>
      <c r="Y235" s="6" t="n">
        <v>2</v>
      </c>
      <c r="Z235" s="12" t="n">
        <v>45046.66332409722</v>
      </c>
      <c r="AA235" s="3" t="n">
        <v>0.8750420000000001</v>
      </c>
      <c r="AB235" s="4">
        <f>HYPERLINK("file:///OrioOrio-b-5mn-ma-haz-pol-ra-ma-p0le9r0s", "OrioOrio-b-5mn-ma-haz-pol-ra-ma-p0le9r0s")</f>
        <v/>
      </c>
      <c r="AC235" s="3" t="n">
        <v>3</v>
      </c>
      <c r="AD235" s="3" t="n">
        <v>94</v>
      </c>
      <c r="AE235" s="3" t="n">
        <v>94</v>
      </c>
      <c r="AF235" s="3" t="n">
        <v>0.03191489</v>
      </c>
      <c r="AG235" s="3" t="n">
        <v>0.5711084</v>
      </c>
      <c r="AH235" s="3" t="n">
        <v>0.01111166</v>
      </c>
      <c r="AI235" s="3" t="n">
        <v>0.09166595</v>
      </c>
      <c r="AJ235" s="3" t="n">
        <v>93</v>
      </c>
      <c r="AK235" s="3" t="n">
        <v>0</v>
      </c>
      <c r="AL235" s="3" t="n">
        <v>200.514</v>
      </c>
      <c r="AM235" s="3" t="n">
        <v>75</v>
      </c>
      <c r="AN235" s="3" t="n">
        <v>2</v>
      </c>
      <c r="AO235" s="3" t="n">
        <v>0</v>
      </c>
      <c r="AP235" s="3" t="n">
        <v>34.4889</v>
      </c>
      <c r="AQ235" s="11" t="inlineStr"/>
      <c r="AR235" s="5" t="inlineStr"/>
      <c r="AS235" s="5" t="inlineStr"/>
      <c r="AT235" s="5" t="inlineStr"/>
      <c r="AU235" s="3" t="n">
        <v>9.423722e-05</v>
      </c>
      <c r="AV235" s="3" t="n">
        <v>13.79058</v>
      </c>
      <c r="AW235" s="3" t="n">
        <v>2.120675e-17</v>
      </c>
      <c r="AX235" s="3" t="n">
        <v>418765400</v>
      </c>
      <c r="AY235" s="3" t="n">
        <v>1</v>
      </c>
      <c r="AZ235" s="3" t="n">
        <v>0.5278592</v>
      </c>
      <c r="BA235" s="3" t="n">
        <v>13.79058</v>
      </c>
      <c r="BB235" s="3" t="n">
        <v>1.187872e-13</v>
      </c>
      <c r="BC235" s="3" t="n">
        <v>1</v>
      </c>
      <c r="BD235" s="3" t="n">
        <v>1</v>
      </c>
      <c r="BE235" s="3" t="n">
        <v>145.6813</v>
      </c>
      <c r="BF235" s="3" t="n">
        <v>6.895291</v>
      </c>
      <c r="BG235" s="3" t="n">
        <v>1.950931e-09</v>
      </c>
      <c r="BH235" s="3" t="n">
        <v>10878420000000</v>
      </c>
      <c r="BI235" s="3" t="n">
        <v>1</v>
      </c>
      <c r="BJ235" s="3" t="n">
        <v>0</v>
      </c>
      <c r="BK235" s="3" t="n">
        <v>32.68613</v>
      </c>
      <c r="BL235" s="3" t="n">
        <v>-15.24445</v>
      </c>
      <c r="BM235" s="7" t="n">
        <v>0.8739181</v>
      </c>
      <c r="BN235" s="3" t="n">
        <v>0</v>
      </c>
      <c r="BO235" s="3" t="n">
        <v>0</v>
      </c>
      <c r="BP235" s="4" t="inlineStr">
        <is>
          <t>HAZARD</t>
        </is>
      </c>
      <c r="BQ235" s="4" t="inlineStr">
        <is>
          <t>POLY</t>
        </is>
      </c>
      <c r="BR235" s="3" t="n">
        <v>2</v>
      </c>
      <c r="BS235" s="3" t="n">
        <v>0</v>
      </c>
      <c r="BT235" s="3" t="n">
        <v>0</v>
      </c>
      <c r="BU235" s="3" t="n">
        <v>117.7533</v>
      </c>
      <c r="BV235" s="3" t="n">
        <v>3.022805</v>
      </c>
      <c r="BW235" s="5" t="inlineStr"/>
      <c r="BX235" s="3" t="n">
        <v>0.4786698</v>
      </c>
      <c r="BY235" s="3" t="n">
        <v>13.8024</v>
      </c>
      <c r="BZ235" s="3" t="n">
        <v>1.355354e-13</v>
      </c>
      <c r="CA235" s="3" t="n">
        <v>1690516000000</v>
      </c>
      <c r="CB235" s="3" t="n">
        <v>1.003433</v>
      </c>
      <c r="CC235" s="3" t="n">
        <v>0.4786698</v>
      </c>
      <c r="CD235" s="3" t="n">
        <v>0</v>
      </c>
      <c r="CE235" s="10" t="n">
        <v>13.8024</v>
      </c>
      <c r="CF235" s="3" t="n">
        <v>1.355354e-13</v>
      </c>
      <c r="CG235" s="3" t="n">
        <v>1690516000000</v>
      </c>
      <c r="CH235" s="3" t="n">
        <v>1.003433</v>
      </c>
      <c r="CI235" s="3" t="n">
        <v>11</v>
      </c>
      <c r="CJ235" s="3" t="n">
        <v>13.8024</v>
      </c>
      <c r="CK235" s="3" t="n">
        <v>0</v>
      </c>
      <c r="CL235" s="3" t="n">
        <v>40572380000000</v>
      </c>
      <c r="CM235" s="3" t="n">
        <v>1.003433</v>
      </c>
      <c r="CN235" s="5" t="inlineStr"/>
      <c r="CO235" s="3" t="n">
        <v>0</v>
      </c>
      <c r="CP235" s="3" t="n">
        <v>0</v>
      </c>
      <c r="CQ235" s="3" t="n">
        <v>0</v>
      </c>
      <c r="CR235" s="3" t="n">
        <v>0</v>
      </c>
      <c r="CS235" s="3" t="n">
        <v>0</v>
      </c>
      <c r="CT235" s="3" t="n">
        <v>0</v>
      </c>
      <c r="CU235" s="3" t="n">
        <v>1</v>
      </c>
      <c r="CV235" s="3" t="n">
        <v>0</v>
      </c>
      <c r="CW235" s="3" t="n">
        <v>2</v>
      </c>
      <c r="CX235" s="3" t="n">
        <v>2</v>
      </c>
      <c r="CY235" s="3" t="n">
        <v>2</v>
      </c>
      <c r="CZ235" s="3" t="n">
        <v>2</v>
      </c>
      <c r="DA235" s="3" t="n">
        <v>2</v>
      </c>
      <c r="DB235" s="3" t="n">
        <v>2</v>
      </c>
      <c r="DC235" s="3" t="n">
        <v>2</v>
      </c>
      <c r="DD235" s="3" t="n">
        <v>2</v>
      </c>
      <c r="DE235" s="3" t="n">
        <v>6</v>
      </c>
      <c r="DF235" s="3" t="n">
        <v>6</v>
      </c>
      <c r="DG235" s="3" t="n">
        <v>22</v>
      </c>
      <c r="DH235" s="3" t="n">
        <v>6</v>
      </c>
      <c r="DI235" s="3" t="n">
        <v>22</v>
      </c>
      <c r="DJ235" s="3" t="n">
        <v>6</v>
      </c>
      <c r="DK235" s="3" t="n">
        <v>22</v>
      </c>
      <c r="DL235" s="3" t="n">
        <v>9</v>
      </c>
    </row>
    <row r="236">
      <c r="A236" s="1" t="n">
        <v>235</v>
      </c>
      <c r="B236" s="3" t="n">
        <v>251</v>
      </c>
      <c r="C236" s="3" t="n">
        <v>8</v>
      </c>
      <c r="D236" s="4" t="inlineStr">
        <is>
          <t>Oriolus oriolus</t>
        </is>
      </c>
      <c r="E236" s="4" t="inlineStr">
        <is>
          <t>b</t>
        </is>
      </c>
      <c r="F236" s="4" t="inlineStr">
        <is>
          <t>m+a</t>
        </is>
      </c>
      <c r="G236" s="4" t="inlineStr">
        <is>
          <t>5mn</t>
        </is>
      </c>
      <c r="H236" s="4" t="inlineStr">
        <is>
          <t>HAZARD</t>
        </is>
      </c>
      <c r="I236" s="4" t="inlineStr">
        <is>
          <t>POLY</t>
        </is>
      </c>
      <c r="J236" s="3" t="n">
        <v>85.85103080706686</v>
      </c>
      <c r="K236" s="5" t="inlineStr"/>
      <c r="L236" s="5" t="inlineStr"/>
      <c r="M236" s="4" t="inlineStr">
        <is>
          <t>OrioOrio-b-5mn-ma-haz-pol-la</t>
        </is>
      </c>
      <c r="N236" s="3" t="n">
        <v>1</v>
      </c>
      <c r="O236" s="3" t="n">
        <v>4</v>
      </c>
      <c r="P236" s="3" t="n">
        <v>85.7398150053933</v>
      </c>
      <c r="Q236" s="3" t="n">
        <v>203.380021651143</v>
      </c>
      <c r="R236" s="4" t="inlineStr">
        <is>
          <t>HAZARD</t>
        </is>
      </c>
      <c r="S236" s="4" t="inlineStr">
        <is>
          <t>POLY</t>
        </is>
      </c>
      <c r="T236" s="4" t="inlineStr">
        <is>
          <t>AIC</t>
        </is>
      </c>
      <c r="U236" s="3" t="n">
        <v>95</v>
      </c>
      <c r="V236" s="3" t="n">
        <v>85.85103080706686</v>
      </c>
      <c r="W236" s="5" t="inlineStr"/>
      <c r="X236" s="5" t="inlineStr"/>
      <c r="Y236" s="6" t="n">
        <v>2</v>
      </c>
      <c r="Z236" s="12" t="n">
        <v>45046.66332428241</v>
      </c>
      <c r="AA236" s="3" t="n">
        <v>0.826041</v>
      </c>
      <c r="AB236" s="4">
        <f>HYPERLINK("file:///OrioOrio-b-5mn-ma-haz-pol-la-wu4jtq58", "OrioOrio-b-5mn-ma-haz-pol-la-wu4jtq58")</f>
        <v/>
      </c>
      <c r="AC236" s="3" t="n">
        <v>3</v>
      </c>
      <c r="AD236" s="3" t="n">
        <v>94</v>
      </c>
      <c r="AE236" s="3" t="n">
        <v>94</v>
      </c>
      <c r="AF236" s="3" t="n">
        <v>0.03191489</v>
      </c>
      <c r="AG236" s="3" t="n">
        <v>0.5711083</v>
      </c>
      <c r="AH236" s="3" t="n">
        <v>0.01111166</v>
      </c>
      <c r="AI236" s="3" t="n">
        <v>0.09166594</v>
      </c>
      <c r="AJ236" s="3" t="n">
        <v>93</v>
      </c>
      <c r="AK236" s="3" t="n">
        <v>85.851</v>
      </c>
      <c r="AL236" s="3" t="n">
        <v>203.38</v>
      </c>
      <c r="AM236" s="3" t="n">
        <v>75</v>
      </c>
      <c r="AN236" s="3" t="n">
        <v>2</v>
      </c>
      <c r="AO236" s="3" t="n">
        <v>0</v>
      </c>
      <c r="AP236" s="3" t="n">
        <v>32.51678</v>
      </c>
      <c r="AQ236" s="11" t="inlineStr"/>
      <c r="AR236" s="5" t="inlineStr"/>
      <c r="AS236" s="5" t="inlineStr"/>
      <c r="AT236" s="5" t="inlineStr"/>
      <c r="AU236" s="3" t="n">
        <v>5.883558e-05</v>
      </c>
      <c r="AV236" s="3" t="n">
        <v>4.280727e-07</v>
      </c>
      <c r="AW236" s="3" t="n">
        <v>5.883525e-05</v>
      </c>
      <c r="AX236" s="3" t="n">
        <v>5.88359e-05</v>
      </c>
      <c r="AY236" s="3" t="n">
        <v>1</v>
      </c>
      <c r="AZ236" s="3" t="n">
        <v>0.8218138</v>
      </c>
      <c r="BA236" s="3" t="n">
        <v>4.280727e-07</v>
      </c>
      <c r="BB236" s="3" t="n">
        <v>0.8218092</v>
      </c>
      <c r="BC236" s="3" t="n">
        <v>0.8218183</v>
      </c>
      <c r="BD236" s="3" t="n">
        <v>1</v>
      </c>
      <c r="BE236" s="3" t="n">
        <v>184.372</v>
      </c>
      <c r="BF236" s="3" t="n">
        <v>2.140364e-07</v>
      </c>
      <c r="BG236" s="3" t="n">
        <v>184.3715</v>
      </c>
      <c r="BH236" s="3" t="n">
        <v>184.3725</v>
      </c>
      <c r="BI236" s="3" t="n">
        <v>1</v>
      </c>
      <c r="BJ236" s="3" t="n">
        <v>0</v>
      </c>
      <c r="BK236" s="3" t="n">
        <v>30.71401</v>
      </c>
      <c r="BL236" s="3" t="n">
        <v>-14.25839</v>
      </c>
      <c r="BM236" s="7" t="n">
        <v>0.8168894</v>
      </c>
      <c r="BN236" s="3" t="n">
        <v>0</v>
      </c>
      <c r="BO236" s="3" t="n">
        <v>0</v>
      </c>
      <c r="BP236" s="4" t="inlineStr">
        <is>
          <t>HAZARD</t>
        </is>
      </c>
      <c r="BQ236" s="4" t="inlineStr">
        <is>
          <t>POLY</t>
        </is>
      </c>
      <c r="BR236" s="3" t="n">
        <v>2</v>
      </c>
      <c r="BS236" s="3" t="n">
        <v>0</v>
      </c>
      <c r="BT236" s="3" t="n">
        <v>0</v>
      </c>
      <c r="BU236" s="3" t="n">
        <v>245.2851</v>
      </c>
      <c r="BV236" s="3" t="n">
        <v>17</v>
      </c>
      <c r="BW236" s="5" t="inlineStr"/>
      <c r="BX236" s="3" t="n">
        <v>0.2988502</v>
      </c>
      <c r="BY236" s="3" t="n">
        <v>0.5711083</v>
      </c>
      <c r="BZ236" s="3" t="n">
        <v>0.1040493</v>
      </c>
      <c r="CA236" s="3" t="n">
        <v>0.8583573</v>
      </c>
      <c r="CB236" s="3" t="n">
        <v>93.00001</v>
      </c>
      <c r="CC236" s="3" t="n">
        <v>0.2988502</v>
      </c>
      <c r="CD236" s="3" t="n">
        <v>0</v>
      </c>
      <c r="CE236" s="10" t="n">
        <v>0.5711083</v>
      </c>
      <c r="CF236" s="3" t="n">
        <v>0.1040493</v>
      </c>
      <c r="CG236" s="3" t="n">
        <v>0.8583573</v>
      </c>
      <c r="CH236" s="3" t="n">
        <v>93.00001</v>
      </c>
      <c r="CI236" s="3" t="n">
        <v>7</v>
      </c>
      <c r="CJ236" s="3" t="n">
        <v>0.5711083</v>
      </c>
      <c r="CK236" s="3" t="n">
        <v>2</v>
      </c>
      <c r="CL236" s="3" t="n">
        <v>21</v>
      </c>
      <c r="CM236" s="3" t="n">
        <v>93.00001</v>
      </c>
      <c r="CN236" s="5" t="inlineStr"/>
      <c r="CO236" s="3" t="n">
        <v>0</v>
      </c>
      <c r="CP236" s="3" t="n">
        <v>0</v>
      </c>
      <c r="CQ236" s="3" t="n">
        <v>0</v>
      </c>
      <c r="CR236" s="3" t="n">
        <v>0</v>
      </c>
      <c r="CS236" s="3" t="n">
        <v>0</v>
      </c>
      <c r="CT236" s="3" t="n">
        <v>1</v>
      </c>
      <c r="CU236" s="3" t="n">
        <v>0</v>
      </c>
      <c r="CV236" s="3" t="n">
        <v>0</v>
      </c>
      <c r="CW236" s="3" t="n">
        <v>3</v>
      </c>
      <c r="CX236" s="3" t="n">
        <v>0</v>
      </c>
      <c r="CY236" s="3" t="n">
        <v>3</v>
      </c>
      <c r="CZ236" s="3" t="n">
        <v>3</v>
      </c>
      <c r="DA236" s="3" t="n">
        <v>3</v>
      </c>
      <c r="DB236" s="3" t="n">
        <v>3</v>
      </c>
      <c r="DC236" s="3" t="n">
        <v>3</v>
      </c>
      <c r="DD236" s="3" t="n">
        <v>3</v>
      </c>
      <c r="DE236" s="3" t="n">
        <v>17</v>
      </c>
      <c r="DF236" s="3" t="n">
        <v>17</v>
      </c>
      <c r="DG236" s="3" t="n">
        <v>11</v>
      </c>
      <c r="DH236" s="3" t="n">
        <v>17</v>
      </c>
      <c r="DI236" s="3" t="n">
        <v>11</v>
      </c>
      <c r="DJ236" s="3" t="n">
        <v>17</v>
      </c>
      <c r="DK236" s="3" t="n">
        <v>11</v>
      </c>
      <c r="DL236" s="3" t="n">
        <v>22</v>
      </c>
    </row>
    <row r="237">
      <c r="A237" s="1" t="n">
        <v>236</v>
      </c>
      <c r="B237" s="3" t="n">
        <v>252</v>
      </c>
      <c r="C237" s="3" t="n">
        <v>8</v>
      </c>
      <c r="D237" s="4" t="inlineStr">
        <is>
          <t>Oriolus oriolus</t>
        </is>
      </c>
      <c r="E237" s="4" t="inlineStr">
        <is>
          <t>b</t>
        </is>
      </c>
      <c r="F237" s="4" t="inlineStr">
        <is>
          <t>m+a</t>
        </is>
      </c>
      <c r="G237" s="4" t="inlineStr">
        <is>
          <t>5mn</t>
        </is>
      </c>
      <c r="H237" s="4" t="inlineStr">
        <is>
          <t>HAZARD</t>
        </is>
      </c>
      <c r="I237" s="4" t="inlineStr">
        <is>
          <t>POLY</t>
        </is>
      </c>
      <c r="J237" s="3" t="n">
        <v>86.01108608482011</v>
      </c>
      <c r="K237" s="5" t="inlineStr"/>
      <c r="L237" s="3" t="n">
        <v>2</v>
      </c>
      <c r="M237" s="4" t="inlineStr">
        <is>
          <t>OrioOrio-b-5mn-ma-haz-pol-la-ma</t>
        </is>
      </c>
      <c r="N237" s="3" t="n">
        <v>1</v>
      </c>
      <c r="O237" s="3" t="n">
        <v>4</v>
      </c>
      <c r="P237" s="3" t="n">
        <v>85.7398150053933</v>
      </c>
      <c r="Q237" s="3" t="n">
        <v>203.380021651143</v>
      </c>
      <c r="R237" s="4" t="inlineStr">
        <is>
          <t>HAZARD</t>
        </is>
      </c>
      <c r="S237" s="4" t="inlineStr">
        <is>
          <t>POLY</t>
        </is>
      </c>
      <c r="T237" s="4" t="inlineStr">
        <is>
          <t>AIC</t>
        </is>
      </c>
      <c r="U237" s="3" t="n">
        <v>95</v>
      </c>
      <c r="V237" s="3" t="n">
        <v>86.01108608482011</v>
      </c>
      <c r="W237" s="5" t="inlineStr"/>
      <c r="X237" s="3" t="n">
        <v>2</v>
      </c>
      <c r="Y237" s="6" t="n">
        <v>2</v>
      </c>
      <c r="Z237" s="12" t="n">
        <v>45046.66332428241</v>
      </c>
      <c r="AA237" s="3" t="n">
        <v>0.828045</v>
      </c>
      <c r="AB237" s="4">
        <f>HYPERLINK("file:///OrioOrio-b-5mn-ma-haz-pol-la-ma-jlse8v7z", "OrioOrio-b-5mn-ma-haz-pol-la-ma-jlse8v7z")</f>
        <v/>
      </c>
      <c r="AC237" s="3" t="n">
        <v>3</v>
      </c>
      <c r="AD237" s="3" t="n">
        <v>94</v>
      </c>
      <c r="AE237" s="3" t="n">
        <v>94</v>
      </c>
      <c r="AF237" s="3" t="n">
        <v>0.03191489</v>
      </c>
      <c r="AG237" s="3" t="n">
        <v>0.5711083</v>
      </c>
      <c r="AH237" s="3" t="n">
        <v>0.01111166</v>
      </c>
      <c r="AI237" s="3" t="n">
        <v>0.09166594</v>
      </c>
      <c r="AJ237" s="3" t="n">
        <v>93</v>
      </c>
      <c r="AK237" s="3" t="n">
        <v>86.0111</v>
      </c>
      <c r="AL237" s="3" t="n">
        <v>203.38</v>
      </c>
      <c r="AM237" s="3" t="n">
        <v>75</v>
      </c>
      <c r="AN237" s="3" t="n">
        <v>2</v>
      </c>
      <c r="AO237" s="3" t="n">
        <v>0</v>
      </c>
      <c r="AP237" s="3" t="n">
        <v>32.51193</v>
      </c>
      <c r="AQ237" s="11" t="inlineStr"/>
      <c r="AR237" s="5" t="inlineStr"/>
      <c r="AS237" s="5" t="inlineStr"/>
      <c r="AT237" s="5" t="inlineStr"/>
      <c r="AU237" s="3" t="n">
        <v>5.888323e-05</v>
      </c>
      <c r="AV237" s="3" t="n">
        <v>4.286789e-07</v>
      </c>
      <c r="AW237" s="3" t="n">
        <v>5.888291e-05</v>
      </c>
      <c r="AX237" s="3" t="n">
        <v>5.888356e-05</v>
      </c>
      <c r="AY237" s="3" t="n">
        <v>1</v>
      </c>
      <c r="AZ237" s="3" t="n">
        <v>0.8211486</v>
      </c>
      <c r="BA237" s="3" t="n">
        <v>4.286789e-07</v>
      </c>
      <c r="BB237" s="3" t="n">
        <v>0.821144</v>
      </c>
      <c r="BC237" s="3" t="n">
        <v>0.8211531</v>
      </c>
      <c r="BD237" s="3" t="n">
        <v>1</v>
      </c>
      <c r="BE237" s="3" t="n">
        <v>184.2974</v>
      </c>
      <c r="BF237" s="3" t="n">
        <v>2.143395e-07</v>
      </c>
      <c r="BG237" s="3" t="n">
        <v>184.2969</v>
      </c>
      <c r="BH237" s="3" t="n">
        <v>184.2979</v>
      </c>
      <c r="BI237" s="3" t="n">
        <v>1</v>
      </c>
      <c r="BJ237" s="3" t="n">
        <v>0</v>
      </c>
      <c r="BK237" s="3" t="n">
        <v>30.70915</v>
      </c>
      <c r="BL237" s="3" t="n">
        <v>-14.25596</v>
      </c>
      <c r="BM237" s="7" t="n">
        <v>0.8175163</v>
      </c>
      <c r="BN237" s="3" t="n">
        <v>0</v>
      </c>
      <c r="BO237" s="3" t="n">
        <v>0</v>
      </c>
      <c r="BP237" s="4" t="inlineStr">
        <is>
          <t>HAZARD</t>
        </is>
      </c>
      <c r="BQ237" s="4" t="inlineStr">
        <is>
          <t>POLY</t>
        </is>
      </c>
      <c r="BR237" s="3" t="n">
        <v>2</v>
      </c>
      <c r="BS237" s="3" t="n">
        <v>0</v>
      </c>
      <c r="BT237" s="3" t="n">
        <v>0</v>
      </c>
      <c r="BU237" s="3" t="n">
        <v>245.2851</v>
      </c>
      <c r="BV237" s="3" t="n">
        <v>17</v>
      </c>
      <c r="BW237" s="5" t="inlineStr"/>
      <c r="BX237" s="3" t="n">
        <v>0.2990923</v>
      </c>
      <c r="BY237" s="3" t="n">
        <v>0.5711083</v>
      </c>
      <c r="BZ237" s="3" t="n">
        <v>0.1041335</v>
      </c>
      <c r="CA237" s="3" t="n">
        <v>0.8590526000000001</v>
      </c>
      <c r="CB237" s="3" t="n">
        <v>93.00001</v>
      </c>
      <c r="CC237" s="3" t="n">
        <v>0.2990923</v>
      </c>
      <c r="CD237" s="3" t="n">
        <v>0</v>
      </c>
      <c r="CE237" s="10" t="n">
        <v>0.5711083</v>
      </c>
      <c r="CF237" s="3" t="n">
        <v>0.1041335</v>
      </c>
      <c r="CG237" s="3" t="n">
        <v>0.8590526000000001</v>
      </c>
      <c r="CH237" s="3" t="n">
        <v>93.00001</v>
      </c>
      <c r="CI237" s="3" t="n">
        <v>7</v>
      </c>
      <c r="CJ237" s="3" t="n">
        <v>0.5711083</v>
      </c>
      <c r="CK237" s="3" t="n">
        <v>2</v>
      </c>
      <c r="CL237" s="3" t="n">
        <v>21</v>
      </c>
      <c r="CM237" s="3" t="n">
        <v>93.00001</v>
      </c>
      <c r="CN237" s="5" t="inlineStr"/>
      <c r="CO237" s="3" t="n">
        <v>0</v>
      </c>
      <c r="CP237" s="3" t="n">
        <v>0</v>
      </c>
      <c r="CQ237" s="3" t="n">
        <v>0</v>
      </c>
      <c r="CR237" s="3" t="n">
        <v>0</v>
      </c>
      <c r="CS237" s="3" t="n">
        <v>0</v>
      </c>
      <c r="CT237" s="3" t="n">
        <v>1</v>
      </c>
      <c r="CU237" s="3" t="n">
        <v>0</v>
      </c>
      <c r="CV237" s="3" t="n">
        <v>0</v>
      </c>
      <c r="CW237" s="3" t="n">
        <v>1</v>
      </c>
      <c r="CX237" s="3" t="n">
        <v>1</v>
      </c>
      <c r="CY237" s="3" t="n">
        <v>1</v>
      </c>
      <c r="CZ237" s="3" t="n">
        <v>1</v>
      </c>
      <c r="DA237" s="3" t="n">
        <v>1</v>
      </c>
      <c r="DB237" s="3" t="n">
        <v>1</v>
      </c>
      <c r="DC237" s="3" t="n">
        <v>1</v>
      </c>
      <c r="DD237" s="3" t="n">
        <v>1</v>
      </c>
      <c r="DE237" s="3" t="n">
        <v>15</v>
      </c>
      <c r="DF237" s="3" t="n">
        <v>15</v>
      </c>
      <c r="DG237" s="3" t="n">
        <v>13</v>
      </c>
      <c r="DH237" s="3" t="n">
        <v>15</v>
      </c>
      <c r="DI237" s="3" t="n">
        <v>13</v>
      </c>
      <c r="DJ237" s="3" t="n">
        <v>15</v>
      </c>
      <c r="DK237" s="3" t="n">
        <v>13</v>
      </c>
      <c r="DL237" s="3" t="n">
        <v>26</v>
      </c>
    </row>
    <row r="238">
      <c r="A238" s="1" t="n">
        <v>237</v>
      </c>
      <c r="B238" t="n">
        <v>253</v>
      </c>
      <c r="C238" t="n">
        <v>8</v>
      </c>
      <c r="D238" s="8" t="inlineStr">
        <is>
          <t>Oriolus oriolus</t>
        </is>
      </c>
      <c r="E238" s="8" t="inlineStr">
        <is>
          <t>b</t>
        </is>
      </c>
      <c r="F238" s="8" t="inlineStr">
        <is>
          <t>m+a</t>
        </is>
      </c>
      <c r="G238" s="8" t="inlineStr">
        <is>
          <t>5mn</t>
        </is>
      </c>
      <c r="H238" s="8" t="inlineStr">
        <is>
          <t>HAZARD</t>
        </is>
      </c>
      <c r="I238" s="8" t="inlineStr">
        <is>
          <t>POLY</t>
        </is>
      </c>
      <c r="J238" t="n">
        <v>85.85098916661782</v>
      </c>
      <c r="K238" t="n">
        <v>199.6548045657437</v>
      </c>
      <c r="L238" s="9" t="inlineStr"/>
      <c r="M238" s="8" t="inlineStr">
        <is>
          <t>OrioOrio-b-5mn-ma-haz-pol-la-ra</t>
        </is>
      </c>
      <c r="N238" t="n">
        <v>1</v>
      </c>
      <c r="O238" t="n">
        <v>4</v>
      </c>
      <c r="P238" t="n">
        <v>85.7398150053933</v>
      </c>
      <c r="Q238" t="n">
        <v>203.380021651143</v>
      </c>
      <c r="R238" s="8" t="inlineStr">
        <is>
          <t>HAZARD</t>
        </is>
      </c>
      <c r="S238" s="8" t="inlineStr">
        <is>
          <t>POLY</t>
        </is>
      </c>
      <c r="T238" s="8" t="inlineStr">
        <is>
          <t>AIC</t>
        </is>
      </c>
      <c r="U238" t="n">
        <v>95</v>
      </c>
      <c r="V238" t="n">
        <v>85.85098916661782</v>
      </c>
      <c r="W238" t="n">
        <v>199.6548045657437</v>
      </c>
      <c r="X238" s="9" t="inlineStr"/>
      <c r="Y238" s="6" t="n">
        <v>2</v>
      </c>
      <c r="Z238" s="2" t="n">
        <v>45046.66332635417</v>
      </c>
      <c r="AA238" t="n">
        <v>0.488042</v>
      </c>
      <c r="AB238" s="8">
        <f>HYPERLINK("file:///OrioOrio-b-5mn-ma-haz-pol-la-ra-7jboiy1p", "OrioOrio-b-5mn-ma-haz-pol-la-ra-7jboiy1p")</f>
        <v/>
      </c>
      <c r="AC238" t="n">
        <v>2</v>
      </c>
      <c r="AD238" t="n">
        <v>94</v>
      </c>
      <c r="AE238" t="n">
        <v>94</v>
      </c>
      <c r="AF238" t="n">
        <v>0.0212766</v>
      </c>
      <c r="AG238" t="n">
        <v>0.7032946</v>
      </c>
      <c r="AH238" t="n">
        <v>0.006042013</v>
      </c>
      <c r="AI238" t="n">
        <v>0.07492428</v>
      </c>
      <c r="AJ238" t="n">
        <v>93</v>
      </c>
      <c r="AK238" t="n">
        <v>85.851</v>
      </c>
      <c r="AL238" t="n">
        <v>199.655</v>
      </c>
      <c r="AM238" t="n">
        <v>50</v>
      </c>
      <c r="AN238" s="9" t="inlineStr"/>
      <c r="AO238" s="9" t="inlineStr"/>
      <c r="AP238" s="9" t="inlineStr"/>
      <c r="AQ238" s="11" t="inlineStr"/>
      <c r="AR238" s="9" t="inlineStr"/>
      <c r="AS238" s="9" t="inlineStr"/>
      <c r="AT238" s="9" t="inlineStr"/>
      <c r="AU238" s="9" t="inlineStr"/>
      <c r="AV238" s="9" t="inlineStr"/>
      <c r="AW238" s="9" t="inlineStr"/>
      <c r="AX238" s="9" t="inlineStr"/>
      <c r="AY238" s="9" t="inlineStr"/>
      <c r="AZ238" s="9" t="inlineStr"/>
      <c r="BA238" s="9" t="inlineStr"/>
      <c r="BB238" s="9" t="inlineStr"/>
      <c r="BC238" s="9" t="inlineStr"/>
      <c r="BD238" s="9" t="inlineStr"/>
      <c r="BE238" s="9" t="inlineStr"/>
      <c r="BF238" s="9" t="inlineStr"/>
      <c r="BG238" s="9" t="inlineStr"/>
      <c r="BH238" s="9" t="inlineStr"/>
      <c r="BI238" s="9" t="inlineStr"/>
      <c r="BJ238" s="9" t="inlineStr"/>
      <c r="BK238" s="9" t="inlineStr"/>
      <c r="BL238" s="9" t="inlineStr"/>
      <c r="BM238" s="11" t="inlineStr"/>
      <c r="BN238" s="9" t="inlineStr"/>
      <c r="BO238" s="9" t="inlineStr"/>
      <c r="BP238" s="13" t="inlineStr"/>
      <c r="BQ238" s="13" t="inlineStr"/>
      <c r="BR238" s="9" t="inlineStr"/>
      <c r="BS238" s="9" t="inlineStr"/>
      <c r="BT238" s="9" t="inlineStr"/>
      <c r="BU238" s="9" t="inlineStr"/>
      <c r="BV238" s="9" t="inlineStr"/>
      <c r="BW238" s="9" t="inlineStr"/>
      <c r="BX238" t="n">
        <v>29.75533</v>
      </c>
      <c r="BY238" t="n">
        <v>0.7032946</v>
      </c>
      <c r="BZ238" t="n">
        <v>8.449757999999999</v>
      </c>
      <c r="CA238" t="n">
        <v>104.7816</v>
      </c>
      <c r="CB238" t="n">
        <v>93.00001</v>
      </c>
      <c r="CC238" t="n">
        <v>29.75533</v>
      </c>
      <c r="CD238" t="n">
        <v>0</v>
      </c>
      <c r="CE238" s="10" t="n">
        <v>0.7032946</v>
      </c>
      <c r="CF238" t="n">
        <v>8.449757999999999</v>
      </c>
      <c r="CG238" t="n">
        <v>104.7816</v>
      </c>
      <c r="CH238" t="n">
        <v>93.00001</v>
      </c>
      <c r="CI238" t="n">
        <v>714</v>
      </c>
      <c r="CJ238" t="n">
        <v>0.7032946</v>
      </c>
      <c r="CK238" t="n">
        <v>203</v>
      </c>
      <c r="CL238" t="n">
        <v>2515</v>
      </c>
      <c r="CM238" t="n">
        <v>93.00001</v>
      </c>
      <c r="CN238" s="9" t="inlineStr"/>
      <c r="CO238" t="n">
        <v>0</v>
      </c>
      <c r="CP238" t="n">
        <v>0</v>
      </c>
      <c r="CQ238" t="n">
        <v>0</v>
      </c>
      <c r="CR238" t="n">
        <v>0</v>
      </c>
      <c r="CS238" t="n">
        <v>0</v>
      </c>
      <c r="CT238" t="n">
        <v>1</v>
      </c>
      <c r="CU238" t="n">
        <v>1</v>
      </c>
      <c r="CV238" t="n">
        <v>0</v>
      </c>
      <c r="CW238" t="n">
        <v>2</v>
      </c>
      <c r="CX238" t="n">
        <v>0</v>
      </c>
      <c r="CY238" t="n">
        <v>2</v>
      </c>
      <c r="CZ238" t="n">
        <v>2</v>
      </c>
      <c r="DA238" t="n">
        <v>2</v>
      </c>
      <c r="DB238" t="n">
        <v>2</v>
      </c>
      <c r="DC238" t="n">
        <v>2</v>
      </c>
      <c r="DD238" t="n">
        <v>2</v>
      </c>
      <c r="DE238" t="n">
        <v>26</v>
      </c>
      <c r="DF238" t="n">
        <v>26</v>
      </c>
      <c r="DG238" t="n">
        <v>2</v>
      </c>
      <c r="DH238" t="n">
        <v>26</v>
      </c>
      <c r="DI238" t="n">
        <v>2</v>
      </c>
      <c r="DJ238" t="n">
        <v>26</v>
      </c>
      <c r="DK238" t="n">
        <v>2</v>
      </c>
      <c r="DL238" t="n">
        <v>21</v>
      </c>
    </row>
    <row r="239">
      <c r="A239" s="1" t="n">
        <v>238</v>
      </c>
      <c r="B239" t="n">
        <v>254</v>
      </c>
      <c r="C239" t="n">
        <v>8</v>
      </c>
      <c r="D239" s="8" t="inlineStr">
        <is>
          <t>Oriolus oriolus</t>
        </is>
      </c>
      <c r="E239" s="8" t="inlineStr">
        <is>
          <t>b</t>
        </is>
      </c>
      <c r="F239" s="8" t="inlineStr">
        <is>
          <t>m+a</t>
        </is>
      </c>
      <c r="G239" s="8" t="inlineStr">
        <is>
          <t>5mn</t>
        </is>
      </c>
      <c r="H239" s="8" t="inlineStr">
        <is>
          <t>HAZARD</t>
        </is>
      </c>
      <c r="I239" s="8" t="inlineStr">
        <is>
          <t>POLY</t>
        </is>
      </c>
      <c r="J239" t="n">
        <v>86.00278639658835</v>
      </c>
      <c r="K239" t="n">
        <v>200.7964922297087</v>
      </c>
      <c r="L239" t="n">
        <v>2</v>
      </c>
      <c r="M239" s="8" t="inlineStr">
        <is>
          <t>OrioOrio-b-5mn-ma-haz-pol-la-ra-ma</t>
        </is>
      </c>
      <c r="N239" t="n">
        <v>1</v>
      </c>
      <c r="O239" t="n">
        <v>4</v>
      </c>
      <c r="P239" t="n">
        <v>85.7398150053933</v>
      </c>
      <c r="Q239" t="n">
        <v>203.380021651143</v>
      </c>
      <c r="R239" s="8" t="inlineStr">
        <is>
          <t>HAZARD</t>
        </is>
      </c>
      <c r="S239" s="8" t="inlineStr">
        <is>
          <t>POLY</t>
        </is>
      </c>
      <c r="T239" s="8" t="inlineStr">
        <is>
          <t>AIC</t>
        </is>
      </c>
      <c r="U239" t="n">
        <v>95</v>
      </c>
      <c r="V239" t="n">
        <v>86.00278639658835</v>
      </c>
      <c r="W239" t="n">
        <v>200.7964922297087</v>
      </c>
      <c r="X239" t="n">
        <v>2</v>
      </c>
      <c r="Y239" s="6" t="n">
        <v>2</v>
      </c>
      <c r="Z239" s="2" t="n">
        <v>45046.66332673611</v>
      </c>
      <c r="AA239" t="n">
        <v>0.4750409999999999</v>
      </c>
      <c r="AB239" s="8">
        <f>HYPERLINK("file:///OrioOrio-b-5mn-ma-haz-pol-la-ra-ma-eg_7ks_t", "OrioOrio-b-5mn-ma-haz-pol-la-ra-ma-eg_7ks_t")</f>
        <v/>
      </c>
      <c r="AC239" t="n">
        <v>2</v>
      </c>
      <c r="AD239" t="n">
        <v>94</v>
      </c>
      <c r="AE239" t="n">
        <v>94</v>
      </c>
      <c r="AF239" t="n">
        <v>0.0212766</v>
      </c>
      <c r="AG239" t="n">
        <v>0.7032946</v>
      </c>
      <c r="AH239" t="n">
        <v>0.006042013</v>
      </c>
      <c r="AI239" t="n">
        <v>0.07492428</v>
      </c>
      <c r="AJ239" t="n">
        <v>93</v>
      </c>
      <c r="AK239" t="n">
        <v>86.00279999999999</v>
      </c>
      <c r="AL239" t="n">
        <v>200.796</v>
      </c>
      <c r="AM239" t="n">
        <v>50</v>
      </c>
      <c r="AN239" s="9" t="inlineStr"/>
      <c r="AO239" s="9" t="inlineStr"/>
      <c r="AP239" s="9" t="inlineStr"/>
      <c r="AQ239" s="11" t="inlineStr"/>
      <c r="AR239" s="9" t="inlineStr"/>
      <c r="AS239" s="9" t="inlineStr"/>
      <c r="AT239" s="9" t="inlineStr"/>
      <c r="AU239" s="9" t="inlineStr"/>
      <c r="AV239" s="9" t="inlineStr"/>
      <c r="AW239" s="9" t="inlineStr"/>
      <c r="AX239" s="9" t="inlineStr"/>
      <c r="AY239" s="9" t="inlineStr"/>
      <c r="AZ239" s="9" t="inlineStr"/>
      <c r="BA239" s="9" t="inlineStr"/>
      <c r="BB239" s="9" t="inlineStr"/>
      <c r="BC239" s="9" t="inlineStr"/>
      <c r="BD239" s="9" t="inlineStr"/>
      <c r="BE239" s="9" t="inlineStr"/>
      <c r="BF239" s="9" t="inlineStr"/>
      <c r="BG239" s="9" t="inlineStr"/>
      <c r="BH239" s="9" t="inlineStr"/>
      <c r="BI239" s="9" t="inlineStr"/>
      <c r="BJ239" s="9" t="inlineStr"/>
      <c r="BK239" s="9" t="inlineStr"/>
      <c r="BL239" s="9" t="inlineStr"/>
      <c r="BM239" s="11" t="inlineStr"/>
      <c r="BN239" s="9" t="inlineStr"/>
      <c r="BO239" s="9" t="inlineStr"/>
      <c r="BP239" s="13" t="inlineStr"/>
      <c r="BQ239" s="13" t="inlineStr"/>
      <c r="BR239" s="9" t="inlineStr"/>
      <c r="BS239" s="9" t="inlineStr"/>
      <c r="BT239" s="9" t="inlineStr"/>
      <c r="BU239" s="9" t="inlineStr"/>
      <c r="BV239" s="9" t="inlineStr"/>
      <c r="BW239" s="9" t="inlineStr"/>
      <c r="BX239" t="n">
        <v>29.49891</v>
      </c>
      <c r="BY239" t="n">
        <v>0.7032946</v>
      </c>
      <c r="BZ239" t="n">
        <v>8.376943000000001</v>
      </c>
      <c r="CA239" t="n">
        <v>103.8787</v>
      </c>
      <c r="CB239" t="n">
        <v>93.00001</v>
      </c>
      <c r="CC239" t="n">
        <v>29.49891</v>
      </c>
      <c r="CD239" t="n">
        <v>0</v>
      </c>
      <c r="CE239" s="10" t="n">
        <v>0.7032946</v>
      </c>
      <c r="CF239" t="n">
        <v>8.376943000000001</v>
      </c>
      <c r="CG239" t="n">
        <v>103.8787</v>
      </c>
      <c r="CH239" t="n">
        <v>93.00001</v>
      </c>
      <c r="CI239" t="n">
        <v>708</v>
      </c>
      <c r="CJ239" t="n">
        <v>0.7032946</v>
      </c>
      <c r="CK239" t="n">
        <v>201</v>
      </c>
      <c r="CL239" t="n">
        <v>2493</v>
      </c>
      <c r="CM239" t="n">
        <v>93.00001</v>
      </c>
      <c r="CN239" s="9" t="inlineStr"/>
      <c r="CO239" t="n">
        <v>0</v>
      </c>
      <c r="CP239" t="n">
        <v>0</v>
      </c>
      <c r="CQ239" t="n">
        <v>0</v>
      </c>
      <c r="CR239" t="n">
        <v>0</v>
      </c>
      <c r="CS239" t="n">
        <v>0</v>
      </c>
      <c r="CT239" t="n">
        <v>1</v>
      </c>
      <c r="CU239" t="n">
        <v>1</v>
      </c>
      <c r="CV239" t="n">
        <v>0</v>
      </c>
      <c r="CW239" t="n">
        <v>3</v>
      </c>
      <c r="CX239" t="n">
        <v>1</v>
      </c>
      <c r="CY239" t="n">
        <v>3</v>
      </c>
      <c r="CZ239" t="n">
        <v>3</v>
      </c>
      <c r="DA239" t="n">
        <v>3</v>
      </c>
      <c r="DB239" t="n">
        <v>3</v>
      </c>
      <c r="DC239" t="n">
        <v>3</v>
      </c>
      <c r="DD239" t="n">
        <v>3</v>
      </c>
      <c r="DE239" t="n">
        <v>27</v>
      </c>
      <c r="DF239" t="n">
        <v>27</v>
      </c>
      <c r="DG239" t="n">
        <v>27</v>
      </c>
      <c r="DH239" t="n">
        <v>27</v>
      </c>
      <c r="DI239" t="n">
        <v>27</v>
      </c>
      <c r="DJ239" t="n">
        <v>27</v>
      </c>
      <c r="DK239" t="n">
        <v>27</v>
      </c>
      <c r="DL239" t="n">
        <v>25</v>
      </c>
    </row>
    <row r="240">
      <c r="A240" s="1" t="n">
        <v>239</v>
      </c>
      <c r="B240" t="n">
        <v>256</v>
      </c>
      <c r="C240" t="n">
        <v>8</v>
      </c>
      <c r="D240" s="8" t="inlineStr">
        <is>
          <t>Oriolus oriolus</t>
        </is>
      </c>
      <c r="E240" s="8" t="inlineStr">
        <is>
          <t>b</t>
        </is>
      </c>
      <c r="F240" s="8" t="inlineStr">
        <is>
          <t>m+a</t>
        </is>
      </c>
      <c r="G240" s="8" t="inlineStr">
        <is>
          <t>5mn</t>
        </is>
      </c>
      <c r="H240" s="8" t="inlineStr">
        <is>
          <t>HAZARD</t>
        </is>
      </c>
      <c r="I240" s="8" t="inlineStr">
        <is>
          <t>POLY</t>
        </is>
      </c>
      <c r="J240" s="9" t="inlineStr"/>
      <c r="K240" t="n">
        <v>100</v>
      </c>
      <c r="L240" s="9" t="inlineStr"/>
      <c r="M240" s="8" t="inlineStr">
        <is>
          <t>OrioOrio-b-5mn-ma-haz-pol-r100</t>
        </is>
      </c>
      <c r="N240" t="n">
        <v>0</v>
      </c>
      <c r="O240" t="n">
        <v>4</v>
      </c>
      <c r="P240" t="n">
        <v>85.7398150053933</v>
      </c>
      <c r="Q240" t="n">
        <v>203.380021651143</v>
      </c>
      <c r="R240" s="8" t="inlineStr">
        <is>
          <t>HAZARD</t>
        </is>
      </c>
      <c r="S240" s="8" t="inlineStr">
        <is>
          <t>POLY</t>
        </is>
      </c>
      <c r="T240" s="8" t="inlineStr">
        <is>
          <t>AIC</t>
        </is>
      </c>
      <c r="U240" t="n">
        <v>95</v>
      </c>
      <c r="V240" s="9" t="inlineStr"/>
      <c r="W240" t="n">
        <v>100</v>
      </c>
      <c r="X240" s="9" t="inlineStr"/>
      <c r="Y240" s="6" t="n">
        <v>2</v>
      </c>
      <c r="Z240" s="2" t="n">
        <v>45046.66332934028</v>
      </c>
      <c r="AA240" t="n">
        <v>0.365935</v>
      </c>
      <c r="AB240" s="8">
        <f>HYPERLINK("file:///OrioOrio-b-5mn-ma-haz-pol-r100-7nffrl4s", "OrioOrio-b-5mn-ma-haz-pol-r100-7nffrl4s")</f>
        <v/>
      </c>
      <c r="AC240" t="n">
        <v>2</v>
      </c>
      <c r="AD240" t="n">
        <v>94</v>
      </c>
      <c r="AE240" t="n">
        <v>94</v>
      </c>
      <c r="AF240" t="n">
        <v>0.0212766</v>
      </c>
      <c r="AG240" t="n">
        <v>0.7032946</v>
      </c>
      <c r="AH240" t="n">
        <v>0.006042012</v>
      </c>
      <c r="AI240" t="n">
        <v>0.0749243</v>
      </c>
      <c r="AJ240" t="n">
        <v>93</v>
      </c>
      <c r="AK240" t="n">
        <v>0</v>
      </c>
      <c r="AL240" t="n">
        <v>100</v>
      </c>
      <c r="AM240" t="n">
        <v>50</v>
      </c>
      <c r="AN240" s="9" t="inlineStr"/>
      <c r="AO240" s="9" t="inlineStr"/>
      <c r="AP240" s="9" t="inlineStr"/>
      <c r="AQ240" s="11" t="inlineStr"/>
      <c r="AR240" s="9" t="inlineStr"/>
      <c r="AS240" s="9" t="inlineStr"/>
      <c r="AT240" s="9" t="inlineStr"/>
      <c r="AU240" s="9" t="inlineStr"/>
      <c r="AV240" s="9" t="inlineStr"/>
      <c r="AW240" s="9" t="inlineStr"/>
      <c r="AX240" s="9" t="inlineStr"/>
      <c r="AY240" s="9" t="inlineStr"/>
      <c r="AZ240" s="9" t="inlineStr"/>
      <c r="BA240" s="9" t="inlineStr"/>
      <c r="BB240" s="9" t="inlineStr"/>
      <c r="BC240" s="9" t="inlineStr"/>
      <c r="BD240" s="9" t="inlineStr"/>
      <c r="BE240" s="9" t="inlineStr"/>
      <c r="BF240" s="9" t="inlineStr"/>
      <c r="BG240" s="9" t="inlineStr"/>
      <c r="BH240" s="9" t="inlineStr"/>
      <c r="BI240" s="9" t="inlineStr"/>
      <c r="BJ240" s="9" t="inlineStr"/>
      <c r="BK240" s="9" t="inlineStr"/>
      <c r="BL240" s="9" t="inlineStr"/>
      <c r="BM240" s="11" t="inlineStr"/>
      <c r="BN240" s="9" t="inlineStr"/>
      <c r="BO240" s="9" t="inlineStr"/>
      <c r="BP240" s="13" t="inlineStr"/>
      <c r="BQ240" s="13" t="inlineStr"/>
      <c r="BR240" s="9" t="inlineStr"/>
      <c r="BS240" s="9" t="inlineStr"/>
      <c r="BT240" s="9" t="inlineStr"/>
      <c r="BU240" s="9" t="inlineStr"/>
      <c r="BV240" s="9" t="inlineStr"/>
      <c r="BW240" s="9" t="inlineStr"/>
      <c r="BX240" t="n">
        <v>33.86275</v>
      </c>
      <c r="BY240" t="n">
        <v>0.7032946</v>
      </c>
      <c r="BZ240" t="n">
        <v>9.616160000000001</v>
      </c>
      <c r="CA240" t="n">
        <v>119.2457</v>
      </c>
      <c r="CB240" t="n">
        <v>92.99999</v>
      </c>
      <c r="CC240" t="n">
        <v>33.86275</v>
      </c>
      <c r="CD240" t="n">
        <v>0</v>
      </c>
      <c r="CE240" s="10" t="n">
        <v>0.7032946</v>
      </c>
      <c r="CF240" t="n">
        <v>9.616160000000001</v>
      </c>
      <c r="CG240" t="n">
        <v>119.2457</v>
      </c>
      <c r="CH240" t="n">
        <v>92.99999</v>
      </c>
      <c r="CI240" t="n">
        <v>813</v>
      </c>
      <c r="CJ240" t="n">
        <v>0.7032946</v>
      </c>
      <c r="CK240" t="n">
        <v>231</v>
      </c>
      <c r="CL240" t="n">
        <v>2862</v>
      </c>
      <c r="CM240" t="n">
        <v>92.99999</v>
      </c>
      <c r="CN240" s="9" t="inlineStr"/>
      <c r="CO240" t="n">
        <v>0</v>
      </c>
      <c r="CP240" t="n">
        <v>0</v>
      </c>
      <c r="CQ240" t="n">
        <v>0</v>
      </c>
      <c r="CR240" t="n">
        <v>0</v>
      </c>
      <c r="CS240" t="n">
        <v>0</v>
      </c>
      <c r="CT240" t="n">
        <v>0</v>
      </c>
      <c r="CU240" t="n">
        <v>1</v>
      </c>
      <c r="CV240" t="n">
        <v>1</v>
      </c>
      <c r="CW240" t="n">
        <v>1</v>
      </c>
      <c r="CX240" t="n">
        <v>0</v>
      </c>
      <c r="CY240" t="n">
        <v>1</v>
      </c>
      <c r="CZ240" t="n">
        <v>1</v>
      </c>
      <c r="DA240" t="n">
        <v>1</v>
      </c>
      <c r="DB240" t="n">
        <v>1</v>
      </c>
      <c r="DC240" t="n">
        <v>1</v>
      </c>
      <c r="DD240" t="n">
        <v>1</v>
      </c>
      <c r="DE240" t="n">
        <v>24</v>
      </c>
      <c r="DF240" t="n">
        <v>24</v>
      </c>
      <c r="DG240" t="n">
        <v>4</v>
      </c>
      <c r="DH240" t="n">
        <v>24</v>
      </c>
      <c r="DI240" t="n">
        <v>4</v>
      </c>
      <c r="DJ240" t="n">
        <v>24</v>
      </c>
      <c r="DK240" t="n">
        <v>4</v>
      </c>
      <c r="DL240" t="n">
        <v>4</v>
      </c>
    </row>
    <row r="241">
      <c r="A241" s="1" t="n">
        <v>240</v>
      </c>
      <c r="B241" t="n">
        <v>257</v>
      </c>
      <c r="C241" t="n">
        <v>8</v>
      </c>
      <c r="D241" s="8" t="inlineStr">
        <is>
          <t>Oriolus oriolus</t>
        </is>
      </c>
      <c r="E241" s="8" t="inlineStr">
        <is>
          <t>b</t>
        </is>
      </c>
      <c r="F241" s="8" t="inlineStr">
        <is>
          <t>m+a</t>
        </is>
      </c>
      <c r="G241" s="8" t="inlineStr">
        <is>
          <t>5mn</t>
        </is>
      </c>
      <c r="H241" s="8" t="inlineStr">
        <is>
          <t>HAZARD</t>
        </is>
      </c>
      <c r="I241" s="8" t="inlineStr">
        <is>
          <t>POLY</t>
        </is>
      </c>
      <c r="J241" s="9" t="inlineStr"/>
      <c r="K241" t="n">
        <v>200</v>
      </c>
      <c r="L241" s="9" t="inlineStr"/>
      <c r="M241" s="8" t="inlineStr">
        <is>
          <t>OrioOrio-b-5mn-ma-haz-pol-r200</t>
        </is>
      </c>
      <c r="N241" t="n">
        <v>0</v>
      </c>
      <c r="O241" t="n">
        <v>4</v>
      </c>
      <c r="P241" t="n">
        <v>85.7398150053933</v>
      </c>
      <c r="Q241" t="n">
        <v>203.380021651143</v>
      </c>
      <c r="R241" s="8" t="inlineStr">
        <is>
          <t>HAZARD</t>
        </is>
      </c>
      <c r="S241" s="8" t="inlineStr">
        <is>
          <t>POLY</t>
        </is>
      </c>
      <c r="T241" s="8" t="inlineStr">
        <is>
          <t>AIC</t>
        </is>
      </c>
      <c r="U241" t="n">
        <v>95</v>
      </c>
      <c r="V241" s="9" t="inlineStr"/>
      <c r="W241" t="n">
        <v>200</v>
      </c>
      <c r="X241" s="9" t="inlineStr"/>
      <c r="Y241" s="6" t="n">
        <v>2</v>
      </c>
      <c r="Z241" s="2" t="n">
        <v>45046.6633302199</v>
      </c>
      <c r="AA241" t="n">
        <v>0.429007</v>
      </c>
      <c r="AB241" s="8">
        <f>HYPERLINK("file:///OrioOrio-b-5mn-ma-haz-pol-r200-8ohya1ca", "OrioOrio-b-5mn-ma-haz-pol-r200-8ohya1ca")</f>
        <v/>
      </c>
      <c r="AC241" t="n">
        <v>3</v>
      </c>
      <c r="AD241" t="n">
        <v>94</v>
      </c>
      <c r="AE241" t="n">
        <v>94</v>
      </c>
      <c r="AF241" t="n">
        <v>0.03191489</v>
      </c>
      <c r="AG241" t="n">
        <v>0.5711084</v>
      </c>
      <c r="AH241" t="n">
        <v>0.01111166</v>
      </c>
      <c r="AI241" t="n">
        <v>0.09166595</v>
      </c>
      <c r="AJ241" t="n">
        <v>93</v>
      </c>
      <c r="AK241" t="n">
        <v>0</v>
      </c>
      <c r="AL241" t="n">
        <v>200</v>
      </c>
      <c r="AM241" t="n">
        <v>75</v>
      </c>
      <c r="AN241" t="n">
        <v>2</v>
      </c>
      <c r="AO241" t="n">
        <v>1.747459999999997</v>
      </c>
      <c r="AP241" t="n">
        <v>34.48486</v>
      </c>
      <c r="AQ241" s="11" t="inlineStr"/>
      <c r="AR241" s="9" t="inlineStr"/>
      <c r="AS241" s="9" t="inlineStr"/>
      <c r="AT241" s="9" t="inlineStr"/>
      <c r="AU241" t="n">
        <v>9.359535e-05</v>
      </c>
      <c r="AV241" t="n">
        <v>8.748968</v>
      </c>
      <c r="AW241" t="n">
        <v>2.890191e-16</v>
      </c>
      <c r="AX241" t="n">
        <v>30309730</v>
      </c>
      <c r="AY241" t="n">
        <v>1</v>
      </c>
      <c r="AZ241" t="n">
        <v>0.5342146</v>
      </c>
      <c r="BA241" t="n">
        <v>8.748965999999999</v>
      </c>
      <c r="BB241" t="n">
        <v>1.649638e-12</v>
      </c>
      <c r="BC241" t="n">
        <v>1</v>
      </c>
      <c r="BD241" t="n">
        <v>1</v>
      </c>
      <c r="BE241" t="n">
        <v>146.18</v>
      </c>
      <c r="BF241" t="n">
        <v>4.374483</v>
      </c>
      <c r="BG241" t="n">
        <v>4.008774e-08</v>
      </c>
      <c r="BH241" t="n">
        <v>533045300000</v>
      </c>
      <c r="BI241" t="n">
        <v>1</v>
      </c>
      <c r="BJ241" t="n">
        <v>0</v>
      </c>
      <c r="BK241" t="n">
        <v>32.68209</v>
      </c>
      <c r="BL241" t="n">
        <v>-15.24243</v>
      </c>
      <c r="BM241" s="7" t="n">
        <v>0.8832915</v>
      </c>
      <c r="BN241" t="n">
        <v>0</v>
      </c>
      <c r="BO241" t="n">
        <v>0</v>
      </c>
      <c r="BP241" s="8" t="inlineStr">
        <is>
          <t>HAZARD</t>
        </is>
      </c>
      <c r="BQ241" s="8" t="inlineStr">
        <is>
          <t>POLY</t>
        </is>
      </c>
      <c r="BR241" t="n">
        <v>2</v>
      </c>
      <c r="BS241" t="n">
        <v>0</v>
      </c>
      <c r="BT241" t="n">
        <v>0</v>
      </c>
      <c r="BU241" t="n">
        <v>116.9131</v>
      </c>
      <c r="BV241" t="n">
        <v>2.777041</v>
      </c>
      <c r="BW241" s="9" t="inlineStr"/>
      <c r="BX241" t="n">
        <v>0.4754094</v>
      </c>
      <c r="BY241" t="n">
        <v>8.767588999999999</v>
      </c>
      <c r="BZ241" t="n">
        <v>2.449573e-12</v>
      </c>
      <c r="CA241" t="n">
        <v>92266730000</v>
      </c>
      <c r="CB241" t="n">
        <v>1.00854</v>
      </c>
      <c r="CC241" t="n">
        <v>0.4754094</v>
      </c>
      <c r="CD241" t="n">
        <v>7.785289099999999</v>
      </c>
      <c r="CE241" s="10" t="n">
        <v>8.767588999999999</v>
      </c>
      <c r="CF241" t="n">
        <v>2.449573e-12</v>
      </c>
      <c r="CG241" t="n">
        <v>92266730000</v>
      </c>
      <c r="CH241" t="n">
        <v>1.00854</v>
      </c>
      <c r="CI241" t="n">
        <v>11</v>
      </c>
      <c r="CJ241" t="n">
        <v>8.767588999999999</v>
      </c>
      <c r="CK241" t="n">
        <v>0</v>
      </c>
      <c r="CL241" t="n">
        <v>2214402000000</v>
      </c>
      <c r="CM241" t="n">
        <v>1.00854</v>
      </c>
      <c r="CN241" s="9" t="inlineStr"/>
      <c r="CO241" t="n">
        <v>0</v>
      </c>
      <c r="CP241" t="n">
        <v>0</v>
      </c>
      <c r="CQ241" t="n">
        <v>0</v>
      </c>
      <c r="CR241" t="n">
        <v>0</v>
      </c>
      <c r="CS241" t="n">
        <v>0</v>
      </c>
      <c r="CT241" t="n">
        <v>0</v>
      </c>
      <c r="CU241" t="n">
        <v>2</v>
      </c>
      <c r="CV241" t="n">
        <v>1</v>
      </c>
      <c r="CW241" t="n">
        <v>0</v>
      </c>
      <c r="CX241" t="n">
        <v>1</v>
      </c>
      <c r="CY241" t="n">
        <v>0</v>
      </c>
      <c r="CZ241" t="n">
        <v>0</v>
      </c>
      <c r="DA241" t="n">
        <v>0</v>
      </c>
      <c r="DB241" t="n">
        <v>0</v>
      </c>
      <c r="DC241" t="n">
        <v>0</v>
      </c>
      <c r="DD241" t="n">
        <v>0</v>
      </c>
      <c r="DE241" t="n">
        <v>4</v>
      </c>
      <c r="DF241" t="n">
        <v>4</v>
      </c>
      <c r="DG241" t="n">
        <v>24</v>
      </c>
      <c r="DH241" t="n">
        <v>4</v>
      </c>
      <c r="DI241" t="n">
        <v>24</v>
      </c>
      <c r="DJ241" t="n">
        <v>4</v>
      </c>
      <c r="DK241" t="n">
        <v>24</v>
      </c>
      <c r="DL241" t="n">
        <v>7</v>
      </c>
    </row>
    <row r="242">
      <c r="A242" s="1" t="n">
        <v>241</v>
      </c>
      <c r="B242" t="n">
        <v>258</v>
      </c>
      <c r="C242" t="n">
        <v>8</v>
      </c>
      <c r="D242" s="8" t="inlineStr">
        <is>
          <t>Oriolus oriolus</t>
        </is>
      </c>
      <c r="E242" s="8" t="inlineStr">
        <is>
          <t>b</t>
        </is>
      </c>
      <c r="F242" s="8" t="inlineStr">
        <is>
          <t>m+a</t>
        </is>
      </c>
      <c r="G242" s="8" t="inlineStr">
        <is>
          <t>5mn</t>
        </is>
      </c>
      <c r="H242" s="8" t="inlineStr">
        <is>
          <t>HAZARD</t>
        </is>
      </c>
      <c r="I242" s="8" t="inlineStr">
        <is>
          <t>POLY</t>
        </is>
      </c>
      <c r="J242" t="n">
        <v>20</v>
      </c>
      <c r="K242" s="9" t="inlineStr"/>
      <c r="L242" s="9" t="inlineStr"/>
      <c r="M242" s="8" t="inlineStr">
        <is>
          <t>OrioOrio-b-5mn-ma-haz-pol-l20</t>
        </is>
      </c>
      <c r="N242" t="n">
        <v>0</v>
      </c>
      <c r="O242" t="n">
        <v>4</v>
      </c>
      <c r="P242" t="n">
        <v>85.7398150053933</v>
      </c>
      <c r="Q242" t="n">
        <v>203.380021651143</v>
      </c>
      <c r="R242" s="8" t="inlineStr">
        <is>
          <t>HAZARD</t>
        </is>
      </c>
      <c r="S242" s="8" t="inlineStr">
        <is>
          <t>POLY</t>
        </is>
      </c>
      <c r="T242" s="8" t="inlineStr">
        <is>
          <t>AIC</t>
        </is>
      </c>
      <c r="U242" t="n">
        <v>95</v>
      </c>
      <c r="V242" t="n">
        <v>20</v>
      </c>
      <c r="W242" s="9" t="inlineStr"/>
      <c r="X242" s="9" t="inlineStr"/>
      <c r="Y242" s="6" t="n">
        <v>2</v>
      </c>
      <c r="Z242" s="2" t="n">
        <v>45046.66333027778</v>
      </c>
      <c r="AA242" t="n">
        <v>0.471975</v>
      </c>
      <c r="AB242" s="8">
        <f>HYPERLINK("file:///OrioOrio-b-5mn-ma-haz-pol-l20-z4amk1q0", "OrioOrio-b-5mn-ma-haz-pol-l20-z4amk1q0")</f>
        <v/>
      </c>
      <c r="AC242" t="n">
        <v>4</v>
      </c>
      <c r="AD242" t="n">
        <v>94</v>
      </c>
      <c r="AE242" t="n">
        <v>94</v>
      </c>
      <c r="AF242" t="n">
        <v>0.04255319</v>
      </c>
      <c r="AG242" t="n">
        <v>0.4918694</v>
      </c>
      <c r="AH242" t="n">
        <v>0.01688465</v>
      </c>
      <c r="AI242" t="n">
        <v>0.1072438</v>
      </c>
      <c r="AJ242" t="n">
        <v>93</v>
      </c>
      <c r="AK242" t="n">
        <v>20</v>
      </c>
      <c r="AL242" t="n">
        <v>203.38</v>
      </c>
      <c r="AM242" t="n">
        <v>100</v>
      </c>
      <c r="AN242" t="n">
        <v>2</v>
      </c>
      <c r="AO242" t="n">
        <v>1.99991</v>
      </c>
      <c r="AP242" t="n">
        <v>44.58787</v>
      </c>
      <c r="AQ242" s="11" t="inlineStr"/>
      <c r="AR242" s="9" t="inlineStr"/>
      <c r="AS242" s="9" t="inlineStr"/>
      <c r="AT242" s="9" t="inlineStr"/>
      <c r="AU242" t="n">
        <v>4.882403e-05</v>
      </c>
      <c r="AV242" t="n">
        <v>2.977629e-07</v>
      </c>
      <c r="AW242" t="n">
        <v>4.882397e-05</v>
      </c>
      <c r="AX242" t="n">
        <v>4.88241e-05</v>
      </c>
      <c r="AY242" t="n">
        <v>2</v>
      </c>
      <c r="AZ242" t="n">
        <v>0.9903296</v>
      </c>
      <c r="BA242" t="n">
        <v>2.977629e-07</v>
      </c>
      <c r="BB242" t="n">
        <v>0.9903283000000001</v>
      </c>
      <c r="BC242" t="n">
        <v>0.9903309</v>
      </c>
      <c r="BD242" t="n">
        <v>2</v>
      </c>
      <c r="BE242" t="n">
        <v>202.3943</v>
      </c>
      <c r="BF242" t="n">
        <v>1.488814e-07</v>
      </c>
      <c r="BG242" t="n">
        <v>202.3941</v>
      </c>
      <c r="BH242" t="n">
        <v>202.3944</v>
      </c>
      <c r="BI242" t="n">
        <v>2</v>
      </c>
      <c r="BJ242" t="n">
        <v>56.58787</v>
      </c>
      <c r="BK242" t="n">
        <v>43.36046</v>
      </c>
      <c r="BL242" t="n">
        <v>-20.29394</v>
      </c>
      <c r="BM242" s="7" t="n">
        <v>0.8033246000000001</v>
      </c>
      <c r="BN242" t="n">
        <v>0</v>
      </c>
      <c r="BO242" t="n">
        <v>0</v>
      </c>
      <c r="BP242" s="8" t="inlineStr">
        <is>
          <t>HAZARD</t>
        </is>
      </c>
      <c r="BQ242" s="8" t="inlineStr">
        <is>
          <t>POLY</t>
        </is>
      </c>
      <c r="BR242" t="n">
        <v>2</v>
      </c>
      <c r="BS242" t="n">
        <v>0</v>
      </c>
      <c r="BT242" t="n">
        <v>0</v>
      </c>
      <c r="BU242" t="n">
        <v>251.5354</v>
      </c>
      <c r="BV242" t="n">
        <v>15</v>
      </c>
      <c r="BW242" s="9" t="inlineStr"/>
      <c r="BX242" t="n">
        <v>0.3306632</v>
      </c>
      <c r="BY242" t="n">
        <v>0.4918694</v>
      </c>
      <c r="BZ242" t="n">
        <v>0.1312036</v>
      </c>
      <c r="CA242" t="n">
        <v>0.8333473</v>
      </c>
      <c r="CB242" t="n">
        <v>92.99999</v>
      </c>
      <c r="CC242" t="n">
        <v>0.3306632</v>
      </c>
      <c r="CD242" t="n">
        <v>0</v>
      </c>
      <c r="CE242" s="10" t="n">
        <v>0.4918694</v>
      </c>
      <c r="CF242" t="n">
        <v>0.1312036</v>
      </c>
      <c r="CG242" t="n">
        <v>0.8333473</v>
      </c>
      <c r="CH242" t="n">
        <v>92.99999</v>
      </c>
      <c r="CI242" t="n">
        <v>8</v>
      </c>
      <c r="CJ242" t="n">
        <v>0.4918694</v>
      </c>
      <c r="CK242" t="n">
        <v>3</v>
      </c>
      <c r="CL242" t="n">
        <v>20</v>
      </c>
      <c r="CM242" t="n">
        <v>92.99999</v>
      </c>
      <c r="CN242" s="9" t="inlineStr"/>
      <c r="CO242" t="n">
        <v>0</v>
      </c>
      <c r="CP242" t="n">
        <v>0</v>
      </c>
      <c r="CQ242" t="n">
        <v>0</v>
      </c>
      <c r="CR242" t="n">
        <v>0</v>
      </c>
      <c r="CS242" t="n">
        <v>0</v>
      </c>
      <c r="CT242" t="n">
        <v>1</v>
      </c>
      <c r="CU242" t="n">
        <v>0</v>
      </c>
      <c r="CV242" t="n">
        <v>1</v>
      </c>
      <c r="CW242" t="n">
        <v>1</v>
      </c>
      <c r="CX242" t="n">
        <v>0</v>
      </c>
      <c r="CY242" t="n">
        <v>1</v>
      </c>
      <c r="CZ242" t="n">
        <v>1</v>
      </c>
      <c r="DA242" t="n">
        <v>1</v>
      </c>
      <c r="DB242" t="n">
        <v>1</v>
      </c>
      <c r="DC242" t="n">
        <v>1</v>
      </c>
      <c r="DD242" t="n">
        <v>1</v>
      </c>
      <c r="DE242" t="n">
        <v>19</v>
      </c>
      <c r="DF242" t="n">
        <v>19</v>
      </c>
      <c r="DG242" t="n">
        <v>9</v>
      </c>
      <c r="DH242" t="n">
        <v>19</v>
      </c>
      <c r="DI242" t="n">
        <v>9</v>
      </c>
      <c r="DJ242" t="n">
        <v>19</v>
      </c>
      <c r="DK242" t="n">
        <v>9</v>
      </c>
      <c r="DL242" t="n">
        <v>15</v>
      </c>
    </row>
    <row r="243">
      <c r="A243" s="1" t="n">
        <v>242</v>
      </c>
      <c r="B243" t="n">
        <v>259</v>
      </c>
      <c r="C243" t="n">
        <v>8</v>
      </c>
      <c r="D243" s="8" t="inlineStr">
        <is>
          <t>Oriolus oriolus</t>
        </is>
      </c>
      <c r="E243" s="8" t="inlineStr">
        <is>
          <t>b</t>
        </is>
      </c>
      <c r="F243" s="8" t="inlineStr">
        <is>
          <t>m+a</t>
        </is>
      </c>
      <c r="G243" s="8" t="inlineStr">
        <is>
          <t>5mn</t>
        </is>
      </c>
      <c r="H243" s="8" t="inlineStr">
        <is>
          <t>HAZARD</t>
        </is>
      </c>
      <c r="I243" s="8" t="inlineStr">
        <is>
          <t>POLY</t>
        </is>
      </c>
      <c r="J243" t="n">
        <v>20</v>
      </c>
      <c r="K243" t="n">
        <v>100</v>
      </c>
      <c r="L243" s="9" t="inlineStr"/>
      <c r="M243" s="8" t="inlineStr">
        <is>
          <t>OrioOrio-b-5mn-ma-haz-pol-l20-r100</t>
        </is>
      </c>
      <c r="N243" t="n">
        <v>0</v>
      </c>
      <c r="O243" t="n">
        <v>4</v>
      </c>
      <c r="P243" t="n">
        <v>85.7398150053933</v>
      </c>
      <c r="Q243" t="n">
        <v>203.380021651143</v>
      </c>
      <c r="R243" s="8" t="inlineStr">
        <is>
          <t>HAZARD</t>
        </is>
      </c>
      <c r="S243" s="8" t="inlineStr">
        <is>
          <t>POLY</t>
        </is>
      </c>
      <c r="T243" s="8" t="inlineStr">
        <is>
          <t>AIC</t>
        </is>
      </c>
      <c r="U243" t="n">
        <v>95</v>
      </c>
      <c r="V243" t="n">
        <v>20</v>
      </c>
      <c r="W243" t="n">
        <v>100</v>
      </c>
      <c r="X243" s="9" t="inlineStr"/>
      <c r="Y243" s="6" t="n">
        <v>2</v>
      </c>
      <c r="Z243" s="2" t="n">
        <v>45046.66333081019</v>
      </c>
      <c r="AA243" t="n">
        <v>0.308002</v>
      </c>
      <c r="AB243" s="8">
        <f>HYPERLINK("file:///OrioOrio-b-5mn-ma-haz-pol-l20-r100-p07829pg", "OrioOrio-b-5mn-ma-haz-pol-l20-r100-p07829pg")</f>
        <v/>
      </c>
      <c r="AC243" t="n">
        <v>2</v>
      </c>
      <c r="AD243" t="n">
        <v>94</v>
      </c>
      <c r="AE243" t="n">
        <v>94</v>
      </c>
      <c r="AF243" t="n">
        <v>0.0212766</v>
      </c>
      <c r="AG243" t="n">
        <v>0.7032946</v>
      </c>
      <c r="AH243" t="n">
        <v>0.006042012</v>
      </c>
      <c r="AI243" t="n">
        <v>0.0749243</v>
      </c>
      <c r="AJ243" t="n">
        <v>93</v>
      </c>
      <c r="AK243" t="n">
        <v>20</v>
      </c>
      <c r="AL243" t="n">
        <v>100</v>
      </c>
      <c r="AM243" t="n">
        <v>50</v>
      </c>
      <c r="AN243" s="9" t="inlineStr"/>
      <c r="AO243" s="9" t="inlineStr"/>
      <c r="AP243" s="9" t="inlineStr"/>
      <c r="AQ243" s="11" t="inlineStr"/>
      <c r="AR243" s="9" t="inlineStr"/>
      <c r="AS243" s="9" t="inlineStr"/>
      <c r="AT243" s="9" t="inlineStr"/>
      <c r="AU243" s="9" t="inlineStr"/>
      <c r="AV243" s="9" t="inlineStr"/>
      <c r="AW243" s="9" t="inlineStr"/>
      <c r="AX243" s="9" t="inlineStr"/>
      <c r="AY243" s="9" t="inlineStr"/>
      <c r="AZ243" s="9" t="inlineStr"/>
      <c r="BA243" s="9" t="inlineStr"/>
      <c r="BB243" s="9" t="inlineStr"/>
      <c r="BC243" s="9" t="inlineStr"/>
      <c r="BD243" s="9" t="inlineStr"/>
      <c r="BE243" s="9" t="inlineStr"/>
      <c r="BF243" s="9" t="inlineStr"/>
      <c r="BG243" s="9" t="inlineStr"/>
      <c r="BH243" s="9" t="inlineStr"/>
      <c r="BI243" s="9" t="inlineStr"/>
      <c r="BJ243" s="9" t="inlineStr"/>
      <c r="BK243" s="9" t="inlineStr"/>
      <c r="BL243" s="9" t="inlineStr"/>
      <c r="BM243" s="11" t="inlineStr"/>
      <c r="BN243" s="9" t="inlineStr"/>
      <c r="BO243" s="9" t="inlineStr"/>
      <c r="BP243" s="13" t="inlineStr"/>
      <c r="BQ243" s="13" t="inlineStr"/>
      <c r="BR243" s="9" t="inlineStr"/>
      <c r="BS243" s="9" t="inlineStr"/>
      <c r="BT243" s="9" t="inlineStr"/>
      <c r="BU243" s="9" t="inlineStr"/>
      <c r="BV243" s="9" t="inlineStr"/>
      <c r="BW243" s="9" t="inlineStr"/>
      <c r="BX243" t="n">
        <v>42.32844</v>
      </c>
      <c r="BY243" t="n">
        <v>0.7032946</v>
      </c>
      <c r="BZ243" t="n">
        <v>12.0202</v>
      </c>
      <c r="CA243" t="n">
        <v>149.0571</v>
      </c>
      <c r="CB243" t="n">
        <v>92.99999</v>
      </c>
      <c r="CC243" t="n">
        <v>42.32844</v>
      </c>
      <c r="CD243" t="n">
        <v>0</v>
      </c>
      <c r="CE243" s="10" t="n">
        <v>0.7032946</v>
      </c>
      <c r="CF243" t="n">
        <v>12.0202</v>
      </c>
      <c r="CG243" t="n">
        <v>149.0571</v>
      </c>
      <c r="CH243" t="n">
        <v>92.99999</v>
      </c>
      <c r="CI243" t="n">
        <v>1016</v>
      </c>
      <c r="CJ243" t="n">
        <v>0.7032946</v>
      </c>
      <c r="CK243" t="n">
        <v>288</v>
      </c>
      <c r="CL243" t="n">
        <v>3577</v>
      </c>
      <c r="CM243" t="n">
        <v>92.99999</v>
      </c>
      <c r="CN243" s="9" t="inlineStr"/>
      <c r="CO243" t="n">
        <v>0</v>
      </c>
      <c r="CP243" t="n">
        <v>0</v>
      </c>
      <c r="CQ243" t="n">
        <v>0</v>
      </c>
      <c r="CR243" t="n">
        <v>0</v>
      </c>
      <c r="CS243" t="n">
        <v>0</v>
      </c>
      <c r="CT243" t="n">
        <v>1</v>
      </c>
      <c r="CU243" t="n">
        <v>1</v>
      </c>
      <c r="CV243" t="n">
        <v>1</v>
      </c>
      <c r="CW243" t="n">
        <v>1</v>
      </c>
      <c r="CX243" t="n">
        <v>0</v>
      </c>
      <c r="CY243" t="n">
        <v>1</v>
      </c>
      <c r="CZ243" t="n">
        <v>1</v>
      </c>
      <c r="DA243" t="n">
        <v>1</v>
      </c>
      <c r="DB243" t="n">
        <v>1</v>
      </c>
      <c r="DC243" t="n">
        <v>1</v>
      </c>
      <c r="DD243" t="n">
        <v>1</v>
      </c>
      <c r="DE243" t="n">
        <v>25</v>
      </c>
      <c r="DF243" t="n">
        <v>25</v>
      </c>
      <c r="DG243" t="n">
        <v>3</v>
      </c>
      <c r="DH243" t="n">
        <v>25</v>
      </c>
      <c r="DI243" t="n">
        <v>3</v>
      </c>
      <c r="DJ243" t="n">
        <v>25</v>
      </c>
      <c r="DK243" t="n">
        <v>3</v>
      </c>
      <c r="DL243" t="n">
        <v>16</v>
      </c>
    </row>
    <row r="244">
      <c r="A244" s="1" t="n">
        <v>243</v>
      </c>
      <c r="B244" t="n">
        <v>260</v>
      </c>
      <c r="C244" t="n">
        <v>8</v>
      </c>
      <c r="D244" s="8" t="inlineStr">
        <is>
          <t>Oriolus oriolus</t>
        </is>
      </c>
      <c r="E244" s="8" t="inlineStr">
        <is>
          <t>b</t>
        </is>
      </c>
      <c r="F244" s="8" t="inlineStr">
        <is>
          <t>m+a</t>
        </is>
      </c>
      <c r="G244" s="8" t="inlineStr">
        <is>
          <t>5mn</t>
        </is>
      </c>
      <c r="H244" s="8" t="inlineStr">
        <is>
          <t>HAZARD</t>
        </is>
      </c>
      <c r="I244" s="8" t="inlineStr">
        <is>
          <t>POLY</t>
        </is>
      </c>
      <c r="J244" t="n">
        <v>20</v>
      </c>
      <c r="K244" t="n">
        <v>200</v>
      </c>
      <c r="L244" s="9" t="inlineStr"/>
      <c r="M244" s="8" t="inlineStr">
        <is>
          <t>OrioOrio-b-5mn-ma-haz-pol-l20-r200</t>
        </is>
      </c>
      <c r="N244" t="n">
        <v>0</v>
      </c>
      <c r="O244" t="n">
        <v>4</v>
      </c>
      <c r="P244" t="n">
        <v>85.7398150053933</v>
      </c>
      <c r="Q244" t="n">
        <v>203.380021651143</v>
      </c>
      <c r="R244" s="8" t="inlineStr">
        <is>
          <t>HAZARD</t>
        </is>
      </c>
      <c r="S244" s="8" t="inlineStr">
        <is>
          <t>POLY</t>
        </is>
      </c>
      <c r="T244" s="8" t="inlineStr">
        <is>
          <t>AIC</t>
        </is>
      </c>
      <c r="U244" t="n">
        <v>95</v>
      </c>
      <c r="V244" t="n">
        <v>20</v>
      </c>
      <c r="W244" t="n">
        <v>200</v>
      </c>
      <c r="X244" s="9" t="inlineStr"/>
      <c r="Y244" s="6" t="n">
        <v>2</v>
      </c>
      <c r="Z244" s="2" t="n">
        <v>45046.66333113426</v>
      </c>
      <c r="AA244" t="n">
        <v>0.706938</v>
      </c>
      <c r="AB244" s="8">
        <f>HYPERLINK("file:///OrioOrio-b-5mn-ma-haz-pol-l20-r200-mgkfecxd", "OrioOrio-b-5mn-ma-haz-pol-l20-r200-mgkfecxd")</f>
        <v/>
      </c>
      <c r="AC244" t="n">
        <v>3</v>
      </c>
      <c r="AD244" t="n">
        <v>94</v>
      </c>
      <c r="AE244" t="n">
        <v>94</v>
      </c>
      <c r="AF244" t="n">
        <v>0.03191489</v>
      </c>
      <c r="AG244" t="n">
        <v>0.5711084</v>
      </c>
      <c r="AH244" t="n">
        <v>0.01111166</v>
      </c>
      <c r="AI244" t="n">
        <v>0.09166595</v>
      </c>
      <c r="AJ244" t="n">
        <v>93</v>
      </c>
      <c r="AK244" t="n">
        <v>20</v>
      </c>
      <c r="AL244" t="n">
        <v>200</v>
      </c>
      <c r="AM244" t="n">
        <v>75</v>
      </c>
      <c r="AN244" t="n">
        <v>2</v>
      </c>
      <c r="AO244" t="n">
        <v>1.74051</v>
      </c>
      <c r="AP244" t="n">
        <v>34.36293</v>
      </c>
      <c r="AQ244" s="11" t="inlineStr"/>
      <c r="AR244" s="9" t="inlineStr"/>
      <c r="AS244" s="9" t="inlineStr"/>
      <c r="AT244" s="9" t="inlineStr"/>
      <c r="AU244" t="n">
        <v>9.816327999999999e-05</v>
      </c>
      <c r="AV244" t="n">
        <v>14.28947</v>
      </c>
      <c r="AW244" t="n">
        <v>1.81701e-17</v>
      </c>
      <c r="AX244" t="n">
        <v>530323400</v>
      </c>
      <c r="AY244" t="n">
        <v>1</v>
      </c>
      <c r="AZ244" t="n">
        <v>0.5093554</v>
      </c>
      <c r="BA244" t="n">
        <v>14.28947</v>
      </c>
      <c r="BB244" t="n">
        <v>9.428213e-14</v>
      </c>
      <c r="BC244" t="n">
        <v>1</v>
      </c>
      <c r="BD244" t="n">
        <v>1</v>
      </c>
      <c r="BE244" t="n">
        <v>142.7383</v>
      </c>
      <c r="BF244" t="n">
        <v>7.144736</v>
      </c>
      <c r="BG244" t="n">
        <v>1.52851e-09</v>
      </c>
      <c r="BH244" t="n">
        <v>13329460000000</v>
      </c>
      <c r="BI244" t="n">
        <v>1</v>
      </c>
      <c r="BJ244" t="n">
        <v>0</v>
      </c>
      <c r="BK244" t="n">
        <v>32.56015</v>
      </c>
      <c r="BL244" t="n">
        <v>-15.18146</v>
      </c>
      <c r="BM244" s="7" t="n">
        <v>0.8865907</v>
      </c>
      <c r="BN244" t="n">
        <v>0</v>
      </c>
      <c r="BO244" t="n">
        <v>0</v>
      </c>
      <c r="BP244" s="8" t="inlineStr">
        <is>
          <t>HAZARD</t>
        </is>
      </c>
      <c r="BQ244" s="8" t="inlineStr">
        <is>
          <t>POLY</t>
        </is>
      </c>
      <c r="BR244" t="n">
        <v>2</v>
      </c>
      <c r="BS244" t="n">
        <v>0</v>
      </c>
      <c r="BT244" t="n">
        <v>0</v>
      </c>
      <c r="BU244" t="n">
        <v>116.1817</v>
      </c>
      <c r="BV244" t="n">
        <v>3.048611</v>
      </c>
      <c r="BW244" s="9" t="inlineStr"/>
      <c r="BX244" t="n">
        <v>0.4986119</v>
      </c>
      <c r="BY244" t="n">
        <v>14.30088</v>
      </c>
      <c r="BZ244" t="n">
        <v>1.14495e-13</v>
      </c>
      <c r="CA244" t="n">
        <v>2171395000000</v>
      </c>
      <c r="CB244" t="n">
        <v>1.003197</v>
      </c>
      <c r="CC244" t="n">
        <v>0.4986119</v>
      </c>
      <c r="CD244" t="n">
        <v>13.3185903</v>
      </c>
      <c r="CE244" s="10" t="n">
        <v>14.30088</v>
      </c>
      <c r="CF244" t="n">
        <v>1.14495e-13</v>
      </c>
      <c r="CG244" t="n">
        <v>2171395000000</v>
      </c>
      <c r="CH244" t="n">
        <v>1.003197</v>
      </c>
      <c r="CI244" t="n">
        <v>12</v>
      </c>
      <c r="CJ244" t="n">
        <v>14.30088</v>
      </c>
      <c r="CK244" t="n">
        <v>0</v>
      </c>
      <c r="CL244" t="n">
        <v>52113470000000</v>
      </c>
      <c r="CM244" t="n">
        <v>1.003197</v>
      </c>
      <c r="CN244" s="9" t="inlineStr"/>
      <c r="CO244" t="n">
        <v>0</v>
      </c>
      <c r="CP244" t="n">
        <v>0</v>
      </c>
      <c r="CQ244" t="n">
        <v>0</v>
      </c>
      <c r="CR244" t="n">
        <v>0</v>
      </c>
      <c r="CS244" t="n">
        <v>0</v>
      </c>
      <c r="CT244" t="n">
        <v>1</v>
      </c>
      <c r="CU244" t="n">
        <v>2</v>
      </c>
      <c r="CV244" t="n">
        <v>1</v>
      </c>
      <c r="CW244" t="n">
        <v>0</v>
      </c>
      <c r="CX244" t="n">
        <v>1</v>
      </c>
      <c r="CY244" t="n">
        <v>0</v>
      </c>
      <c r="CZ244" t="n">
        <v>0</v>
      </c>
      <c r="DA244" t="n">
        <v>0</v>
      </c>
      <c r="DB244" t="n">
        <v>0</v>
      </c>
      <c r="DC244" t="n">
        <v>0</v>
      </c>
      <c r="DD244" t="n">
        <v>0</v>
      </c>
      <c r="DE244" t="n">
        <v>3</v>
      </c>
      <c r="DF244" t="n">
        <v>3</v>
      </c>
      <c r="DG244" t="n">
        <v>25</v>
      </c>
      <c r="DH244" t="n">
        <v>3</v>
      </c>
      <c r="DI244" t="n">
        <v>25</v>
      </c>
      <c r="DJ244" t="n">
        <v>3</v>
      </c>
      <c r="DK244" t="n">
        <v>25</v>
      </c>
      <c r="DL244" t="n">
        <v>19</v>
      </c>
    </row>
    <row r="245">
      <c r="A245" s="1" t="n">
        <v>244</v>
      </c>
      <c r="B245" t="n">
        <v>261</v>
      </c>
      <c r="C245" t="n">
        <v>8</v>
      </c>
      <c r="D245" s="8" t="inlineStr">
        <is>
          <t>Oriolus oriolus</t>
        </is>
      </c>
      <c r="E245" s="8" t="inlineStr">
        <is>
          <t>b</t>
        </is>
      </c>
      <c r="F245" s="8" t="inlineStr">
        <is>
          <t>m+a</t>
        </is>
      </c>
      <c r="G245" s="8" t="inlineStr">
        <is>
          <t>5mn</t>
        </is>
      </c>
      <c r="H245" s="8" t="inlineStr">
        <is>
          <t>HAZARD</t>
        </is>
      </c>
      <c r="I245" s="8" t="inlineStr">
        <is>
          <t>POLY</t>
        </is>
      </c>
      <c r="J245" s="9" t="inlineStr"/>
      <c r="K245" t="n">
        <v>400</v>
      </c>
      <c r="L245" s="9" t="inlineStr"/>
      <c r="M245" s="8" t="inlineStr">
        <is>
          <t>OrioOrio-b-5mn-ma-haz-pol-r400</t>
        </is>
      </c>
      <c r="N245" t="n">
        <v>0</v>
      </c>
      <c r="O245" t="n">
        <v>4</v>
      </c>
      <c r="P245" t="n">
        <v>85.7398150053933</v>
      </c>
      <c r="Q245" t="n">
        <v>203.380021651143</v>
      </c>
      <c r="R245" s="8" t="inlineStr">
        <is>
          <t>HAZARD</t>
        </is>
      </c>
      <c r="S245" s="8" t="inlineStr">
        <is>
          <t>POLY</t>
        </is>
      </c>
      <c r="T245" s="8" t="inlineStr">
        <is>
          <t>AIC</t>
        </is>
      </c>
      <c r="U245" t="n">
        <v>95</v>
      </c>
      <c r="V245" s="9" t="inlineStr"/>
      <c r="W245" t="n">
        <v>400</v>
      </c>
      <c r="X245" s="9" t="inlineStr"/>
      <c r="Y245" s="6" t="n">
        <v>2</v>
      </c>
      <c r="Z245" s="2" t="n">
        <v>45046.66333121528</v>
      </c>
      <c r="AA245" t="n">
        <v>0.770939</v>
      </c>
      <c r="AB245" s="8">
        <f>HYPERLINK("file:///OrioOrio-b-5mn-ma-haz-pol-r400-tcc99is0", "OrioOrio-b-5mn-ma-haz-pol-r400-tcc99is0")</f>
        <v/>
      </c>
      <c r="AC245" t="n">
        <v>4</v>
      </c>
      <c r="AD245" t="n">
        <v>94</v>
      </c>
      <c r="AE245" t="n">
        <v>94</v>
      </c>
      <c r="AF245" t="n">
        <v>0.04255319</v>
      </c>
      <c r="AG245" t="n">
        <v>0.4918694</v>
      </c>
      <c r="AH245" t="n">
        <v>0.01688465</v>
      </c>
      <c r="AI245" t="n">
        <v>0.1072438</v>
      </c>
      <c r="AJ245" t="n">
        <v>93</v>
      </c>
      <c r="AK245" t="n">
        <v>0</v>
      </c>
      <c r="AL245" t="n">
        <v>400</v>
      </c>
      <c r="AM245" t="n">
        <v>100</v>
      </c>
      <c r="AN245" t="n">
        <v>2</v>
      </c>
      <c r="AO245" t="n">
        <v>0.4531199999999984</v>
      </c>
      <c r="AP245" t="n">
        <v>46.02383</v>
      </c>
      <c r="AQ245" s="11" t="inlineStr"/>
      <c r="AR245" s="9" t="inlineStr"/>
      <c r="AS245" s="9" t="inlineStr"/>
      <c r="AT245" s="9" t="inlineStr"/>
      <c r="AU245" t="n">
        <v>4.311754e-05</v>
      </c>
      <c r="AV245" t="n">
        <v>0.5773503</v>
      </c>
      <c r="AW245" t="n">
        <v>4.289447e-06</v>
      </c>
      <c r="AX245" t="n">
        <v>0.0004334176</v>
      </c>
      <c r="AY245" t="n">
        <v>2</v>
      </c>
      <c r="AZ245" t="n">
        <v>0.2899053</v>
      </c>
      <c r="BA245" t="n">
        <v>0.5773503</v>
      </c>
      <c r="BB245" t="n">
        <v>0.02884055</v>
      </c>
      <c r="BC245" t="n">
        <v>1</v>
      </c>
      <c r="BD245" t="n">
        <v>2</v>
      </c>
      <c r="BE245" t="n">
        <v>215.3714</v>
      </c>
      <c r="BF245" t="n">
        <v>0.2886752</v>
      </c>
      <c r="BG245" t="n">
        <v>63.75608</v>
      </c>
      <c r="BH245" t="n">
        <v>727.5359</v>
      </c>
      <c r="BI245" t="n">
        <v>2</v>
      </c>
      <c r="BJ245" t="n">
        <v>58.02383</v>
      </c>
      <c r="BK245" t="n">
        <v>44.79641</v>
      </c>
      <c r="BL245" t="n">
        <v>-21.01191</v>
      </c>
      <c r="BM245" s="7" t="n">
        <v>0.7649955000000001</v>
      </c>
      <c r="BN245" t="n">
        <v>0</v>
      </c>
      <c r="BO245" t="n">
        <v>0</v>
      </c>
      <c r="BP245" s="8" t="inlineStr">
        <is>
          <t>HAZARD</t>
        </is>
      </c>
      <c r="BQ245" s="8" t="inlineStr">
        <is>
          <t>POLY</t>
        </is>
      </c>
      <c r="BR245" t="n">
        <v>2</v>
      </c>
      <c r="BS245" t="n">
        <v>0</v>
      </c>
      <c r="BT245" t="n">
        <v>0</v>
      </c>
      <c r="BU245" t="n">
        <v>208.338</v>
      </c>
      <c r="BV245" t="n">
        <v>20</v>
      </c>
      <c r="BW245" s="9" t="inlineStr"/>
      <c r="BX245" t="n">
        <v>0.2920157</v>
      </c>
      <c r="BY245" t="n">
        <v>0.7584648000000001</v>
      </c>
      <c r="BZ245" t="n">
        <v>0.05569144</v>
      </c>
      <c r="CA245" t="n">
        <v>1.531172</v>
      </c>
      <c r="CB245" t="n">
        <v>5.890089</v>
      </c>
      <c r="CC245" t="n">
        <v>0.2920157</v>
      </c>
      <c r="CD245" t="n">
        <v>0</v>
      </c>
      <c r="CE245" s="10" t="n">
        <v>0.7584648000000001</v>
      </c>
      <c r="CF245" t="n">
        <v>0.05569144</v>
      </c>
      <c r="CG245" t="n">
        <v>1.531172</v>
      </c>
      <c r="CH245" t="n">
        <v>5.890089</v>
      </c>
      <c r="CI245" t="n">
        <v>7</v>
      </c>
      <c r="CJ245" t="n">
        <v>0.7584648000000001</v>
      </c>
      <c r="CK245" t="n">
        <v>1</v>
      </c>
      <c r="CL245" t="n">
        <v>37</v>
      </c>
      <c r="CM245" t="n">
        <v>5.890089</v>
      </c>
      <c r="CN245" s="9" t="inlineStr"/>
      <c r="CO245" t="n">
        <v>0</v>
      </c>
      <c r="CP245" t="n">
        <v>0</v>
      </c>
      <c r="CQ245" t="n">
        <v>0</v>
      </c>
      <c r="CR245" t="n">
        <v>0</v>
      </c>
      <c r="CS245" t="n">
        <v>0</v>
      </c>
      <c r="CT245" t="n">
        <v>0</v>
      </c>
      <c r="CU245" t="n">
        <v>3</v>
      </c>
      <c r="CV245" t="n">
        <v>1</v>
      </c>
      <c r="CW245" t="n">
        <v>1</v>
      </c>
      <c r="CX245" t="n">
        <v>0</v>
      </c>
      <c r="CY245" t="n">
        <v>1</v>
      </c>
      <c r="CZ245" t="n">
        <v>1</v>
      </c>
      <c r="DA245" t="n">
        <v>1</v>
      </c>
      <c r="DB245" t="n">
        <v>1</v>
      </c>
      <c r="DC245" t="n">
        <v>1</v>
      </c>
      <c r="DD245" t="n">
        <v>1</v>
      </c>
      <c r="DE245" t="n">
        <v>20</v>
      </c>
      <c r="DF245" t="n">
        <v>20</v>
      </c>
      <c r="DG245" t="n">
        <v>8</v>
      </c>
      <c r="DH245" t="n">
        <v>20</v>
      </c>
      <c r="DI245" t="n">
        <v>8</v>
      </c>
      <c r="DJ245" t="n">
        <v>20</v>
      </c>
      <c r="DK245" t="n">
        <v>8</v>
      </c>
      <c r="DL245" t="n">
        <v>13</v>
      </c>
    </row>
    <row r="246">
      <c r="A246" s="1" t="n">
        <v>245</v>
      </c>
      <c r="B246" s="3" t="n">
        <v>265</v>
      </c>
      <c r="C246" s="3" t="n">
        <v>9</v>
      </c>
      <c r="D246" s="4" t="inlineStr">
        <is>
          <t>Oriolus oriolus</t>
        </is>
      </c>
      <c r="E246" s="4" t="inlineStr">
        <is>
          <t>b</t>
        </is>
      </c>
      <c r="F246" s="4" t="inlineStr">
        <is>
          <t>m+a</t>
        </is>
      </c>
      <c r="G246" s="4" t="inlineStr">
        <is>
          <t>10mn</t>
        </is>
      </c>
      <c r="H246" s="4" t="inlineStr">
        <is>
          <t>HNORMAL</t>
        </is>
      </c>
      <c r="I246" s="4" t="inlineStr">
        <is>
          <t>POLY</t>
        </is>
      </c>
      <c r="J246" s="5" t="inlineStr"/>
      <c r="K246" s="3" t="n">
        <v>780.3265930857717</v>
      </c>
      <c r="L246" s="3" t="n">
        <v>5</v>
      </c>
      <c r="M246" s="4" t="inlineStr">
        <is>
          <t>OrioOrio-b-10mn-ma-hno-pol-ra-ma</t>
        </is>
      </c>
      <c r="N246" s="3" t="n">
        <v>1</v>
      </c>
      <c r="O246" s="3" t="n">
        <v>11</v>
      </c>
      <c r="P246" s="3" t="n">
        <v>80.33740051326021</v>
      </c>
      <c r="Q246" s="3" t="n">
        <v>902.361121603972</v>
      </c>
      <c r="R246" s="4" t="inlineStr">
        <is>
          <t>HNORMAL</t>
        </is>
      </c>
      <c r="S246" s="4" t="inlineStr">
        <is>
          <t>POLY</t>
        </is>
      </c>
      <c r="T246" s="4" t="inlineStr">
        <is>
          <t>AIC</t>
        </is>
      </c>
      <c r="U246" s="3" t="n">
        <v>95</v>
      </c>
      <c r="V246" s="5" t="inlineStr"/>
      <c r="W246" s="3" t="n">
        <v>780.3265930857717</v>
      </c>
      <c r="X246" s="3" t="n">
        <v>5</v>
      </c>
      <c r="Y246" s="6" t="n">
        <v>2</v>
      </c>
      <c r="Z246" s="12" t="n">
        <v>45046.66333155092</v>
      </c>
      <c r="AA246" s="3" t="n">
        <v>0.8929400000000001</v>
      </c>
      <c r="AB246" s="4">
        <f>HYPERLINK("file:///OrioOrio-b-10mn-ma-hno-pol-ra-ma-__fky8lf", "OrioOrio-b-10mn-ma-hno-pol-ra-ma-__fky8lf")</f>
        <v/>
      </c>
      <c r="AC246" s="3" t="n">
        <v>10</v>
      </c>
      <c r="AD246" s="3" t="n">
        <v>94</v>
      </c>
      <c r="AE246" s="3" t="n">
        <v>94</v>
      </c>
      <c r="AF246" s="3" t="n">
        <v>0.106383</v>
      </c>
      <c r="AG246" s="3" t="n">
        <v>0.3005371</v>
      </c>
      <c r="AH246" s="3" t="n">
        <v>0.05932868</v>
      </c>
      <c r="AI246" s="3" t="n">
        <v>0.1907566</v>
      </c>
      <c r="AJ246" s="3" t="n">
        <v>93</v>
      </c>
      <c r="AK246" s="3" t="n">
        <v>0</v>
      </c>
      <c r="AL246" s="3" t="n">
        <v>780.327</v>
      </c>
      <c r="AM246" s="3" t="n">
        <v>90.90909090909091</v>
      </c>
      <c r="AN246" s="3" t="n">
        <v>1</v>
      </c>
      <c r="AO246" s="3" t="n">
        <v>0</v>
      </c>
      <c r="AP246" s="3" t="n">
        <v>119.9184</v>
      </c>
      <c r="AQ246" s="7" t="n">
        <v>0.9907002</v>
      </c>
      <c r="AR246" s="3" t="n">
        <v>0.9907002</v>
      </c>
      <c r="AS246" s="5" t="inlineStr"/>
      <c r="AT246" s="5" t="inlineStr"/>
      <c r="AU246" s="3" t="n">
        <v>4.516235e-05</v>
      </c>
      <c r="AV246" s="3" t="n">
        <v>0.3323905</v>
      </c>
      <c r="AW246" s="3" t="n">
        <v>2.171396e-05</v>
      </c>
      <c r="AX246" s="3" t="n">
        <v>9.393213e-05</v>
      </c>
      <c r="AY246" s="3" t="n">
        <v>9</v>
      </c>
      <c r="AZ246" s="3" t="n">
        <v>0.07272774999999999</v>
      </c>
      <c r="BA246" s="3" t="n">
        <v>0.3323905</v>
      </c>
      <c r="BB246" s="3" t="n">
        <v>0.03496734</v>
      </c>
      <c r="BC246" s="3" t="n">
        <v>0.1512647</v>
      </c>
      <c r="BD246" s="3" t="n">
        <v>9</v>
      </c>
      <c r="BE246" s="3" t="n">
        <v>210.4392</v>
      </c>
      <c r="BF246" s="3" t="n">
        <v>0.1661953</v>
      </c>
      <c r="BG246" s="3" t="n">
        <v>144.864</v>
      </c>
      <c r="BH246" s="3" t="n">
        <v>305.6984</v>
      </c>
      <c r="BI246" s="3" t="n">
        <v>9</v>
      </c>
      <c r="BJ246" s="3" t="n">
        <v>120.4184</v>
      </c>
      <c r="BK246" s="3" t="n">
        <v>120.221</v>
      </c>
      <c r="BL246" s="3" t="n">
        <v>-58.95922</v>
      </c>
      <c r="BM246" s="7" t="n">
        <v>0.9895307</v>
      </c>
      <c r="BN246" s="3" t="n">
        <v>1</v>
      </c>
      <c r="BO246" s="3" t="n">
        <v>1</v>
      </c>
      <c r="BP246" s="4" t="inlineStr">
        <is>
          <t>HNORMAL</t>
        </is>
      </c>
      <c r="BQ246" s="4" t="inlineStr">
        <is>
          <t>POLY</t>
        </is>
      </c>
      <c r="BR246" s="3" t="n">
        <v>1</v>
      </c>
      <c r="BS246" s="3" t="n">
        <v>0</v>
      </c>
      <c r="BT246" s="3" t="n">
        <v>0</v>
      </c>
      <c r="BU246" s="3" t="n">
        <v>148.7946</v>
      </c>
      <c r="BV246" s="5" t="inlineStr"/>
      <c r="BW246" s="5" t="inlineStr"/>
      <c r="BX246" s="3" t="n">
        <v>0.7646608</v>
      </c>
      <c r="BY246" s="3" t="n">
        <v>0.4481139</v>
      </c>
      <c r="BZ246" s="3" t="n">
        <v>0.3183222</v>
      </c>
      <c r="CA246" s="3" t="n">
        <v>1.836837</v>
      </c>
      <c r="CB246" s="3" t="n">
        <v>27.92435</v>
      </c>
      <c r="CC246" s="3" t="n">
        <v>0.7646608</v>
      </c>
      <c r="CD246" s="3" t="n">
        <v>0</v>
      </c>
      <c r="CE246" s="10" t="n">
        <v>0.4481139</v>
      </c>
      <c r="CF246" s="3" t="n">
        <v>0.3183222</v>
      </c>
      <c r="CG246" s="3" t="n">
        <v>1.836837</v>
      </c>
      <c r="CH246" s="3" t="n">
        <v>27.92435</v>
      </c>
      <c r="CI246" s="3" t="n">
        <v>18</v>
      </c>
      <c r="CJ246" s="3" t="n">
        <v>0.4481139</v>
      </c>
      <c r="CK246" s="3" t="n">
        <v>8</v>
      </c>
      <c r="CL246" s="3" t="n">
        <v>44</v>
      </c>
      <c r="CM246" s="3" t="n">
        <v>27.92435</v>
      </c>
      <c r="CN246" s="3" t="n">
        <v>0.697193024777487</v>
      </c>
      <c r="CO246" s="3" t="n">
        <v>0.5966572708426305</v>
      </c>
      <c r="CP246" s="3" t="n">
        <v>0.4289454174287574</v>
      </c>
      <c r="CQ246" s="3" t="n">
        <v>0.4707554862508709</v>
      </c>
      <c r="CR246" s="3" t="n">
        <v>0.470693707542889</v>
      </c>
      <c r="CS246" s="3" t="n">
        <v>0.2249315671235564</v>
      </c>
      <c r="CT246" s="3" t="n">
        <v>0</v>
      </c>
      <c r="CU246" s="3" t="n">
        <v>2</v>
      </c>
      <c r="CV246" s="3" t="n">
        <v>0</v>
      </c>
      <c r="CW246" s="3" t="n">
        <v>0</v>
      </c>
      <c r="CX246" s="3" t="n">
        <v>0</v>
      </c>
      <c r="CY246" s="3" t="n">
        <v>0</v>
      </c>
      <c r="CZ246" s="3" t="n">
        <v>0</v>
      </c>
      <c r="DA246" s="3" t="n">
        <v>0</v>
      </c>
      <c r="DB246" s="3" t="n">
        <v>0</v>
      </c>
      <c r="DC246" s="3" t="n">
        <v>0</v>
      </c>
      <c r="DD246" s="3" t="n">
        <v>0</v>
      </c>
      <c r="DE246" s="3" t="n">
        <v>0</v>
      </c>
      <c r="DF246" s="3" t="n">
        <v>0</v>
      </c>
      <c r="DG246" s="3" t="n">
        <v>0</v>
      </c>
      <c r="DH246" s="3" t="n">
        <v>0</v>
      </c>
      <c r="DI246" s="3" t="n">
        <v>0</v>
      </c>
      <c r="DJ246" s="3" t="n">
        <v>0</v>
      </c>
      <c r="DK246" s="3" t="n">
        <v>1</v>
      </c>
      <c r="DL246" s="3" t="n">
        <v>11</v>
      </c>
    </row>
    <row r="247">
      <c r="A247" s="1" t="n">
        <v>246</v>
      </c>
      <c r="B247" s="3" t="n">
        <v>280</v>
      </c>
      <c r="C247" s="3" t="n">
        <v>9</v>
      </c>
      <c r="D247" s="4" t="inlineStr">
        <is>
          <t>Oriolus oriolus</t>
        </is>
      </c>
      <c r="E247" s="4" t="inlineStr">
        <is>
          <t>b</t>
        </is>
      </c>
      <c r="F247" s="4" t="inlineStr">
        <is>
          <t>m+a</t>
        </is>
      </c>
      <c r="G247" s="4" t="inlineStr">
        <is>
          <t>10mn</t>
        </is>
      </c>
      <c r="H247" s="4" t="inlineStr">
        <is>
          <t>HAZARD</t>
        </is>
      </c>
      <c r="I247" s="4" t="inlineStr">
        <is>
          <t>POLY</t>
        </is>
      </c>
      <c r="J247" s="5" t="inlineStr"/>
      <c r="K247" s="3" t="n">
        <v>813.5517652371093</v>
      </c>
      <c r="L247" s="3" t="n">
        <v>5</v>
      </c>
      <c r="M247" s="4" t="inlineStr">
        <is>
          <t>OrioOrio-b-10mn-ma-haz-pol-ra-ma</t>
        </is>
      </c>
      <c r="N247" s="3" t="n">
        <v>1</v>
      </c>
      <c r="O247" s="3" t="n">
        <v>11</v>
      </c>
      <c r="P247" s="3" t="n">
        <v>80.33740051326021</v>
      </c>
      <c r="Q247" s="3" t="n">
        <v>902.361121603972</v>
      </c>
      <c r="R247" s="4" t="inlineStr">
        <is>
          <t>HAZARD</t>
        </is>
      </c>
      <c r="S247" s="4" t="inlineStr">
        <is>
          <t>POLY</t>
        </is>
      </c>
      <c r="T247" s="4" t="inlineStr">
        <is>
          <t>AIC</t>
        </is>
      </c>
      <c r="U247" s="3" t="n">
        <v>95</v>
      </c>
      <c r="V247" s="5" t="inlineStr"/>
      <c r="W247" s="3" t="n">
        <v>813.5517652371093</v>
      </c>
      <c r="X247" s="3" t="n">
        <v>5</v>
      </c>
      <c r="Y247" s="6" t="n">
        <v>2</v>
      </c>
      <c r="Z247" s="12" t="n">
        <v>45046.66333863426</v>
      </c>
      <c r="AA247" s="3" t="n">
        <v>0.677047</v>
      </c>
      <c r="AB247" s="4">
        <f>HYPERLINK("file:///OrioOrio-b-10mn-ma-haz-pol-ra-ma-iseo_3vu", "OrioOrio-b-10mn-ma-haz-pol-ra-ma-iseo_3vu")</f>
        <v/>
      </c>
      <c r="AC247" s="3" t="n">
        <v>10</v>
      </c>
      <c r="AD247" s="3" t="n">
        <v>94</v>
      </c>
      <c r="AE247" s="3" t="n">
        <v>94</v>
      </c>
      <c r="AF247" s="3" t="n">
        <v>0.106383</v>
      </c>
      <c r="AG247" s="3" t="n">
        <v>0.3005371</v>
      </c>
      <c r="AH247" s="3" t="n">
        <v>0.05932868</v>
      </c>
      <c r="AI247" s="3" t="n">
        <v>0.1907566</v>
      </c>
      <c r="AJ247" s="3" t="n">
        <v>93</v>
      </c>
      <c r="AK247" s="3" t="n">
        <v>0</v>
      </c>
      <c r="AL247" s="3" t="n">
        <v>813.552</v>
      </c>
      <c r="AM247" s="3" t="n">
        <v>90.90909090909091</v>
      </c>
      <c r="AN247" s="3" t="n">
        <v>2</v>
      </c>
      <c r="AO247" s="3" t="n">
        <v>0</v>
      </c>
      <c r="AP247" s="3" t="n">
        <v>122.5388</v>
      </c>
      <c r="AQ247" s="7" t="n">
        <v>0.8418282</v>
      </c>
      <c r="AR247" s="3" t="n">
        <v>0.8418282</v>
      </c>
      <c r="AS247" s="5" t="inlineStr"/>
      <c r="AT247" s="5" t="inlineStr"/>
      <c r="AU247" s="3" t="n">
        <v>2.855246e-05</v>
      </c>
      <c r="AV247" s="3" t="n">
        <v>0.3013383</v>
      </c>
      <c r="AW247" s="3" t="n">
        <v>1.446742e-05</v>
      </c>
      <c r="AX247" s="3" t="n">
        <v>5.635029e-05</v>
      </c>
      <c r="AY247" s="3" t="n">
        <v>8</v>
      </c>
      <c r="AZ247" s="3" t="n">
        <v>0.1058317</v>
      </c>
      <c r="BA247" s="3" t="n">
        <v>0.3013383</v>
      </c>
      <c r="BB247" s="3" t="n">
        <v>0.05362449</v>
      </c>
      <c r="BC247" s="3" t="n">
        <v>0.2088663</v>
      </c>
      <c r="BD247" s="3" t="n">
        <v>8</v>
      </c>
      <c r="BE247" s="3" t="n">
        <v>264.663</v>
      </c>
      <c r="BF247" s="3" t="n">
        <v>0.1506691</v>
      </c>
      <c r="BG247" s="3" t="n">
        <v>187.3468</v>
      </c>
      <c r="BH247" s="3" t="n">
        <v>373.8868</v>
      </c>
      <c r="BI247" s="3" t="n">
        <v>8</v>
      </c>
      <c r="BJ247" s="3" t="n">
        <v>124.2531</v>
      </c>
      <c r="BK247" s="3" t="n">
        <v>123.144</v>
      </c>
      <c r="BL247" s="3" t="n">
        <v>-59.26942</v>
      </c>
      <c r="BM247" s="7" t="n">
        <v>0.8640736999999999</v>
      </c>
      <c r="BN247" s="3" t="n">
        <v>0.9</v>
      </c>
      <c r="BO247" s="3" t="n">
        <v>0.8</v>
      </c>
      <c r="BP247" s="4" t="inlineStr">
        <is>
          <t>HAZARD</t>
        </is>
      </c>
      <c r="BQ247" s="4" t="inlineStr">
        <is>
          <t>POLY</t>
        </is>
      </c>
      <c r="BR247" s="3" t="n">
        <v>2</v>
      </c>
      <c r="BS247" s="3" t="n">
        <v>0</v>
      </c>
      <c r="BT247" s="3" t="n">
        <v>0</v>
      </c>
      <c r="BU247" s="3" t="n">
        <v>228.4109</v>
      </c>
      <c r="BV247" s="3" t="n">
        <v>6.091987</v>
      </c>
      <c r="BW247" s="5" t="inlineStr"/>
      <c r="BX247" s="3" t="n">
        <v>0.4834325</v>
      </c>
      <c r="BY247" s="3" t="n">
        <v>0.4255905</v>
      </c>
      <c r="BZ247" s="3" t="n">
        <v>0.2099473</v>
      </c>
      <c r="CA247" s="3" t="n">
        <v>1.11317</v>
      </c>
      <c r="CB247" s="3" t="n">
        <v>29.3337</v>
      </c>
      <c r="CC247" s="3" t="n">
        <v>0.4834325</v>
      </c>
      <c r="CD247" s="3" t="n">
        <v>0</v>
      </c>
      <c r="CE247" s="10" t="n">
        <v>0.4255905</v>
      </c>
      <c r="CF247" s="3" t="n">
        <v>0.2099473</v>
      </c>
      <c r="CG247" s="3" t="n">
        <v>1.11317</v>
      </c>
      <c r="CH247" s="3" t="n">
        <v>29.3337</v>
      </c>
      <c r="CI247" s="3" t="n">
        <v>12</v>
      </c>
      <c r="CJ247" s="3" t="n">
        <v>0.4255905</v>
      </c>
      <c r="CK247" s="3" t="n">
        <v>5</v>
      </c>
      <c r="CL247" s="3" t="n">
        <v>27</v>
      </c>
      <c r="CM247" s="3" t="n">
        <v>29.3337</v>
      </c>
      <c r="CN247" s="3" t="n">
        <v>0.6593393917642325</v>
      </c>
      <c r="CO247" s="3" t="n">
        <v>0.5436591803896976</v>
      </c>
      <c r="CP247" s="3" t="n">
        <v>0.4161236523705956</v>
      </c>
      <c r="CQ247" s="3" t="n">
        <v>0.4500103685941554</v>
      </c>
      <c r="CR247" s="3" t="n">
        <v>0.4513163957033809</v>
      </c>
      <c r="CS247" s="3" t="n">
        <v>0.2418362815448075</v>
      </c>
      <c r="CT247" s="3" t="n">
        <v>0</v>
      </c>
      <c r="CU247" s="3" t="n">
        <v>3</v>
      </c>
      <c r="CV247" s="3" t="n">
        <v>0</v>
      </c>
      <c r="CW247" s="3" t="n">
        <v>0</v>
      </c>
      <c r="CX247" s="3" t="n">
        <v>0</v>
      </c>
      <c r="CY247" s="3" t="n">
        <v>0</v>
      </c>
      <c r="CZ247" s="3" t="n">
        <v>0</v>
      </c>
      <c r="DA247" s="3" t="n">
        <v>0</v>
      </c>
      <c r="DB247" s="3" t="n">
        <v>0</v>
      </c>
      <c r="DC247" s="3" t="n">
        <v>0</v>
      </c>
      <c r="DD247" s="3" t="n">
        <v>0</v>
      </c>
      <c r="DE247" s="3" t="n">
        <v>2</v>
      </c>
      <c r="DF247" s="3" t="n">
        <v>1</v>
      </c>
      <c r="DG247" s="3" t="n">
        <v>1</v>
      </c>
      <c r="DH247" s="3" t="n">
        <v>1</v>
      </c>
      <c r="DI247" s="3" t="n">
        <v>1</v>
      </c>
      <c r="DJ247" s="3" t="n">
        <v>1</v>
      </c>
      <c r="DK247" s="3" t="n">
        <v>0</v>
      </c>
      <c r="DL247" s="3" t="n">
        <v>12</v>
      </c>
    </row>
    <row r="248">
      <c r="A248" s="1" t="n">
        <v>247</v>
      </c>
      <c r="B248" s="3" t="n">
        <v>284</v>
      </c>
      <c r="C248" s="3" t="n">
        <v>9</v>
      </c>
      <c r="D248" s="4" t="inlineStr">
        <is>
          <t>Oriolus oriolus</t>
        </is>
      </c>
      <c r="E248" s="4" t="inlineStr">
        <is>
          <t>b</t>
        </is>
      </c>
      <c r="F248" s="4" t="inlineStr">
        <is>
          <t>m+a</t>
        </is>
      </c>
      <c r="G248" s="4" t="inlineStr">
        <is>
          <t>10mn</t>
        </is>
      </c>
      <c r="H248" s="4" t="inlineStr">
        <is>
          <t>HAZARD</t>
        </is>
      </c>
      <c r="I248" s="4" t="inlineStr">
        <is>
          <t>POLY</t>
        </is>
      </c>
      <c r="J248" s="3" t="n">
        <v>80.34323602417037</v>
      </c>
      <c r="K248" s="3" t="n">
        <v>697.2208783672643</v>
      </c>
      <c r="L248" s="3" t="n">
        <v>5</v>
      </c>
      <c r="M248" s="4" t="inlineStr">
        <is>
          <t>OrioOrio-b-10mn-ma-haz-pol-la-ra-ma</t>
        </is>
      </c>
      <c r="N248" s="3" t="n">
        <v>1</v>
      </c>
      <c r="O248" s="3" t="n">
        <v>11</v>
      </c>
      <c r="P248" s="3" t="n">
        <v>80.33740051326021</v>
      </c>
      <c r="Q248" s="3" t="n">
        <v>902.361121603972</v>
      </c>
      <c r="R248" s="4" t="inlineStr">
        <is>
          <t>HAZARD</t>
        </is>
      </c>
      <c r="S248" s="4" t="inlineStr">
        <is>
          <t>POLY</t>
        </is>
      </c>
      <c r="T248" s="4" t="inlineStr">
        <is>
          <t>AIC</t>
        </is>
      </c>
      <c r="U248" s="3" t="n">
        <v>95</v>
      </c>
      <c r="V248" s="3" t="n">
        <v>80.34323602417037</v>
      </c>
      <c r="W248" s="3" t="n">
        <v>697.2208783672643</v>
      </c>
      <c r="X248" s="3" t="n">
        <v>5</v>
      </c>
      <c r="Y248" s="6" t="n">
        <v>2</v>
      </c>
      <c r="Z248" s="12" t="n">
        <v>45046.66333898148</v>
      </c>
      <c r="AA248" s="3" t="n">
        <v>0.727044</v>
      </c>
      <c r="AB248" s="4">
        <f>HYPERLINK("file:///OrioOrio-b-10mn-ma-haz-pol-la-ra-ma-_gg10doj", "OrioOrio-b-10mn-ma-haz-pol-la-ra-ma-_gg10doj")</f>
        <v/>
      </c>
      <c r="AC248" s="3" t="n">
        <v>9</v>
      </c>
      <c r="AD248" s="3" t="n">
        <v>94</v>
      </c>
      <c r="AE248" s="3" t="n">
        <v>94</v>
      </c>
      <c r="AF248" s="3" t="n">
        <v>0.09574468</v>
      </c>
      <c r="AG248" s="3" t="n">
        <v>0.3186741</v>
      </c>
      <c r="AH248" s="3" t="n">
        <v>0.05162986</v>
      </c>
      <c r="AI248" s="3" t="n">
        <v>0.1775532</v>
      </c>
      <c r="AJ248" s="3" t="n">
        <v>93</v>
      </c>
      <c r="AK248" s="3" t="n">
        <v>80.3432</v>
      </c>
      <c r="AL248" s="3" t="n">
        <v>697.221</v>
      </c>
      <c r="AM248" s="3" t="n">
        <v>81.81818181818181</v>
      </c>
      <c r="AN248" s="3" t="n">
        <v>2</v>
      </c>
      <c r="AO248" s="3" t="n">
        <v>0</v>
      </c>
      <c r="AP248" s="3" t="n">
        <v>108.6055</v>
      </c>
      <c r="AQ248" s="7" t="n">
        <v>0.7839365</v>
      </c>
      <c r="AR248" s="3" t="n">
        <v>0.7839365</v>
      </c>
      <c r="AS248" s="5" t="inlineStr"/>
      <c r="AT248" s="5" t="inlineStr"/>
      <c r="AU248" s="3" t="n">
        <v>3.12771e-05</v>
      </c>
      <c r="AV248" s="3" t="n">
        <v>0.3548555</v>
      </c>
      <c r="AW248" s="3" t="n">
        <v>1.385352e-05</v>
      </c>
      <c r="AX248" s="3" t="n">
        <v>7.061432999999999e-05</v>
      </c>
      <c r="AY248" s="3" t="n">
        <v>7</v>
      </c>
      <c r="AZ248" s="3" t="n">
        <v>0.1315414</v>
      </c>
      <c r="BA248" s="3" t="n">
        <v>0.3548555</v>
      </c>
      <c r="BB248" s="3" t="n">
        <v>0.05826345</v>
      </c>
      <c r="BC248" s="3" t="n">
        <v>0.2969812</v>
      </c>
      <c r="BD248" s="3" t="n">
        <v>7</v>
      </c>
      <c r="BE248" s="3" t="n">
        <v>252.8726</v>
      </c>
      <c r="BF248" s="3" t="n">
        <v>0.1774278</v>
      </c>
      <c r="BG248" s="3" t="n">
        <v>166.7645</v>
      </c>
      <c r="BH248" s="3" t="n">
        <v>383.4423</v>
      </c>
      <c r="BI248" s="3" t="n">
        <v>7</v>
      </c>
      <c r="BJ248" s="3" t="n">
        <v>110.6055</v>
      </c>
      <c r="BK248" s="3" t="n">
        <v>108.9999</v>
      </c>
      <c r="BL248" s="3" t="n">
        <v>-52.30273</v>
      </c>
      <c r="BM248" s="7" t="n">
        <v>0.8544138</v>
      </c>
      <c r="BN248" s="3" t="n">
        <v>0.9</v>
      </c>
      <c r="BO248" s="3" t="n">
        <v>0.8</v>
      </c>
      <c r="BP248" s="4" t="inlineStr">
        <is>
          <t>HAZARD</t>
        </is>
      </c>
      <c r="BQ248" s="4" t="inlineStr">
        <is>
          <t>POLY</t>
        </is>
      </c>
      <c r="BR248" s="3" t="n">
        <v>2</v>
      </c>
      <c r="BS248" s="3" t="n">
        <v>0</v>
      </c>
      <c r="BT248" s="3" t="n">
        <v>0</v>
      </c>
      <c r="BU248" s="3" t="n">
        <v>228.5668</v>
      </c>
      <c r="BV248" s="3" t="n">
        <v>6.009439</v>
      </c>
      <c r="BW248" s="5" t="inlineStr"/>
      <c r="BX248" s="3" t="n">
        <v>0.4766079</v>
      </c>
      <c r="BY248" s="3" t="n">
        <v>0.476944</v>
      </c>
      <c r="BZ248" s="3" t="n">
        <v>0.1862786</v>
      </c>
      <c r="CA248" s="3" t="n">
        <v>1.219437</v>
      </c>
      <c r="CB248" s="3" t="n">
        <v>21.77733</v>
      </c>
      <c r="CC248" s="3" t="n">
        <v>0.4766079</v>
      </c>
      <c r="CD248" s="3" t="n">
        <v>0</v>
      </c>
      <c r="CE248" s="10" t="n">
        <v>0.476944</v>
      </c>
      <c r="CF248" s="3" t="n">
        <v>0.1862786</v>
      </c>
      <c r="CG248" s="3" t="n">
        <v>1.219437</v>
      </c>
      <c r="CH248" s="3" t="n">
        <v>21.77733</v>
      </c>
      <c r="CI248" s="3" t="n">
        <v>11</v>
      </c>
      <c r="CJ248" s="3" t="n">
        <v>0.476944</v>
      </c>
      <c r="CK248" s="3" t="n">
        <v>4</v>
      </c>
      <c r="CL248" s="3" t="n">
        <v>29</v>
      </c>
      <c r="CM248" s="3" t="n">
        <v>21.77733</v>
      </c>
      <c r="CN248" s="3" t="n">
        <v>0.5928541002875003</v>
      </c>
      <c r="CO248" s="3" t="n">
        <v>0.472940892822509</v>
      </c>
      <c r="CP248" s="3" t="n">
        <v>0.3101079240021878</v>
      </c>
      <c r="CQ248" s="3" t="n">
        <v>0.3437675397954639</v>
      </c>
      <c r="CR248" s="3" t="n">
        <v>0.3470715522569177</v>
      </c>
      <c r="CS248" s="3" t="n">
        <v>0.1464020007642492</v>
      </c>
      <c r="CT248" s="3" t="n">
        <v>1</v>
      </c>
      <c r="CU248" s="3" t="n">
        <v>1</v>
      </c>
      <c r="CV248" s="3" t="n">
        <v>0</v>
      </c>
      <c r="CW248" s="3" t="n">
        <v>0</v>
      </c>
      <c r="CX248" s="3" t="n">
        <v>0</v>
      </c>
      <c r="CY248" s="3" t="n">
        <v>0</v>
      </c>
      <c r="CZ248" s="3" t="n">
        <v>0</v>
      </c>
      <c r="DA248" s="3" t="n">
        <v>0</v>
      </c>
      <c r="DB248" s="3" t="n">
        <v>0</v>
      </c>
      <c r="DC248" s="3" t="n">
        <v>0</v>
      </c>
      <c r="DD248" s="3" t="n">
        <v>0</v>
      </c>
      <c r="DE248" s="3" t="n">
        <v>3</v>
      </c>
      <c r="DF248" s="3" t="n">
        <v>3</v>
      </c>
      <c r="DG248" s="3" t="n">
        <v>3</v>
      </c>
      <c r="DH248" s="3" t="n">
        <v>2</v>
      </c>
      <c r="DI248" s="3" t="n">
        <v>3</v>
      </c>
      <c r="DJ248" s="3" t="n">
        <v>2</v>
      </c>
      <c r="DK248" s="3" t="n">
        <v>6</v>
      </c>
      <c r="DL248" s="3" t="n">
        <v>21</v>
      </c>
    </row>
    <row r="249">
      <c r="A249" s="1" t="n">
        <v>248</v>
      </c>
      <c r="B249" s="3" t="n">
        <v>269</v>
      </c>
      <c r="C249" s="3" t="n">
        <v>9</v>
      </c>
      <c r="D249" s="4" t="inlineStr">
        <is>
          <t>Oriolus oriolus</t>
        </is>
      </c>
      <c r="E249" s="4" t="inlineStr">
        <is>
          <t>b</t>
        </is>
      </c>
      <c r="F249" s="4" t="inlineStr">
        <is>
          <t>m+a</t>
        </is>
      </c>
      <c r="G249" s="4" t="inlineStr">
        <is>
          <t>10mn</t>
        </is>
      </c>
      <c r="H249" s="4" t="inlineStr">
        <is>
          <t>HNORMAL</t>
        </is>
      </c>
      <c r="I249" s="4" t="inlineStr">
        <is>
          <t>POLY</t>
        </is>
      </c>
      <c r="J249" s="3" t="n">
        <v>80.34035985567246</v>
      </c>
      <c r="K249" s="3" t="n">
        <v>851.0720260480081</v>
      </c>
      <c r="L249" s="3" t="n">
        <v>5</v>
      </c>
      <c r="M249" s="4" t="inlineStr">
        <is>
          <t>OrioOrio-b-10mn-ma-hno-pol-la-ra-ma</t>
        </is>
      </c>
      <c r="N249" s="3" t="n">
        <v>1</v>
      </c>
      <c r="O249" s="3" t="n">
        <v>11</v>
      </c>
      <c r="P249" s="3" t="n">
        <v>80.33740051326021</v>
      </c>
      <c r="Q249" s="3" t="n">
        <v>902.361121603972</v>
      </c>
      <c r="R249" s="4" t="inlineStr">
        <is>
          <t>HNORMAL</t>
        </is>
      </c>
      <c r="S249" s="4" t="inlineStr">
        <is>
          <t>POLY</t>
        </is>
      </c>
      <c r="T249" s="4" t="inlineStr">
        <is>
          <t>AIC</t>
        </is>
      </c>
      <c r="U249" s="3" t="n">
        <v>95</v>
      </c>
      <c r="V249" s="3" t="n">
        <v>80.34035985567246</v>
      </c>
      <c r="W249" s="3" t="n">
        <v>851.0720260480081</v>
      </c>
      <c r="X249" s="3" t="n">
        <v>5</v>
      </c>
      <c r="Y249" s="6" t="n">
        <v>2</v>
      </c>
      <c r="Z249" s="12" t="n">
        <v>45046.66333180555</v>
      </c>
      <c r="AA249" s="3" t="n">
        <v>0.838939</v>
      </c>
      <c r="AB249" s="4">
        <f>HYPERLINK("file:///OrioOrio-b-10mn-ma-hno-pol-la-ra-ma-83_a7b78", "OrioOrio-b-10mn-ma-hno-pol-la-ra-ma-83_a7b78")</f>
        <v/>
      </c>
      <c r="AC249" s="3" t="n">
        <v>9</v>
      </c>
      <c r="AD249" s="3" t="n">
        <v>94</v>
      </c>
      <c r="AE249" s="3" t="n">
        <v>94</v>
      </c>
      <c r="AF249" s="3" t="n">
        <v>0.09574468</v>
      </c>
      <c r="AG249" s="3" t="n">
        <v>0.3186741</v>
      </c>
      <c r="AH249" s="3" t="n">
        <v>0.05162986</v>
      </c>
      <c r="AI249" s="3" t="n">
        <v>0.1775532</v>
      </c>
      <c r="AJ249" s="3" t="n">
        <v>93</v>
      </c>
      <c r="AK249" s="3" t="n">
        <v>80.3404</v>
      </c>
      <c r="AL249" s="3" t="n">
        <v>851.072</v>
      </c>
      <c r="AM249" s="3" t="n">
        <v>81.81818181818181</v>
      </c>
      <c r="AN249" s="3" t="n">
        <v>1</v>
      </c>
      <c r="AO249" s="3" t="n">
        <v>0</v>
      </c>
      <c r="AP249" s="3" t="n">
        <v>105.7405</v>
      </c>
      <c r="AQ249" s="7" t="n">
        <v>0.9457651</v>
      </c>
      <c r="AR249" s="3" t="n">
        <v>0.9457651</v>
      </c>
      <c r="AS249" s="5" t="inlineStr"/>
      <c r="AT249" s="5" t="inlineStr"/>
      <c r="AU249" s="3" t="n">
        <v>5.516901e-05</v>
      </c>
      <c r="AV249" s="3" t="n">
        <v>0.3830813</v>
      </c>
      <c r="AW249" s="3" t="n">
        <v>2.35018e-05</v>
      </c>
      <c r="AX249" s="3" t="n">
        <v>0.0001295058</v>
      </c>
      <c r="AY249" s="3" t="n">
        <v>8</v>
      </c>
      <c r="AZ249" s="3" t="n">
        <v>0.05004978</v>
      </c>
      <c r="BA249" s="3" t="n">
        <v>0.3830813</v>
      </c>
      <c r="BB249" s="3" t="n">
        <v>0.02132103</v>
      </c>
      <c r="BC249" s="3" t="n">
        <v>0.1174887</v>
      </c>
      <c r="BD249" s="3" t="n">
        <v>8</v>
      </c>
      <c r="BE249" s="3" t="n">
        <v>190.4002</v>
      </c>
      <c r="BF249" s="3" t="n">
        <v>0.1915406</v>
      </c>
      <c r="BG249" s="3" t="n">
        <v>122.9044</v>
      </c>
      <c r="BH249" s="3" t="n">
        <v>294.9628</v>
      </c>
      <c r="BI249" s="3" t="n">
        <v>8</v>
      </c>
      <c r="BJ249" s="3" t="n">
        <v>106.3119</v>
      </c>
      <c r="BK249" s="3" t="n">
        <v>105.9377</v>
      </c>
      <c r="BL249" s="3" t="n">
        <v>-51.87024</v>
      </c>
      <c r="BM249" s="7" t="n">
        <v>0.891822</v>
      </c>
      <c r="BN249" s="3" t="n">
        <v>1</v>
      </c>
      <c r="BO249" s="3" t="n">
        <v>0.9</v>
      </c>
      <c r="BP249" s="4" t="inlineStr">
        <is>
          <t>HNORMAL</t>
        </is>
      </c>
      <c r="BQ249" s="4" t="inlineStr">
        <is>
          <t>POLY</t>
        </is>
      </c>
      <c r="BR249" s="3" t="n">
        <v>1</v>
      </c>
      <c r="BS249" s="3" t="n">
        <v>0</v>
      </c>
      <c r="BT249" s="3" t="n">
        <v>0</v>
      </c>
      <c r="BU249" s="3" t="n">
        <v>145.3183</v>
      </c>
      <c r="BV249" s="5" t="inlineStr"/>
      <c r="BW249" s="5" t="inlineStr"/>
      <c r="BX249" s="3" t="n">
        <v>0.8406786000000001</v>
      </c>
      <c r="BY249" s="3" t="n">
        <v>0.4983015</v>
      </c>
      <c r="BZ249" s="3" t="n">
        <v>0.3165649</v>
      </c>
      <c r="CA249" s="3" t="n">
        <v>2.23253</v>
      </c>
      <c r="CB249" s="3" t="n">
        <v>21.99701</v>
      </c>
      <c r="CC249" s="3" t="n">
        <v>0.8406786000000001</v>
      </c>
      <c r="CD249" s="3" t="n">
        <v>0</v>
      </c>
      <c r="CE249" s="10" t="n">
        <v>0.4983015</v>
      </c>
      <c r="CF249" s="3" t="n">
        <v>0.3165649</v>
      </c>
      <c r="CG249" s="3" t="n">
        <v>2.23253</v>
      </c>
      <c r="CH249" s="3" t="n">
        <v>21.99701</v>
      </c>
      <c r="CI249" s="3" t="n">
        <v>20</v>
      </c>
      <c r="CJ249" s="3" t="n">
        <v>0.4983015</v>
      </c>
      <c r="CK249" s="3" t="n">
        <v>8</v>
      </c>
      <c r="CL249" s="3" t="n">
        <v>54</v>
      </c>
      <c r="CM249" s="3" t="n">
        <v>21.99701</v>
      </c>
      <c r="CN249" s="3" t="n">
        <v>0.6103609352855577</v>
      </c>
      <c r="CO249" s="3" t="n">
        <v>0.5064670131005762</v>
      </c>
      <c r="CP249" s="3" t="n">
        <v>0.3074131481866583</v>
      </c>
      <c r="CQ249" s="3" t="n">
        <v>0.3482983534211745</v>
      </c>
      <c r="CR249" s="3" t="n">
        <v>0.3460330024778755</v>
      </c>
      <c r="CS249" s="3" t="n">
        <v>0.1294992479551981</v>
      </c>
      <c r="CT249" s="3" t="n">
        <v>1</v>
      </c>
      <c r="CU249" s="3" t="n">
        <v>4</v>
      </c>
      <c r="CV249" s="3" t="n">
        <v>0</v>
      </c>
      <c r="CW249" s="3" t="n">
        <v>0</v>
      </c>
      <c r="CX249" s="3" t="n">
        <v>1</v>
      </c>
      <c r="CY249" s="3" t="n">
        <v>0</v>
      </c>
      <c r="CZ249" s="3" t="n">
        <v>0</v>
      </c>
      <c r="DA249" s="3" t="n">
        <v>0</v>
      </c>
      <c r="DB249" s="3" t="n">
        <v>0</v>
      </c>
      <c r="DC249" s="3" t="n">
        <v>0</v>
      </c>
      <c r="DD249" s="3" t="n">
        <v>0</v>
      </c>
      <c r="DE249" s="3" t="n">
        <v>1</v>
      </c>
      <c r="DF249" s="3" t="n">
        <v>2</v>
      </c>
      <c r="DG249" s="3" t="n">
        <v>2</v>
      </c>
      <c r="DH249" s="3" t="n">
        <v>3</v>
      </c>
      <c r="DI249" s="3" t="n">
        <v>2</v>
      </c>
      <c r="DJ249" s="3" t="n">
        <v>3</v>
      </c>
      <c r="DK249" s="3" t="n">
        <v>7</v>
      </c>
      <c r="DL249" s="3" t="n">
        <v>20</v>
      </c>
    </row>
    <row r="250">
      <c r="A250" s="1" t="n">
        <v>249</v>
      </c>
      <c r="B250" t="n">
        <v>263</v>
      </c>
      <c r="C250" t="n">
        <v>9</v>
      </c>
      <c r="D250" s="8" t="inlineStr">
        <is>
          <t>Oriolus oriolus</t>
        </is>
      </c>
      <c r="E250" s="8" t="inlineStr">
        <is>
          <t>b</t>
        </is>
      </c>
      <c r="F250" s="8" t="inlineStr">
        <is>
          <t>m+a</t>
        </is>
      </c>
      <c r="G250" s="8" t="inlineStr">
        <is>
          <t>10mn</t>
        </is>
      </c>
      <c r="H250" s="8" t="inlineStr">
        <is>
          <t>HNORMAL</t>
        </is>
      </c>
      <c r="I250" s="8" t="inlineStr">
        <is>
          <t>POLY</t>
        </is>
      </c>
      <c r="J250" s="9" t="inlineStr"/>
      <c r="K250" s="9" t="inlineStr"/>
      <c r="L250" t="n">
        <v>5</v>
      </c>
      <c r="M250" s="8" t="inlineStr">
        <is>
          <t>OrioOrio-b-10mn-ma-hno-pol-ma</t>
        </is>
      </c>
      <c r="N250" t="n">
        <v>1</v>
      </c>
      <c r="O250" t="n">
        <v>11</v>
      </c>
      <c r="P250" t="n">
        <v>80.33740051326021</v>
      </c>
      <c r="Q250" t="n">
        <v>902.361121603972</v>
      </c>
      <c r="R250" s="8" t="inlineStr">
        <is>
          <t>HNORMAL</t>
        </is>
      </c>
      <c r="S250" s="8" t="inlineStr">
        <is>
          <t>POLY</t>
        </is>
      </c>
      <c r="T250" s="8" t="inlineStr">
        <is>
          <t>AIC</t>
        </is>
      </c>
      <c r="U250" t="n">
        <v>95</v>
      </c>
      <c r="V250" s="9" t="inlineStr"/>
      <c r="W250" s="9" t="inlineStr"/>
      <c r="X250" t="n">
        <v>5</v>
      </c>
      <c r="Y250" s="7" t="n">
        <v>1</v>
      </c>
      <c r="Z250" s="2" t="n">
        <v>45046.66333133102</v>
      </c>
      <c r="AA250" t="n">
        <v>0.803936</v>
      </c>
      <c r="AB250" s="8">
        <f>HYPERLINK("file:///OrioOrio-b-10mn-ma-hno-pol-ma-exluctaw", "OrioOrio-b-10mn-ma-hno-pol-ma-exluctaw")</f>
        <v/>
      </c>
      <c r="AC250" t="n">
        <v>11</v>
      </c>
      <c r="AD250" t="n">
        <v>94</v>
      </c>
      <c r="AE250" t="n">
        <v>94</v>
      </c>
      <c r="AF250" t="n">
        <v>0.1170213</v>
      </c>
      <c r="AG250" t="n">
        <v>0.2848401</v>
      </c>
      <c r="AH250" t="n">
        <v>0.06720278</v>
      </c>
      <c r="AI250" t="n">
        <v>0.203771</v>
      </c>
      <c r="AJ250" t="n">
        <v>93</v>
      </c>
      <c r="AK250" t="n">
        <v>0</v>
      </c>
      <c r="AL250" t="n">
        <v>902.3611</v>
      </c>
      <c r="AM250" t="n">
        <v>100</v>
      </c>
      <c r="AN250" t="n">
        <v>1</v>
      </c>
      <c r="AO250" t="n">
        <v>6.818300000000022</v>
      </c>
      <c r="AP250" t="n">
        <v>149.1595</v>
      </c>
      <c r="AQ250" s="10" t="n">
        <v>0.1000775</v>
      </c>
      <c r="AR250" t="n">
        <v>0.1000775</v>
      </c>
      <c r="AS250" s="9" t="inlineStr"/>
      <c r="AT250" s="9" t="inlineStr"/>
      <c r="AU250" t="n">
        <v>1.741053e-05</v>
      </c>
      <c r="AV250" t="n">
        <v>0.1531523</v>
      </c>
      <c r="AW250" t="n">
        <v>1.240137e-05</v>
      </c>
      <c r="AX250" t="n">
        <v>2.4443e-05</v>
      </c>
      <c r="AY250" t="n">
        <v>10</v>
      </c>
      <c r="AZ250" t="n">
        <v>0.1410773</v>
      </c>
      <c r="BA250" t="n">
        <v>0.1531523</v>
      </c>
      <c r="BB250" t="n">
        <v>0.1004881</v>
      </c>
      <c r="BC250" t="n">
        <v>0.1980613</v>
      </c>
      <c r="BD250" t="n">
        <v>10</v>
      </c>
      <c r="BE250" t="n">
        <v>338.9292</v>
      </c>
      <c r="BF250" t="n">
        <v>0.07657617</v>
      </c>
      <c r="BG250" t="n">
        <v>285.836</v>
      </c>
      <c r="BH250" t="n">
        <v>401.8843</v>
      </c>
      <c r="BI250" t="n">
        <v>10</v>
      </c>
      <c r="BJ250" t="n">
        <v>149.604</v>
      </c>
      <c r="BK250" t="n">
        <v>149.5574</v>
      </c>
      <c r="BL250" t="n">
        <v>-73.57975999999999</v>
      </c>
      <c r="BM250" s="10" t="n">
        <v>0.1160415</v>
      </c>
      <c r="BN250" t="n">
        <v>0.1</v>
      </c>
      <c r="BO250" t="n">
        <v>0.1</v>
      </c>
      <c r="BP250" s="8" t="inlineStr">
        <is>
          <t>HNORMAL</t>
        </is>
      </c>
      <c r="BQ250" s="8" t="inlineStr">
        <is>
          <t>POLY</t>
        </is>
      </c>
      <c r="BR250" t="n">
        <v>1</v>
      </c>
      <c r="BS250" t="n">
        <v>0</v>
      </c>
      <c r="BT250" t="n">
        <v>0</v>
      </c>
      <c r="BU250" t="n">
        <v>239.7526</v>
      </c>
      <c r="BV250" s="9" t="inlineStr"/>
      <c r="BW250" s="9" t="inlineStr"/>
      <c r="BX250" t="n">
        <v>0.3242627</v>
      </c>
      <c r="BY250" t="n">
        <v>0.323403</v>
      </c>
      <c r="BZ250" t="n">
        <v>0.1732384</v>
      </c>
      <c r="CA250" t="n">
        <v>0.6069459</v>
      </c>
      <c r="CB250" t="n">
        <v>86.95629</v>
      </c>
      <c r="CC250" t="n">
        <v>0.3242627</v>
      </c>
      <c r="CD250" t="n">
        <v>0</v>
      </c>
      <c r="CE250" s="10" t="n">
        <v>0.323403</v>
      </c>
      <c r="CF250" t="n">
        <v>0.1732384</v>
      </c>
      <c r="CG250" t="n">
        <v>0.6069459</v>
      </c>
      <c r="CH250" t="n">
        <v>86.95629</v>
      </c>
      <c r="CI250" t="n">
        <v>8</v>
      </c>
      <c r="CJ250" t="n">
        <v>0.323403</v>
      </c>
      <c r="CK250" t="n">
        <v>4</v>
      </c>
      <c r="CL250" t="n">
        <v>15</v>
      </c>
      <c r="CM250" t="n">
        <v>86.95629</v>
      </c>
      <c r="CN250" t="n">
        <v>0.2290775770962366</v>
      </c>
      <c r="CO250" t="n">
        <v>0.2480630707600913</v>
      </c>
      <c r="CP250" t="n">
        <v>0.2307466211244388</v>
      </c>
      <c r="CQ250" t="n">
        <v>0.2102927794394382</v>
      </c>
      <c r="CR250" t="n">
        <v>0.2137795887880504</v>
      </c>
      <c r="CS250" t="n">
        <v>0.2018477814113783</v>
      </c>
      <c r="CT250" t="n">
        <v>0</v>
      </c>
      <c r="CU250" t="n">
        <v>0</v>
      </c>
      <c r="CV250" t="n">
        <v>1</v>
      </c>
      <c r="CW250" t="n">
        <v>1</v>
      </c>
      <c r="CX250" t="n">
        <v>0</v>
      </c>
      <c r="CY250" t="n">
        <v>1</v>
      </c>
      <c r="CZ250" t="n">
        <v>1</v>
      </c>
      <c r="DA250" t="n">
        <v>0</v>
      </c>
      <c r="DB250" t="n">
        <v>0</v>
      </c>
      <c r="DC250" t="n">
        <v>0</v>
      </c>
      <c r="DD250" t="n">
        <v>0</v>
      </c>
      <c r="DE250" t="n">
        <v>8</v>
      </c>
      <c r="DF250" t="n">
        <v>8</v>
      </c>
      <c r="DG250" t="n">
        <v>7</v>
      </c>
      <c r="DH250" t="n">
        <v>4</v>
      </c>
      <c r="DI250" t="n">
        <v>4</v>
      </c>
      <c r="DJ250" t="n">
        <v>4</v>
      </c>
      <c r="DK250" t="n">
        <v>2</v>
      </c>
      <c r="DL250" t="n">
        <v>3</v>
      </c>
    </row>
    <row r="251">
      <c r="A251" s="1" t="n">
        <v>250</v>
      </c>
      <c r="B251" s="3" t="n">
        <v>267</v>
      </c>
      <c r="C251" s="3" t="n">
        <v>9</v>
      </c>
      <c r="D251" s="4" t="inlineStr">
        <is>
          <t>Oriolus oriolus</t>
        </is>
      </c>
      <c r="E251" s="4" t="inlineStr">
        <is>
          <t>b</t>
        </is>
      </c>
      <c r="F251" s="4" t="inlineStr">
        <is>
          <t>m+a</t>
        </is>
      </c>
      <c r="G251" s="4" t="inlineStr">
        <is>
          <t>10mn</t>
        </is>
      </c>
      <c r="H251" s="4" t="inlineStr">
        <is>
          <t>HNORMAL</t>
        </is>
      </c>
      <c r="I251" s="4" t="inlineStr">
        <is>
          <t>POLY</t>
        </is>
      </c>
      <c r="J251" s="3" t="n">
        <v>83.03826099678724</v>
      </c>
      <c r="K251" s="5" t="inlineStr"/>
      <c r="L251" s="3" t="n">
        <v>5</v>
      </c>
      <c r="M251" s="4" t="inlineStr">
        <is>
          <t>OrioOrio-b-10mn-ma-hno-pol-la-ma</t>
        </is>
      </c>
      <c r="N251" s="3" t="n">
        <v>1</v>
      </c>
      <c r="O251" s="3" t="n">
        <v>11</v>
      </c>
      <c r="P251" s="3" t="n">
        <v>80.33740051326021</v>
      </c>
      <c r="Q251" s="3" t="n">
        <v>902.361121603972</v>
      </c>
      <c r="R251" s="4" t="inlineStr">
        <is>
          <t>HNORMAL</t>
        </is>
      </c>
      <c r="S251" s="4" t="inlineStr">
        <is>
          <t>POLY</t>
        </is>
      </c>
      <c r="T251" s="4" t="inlineStr">
        <is>
          <t>AIC</t>
        </is>
      </c>
      <c r="U251" s="3" t="n">
        <v>95</v>
      </c>
      <c r="V251" s="3" t="n">
        <v>83.03826099678724</v>
      </c>
      <c r="W251" s="5" t="inlineStr"/>
      <c r="X251" s="3" t="n">
        <v>5</v>
      </c>
      <c r="Y251" s="7" t="n">
        <v>1</v>
      </c>
      <c r="Z251" s="12" t="n">
        <v>45046.66333167824</v>
      </c>
      <c r="AA251" s="3" t="n">
        <v>0.8189440000000001</v>
      </c>
      <c r="AB251" s="4">
        <f>HYPERLINK("file:///OrioOrio-b-10mn-ma-hno-pol-la-ma-sk73cvly", "OrioOrio-b-10mn-ma-hno-pol-la-ma-sk73cvly")</f>
        <v/>
      </c>
      <c r="AC251" s="3" t="n">
        <v>10</v>
      </c>
      <c r="AD251" s="3" t="n">
        <v>94</v>
      </c>
      <c r="AE251" s="3" t="n">
        <v>94</v>
      </c>
      <c r="AF251" s="3" t="n">
        <v>0.106383</v>
      </c>
      <c r="AG251" s="3" t="n">
        <v>0.3005371</v>
      </c>
      <c r="AH251" s="3" t="n">
        <v>0.05932868</v>
      </c>
      <c r="AI251" s="3" t="n">
        <v>0.1907566</v>
      </c>
      <c r="AJ251" s="3" t="n">
        <v>93</v>
      </c>
      <c r="AK251" s="3" t="n">
        <v>83.03830000000001</v>
      </c>
      <c r="AL251" s="3" t="n">
        <v>902.3611</v>
      </c>
      <c r="AM251" s="3" t="n">
        <v>90.90909090909091</v>
      </c>
      <c r="AN251" s="3" t="n">
        <v>1</v>
      </c>
      <c r="AO251" s="3" t="n">
        <v>0</v>
      </c>
      <c r="AP251" s="3" t="n">
        <v>134.69</v>
      </c>
      <c r="AQ251" s="10" t="n">
        <v>0.1055145</v>
      </c>
      <c r="AR251" s="3" t="n">
        <v>0.1055145</v>
      </c>
      <c r="AS251" s="5" t="inlineStr"/>
      <c r="AT251" s="5" t="inlineStr"/>
      <c r="AU251" s="3" t="n">
        <v>1.781738e-05</v>
      </c>
      <c r="AV251" s="3" t="n">
        <v>0.1695501</v>
      </c>
      <c r="AW251" s="3" t="n">
        <v>1.217445e-05</v>
      </c>
      <c r="AX251" s="3" t="n">
        <v>2.607583e-05</v>
      </c>
      <c r="AY251" s="3" t="n">
        <v>9</v>
      </c>
      <c r="AZ251" s="3" t="n">
        <v>0.1378559</v>
      </c>
      <c r="BA251" s="3" t="n">
        <v>0.1695501</v>
      </c>
      <c r="BB251" s="3" t="n">
        <v>0.09419569</v>
      </c>
      <c r="BC251" s="3" t="n">
        <v>0.2017529</v>
      </c>
      <c r="BD251" s="3" t="n">
        <v>9</v>
      </c>
      <c r="BE251" s="3" t="n">
        <v>335.0373</v>
      </c>
      <c r="BF251" s="3" t="n">
        <v>0.08477503</v>
      </c>
      <c r="BG251" s="3" t="n">
        <v>276.6659</v>
      </c>
      <c r="BH251" s="3" t="n">
        <v>405.724</v>
      </c>
      <c r="BI251" s="3" t="n">
        <v>9</v>
      </c>
      <c r="BJ251" s="3" t="n">
        <v>135.19</v>
      </c>
      <c r="BK251" s="3" t="n">
        <v>134.9926</v>
      </c>
      <c r="BL251" s="3" t="n">
        <v>-66.34499</v>
      </c>
      <c r="BM251" s="10" t="n">
        <v>0.10153</v>
      </c>
      <c r="BN251" s="3" t="n">
        <v>0.1</v>
      </c>
      <c r="BO251" s="3" t="n">
        <v>0.05</v>
      </c>
      <c r="BP251" s="4" t="inlineStr">
        <is>
          <t>HNORMAL</t>
        </is>
      </c>
      <c r="BQ251" s="4" t="inlineStr">
        <is>
          <t>POLY</t>
        </is>
      </c>
      <c r="BR251" s="3" t="n">
        <v>1</v>
      </c>
      <c r="BS251" s="3" t="n">
        <v>0</v>
      </c>
      <c r="BT251" s="3" t="n">
        <v>0</v>
      </c>
      <c r="BU251" s="3" t="n">
        <v>244.0004</v>
      </c>
      <c r="BV251" s="5" t="inlineStr"/>
      <c r="BW251" s="5" t="inlineStr"/>
      <c r="BX251" s="3" t="n">
        <v>0.3016727</v>
      </c>
      <c r="BY251" s="3" t="n">
        <v>0.3450649</v>
      </c>
      <c r="BZ251" s="3" t="n">
        <v>0.1547371</v>
      </c>
      <c r="CA251" s="3" t="n">
        <v>0.588136</v>
      </c>
      <c r="CB251" s="3" t="n">
        <v>78.96424</v>
      </c>
      <c r="CC251" s="3" t="n">
        <v>0.3016727</v>
      </c>
      <c r="CD251" s="3" t="n">
        <v>0</v>
      </c>
      <c r="CE251" s="10" t="n">
        <v>0.3450649</v>
      </c>
      <c r="CF251" s="3" t="n">
        <v>0.1547371</v>
      </c>
      <c r="CG251" s="3" t="n">
        <v>0.588136</v>
      </c>
      <c r="CH251" s="3" t="n">
        <v>78.96424</v>
      </c>
      <c r="CI251" s="3" t="n">
        <v>7</v>
      </c>
      <c r="CJ251" s="3" t="n">
        <v>0.3450649</v>
      </c>
      <c r="CK251" s="3" t="n">
        <v>4</v>
      </c>
      <c r="CL251" s="3" t="n">
        <v>14</v>
      </c>
      <c r="CM251" s="3" t="n">
        <v>78.96424</v>
      </c>
      <c r="CN251" s="3" t="n">
        <v>0.1973686791253056</v>
      </c>
      <c r="CO251" s="3" t="n">
        <v>0.2146135332977486</v>
      </c>
      <c r="CP251" s="3" t="n">
        <v>0.1936834604067836</v>
      </c>
      <c r="CQ251" s="3" t="n">
        <v>0.1810437778416692</v>
      </c>
      <c r="CR251" s="3" t="n">
        <v>0.1802710858476341</v>
      </c>
      <c r="CS251" s="3" t="n">
        <v>0.1628461192552232</v>
      </c>
      <c r="CT251" s="3" t="n">
        <v>1</v>
      </c>
      <c r="CU251" s="3" t="n">
        <v>0</v>
      </c>
      <c r="CV251" s="3" t="n">
        <v>0</v>
      </c>
      <c r="CW251" s="3" t="n">
        <v>0</v>
      </c>
      <c r="CX251" s="3" t="n">
        <v>0</v>
      </c>
      <c r="CY251" s="3" t="n">
        <v>1</v>
      </c>
      <c r="CZ251" s="3" t="n">
        <v>1</v>
      </c>
      <c r="DA251" s="3" t="n">
        <v>0</v>
      </c>
      <c r="DB251" s="3" t="n">
        <v>0</v>
      </c>
      <c r="DC251" s="3" t="n">
        <v>0</v>
      </c>
      <c r="DD251" s="3" t="n">
        <v>0</v>
      </c>
      <c r="DE251" s="3" t="n">
        <v>7</v>
      </c>
      <c r="DF251" s="3" t="n">
        <v>9</v>
      </c>
      <c r="DG251" s="3" t="n">
        <v>9</v>
      </c>
      <c r="DH251" s="3" t="n">
        <v>5</v>
      </c>
      <c r="DI251" s="3" t="n">
        <v>5</v>
      </c>
      <c r="DJ251" s="3" t="n">
        <v>6</v>
      </c>
      <c r="DK251" s="3" t="n">
        <v>5</v>
      </c>
      <c r="DL251" s="3" t="n">
        <v>27</v>
      </c>
    </row>
    <row r="252">
      <c r="A252" s="1" t="n">
        <v>251</v>
      </c>
      <c r="B252" t="n">
        <v>273</v>
      </c>
      <c r="C252" t="n">
        <v>9</v>
      </c>
      <c r="D252" s="8" t="inlineStr">
        <is>
          <t>Oriolus oriolus</t>
        </is>
      </c>
      <c r="E252" s="8" t="inlineStr">
        <is>
          <t>b</t>
        </is>
      </c>
      <c r="F252" s="8" t="inlineStr">
        <is>
          <t>m+a</t>
        </is>
      </c>
      <c r="G252" s="8" t="inlineStr">
        <is>
          <t>10mn</t>
        </is>
      </c>
      <c r="H252" s="8" t="inlineStr">
        <is>
          <t>HNORMAL</t>
        </is>
      </c>
      <c r="I252" s="8" t="inlineStr">
        <is>
          <t>POLY</t>
        </is>
      </c>
      <c r="J252" t="n">
        <v>20</v>
      </c>
      <c r="K252" s="9" t="inlineStr"/>
      <c r="L252" s="9" t="inlineStr"/>
      <c r="M252" s="8" t="inlineStr">
        <is>
          <t>OrioOrio-b-10mn-ma-hno-pol-l20</t>
        </is>
      </c>
      <c r="N252" t="n">
        <v>0</v>
      </c>
      <c r="O252" t="n">
        <v>11</v>
      </c>
      <c r="P252" t="n">
        <v>80.33740051326021</v>
      </c>
      <c r="Q252" t="n">
        <v>902.361121603972</v>
      </c>
      <c r="R252" s="8" t="inlineStr">
        <is>
          <t>HNORMAL</t>
        </is>
      </c>
      <c r="S252" s="8" t="inlineStr">
        <is>
          <t>POLY</t>
        </is>
      </c>
      <c r="T252" s="8" t="inlineStr">
        <is>
          <t>AIC</t>
        </is>
      </c>
      <c r="U252" t="n">
        <v>95</v>
      </c>
      <c r="V252" t="n">
        <v>20</v>
      </c>
      <c r="W252" s="9" t="inlineStr"/>
      <c r="X252" s="9" t="inlineStr"/>
      <c r="Y252" s="7" t="n">
        <v>1</v>
      </c>
      <c r="Z252" s="2" t="n">
        <v>45046.66333277777</v>
      </c>
      <c r="AA252" t="n">
        <v>0.7349389999999999</v>
      </c>
      <c r="AB252" s="8">
        <f>HYPERLINK("file:///OrioOrio-b-10mn-ma-hno-pol-l20-jjd1uy3r", "OrioOrio-b-10mn-ma-hno-pol-l20-jjd1uy3r")</f>
        <v/>
      </c>
      <c r="AC252" t="n">
        <v>11</v>
      </c>
      <c r="AD252" t="n">
        <v>94</v>
      </c>
      <c r="AE252" t="n">
        <v>94</v>
      </c>
      <c r="AF252" t="n">
        <v>0.1170213</v>
      </c>
      <c r="AG252" t="n">
        <v>0.2848401</v>
      </c>
      <c r="AH252" t="n">
        <v>0.06720278</v>
      </c>
      <c r="AI252" t="n">
        <v>0.203771</v>
      </c>
      <c r="AJ252" t="n">
        <v>93</v>
      </c>
      <c r="AK252" t="n">
        <v>20</v>
      </c>
      <c r="AL252" t="n">
        <v>902.3611</v>
      </c>
      <c r="AM252" t="n">
        <v>100</v>
      </c>
      <c r="AN252" t="n">
        <v>1</v>
      </c>
      <c r="AO252" t="n">
        <v>6.931299999999993</v>
      </c>
      <c r="AP252" t="n">
        <v>149.0827</v>
      </c>
      <c r="AQ252" s="10" t="n">
        <v>0.02234811</v>
      </c>
      <c r="AR252" t="n">
        <v>0.03708076</v>
      </c>
      <c r="AS252" t="n">
        <v>0.02234811</v>
      </c>
      <c r="AT252" s="9" t="inlineStr"/>
      <c r="AU252" t="n">
        <v>1.753632e-05</v>
      </c>
      <c r="AV252" t="n">
        <v>0.1531376</v>
      </c>
      <c r="AW252" t="n">
        <v>1.249137e-05</v>
      </c>
      <c r="AX252" t="n">
        <v>2.461881e-05</v>
      </c>
      <c r="AY252" t="n">
        <v>10</v>
      </c>
      <c r="AZ252" t="n">
        <v>0.1400654</v>
      </c>
      <c r="BA252" t="n">
        <v>0.1531376</v>
      </c>
      <c r="BB252" t="n">
        <v>0.09977052</v>
      </c>
      <c r="BC252" t="n">
        <v>0.1966343</v>
      </c>
      <c r="BD252" t="n">
        <v>10</v>
      </c>
      <c r="BE252" t="n">
        <v>337.7114</v>
      </c>
      <c r="BF252" t="n">
        <v>0.07656880000000001</v>
      </c>
      <c r="BG252" t="n">
        <v>284.8136</v>
      </c>
      <c r="BH252" t="n">
        <v>400.4338</v>
      </c>
      <c r="BI252" t="n">
        <v>10</v>
      </c>
      <c r="BJ252" t="n">
        <v>149.5271</v>
      </c>
      <c r="BK252" t="n">
        <v>149.4806</v>
      </c>
      <c r="BL252" t="n">
        <v>-73.54134999999999</v>
      </c>
      <c r="BM252" s="10" t="n">
        <v>0.1148281</v>
      </c>
      <c r="BN252" t="n">
        <v>0.1</v>
      </c>
      <c r="BO252" t="n">
        <v>0.1</v>
      </c>
      <c r="BP252" s="8" t="inlineStr">
        <is>
          <t>HNORMAL</t>
        </is>
      </c>
      <c r="BQ252" s="8" t="inlineStr">
        <is>
          <t>POLY</t>
        </is>
      </c>
      <c r="BR252" t="n">
        <v>1</v>
      </c>
      <c r="BS252" t="n">
        <v>0</v>
      </c>
      <c r="BT252" t="n">
        <v>0</v>
      </c>
      <c r="BU252" t="n">
        <v>239.3068</v>
      </c>
      <c r="BV252" s="9" t="inlineStr"/>
      <c r="BW252" s="9" t="inlineStr"/>
      <c r="BX252" t="n">
        <v>0.3266054</v>
      </c>
      <c r="BY252" t="n">
        <v>0.3233961</v>
      </c>
      <c r="BZ252" t="n">
        <v>0.1744923</v>
      </c>
      <c r="CA252" t="n">
        <v>0.6113226</v>
      </c>
      <c r="CB252" t="n">
        <v>86.96341</v>
      </c>
      <c r="CC252" t="n">
        <v>0.3266054</v>
      </c>
      <c r="CD252" t="n">
        <v>0</v>
      </c>
      <c r="CE252" s="10" t="n">
        <v>0.3233961</v>
      </c>
      <c r="CF252" t="n">
        <v>0.1744923</v>
      </c>
      <c r="CG252" t="n">
        <v>0.6113226</v>
      </c>
      <c r="CH252" t="n">
        <v>86.96341</v>
      </c>
      <c r="CI252" t="n">
        <v>8</v>
      </c>
      <c r="CJ252" t="n">
        <v>0.3233961</v>
      </c>
      <c r="CK252" t="n">
        <v>4</v>
      </c>
      <c r="CL252" t="n">
        <v>15</v>
      </c>
      <c r="CM252" t="n">
        <v>86.96341</v>
      </c>
      <c r="CN252" t="n">
        <v>0.1846375695448089</v>
      </c>
      <c r="CO252" t="n">
        <v>0.2054042194528846</v>
      </c>
      <c r="CP252" t="n">
        <v>0.1910673195597693</v>
      </c>
      <c r="CQ252" t="n">
        <v>0.1505347961274638</v>
      </c>
      <c r="CR252" t="n">
        <v>0.1805574848142275</v>
      </c>
      <c r="CS252" t="n">
        <v>0.1706821785551233</v>
      </c>
      <c r="CT252" t="n">
        <v>1</v>
      </c>
      <c r="CU252" t="n">
        <v>0</v>
      </c>
      <c r="CV252" t="n">
        <v>1</v>
      </c>
      <c r="CW252" t="n">
        <v>1</v>
      </c>
      <c r="CX252" t="n">
        <v>0</v>
      </c>
      <c r="CY252" t="n">
        <v>1</v>
      </c>
      <c r="CZ252" t="n">
        <v>1</v>
      </c>
      <c r="DA252" t="n">
        <v>0</v>
      </c>
      <c r="DB252" t="n">
        <v>0</v>
      </c>
      <c r="DC252" t="n">
        <v>0</v>
      </c>
      <c r="DD252" t="n">
        <v>0</v>
      </c>
      <c r="DE252" t="n">
        <v>9</v>
      </c>
      <c r="DF252" t="n">
        <v>10</v>
      </c>
      <c r="DG252" t="n">
        <v>10</v>
      </c>
      <c r="DH252" t="n">
        <v>6</v>
      </c>
      <c r="DI252" t="n">
        <v>6</v>
      </c>
      <c r="DJ252" t="n">
        <v>5</v>
      </c>
      <c r="DK252" t="n">
        <v>3</v>
      </c>
      <c r="DL252" t="n">
        <v>15</v>
      </c>
    </row>
    <row r="253">
      <c r="A253" s="1" t="n">
        <v>252</v>
      </c>
      <c r="B253" t="n">
        <v>262</v>
      </c>
      <c r="C253" t="n">
        <v>9</v>
      </c>
      <c r="D253" s="8" t="inlineStr">
        <is>
          <t>Oriolus oriolus</t>
        </is>
      </c>
      <c r="E253" s="8" t="inlineStr">
        <is>
          <t>b</t>
        </is>
      </c>
      <c r="F253" s="8" t="inlineStr">
        <is>
          <t>m+a</t>
        </is>
      </c>
      <c r="G253" s="8" t="inlineStr">
        <is>
          <t>10mn</t>
        </is>
      </c>
      <c r="H253" s="8" t="inlineStr">
        <is>
          <t>HNORMAL</t>
        </is>
      </c>
      <c r="I253" s="8" t="inlineStr">
        <is>
          <t>POLY</t>
        </is>
      </c>
      <c r="J253" s="9" t="inlineStr"/>
      <c r="K253" s="9" t="inlineStr"/>
      <c r="L253" s="9" t="inlineStr"/>
      <c r="M253" s="8" t="inlineStr">
        <is>
          <t>OrioOrio-b-10mn-ma-hno-pol</t>
        </is>
      </c>
      <c r="N253" t="n">
        <v>0</v>
      </c>
      <c r="O253" t="n">
        <v>11</v>
      </c>
      <c r="P253" t="n">
        <v>80.33740051326021</v>
      </c>
      <c r="Q253" t="n">
        <v>902.361121603972</v>
      </c>
      <c r="R253" s="8" t="inlineStr">
        <is>
          <t>HNORMAL</t>
        </is>
      </c>
      <c r="S253" s="8" t="inlineStr">
        <is>
          <t>POLY</t>
        </is>
      </c>
      <c r="T253" s="8" t="inlineStr">
        <is>
          <t>AIC</t>
        </is>
      </c>
      <c r="U253" t="n">
        <v>95</v>
      </c>
      <c r="V253" s="9" t="inlineStr"/>
      <c r="W253" s="9" t="inlineStr"/>
      <c r="X253" s="9" t="inlineStr"/>
      <c r="Y253" s="7" t="n">
        <v>1</v>
      </c>
      <c r="Z253" s="2" t="n">
        <v>45046.66333128472</v>
      </c>
      <c r="AA253" t="n">
        <v>0.8509410000000001</v>
      </c>
      <c r="AB253" s="8">
        <f>HYPERLINK("file:///OrioOrio-b-10mn-ma-hno-pol-qx9bne7g", "OrioOrio-b-10mn-ma-hno-pol-qx9bne7g")</f>
        <v/>
      </c>
      <c r="AC253" t="n">
        <v>11</v>
      </c>
      <c r="AD253" t="n">
        <v>94</v>
      </c>
      <c r="AE253" t="n">
        <v>94</v>
      </c>
      <c r="AF253" t="n">
        <v>0.1170213</v>
      </c>
      <c r="AG253" t="n">
        <v>0.2848401</v>
      </c>
      <c r="AH253" t="n">
        <v>0.06720278</v>
      </c>
      <c r="AI253" t="n">
        <v>0.203771</v>
      </c>
      <c r="AJ253" t="n">
        <v>93</v>
      </c>
      <c r="AK253" t="n">
        <v>0</v>
      </c>
      <c r="AL253" t="n">
        <v>902.3611</v>
      </c>
      <c r="AM253" t="n">
        <v>100</v>
      </c>
      <c r="AN253" t="n">
        <v>1</v>
      </c>
      <c r="AO253" t="n">
        <v>6.818300000000022</v>
      </c>
      <c r="AP253" t="n">
        <v>149.1595</v>
      </c>
      <c r="AQ253" s="10" t="n">
        <v>0.01585686</v>
      </c>
      <c r="AR253" t="n">
        <v>0.02713162</v>
      </c>
      <c r="AS253" t="n">
        <v>0.01585686</v>
      </c>
      <c r="AT253" s="9" t="inlineStr"/>
      <c r="AU253" t="n">
        <v>1.741053e-05</v>
      </c>
      <c r="AV253" t="n">
        <v>0.1531523</v>
      </c>
      <c r="AW253" t="n">
        <v>1.240137e-05</v>
      </c>
      <c r="AX253" t="n">
        <v>2.4443e-05</v>
      </c>
      <c r="AY253" t="n">
        <v>10</v>
      </c>
      <c r="AZ253" t="n">
        <v>0.1410773</v>
      </c>
      <c r="BA253" t="n">
        <v>0.1531523</v>
      </c>
      <c r="BB253" t="n">
        <v>0.1004881</v>
      </c>
      <c r="BC253" t="n">
        <v>0.1980613</v>
      </c>
      <c r="BD253" t="n">
        <v>10</v>
      </c>
      <c r="BE253" t="n">
        <v>338.9292</v>
      </c>
      <c r="BF253" t="n">
        <v>0.07657617</v>
      </c>
      <c r="BG253" t="n">
        <v>285.836</v>
      </c>
      <c r="BH253" t="n">
        <v>401.8843</v>
      </c>
      <c r="BI253" t="n">
        <v>10</v>
      </c>
      <c r="BJ253" t="n">
        <v>149.604</v>
      </c>
      <c r="BK253" t="n">
        <v>149.5574</v>
      </c>
      <c r="BL253" t="n">
        <v>-73.57975999999999</v>
      </c>
      <c r="BM253" s="10" t="n">
        <v>0.1160415</v>
      </c>
      <c r="BN253" t="n">
        <v>0.1</v>
      </c>
      <c r="BO253" t="n">
        <v>0.1</v>
      </c>
      <c r="BP253" s="8" t="inlineStr">
        <is>
          <t>HNORMAL</t>
        </is>
      </c>
      <c r="BQ253" s="8" t="inlineStr">
        <is>
          <t>POLY</t>
        </is>
      </c>
      <c r="BR253" t="n">
        <v>1</v>
      </c>
      <c r="BS253" t="n">
        <v>0</v>
      </c>
      <c r="BT253" t="n">
        <v>0</v>
      </c>
      <c r="BU253" t="n">
        <v>239.7526</v>
      </c>
      <c r="BV253" s="9" t="inlineStr"/>
      <c r="BW253" s="9" t="inlineStr"/>
      <c r="BX253" t="n">
        <v>0.3242627</v>
      </c>
      <c r="BY253" t="n">
        <v>0.323403</v>
      </c>
      <c r="BZ253" t="n">
        <v>0.1732384</v>
      </c>
      <c r="CA253" t="n">
        <v>0.6069459</v>
      </c>
      <c r="CB253" t="n">
        <v>86.95629</v>
      </c>
      <c r="CC253" t="n">
        <v>0.3242627</v>
      </c>
      <c r="CD253" t="n">
        <v>0</v>
      </c>
      <c r="CE253" s="10" t="n">
        <v>0.323403</v>
      </c>
      <c r="CF253" t="n">
        <v>0.1732384</v>
      </c>
      <c r="CG253" t="n">
        <v>0.6069459</v>
      </c>
      <c r="CH253" t="n">
        <v>86.95629</v>
      </c>
      <c r="CI253" t="n">
        <v>8</v>
      </c>
      <c r="CJ253" t="n">
        <v>0.323403</v>
      </c>
      <c r="CK253" t="n">
        <v>4</v>
      </c>
      <c r="CL253" t="n">
        <v>15</v>
      </c>
      <c r="CM253" t="n">
        <v>86.95629</v>
      </c>
      <c r="CN253" t="n">
        <v>0.1760677564134671</v>
      </c>
      <c r="CO253" t="n">
        <v>0.1970367377646205</v>
      </c>
      <c r="CP253" t="n">
        <v>0.183282265019364</v>
      </c>
      <c r="CQ253" t="n">
        <v>0.1396432931324766</v>
      </c>
      <c r="CR253" t="n">
        <v>0.1742063966737298</v>
      </c>
      <c r="CS253" t="n">
        <v>0.1644833114125083</v>
      </c>
      <c r="CT253" t="n">
        <v>0</v>
      </c>
      <c r="CU253" t="n">
        <v>0</v>
      </c>
      <c r="CV253" t="n">
        <v>1</v>
      </c>
      <c r="CW253" t="n">
        <v>1</v>
      </c>
      <c r="CX253" t="n">
        <v>0</v>
      </c>
      <c r="CY253" t="n">
        <v>1</v>
      </c>
      <c r="CZ253" t="n">
        <v>1</v>
      </c>
      <c r="DA253" t="n">
        <v>0</v>
      </c>
      <c r="DB253" t="n">
        <v>0</v>
      </c>
      <c r="DC253" t="n">
        <v>0</v>
      </c>
      <c r="DD253" t="n">
        <v>0</v>
      </c>
      <c r="DE253" t="n">
        <v>10</v>
      </c>
      <c r="DF253" t="n">
        <v>11</v>
      </c>
      <c r="DG253" t="n">
        <v>11</v>
      </c>
      <c r="DH253" t="n">
        <v>7</v>
      </c>
      <c r="DI253" t="n">
        <v>7</v>
      </c>
      <c r="DJ253" t="n">
        <v>7</v>
      </c>
      <c r="DK253" t="n">
        <v>4</v>
      </c>
      <c r="DL253" t="n">
        <v>1</v>
      </c>
    </row>
    <row r="254">
      <c r="A254" s="1" t="n">
        <v>253</v>
      </c>
      <c r="B254" s="3" t="n">
        <v>282</v>
      </c>
      <c r="C254" s="3" t="n">
        <v>9</v>
      </c>
      <c r="D254" s="4" t="inlineStr">
        <is>
          <t>Oriolus oriolus</t>
        </is>
      </c>
      <c r="E254" s="4" t="inlineStr">
        <is>
          <t>b</t>
        </is>
      </c>
      <c r="F254" s="4" t="inlineStr">
        <is>
          <t>m+a</t>
        </is>
      </c>
      <c r="G254" s="4" t="inlineStr">
        <is>
          <t>10mn</t>
        </is>
      </c>
      <c r="H254" s="4" t="inlineStr">
        <is>
          <t>HAZARD</t>
        </is>
      </c>
      <c r="I254" s="4" t="inlineStr">
        <is>
          <t>POLY</t>
        </is>
      </c>
      <c r="J254" s="3" t="n">
        <v>82.8013060128243</v>
      </c>
      <c r="K254" s="5" t="inlineStr"/>
      <c r="L254" s="3" t="n">
        <v>4</v>
      </c>
      <c r="M254" s="4" t="inlineStr">
        <is>
          <t>OrioOrio-b-10mn-ma-haz-pol-la-ma</t>
        </is>
      </c>
      <c r="N254" s="3" t="n">
        <v>1</v>
      </c>
      <c r="O254" s="3" t="n">
        <v>11</v>
      </c>
      <c r="P254" s="3" t="n">
        <v>80.33740051326021</v>
      </c>
      <c r="Q254" s="3" t="n">
        <v>902.361121603972</v>
      </c>
      <c r="R254" s="4" t="inlineStr">
        <is>
          <t>HAZARD</t>
        </is>
      </c>
      <c r="S254" s="4" t="inlineStr">
        <is>
          <t>POLY</t>
        </is>
      </c>
      <c r="T254" s="4" t="inlineStr">
        <is>
          <t>AIC</t>
        </is>
      </c>
      <c r="U254" s="3" t="n">
        <v>95</v>
      </c>
      <c r="V254" s="3" t="n">
        <v>82.8013060128243</v>
      </c>
      <c r="W254" s="5" t="inlineStr"/>
      <c r="X254" s="3" t="n">
        <v>4</v>
      </c>
      <c r="Y254" s="6" t="n">
        <v>2</v>
      </c>
      <c r="Z254" s="12" t="n">
        <v>45046.66333894676</v>
      </c>
      <c r="AA254" s="3" t="n">
        <v>4.395451</v>
      </c>
      <c r="AB254" s="4">
        <f>HYPERLINK("file:///OrioOrio-b-10mn-ma-haz-pol-la-ma-jvynfx36", "OrioOrio-b-10mn-ma-haz-pol-la-ma-jvynfx36")</f>
        <v/>
      </c>
      <c r="AC254" s="3" t="n">
        <v>10</v>
      </c>
      <c r="AD254" s="3" t="n">
        <v>94</v>
      </c>
      <c r="AE254" s="3" t="n">
        <v>94</v>
      </c>
      <c r="AF254" s="3" t="n">
        <v>0.106383</v>
      </c>
      <c r="AG254" s="3" t="n">
        <v>0.3005371</v>
      </c>
      <c r="AH254" s="3" t="n">
        <v>0.05932868</v>
      </c>
      <c r="AI254" s="3" t="n">
        <v>0.1907566</v>
      </c>
      <c r="AJ254" s="3" t="n">
        <v>93</v>
      </c>
      <c r="AK254" s="3" t="n">
        <v>82.8013</v>
      </c>
      <c r="AL254" s="3" t="n">
        <v>902.3611</v>
      </c>
      <c r="AM254" s="3" t="n">
        <v>90.90909090909091</v>
      </c>
      <c r="AN254" s="3" t="n">
        <v>2</v>
      </c>
      <c r="AO254" s="3" t="n">
        <v>0</v>
      </c>
      <c r="AP254" s="3" t="n">
        <v>130.2886</v>
      </c>
      <c r="AQ254" s="10" t="n">
        <v>0.005213439</v>
      </c>
      <c r="AR254" s="3" t="n">
        <v>0.005213439</v>
      </c>
      <c r="AS254" s="5" t="inlineStr"/>
      <c r="AT254" s="5" t="inlineStr"/>
      <c r="AU254" s="3" t="n">
        <v>2.39352e-05</v>
      </c>
      <c r="AV254" s="3" t="n">
        <v>0.3950943</v>
      </c>
      <c r="AW254" s="3" t="n">
        <v>9.945226e-06</v>
      </c>
      <c r="AX254" s="3" t="n">
        <v>5.760489e-05</v>
      </c>
      <c r="AY254" s="3" t="n">
        <v>8</v>
      </c>
      <c r="AZ254" s="3" t="n">
        <v>0.1026201</v>
      </c>
      <c r="BA254" s="3" t="n">
        <v>0.3950943</v>
      </c>
      <c r="BB254" s="3" t="n">
        <v>0.04263928</v>
      </c>
      <c r="BC254" s="3" t="n">
        <v>0.2469759</v>
      </c>
      <c r="BD254" s="3" t="n">
        <v>8</v>
      </c>
      <c r="BE254" s="3" t="n">
        <v>289.0656</v>
      </c>
      <c r="BF254" s="3" t="n">
        <v>0.1975472</v>
      </c>
      <c r="BG254" s="3" t="n">
        <v>184.0968</v>
      </c>
      <c r="BH254" s="3" t="n">
        <v>453.8858</v>
      </c>
      <c r="BI254" s="3" t="n">
        <v>8</v>
      </c>
      <c r="BJ254" s="3" t="n">
        <v>132.0029</v>
      </c>
      <c r="BK254" s="3" t="n">
        <v>130.8938</v>
      </c>
      <c r="BL254" s="3" t="n">
        <v>-63.1443</v>
      </c>
      <c r="BM254" s="7" t="n">
        <v>0.8645765</v>
      </c>
      <c r="BN254" s="3" t="n">
        <v>0.7</v>
      </c>
      <c r="BO254" s="3" t="n">
        <v>0.6</v>
      </c>
      <c r="BP254" s="4" t="inlineStr">
        <is>
          <t>HAZARD</t>
        </is>
      </c>
      <c r="BQ254" s="4" t="inlineStr">
        <is>
          <t>POLY</t>
        </is>
      </c>
      <c r="BR254" s="3" t="n">
        <v>2</v>
      </c>
      <c r="BS254" s="3" t="n">
        <v>0</v>
      </c>
      <c r="BT254" s="3" t="n">
        <v>0</v>
      </c>
      <c r="BU254" s="3" t="n">
        <v>247.5409</v>
      </c>
      <c r="BV254" s="3" t="n">
        <v>5</v>
      </c>
      <c r="BW254" s="5" t="inlineStr"/>
      <c r="BX254" s="3" t="n">
        <v>0.4052559</v>
      </c>
      <c r="BY254" s="3" t="n">
        <v>0.4964092</v>
      </c>
      <c r="BZ254" s="3" t="n">
        <v>0.1519393</v>
      </c>
      <c r="CA254" s="3" t="n">
        <v>1.080907</v>
      </c>
      <c r="CB254" s="3" t="n">
        <v>19.37827</v>
      </c>
      <c r="CC254" s="3" t="n">
        <v>0.4052559</v>
      </c>
      <c r="CD254" s="3" t="n">
        <v>0</v>
      </c>
      <c r="CE254" s="10" t="n">
        <v>0.4964092</v>
      </c>
      <c r="CF254" s="3" t="n">
        <v>0.1519393</v>
      </c>
      <c r="CG254" s="3" t="n">
        <v>1.080907</v>
      </c>
      <c r="CH254" s="3" t="n">
        <v>19.37827</v>
      </c>
      <c r="CI254" s="3" t="n">
        <v>10</v>
      </c>
      <c r="CJ254" s="3" t="n">
        <v>0.4964092</v>
      </c>
      <c r="CK254" s="3" t="n">
        <v>4</v>
      </c>
      <c r="CL254" s="3" t="n">
        <v>26</v>
      </c>
      <c r="CM254" s="3" t="n">
        <v>19.37827</v>
      </c>
      <c r="CN254" s="3" t="n">
        <v>0.2640277707037977</v>
      </c>
      <c r="CO254" s="3" t="n">
        <v>0.2286612421778287</v>
      </c>
      <c r="CP254" s="3" t="n">
        <v>0.1397895236105021</v>
      </c>
      <c r="CQ254" s="3" t="n">
        <v>0.09699939662869719</v>
      </c>
      <c r="CR254" s="3" t="n">
        <v>0.1711591209319858</v>
      </c>
      <c r="CS254" s="3" t="n">
        <v>0.06495741193374813</v>
      </c>
      <c r="CT254" s="3" t="n">
        <v>1</v>
      </c>
      <c r="CU254" s="3" t="n">
        <v>0</v>
      </c>
      <c r="CV254" s="3" t="n">
        <v>0</v>
      </c>
      <c r="CW254" s="3" t="n">
        <v>1</v>
      </c>
      <c r="CX254" s="3" t="n">
        <v>2</v>
      </c>
      <c r="CY254" s="3" t="n">
        <v>0</v>
      </c>
      <c r="CZ254" s="3" t="n">
        <v>0</v>
      </c>
      <c r="DA254" s="3" t="n">
        <v>1</v>
      </c>
      <c r="DB254" s="3" t="n">
        <v>1</v>
      </c>
      <c r="DC254" s="3" t="n">
        <v>1</v>
      </c>
      <c r="DD254" s="3" t="n">
        <v>1</v>
      </c>
      <c r="DE254" s="3" t="n">
        <v>11</v>
      </c>
      <c r="DF254" s="3" t="n">
        <v>7</v>
      </c>
      <c r="DG254" s="3" t="n">
        <v>8</v>
      </c>
      <c r="DH254" s="3" t="n">
        <v>8</v>
      </c>
      <c r="DI254" s="3" t="n">
        <v>11</v>
      </c>
      <c r="DJ254" s="3" t="n">
        <v>8</v>
      </c>
      <c r="DK254" s="3" t="n">
        <v>8</v>
      </c>
      <c r="DL254" s="3" t="n">
        <v>26</v>
      </c>
    </row>
    <row r="255">
      <c r="A255" s="1" t="n">
        <v>254</v>
      </c>
      <c r="B255" s="3" t="n">
        <v>278</v>
      </c>
      <c r="C255" s="3" t="n">
        <v>9</v>
      </c>
      <c r="D255" s="4" t="inlineStr">
        <is>
          <t>Oriolus oriolus</t>
        </is>
      </c>
      <c r="E255" s="4" t="inlineStr">
        <is>
          <t>b</t>
        </is>
      </c>
      <c r="F255" s="4" t="inlineStr">
        <is>
          <t>m+a</t>
        </is>
      </c>
      <c r="G255" s="4" t="inlineStr">
        <is>
          <t>10mn</t>
        </is>
      </c>
      <c r="H255" s="4" t="inlineStr">
        <is>
          <t>HAZARD</t>
        </is>
      </c>
      <c r="I255" s="4" t="inlineStr">
        <is>
          <t>POLY</t>
        </is>
      </c>
      <c r="J255" s="5" t="inlineStr"/>
      <c r="K255" s="5" t="inlineStr"/>
      <c r="L255" s="3" t="n">
        <v>5</v>
      </c>
      <c r="M255" s="4" t="inlineStr">
        <is>
          <t>OrioOrio-b-10mn-ma-haz-pol-ma</t>
        </is>
      </c>
      <c r="N255" s="3" t="n">
        <v>1</v>
      </c>
      <c r="O255" s="3" t="n">
        <v>11</v>
      </c>
      <c r="P255" s="3" t="n">
        <v>80.33740051326021</v>
      </c>
      <c r="Q255" s="3" t="n">
        <v>902.361121603972</v>
      </c>
      <c r="R255" s="4" t="inlineStr">
        <is>
          <t>HAZARD</t>
        </is>
      </c>
      <c r="S255" s="4" t="inlineStr">
        <is>
          <t>POLY</t>
        </is>
      </c>
      <c r="T255" s="4" t="inlineStr">
        <is>
          <t>AIC</t>
        </is>
      </c>
      <c r="U255" s="3" t="n">
        <v>95</v>
      </c>
      <c r="V255" s="5" t="inlineStr"/>
      <c r="W255" s="5" t="inlineStr"/>
      <c r="X255" s="3" t="n">
        <v>5</v>
      </c>
      <c r="Y255" s="6" t="n">
        <v>2</v>
      </c>
      <c r="Z255" s="12" t="n">
        <v>45046.66333771991</v>
      </c>
      <c r="AA255" s="3" t="n">
        <v>0.378003</v>
      </c>
      <c r="AB255" s="4">
        <f>HYPERLINK("file:///OrioOrio-b-10mn-ma-haz-pol-ma-muk16rf1", "OrioOrio-b-10mn-ma-haz-pol-ma-muk16rf1")</f>
        <v/>
      </c>
      <c r="AC255" s="3" t="n">
        <v>11</v>
      </c>
      <c r="AD255" s="3" t="n">
        <v>94</v>
      </c>
      <c r="AE255" s="3" t="n">
        <v>94</v>
      </c>
      <c r="AF255" s="3" t="n">
        <v>0.1170213</v>
      </c>
      <c r="AG255" s="3" t="n">
        <v>0.2848401</v>
      </c>
      <c r="AH255" s="3" t="n">
        <v>0.06720278</v>
      </c>
      <c r="AI255" s="3" t="n">
        <v>0.203771</v>
      </c>
      <c r="AJ255" s="3" t="n">
        <v>93</v>
      </c>
      <c r="AK255" s="3" t="n">
        <v>0</v>
      </c>
      <c r="AL255" s="3" t="n">
        <v>902.3611</v>
      </c>
      <c r="AM255" s="3" t="n">
        <v>100</v>
      </c>
      <c r="AN255" s="3" t="n">
        <v>2</v>
      </c>
      <c r="AO255" s="3" t="n">
        <v>0</v>
      </c>
      <c r="AP255" s="3" t="n">
        <v>142.3412</v>
      </c>
      <c r="AQ255" s="6" t="n">
        <v>0.3974767</v>
      </c>
      <c r="AR255" s="3" t="n">
        <v>0.3974767</v>
      </c>
      <c r="AS255" s="5" t="inlineStr"/>
      <c r="AT255" s="5" t="inlineStr"/>
      <c r="AU255" s="3" t="n">
        <v>4.228337e-05</v>
      </c>
      <c r="AV255" s="3" t="n">
        <v>0.5395561</v>
      </c>
      <c r="AW255" s="3" t="n">
        <v>1.347609e-05</v>
      </c>
      <c r="AX255" s="3" t="n">
        <v>0.0001326708</v>
      </c>
      <c r="AY255" s="3" t="n">
        <v>9</v>
      </c>
      <c r="AZ255" s="3" t="n">
        <v>0.05808977</v>
      </c>
      <c r="BA255" s="3" t="n">
        <v>0.5395561</v>
      </c>
      <c r="BB255" s="3" t="n">
        <v>0.01851373</v>
      </c>
      <c r="BC255" s="3" t="n">
        <v>0.1822659</v>
      </c>
      <c r="BD255" s="3" t="n">
        <v>9</v>
      </c>
      <c r="BE255" s="3" t="n">
        <v>217.4855</v>
      </c>
      <c r="BF255" s="3" t="n">
        <v>0.269778</v>
      </c>
      <c r="BG255" s="3" t="n">
        <v>119.407</v>
      </c>
      <c r="BH255" s="3" t="n">
        <v>396.1234</v>
      </c>
      <c r="BI255" s="3" t="n">
        <v>9</v>
      </c>
      <c r="BJ255" s="3" t="n">
        <v>143.8412</v>
      </c>
      <c r="BK255" s="3" t="n">
        <v>143.137</v>
      </c>
      <c r="BL255" s="3" t="n">
        <v>-69.17062</v>
      </c>
      <c r="BM255" s="7" t="n">
        <v>0.9848109</v>
      </c>
      <c r="BN255" s="3" t="n">
        <v>1</v>
      </c>
      <c r="BO255" s="3" t="n">
        <v>1</v>
      </c>
      <c r="BP255" s="4" t="inlineStr">
        <is>
          <t>HAZARD</t>
        </is>
      </c>
      <c r="BQ255" s="4" t="inlineStr">
        <is>
          <t>POLY</t>
        </is>
      </c>
      <c r="BR255" s="3" t="n">
        <v>2</v>
      </c>
      <c r="BS255" s="3" t="n">
        <v>0</v>
      </c>
      <c r="BT255" s="3" t="n">
        <v>0</v>
      </c>
      <c r="BU255" s="3" t="n">
        <v>139.1846</v>
      </c>
      <c r="BV255" s="3" t="n">
        <v>2.9305</v>
      </c>
      <c r="BW255" s="5" t="inlineStr"/>
      <c r="BX255" s="3" t="n">
        <v>0.7875071</v>
      </c>
      <c r="BY255" s="3" t="n">
        <v>0.6101268</v>
      </c>
      <c r="BZ255" s="3" t="n">
        <v>0.2367522</v>
      </c>
      <c r="CA255" s="3" t="n">
        <v>2.619479</v>
      </c>
      <c r="CB255" s="3" t="n">
        <v>14.60576</v>
      </c>
      <c r="CC255" s="3" t="n">
        <v>0.7875071</v>
      </c>
      <c r="CD255" s="3" t="n">
        <v>0.2867238</v>
      </c>
      <c r="CE255" s="10" t="n">
        <v>0.6101268</v>
      </c>
      <c r="CF255" s="3" t="n">
        <v>0.2367522</v>
      </c>
      <c r="CG255" s="3" t="n">
        <v>2.619479</v>
      </c>
      <c r="CH255" s="3" t="n">
        <v>14.60576</v>
      </c>
      <c r="CI255" s="3" t="n">
        <v>19</v>
      </c>
      <c r="CJ255" s="3" t="n">
        <v>0.6101268</v>
      </c>
      <c r="CK255" s="3" t="n">
        <v>6</v>
      </c>
      <c r="CL255" s="3" t="n">
        <v>63</v>
      </c>
      <c r="CM255" s="3" t="n">
        <v>14.60576</v>
      </c>
      <c r="CN255" s="3" t="n">
        <v>0.462023204299728</v>
      </c>
      <c r="CO255" s="3" t="n">
        <v>0.3289891333715378</v>
      </c>
      <c r="CP255" s="3" t="n">
        <v>0.1158503427514407</v>
      </c>
      <c r="CQ255" s="3" t="n">
        <v>0.13285802942799</v>
      </c>
      <c r="CR255" s="3" t="n">
        <v>0.1469501923885407</v>
      </c>
      <c r="CS255" s="3" t="n">
        <v>0.02545228758859997</v>
      </c>
      <c r="CT255" s="3" t="n">
        <v>0</v>
      </c>
      <c r="CU255" s="3" t="n">
        <v>0</v>
      </c>
      <c r="CV255" s="3" t="n">
        <v>0</v>
      </c>
      <c r="CW255" s="3" t="n">
        <v>0</v>
      </c>
      <c r="CX255" s="3" t="n">
        <v>1</v>
      </c>
      <c r="CY255" s="3" t="n">
        <v>0</v>
      </c>
      <c r="CZ255" s="3" t="n">
        <v>0</v>
      </c>
      <c r="DA255" s="3" t="n">
        <v>1</v>
      </c>
      <c r="DB255" s="3" t="n">
        <v>1</v>
      </c>
      <c r="DC255" s="3" t="n">
        <v>1</v>
      </c>
      <c r="DD255" s="3" t="n">
        <v>1</v>
      </c>
      <c r="DE255" s="3" t="n">
        <v>4</v>
      </c>
      <c r="DF255" s="3" t="n">
        <v>4</v>
      </c>
      <c r="DG255" s="3" t="n">
        <v>4</v>
      </c>
      <c r="DH255" s="3" t="n">
        <v>9</v>
      </c>
      <c r="DI255" s="3" t="n">
        <v>8</v>
      </c>
      <c r="DJ255" s="3" t="n">
        <v>9</v>
      </c>
      <c r="DK255" s="3" t="n">
        <v>9</v>
      </c>
      <c r="DL255" s="3" t="n">
        <v>2</v>
      </c>
    </row>
    <row r="256">
      <c r="A256" s="1" t="n">
        <v>255</v>
      </c>
      <c r="B256" s="3" t="n">
        <v>277</v>
      </c>
      <c r="C256" s="3" t="n">
        <v>9</v>
      </c>
      <c r="D256" s="4" t="inlineStr">
        <is>
          <t>Oriolus oriolus</t>
        </is>
      </c>
      <c r="E256" s="4" t="inlineStr">
        <is>
          <t>b</t>
        </is>
      </c>
      <c r="F256" s="4" t="inlineStr">
        <is>
          <t>m+a</t>
        </is>
      </c>
      <c r="G256" s="4" t="inlineStr">
        <is>
          <t>10mn</t>
        </is>
      </c>
      <c r="H256" s="4" t="inlineStr">
        <is>
          <t>HAZARD</t>
        </is>
      </c>
      <c r="I256" s="4" t="inlineStr">
        <is>
          <t>POLY</t>
        </is>
      </c>
      <c r="J256" s="5" t="inlineStr"/>
      <c r="K256" s="5" t="inlineStr"/>
      <c r="L256" s="5" t="inlineStr"/>
      <c r="M256" s="4" t="inlineStr">
        <is>
          <t>OrioOrio-b-10mn-ma-haz-pol</t>
        </is>
      </c>
      <c r="N256" s="3" t="n">
        <v>0</v>
      </c>
      <c r="O256" s="3" t="n">
        <v>11</v>
      </c>
      <c r="P256" s="3" t="n">
        <v>80.33740051326021</v>
      </c>
      <c r="Q256" s="3" t="n">
        <v>902.361121603972</v>
      </c>
      <c r="R256" s="4" t="inlineStr">
        <is>
          <t>HAZARD</t>
        </is>
      </c>
      <c r="S256" s="4" t="inlineStr">
        <is>
          <t>POLY</t>
        </is>
      </c>
      <c r="T256" s="4" t="inlineStr">
        <is>
          <t>AIC</t>
        </is>
      </c>
      <c r="U256" s="3" t="n">
        <v>95</v>
      </c>
      <c r="V256" s="5" t="inlineStr"/>
      <c r="W256" s="5" t="inlineStr"/>
      <c r="X256" s="5" t="inlineStr"/>
      <c r="Y256" s="6" t="n">
        <v>2</v>
      </c>
      <c r="Z256" s="12" t="n">
        <v>45046.66333740741</v>
      </c>
      <c r="AA256" s="3" t="n">
        <v>0.3630039999999999</v>
      </c>
      <c r="AB256" s="4">
        <f>HYPERLINK("file:///OrioOrio-b-10mn-ma-haz-pol-8zpeiaa4", "OrioOrio-b-10mn-ma-haz-pol-8zpeiaa4")</f>
        <v/>
      </c>
      <c r="AC256" s="3" t="n">
        <v>11</v>
      </c>
      <c r="AD256" s="3" t="n">
        <v>94</v>
      </c>
      <c r="AE256" s="3" t="n">
        <v>94</v>
      </c>
      <c r="AF256" s="3" t="n">
        <v>0.1170213</v>
      </c>
      <c r="AG256" s="3" t="n">
        <v>0.2848401</v>
      </c>
      <c r="AH256" s="3" t="n">
        <v>0.06720278</v>
      </c>
      <c r="AI256" s="3" t="n">
        <v>0.203771</v>
      </c>
      <c r="AJ256" s="3" t="n">
        <v>93</v>
      </c>
      <c r="AK256" s="3" t="n">
        <v>0</v>
      </c>
      <c r="AL256" s="3" t="n">
        <v>902.3611</v>
      </c>
      <c r="AM256" s="3" t="n">
        <v>100</v>
      </c>
      <c r="AN256" s="3" t="n">
        <v>2</v>
      </c>
      <c r="AO256" s="3" t="n">
        <v>0</v>
      </c>
      <c r="AP256" s="3" t="n">
        <v>142.3412</v>
      </c>
      <c r="AQ256" s="6" t="n">
        <v>0.2232615</v>
      </c>
      <c r="AR256" s="3" t="n">
        <v>0.2232615</v>
      </c>
      <c r="AS256" s="5" t="inlineStr"/>
      <c r="AT256" s="5" t="inlineStr"/>
      <c r="AU256" s="3" t="n">
        <v>4.228337e-05</v>
      </c>
      <c r="AV256" s="3" t="n">
        <v>0.5395561</v>
      </c>
      <c r="AW256" s="3" t="n">
        <v>1.347609e-05</v>
      </c>
      <c r="AX256" s="3" t="n">
        <v>0.0001326708</v>
      </c>
      <c r="AY256" s="3" t="n">
        <v>9</v>
      </c>
      <c r="AZ256" s="3" t="n">
        <v>0.05808977</v>
      </c>
      <c r="BA256" s="3" t="n">
        <v>0.5395561</v>
      </c>
      <c r="BB256" s="3" t="n">
        <v>0.01851373</v>
      </c>
      <c r="BC256" s="3" t="n">
        <v>0.1822659</v>
      </c>
      <c r="BD256" s="3" t="n">
        <v>9</v>
      </c>
      <c r="BE256" s="3" t="n">
        <v>217.4855</v>
      </c>
      <c r="BF256" s="3" t="n">
        <v>0.269778</v>
      </c>
      <c r="BG256" s="3" t="n">
        <v>119.407</v>
      </c>
      <c r="BH256" s="3" t="n">
        <v>396.1234</v>
      </c>
      <c r="BI256" s="3" t="n">
        <v>9</v>
      </c>
      <c r="BJ256" s="3" t="n">
        <v>143.8412</v>
      </c>
      <c r="BK256" s="3" t="n">
        <v>143.137</v>
      </c>
      <c r="BL256" s="3" t="n">
        <v>-69.17062</v>
      </c>
      <c r="BM256" s="7" t="n">
        <v>0.9848109</v>
      </c>
      <c r="BN256" s="3" t="n">
        <v>1</v>
      </c>
      <c r="BO256" s="3" t="n">
        <v>1</v>
      </c>
      <c r="BP256" s="4" t="inlineStr">
        <is>
          <t>HAZARD</t>
        </is>
      </c>
      <c r="BQ256" s="4" t="inlineStr">
        <is>
          <t>POLY</t>
        </is>
      </c>
      <c r="BR256" s="3" t="n">
        <v>2</v>
      </c>
      <c r="BS256" s="3" t="n">
        <v>0</v>
      </c>
      <c r="BT256" s="3" t="n">
        <v>0</v>
      </c>
      <c r="BU256" s="3" t="n">
        <v>139.1846</v>
      </c>
      <c r="BV256" s="3" t="n">
        <v>2.9305</v>
      </c>
      <c r="BW256" s="5" t="inlineStr"/>
      <c r="BX256" s="3" t="n">
        <v>0.7875071</v>
      </c>
      <c r="BY256" s="3" t="n">
        <v>0.6101268</v>
      </c>
      <c r="BZ256" s="3" t="n">
        <v>0.2367522</v>
      </c>
      <c r="CA256" s="3" t="n">
        <v>2.619479</v>
      </c>
      <c r="CB256" s="3" t="n">
        <v>14.60576</v>
      </c>
      <c r="CC256" s="3" t="n">
        <v>0.7875071</v>
      </c>
      <c r="CD256" s="3" t="n">
        <v>0.2867238</v>
      </c>
      <c r="CE256" s="10" t="n">
        <v>0.6101268</v>
      </c>
      <c r="CF256" s="3" t="n">
        <v>0.2367522</v>
      </c>
      <c r="CG256" s="3" t="n">
        <v>2.619479</v>
      </c>
      <c r="CH256" s="3" t="n">
        <v>14.60576</v>
      </c>
      <c r="CI256" s="3" t="n">
        <v>19</v>
      </c>
      <c r="CJ256" s="3" t="n">
        <v>0.6101268</v>
      </c>
      <c r="CK256" s="3" t="n">
        <v>6</v>
      </c>
      <c r="CL256" s="3" t="n">
        <v>63</v>
      </c>
      <c r="CM256" s="3" t="n">
        <v>14.60576</v>
      </c>
      <c r="CN256" s="3" t="n">
        <v>0.4254792474798275</v>
      </c>
      <c r="CO256" s="3" t="n">
        <v>0.3061042247519209</v>
      </c>
      <c r="CP256" s="3" t="n">
        <v>0.1077916434252721</v>
      </c>
      <c r="CQ256" s="3" t="n">
        <v>0.1168749991104605</v>
      </c>
      <c r="CR256" s="3" t="n">
        <v>0.137827876783205</v>
      </c>
      <c r="CS256" s="3" t="n">
        <v>0.02387227060129943</v>
      </c>
      <c r="CT256" s="3" t="n">
        <v>0</v>
      </c>
      <c r="CU256" s="3" t="n">
        <v>0</v>
      </c>
      <c r="CV256" s="3" t="n">
        <v>0</v>
      </c>
      <c r="CW256" s="3" t="n">
        <v>0</v>
      </c>
      <c r="CX256" s="3" t="n">
        <v>1</v>
      </c>
      <c r="CY256" s="3" t="n">
        <v>0</v>
      </c>
      <c r="CZ256" s="3" t="n">
        <v>0</v>
      </c>
      <c r="DA256" s="3" t="n">
        <v>1</v>
      </c>
      <c r="DB256" s="3" t="n">
        <v>1</v>
      </c>
      <c r="DC256" s="3" t="n">
        <v>1</v>
      </c>
      <c r="DD256" s="3" t="n">
        <v>1</v>
      </c>
      <c r="DE256" s="3" t="n">
        <v>5</v>
      </c>
      <c r="DF256" s="3" t="n">
        <v>5</v>
      </c>
      <c r="DG256" s="3" t="n">
        <v>5</v>
      </c>
      <c r="DH256" s="3" t="n">
        <v>10</v>
      </c>
      <c r="DI256" s="3" t="n">
        <v>9</v>
      </c>
      <c r="DJ256" s="3" t="n">
        <v>10</v>
      </c>
      <c r="DK256" s="3" t="n">
        <v>10</v>
      </c>
      <c r="DL256" s="3" t="n">
        <v>0</v>
      </c>
    </row>
    <row r="257">
      <c r="A257" s="1" t="n">
        <v>256</v>
      </c>
      <c r="B257" s="3" t="n">
        <v>288</v>
      </c>
      <c r="C257" s="3" t="n">
        <v>9</v>
      </c>
      <c r="D257" s="4" t="inlineStr">
        <is>
          <t>Oriolus oriolus</t>
        </is>
      </c>
      <c r="E257" s="4" t="inlineStr">
        <is>
          <t>b</t>
        </is>
      </c>
      <c r="F257" s="4" t="inlineStr">
        <is>
          <t>m+a</t>
        </is>
      </c>
      <c r="G257" s="4" t="inlineStr">
        <is>
          <t>10mn</t>
        </is>
      </c>
      <c r="H257" s="4" t="inlineStr">
        <is>
          <t>HAZARD</t>
        </is>
      </c>
      <c r="I257" s="4" t="inlineStr">
        <is>
          <t>POLY</t>
        </is>
      </c>
      <c r="J257" s="3" t="n">
        <v>20</v>
      </c>
      <c r="K257" s="5" t="inlineStr"/>
      <c r="L257" s="5" t="inlineStr"/>
      <c r="M257" s="4" t="inlineStr">
        <is>
          <t>OrioOrio-b-10mn-ma-haz-pol-l20</t>
        </is>
      </c>
      <c r="N257" s="3" t="n">
        <v>0</v>
      </c>
      <c r="O257" s="3" t="n">
        <v>11</v>
      </c>
      <c r="P257" s="3" t="n">
        <v>80.33740051326021</v>
      </c>
      <c r="Q257" s="3" t="n">
        <v>902.361121603972</v>
      </c>
      <c r="R257" s="4" t="inlineStr">
        <is>
          <t>HAZARD</t>
        </is>
      </c>
      <c r="S257" s="4" t="inlineStr">
        <is>
          <t>POLY</t>
        </is>
      </c>
      <c r="T257" s="4" t="inlineStr">
        <is>
          <t>AIC</t>
        </is>
      </c>
      <c r="U257" s="3" t="n">
        <v>95</v>
      </c>
      <c r="V257" s="3" t="n">
        <v>20</v>
      </c>
      <c r="W257" s="5" t="inlineStr"/>
      <c r="X257" s="5" t="inlineStr"/>
      <c r="Y257" s="6" t="n">
        <v>2</v>
      </c>
      <c r="Z257" s="12" t="n">
        <v>45046.66333927083</v>
      </c>
      <c r="AA257" s="3" t="n">
        <v>0.640047</v>
      </c>
      <c r="AB257" s="4">
        <f>HYPERLINK("file:///OrioOrio-b-10mn-ma-haz-pol-l20-cx8m7n7v", "OrioOrio-b-10mn-ma-haz-pol-l20-cx8m7n7v")</f>
        <v/>
      </c>
      <c r="AC257" s="3" t="n">
        <v>11</v>
      </c>
      <c r="AD257" s="3" t="n">
        <v>94</v>
      </c>
      <c r="AE257" s="3" t="n">
        <v>94</v>
      </c>
      <c r="AF257" s="3" t="n">
        <v>0.1170213</v>
      </c>
      <c r="AG257" s="3" t="n">
        <v>0.2848401</v>
      </c>
      <c r="AH257" s="3" t="n">
        <v>0.06720278</v>
      </c>
      <c r="AI257" s="3" t="n">
        <v>0.203771</v>
      </c>
      <c r="AJ257" s="3" t="n">
        <v>93</v>
      </c>
      <c r="AK257" s="3" t="n">
        <v>20</v>
      </c>
      <c r="AL257" s="3" t="n">
        <v>902.3611</v>
      </c>
      <c r="AM257" s="3" t="n">
        <v>100</v>
      </c>
      <c r="AN257" s="3" t="n">
        <v>2</v>
      </c>
      <c r="AO257" s="3" t="n">
        <v>0</v>
      </c>
      <c r="AP257" s="3" t="n">
        <v>142.1514</v>
      </c>
      <c r="AQ257" s="6" t="n">
        <v>0.2155948</v>
      </c>
      <c r="AR257" s="3" t="n">
        <v>0.2155948</v>
      </c>
      <c r="AS257" s="5" t="inlineStr"/>
      <c r="AT257" s="5" t="inlineStr"/>
      <c r="AU257" s="3" t="n">
        <v>4.394789e-05</v>
      </c>
      <c r="AV257" s="3" t="n">
        <v>0.5566931000000001</v>
      </c>
      <c r="AW257" s="3" t="n">
        <v>1.35671e-05</v>
      </c>
      <c r="AX257" s="3" t="n">
        <v>0.0001423603</v>
      </c>
      <c r="AY257" s="3" t="n">
        <v>9</v>
      </c>
      <c r="AZ257" s="3" t="n">
        <v>0.05588963</v>
      </c>
      <c r="BA257" s="3" t="n">
        <v>0.5566931000000001</v>
      </c>
      <c r="BB257" s="3" t="n">
        <v>0.01725363</v>
      </c>
      <c r="BC257" s="3" t="n">
        <v>0.1810431</v>
      </c>
      <c r="BD257" s="3" t="n">
        <v>9</v>
      </c>
      <c r="BE257" s="3" t="n">
        <v>213.3271</v>
      </c>
      <c r="BF257" s="3" t="n">
        <v>0.2783465</v>
      </c>
      <c r="BG257" s="3" t="n">
        <v>114.9931</v>
      </c>
      <c r="BH257" s="3" t="n">
        <v>395.7493</v>
      </c>
      <c r="BI257" s="3" t="n">
        <v>9</v>
      </c>
      <c r="BJ257" s="3" t="n">
        <v>143.6514</v>
      </c>
      <c r="BK257" s="3" t="n">
        <v>142.9472</v>
      </c>
      <c r="BL257" s="3" t="n">
        <v>-69.07571</v>
      </c>
      <c r="BM257" s="7" t="n">
        <v>0.9850811</v>
      </c>
      <c r="BN257" s="3" t="n">
        <v>1</v>
      </c>
      <c r="BO257" s="3" t="n">
        <v>1</v>
      </c>
      <c r="BP257" s="4" t="inlineStr">
        <is>
          <t>HAZARD</t>
        </is>
      </c>
      <c r="BQ257" s="4" t="inlineStr">
        <is>
          <t>POLY</t>
        </is>
      </c>
      <c r="BR257" s="3" t="n">
        <v>2</v>
      </c>
      <c r="BS257" s="3" t="n">
        <v>0</v>
      </c>
      <c r="BT257" s="3" t="n">
        <v>0</v>
      </c>
      <c r="BU257" s="3" t="n">
        <v>136.5175</v>
      </c>
      <c r="BV257" s="3" t="n">
        <v>2.916595</v>
      </c>
      <c r="BW257" s="5" t="inlineStr"/>
      <c r="BX257" s="3" t="n">
        <v>0.818508</v>
      </c>
      <c r="BY257" s="3" t="n">
        <v>0.6253328</v>
      </c>
      <c r="BZ257" s="3" t="n">
        <v>0.2391769</v>
      </c>
      <c r="CA257" s="3" t="n">
        <v>2.801088</v>
      </c>
      <c r="CB257" s="3" t="n">
        <v>14.23485</v>
      </c>
      <c r="CC257" s="3" t="n">
        <v>0.818508</v>
      </c>
      <c r="CD257" s="3" t="n">
        <v>0.3019367</v>
      </c>
      <c r="CE257" s="10" t="n">
        <v>0.6253328</v>
      </c>
      <c r="CF257" s="3" t="n">
        <v>0.2391769</v>
      </c>
      <c r="CG257" s="3" t="n">
        <v>2.801088</v>
      </c>
      <c r="CH257" s="3" t="n">
        <v>14.23485</v>
      </c>
      <c r="CI257" s="3" t="n">
        <v>20</v>
      </c>
      <c r="CJ257" s="3" t="n">
        <v>0.6253328</v>
      </c>
      <c r="CK257" s="3" t="n">
        <v>6</v>
      </c>
      <c r="CL257" s="3" t="n">
        <v>67</v>
      </c>
      <c r="CM257" s="3" t="n">
        <v>14.23485</v>
      </c>
      <c r="CN257" s="3" t="n">
        <v>0.4099594495359954</v>
      </c>
      <c r="CO257" s="3" t="n">
        <v>0.290797185162273</v>
      </c>
      <c r="CP257" s="3" t="n">
        <v>0.09322143232315573</v>
      </c>
      <c r="CQ257" s="3" t="n">
        <v>0.1023231327566448</v>
      </c>
      <c r="CR257" s="3" t="n">
        <v>0.1211403109972168</v>
      </c>
      <c r="CS257" s="3" t="n">
        <v>0.01851157730353863</v>
      </c>
      <c r="CT257" s="3" t="n">
        <v>1</v>
      </c>
      <c r="CU257" s="3" t="n">
        <v>0</v>
      </c>
      <c r="CV257" s="3" t="n">
        <v>0</v>
      </c>
      <c r="CW257" s="3" t="n">
        <v>0</v>
      </c>
      <c r="CX257" s="3" t="n">
        <v>1</v>
      </c>
      <c r="CY257" s="3" t="n">
        <v>0</v>
      </c>
      <c r="CZ257" s="3" t="n">
        <v>0</v>
      </c>
      <c r="DA257" s="3" t="n">
        <v>1</v>
      </c>
      <c r="DB257" s="3" t="n">
        <v>1</v>
      </c>
      <c r="DC257" s="3" t="n">
        <v>1</v>
      </c>
      <c r="DD257" s="3" t="n">
        <v>1</v>
      </c>
      <c r="DE257" s="3" t="n">
        <v>6</v>
      </c>
      <c r="DF257" s="3" t="n">
        <v>6</v>
      </c>
      <c r="DG257" s="3" t="n">
        <v>6</v>
      </c>
      <c r="DH257" s="3" t="n">
        <v>11</v>
      </c>
      <c r="DI257" s="3" t="n">
        <v>10</v>
      </c>
      <c r="DJ257" s="3" t="n">
        <v>11</v>
      </c>
      <c r="DK257" s="3" t="n">
        <v>11</v>
      </c>
      <c r="DL257" s="3" t="n">
        <v>14</v>
      </c>
    </row>
    <row r="258">
      <c r="A258" s="1" t="n">
        <v>257</v>
      </c>
      <c r="B258" s="3" t="n">
        <v>264</v>
      </c>
      <c r="C258" s="3" t="n">
        <v>9</v>
      </c>
      <c r="D258" s="4" t="inlineStr">
        <is>
          <t>Oriolus oriolus</t>
        </is>
      </c>
      <c r="E258" s="4" t="inlineStr">
        <is>
          <t>b</t>
        </is>
      </c>
      <c r="F258" s="4" t="inlineStr">
        <is>
          <t>m+a</t>
        </is>
      </c>
      <c r="G258" s="4" t="inlineStr">
        <is>
          <t>10mn</t>
        </is>
      </c>
      <c r="H258" s="4" t="inlineStr">
        <is>
          <t>HNORMAL</t>
        </is>
      </c>
      <c r="I258" s="4" t="inlineStr">
        <is>
          <t>POLY</t>
        </is>
      </c>
      <c r="J258" s="5" t="inlineStr"/>
      <c r="K258" s="3" t="n">
        <v>696.2887241397262</v>
      </c>
      <c r="L258" s="5" t="inlineStr"/>
      <c r="M258" s="4" t="inlineStr">
        <is>
          <t>OrioOrio-b-10mn-ma-hno-pol-ra</t>
        </is>
      </c>
      <c r="N258" s="3" t="n">
        <v>1</v>
      </c>
      <c r="O258" s="3" t="n">
        <v>11</v>
      </c>
      <c r="P258" s="3" t="n">
        <v>80.33740051326021</v>
      </c>
      <c r="Q258" s="3" t="n">
        <v>902.361121603972</v>
      </c>
      <c r="R258" s="4" t="inlineStr">
        <is>
          <t>HNORMAL</t>
        </is>
      </c>
      <c r="S258" s="4" t="inlineStr">
        <is>
          <t>POLY</t>
        </is>
      </c>
      <c r="T258" s="4" t="inlineStr">
        <is>
          <t>AIC</t>
        </is>
      </c>
      <c r="U258" s="3" t="n">
        <v>95</v>
      </c>
      <c r="V258" s="5" t="inlineStr"/>
      <c r="W258" s="3" t="n">
        <v>696.2887241397262</v>
      </c>
      <c r="X258" s="5" t="inlineStr"/>
      <c r="Y258" s="6" t="n">
        <v>2</v>
      </c>
      <c r="Z258" s="12" t="n">
        <v>45046.66333145833</v>
      </c>
      <c r="AA258" s="3" t="n">
        <v>0.762941</v>
      </c>
      <c r="AB258" s="4">
        <f>HYPERLINK("file:///OrioOrio-b-10mn-ma-hno-pol-ra-z90iib22", "OrioOrio-b-10mn-ma-hno-pol-ra-z90iib22")</f>
        <v/>
      </c>
      <c r="AC258" s="3" t="n">
        <v>10</v>
      </c>
      <c r="AD258" s="3" t="n">
        <v>94</v>
      </c>
      <c r="AE258" s="3" t="n">
        <v>94</v>
      </c>
      <c r="AF258" s="3" t="n">
        <v>0.106383</v>
      </c>
      <c r="AG258" s="3" t="n">
        <v>0.3005371</v>
      </c>
      <c r="AH258" s="3" t="n">
        <v>0.05932868</v>
      </c>
      <c r="AI258" s="3" t="n">
        <v>0.1907566</v>
      </c>
      <c r="AJ258" s="3" t="n">
        <v>93</v>
      </c>
      <c r="AK258" s="3" t="n">
        <v>0</v>
      </c>
      <c r="AL258" s="3" t="n">
        <v>696.289</v>
      </c>
      <c r="AM258" s="3" t="n">
        <v>90.90909090909091</v>
      </c>
      <c r="AN258" s="3" t="n">
        <v>1</v>
      </c>
      <c r="AO258" s="3" t="n">
        <v>0</v>
      </c>
      <c r="AP258" s="3" t="n">
        <v>119.9176</v>
      </c>
      <c r="AQ258" s="11" t="inlineStr"/>
      <c r="AR258" s="5" t="inlineStr"/>
      <c r="AS258" s="5" t="inlineStr"/>
      <c r="AT258" s="5" t="inlineStr"/>
      <c r="AU258" s="3" t="n">
        <v>4.515733e-05</v>
      </c>
      <c r="AV258" s="3" t="n">
        <v>0.3323895</v>
      </c>
      <c r="AW258" s="3" t="n">
        <v>2.171159e-05</v>
      </c>
      <c r="AX258" s="3" t="n">
        <v>9.392146e-05</v>
      </c>
      <c r="AY258" s="3" t="n">
        <v>9</v>
      </c>
      <c r="AZ258" s="3" t="n">
        <v>0.09135298</v>
      </c>
      <c r="BA258" s="3" t="n">
        <v>0.3323895</v>
      </c>
      <c r="BB258" s="3" t="n">
        <v>0.0439224</v>
      </c>
      <c r="BC258" s="3" t="n">
        <v>0.1900025</v>
      </c>
      <c r="BD258" s="3" t="n">
        <v>9</v>
      </c>
      <c r="BE258" s="3" t="n">
        <v>210.4509</v>
      </c>
      <c r="BF258" s="3" t="n">
        <v>0.1661948</v>
      </c>
      <c r="BG258" s="3" t="n">
        <v>144.8722</v>
      </c>
      <c r="BH258" s="3" t="n">
        <v>305.715</v>
      </c>
      <c r="BI258" s="3" t="n">
        <v>9</v>
      </c>
      <c r="BJ258" s="3" t="n">
        <v>120.4176</v>
      </c>
      <c r="BK258" s="3" t="n">
        <v>120.2202</v>
      </c>
      <c r="BL258" s="3" t="n">
        <v>-58.95882</v>
      </c>
      <c r="BM258" s="7" t="n">
        <v>0.9895137000000001</v>
      </c>
      <c r="BN258" s="3" t="n">
        <v>1</v>
      </c>
      <c r="BO258" s="3" t="n">
        <v>1</v>
      </c>
      <c r="BP258" s="4" t="inlineStr">
        <is>
          <t>HNORMAL</t>
        </is>
      </c>
      <c r="BQ258" s="4" t="inlineStr">
        <is>
          <t>POLY</t>
        </is>
      </c>
      <c r="BR258" s="3" t="n">
        <v>1</v>
      </c>
      <c r="BS258" s="3" t="n">
        <v>0</v>
      </c>
      <c r="BT258" s="3" t="n">
        <v>0</v>
      </c>
      <c r="BU258" s="3" t="n">
        <v>148.8058</v>
      </c>
      <c r="BV258" s="5" t="inlineStr"/>
      <c r="BW258" s="5" t="inlineStr"/>
      <c r="BX258" s="3" t="n">
        <v>0.7645757</v>
      </c>
      <c r="BY258" s="3" t="n">
        <v>0.4481131</v>
      </c>
      <c r="BZ258" s="3" t="n">
        <v>0.3182873</v>
      </c>
      <c r="CA258" s="3" t="n">
        <v>1.83663</v>
      </c>
      <c r="CB258" s="3" t="n">
        <v>27.92449</v>
      </c>
      <c r="CC258" s="3" t="n">
        <v>0.7645757</v>
      </c>
      <c r="CD258" s="3" t="n">
        <v>0</v>
      </c>
      <c r="CE258" s="10" t="n">
        <v>0.4481131</v>
      </c>
      <c r="CF258" s="3" t="n">
        <v>0.3182873</v>
      </c>
      <c r="CG258" s="3" t="n">
        <v>1.83663</v>
      </c>
      <c r="CH258" s="3" t="n">
        <v>27.92449</v>
      </c>
      <c r="CI258" s="3" t="n">
        <v>18</v>
      </c>
      <c r="CJ258" s="3" t="n">
        <v>0.4481131</v>
      </c>
      <c r="CK258" s="3" t="n">
        <v>8</v>
      </c>
      <c r="CL258" s="3" t="n">
        <v>44</v>
      </c>
      <c r="CM258" s="3" t="n">
        <v>27.92449</v>
      </c>
      <c r="CN258" s="5" t="inlineStr"/>
      <c r="CO258" s="3" t="n">
        <v>0</v>
      </c>
      <c r="CP258" s="3" t="n">
        <v>0</v>
      </c>
      <c r="CQ258" s="3" t="n">
        <v>0</v>
      </c>
      <c r="CR258" s="3" t="n">
        <v>0</v>
      </c>
      <c r="CS258" s="3" t="n">
        <v>0</v>
      </c>
      <c r="CT258" s="3" t="n">
        <v>0</v>
      </c>
      <c r="CU258" s="3" t="n">
        <v>1</v>
      </c>
      <c r="CV258" s="3" t="n">
        <v>0</v>
      </c>
      <c r="CW258" s="3" t="n">
        <v>0</v>
      </c>
      <c r="CX258" s="3" t="n">
        <v>0</v>
      </c>
      <c r="CY258" s="3" t="n">
        <v>0</v>
      </c>
      <c r="CZ258" s="3" t="n">
        <v>0</v>
      </c>
      <c r="DA258" s="3" t="n">
        <v>0</v>
      </c>
      <c r="DB258" s="3" t="n">
        <v>0</v>
      </c>
      <c r="DC258" s="3" t="n">
        <v>0</v>
      </c>
      <c r="DD258" s="3" t="n">
        <v>0</v>
      </c>
      <c r="DE258" s="3" t="n">
        <v>12</v>
      </c>
      <c r="DF258" s="3" t="n">
        <v>12</v>
      </c>
      <c r="DG258" s="3" t="n">
        <v>26</v>
      </c>
      <c r="DH258" s="3" t="n">
        <v>13</v>
      </c>
      <c r="DI258" s="3" t="n">
        <v>25</v>
      </c>
      <c r="DJ258" s="3" t="n">
        <v>13</v>
      </c>
      <c r="DK258" s="3" t="n">
        <v>25</v>
      </c>
      <c r="DL258" s="3" t="n">
        <v>10</v>
      </c>
    </row>
    <row r="259">
      <c r="A259" s="1" t="n">
        <v>258</v>
      </c>
      <c r="B259" s="3" t="n">
        <v>266</v>
      </c>
      <c r="C259" s="3" t="n">
        <v>9</v>
      </c>
      <c r="D259" s="4" t="inlineStr">
        <is>
          <t>Oriolus oriolus</t>
        </is>
      </c>
      <c r="E259" s="4" t="inlineStr">
        <is>
          <t>b</t>
        </is>
      </c>
      <c r="F259" s="4" t="inlineStr">
        <is>
          <t>m+a</t>
        </is>
      </c>
      <c r="G259" s="4" t="inlineStr">
        <is>
          <t>10mn</t>
        </is>
      </c>
      <c r="H259" s="4" t="inlineStr">
        <is>
          <t>HNORMAL</t>
        </is>
      </c>
      <c r="I259" s="4" t="inlineStr">
        <is>
          <t>POLY</t>
        </is>
      </c>
      <c r="J259" s="3" t="n">
        <v>81.31920764494816</v>
      </c>
      <c r="K259" s="5" t="inlineStr"/>
      <c r="L259" s="5" t="inlineStr"/>
      <c r="M259" s="4" t="inlineStr">
        <is>
          <t>OrioOrio-b-10mn-ma-hno-pol-la</t>
        </is>
      </c>
      <c r="N259" s="3" t="n">
        <v>1</v>
      </c>
      <c r="O259" s="3" t="n">
        <v>11</v>
      </c>
      <c r="P259" s="3" t="n">
        <v>80.33740051326021</v>
      </c>
      <c r="Q259" s="3" t="n">
        <v>902.361121603972</v>
      </c>
      <c r="R259" s="4" t="inlineStr">
        <is>
          <t>HNORMAL</t>
        </is>
      </c>
      <c r="S259" s="4" t="inlineStr">
        <is>
          <t>POLY</t>
        </is>
      </c>
      <c r="T259" s="4" t="inlineStr">
        <is>
          <t>AIC</t>
        </is>
      </c>
      <c r="U259" s="3" t="n">
        <v>95</v>
      </c>
      <c r="V259" s="3" t="n">
        <v>81.31920764494816</v>
      </c>
      <c r="W259" s="5" t="inlineStr"/>
      <c r="X259" s="5" t="inlineStr"/>
      <c r="Y259" s="7" t="n">
        <v>1</v>
      </c>
      <c r="Z259" s="12" t="n">
        <v>45046.66333164352</v>
      </c>
      <c r="AA259" s="3" t="n">
        <v>0.647938</v>
      </c>
      <c r="AB259" s="4">
        <f>HYPERLINK("file:///OrioOrio-b-10mn-ma-hno-pol-la-pbgf4x6i", "OrioOrio-b-10mn-ma-hno-pol-la-pbgf4x6i")</f>
        <v/>
      </c>
      <c r="AC259" s="3" t="n">
        <v>10</v>
      </c>
      <c r="AD259" s="3" t="n">
        <v>94</v>
      </c>
      <c r="AE259" s="3" t="n">
        <v>94</v>
      </c>
      <c r="AF259" s="3" t="n">
        <v>0.106383</v>
      </c>
      <c r="AG259" s="3" t="n">
        <v>0.3005371</v>
      </c>
      <c r="AH259" s="3" t="n">
        <v>0.05932868</v>
      </c>
      <c r="AI259" s="3" t="n">
        <v>0.1907566</v>
      </c>
      <c r="AJ259" s="3" t="n">
        <v>93</v>
      </c>
      <c r="AK259" s="3" t="n">
        <v>81.3192</v>
      </c>
      <c r="AL259" s="3" t="n">
        <v>902.3611</v>
      </c>
      <c r="AM259" s="3" t="n">
        <v>90.90909090909091</v>
      </c>
      <c r="AN259" s="3" t="n">
        <v>1</v>
      </c>
      <c r="AO259" s="3" t="n">
        <v>0</v>
      </c>
      <c r="AP259" s="3" t="n">
        <v>134.7374</v>
      </c>
      <c r="AQ259" s="11" t="inlineStr"/>
      <c r="AR259" s="5" t="inlineStr"/>
      <c r="AS259" s="5" t="inlineStr"/>
      <c r="AT259" s="5" t="inlineStr"/>
      <c r="AU259" s="3" t="n">
        <v>1.772751e-05</v>
      </c>
      <c r="AV259" s="3" t="n">
        <v>0.1695612</v>
      </c>
      <c r="AW259" s="3" t="n">
        <v>1.211275e-05</v>
      </c>
      <c r="AX259" s="3" t="n">
        <v>2.594495e-05</v>
      </c>
      <c r="AY259" s="3" t="n">
        <v>9</v>
      </c>
      <c r="AZ259" s="3" t="n">
        <v>0.1385548</v>
      </c>
      <c r="BA259" s="3" t="n">
        <v>0.1695613</v>
      </c>
      <c r="BB259" s="3" t="n">
        <v>0.09467085</v>
      </c>
      <c r="BC259" s="3" t="n">
        <v>0.2027807</v>
      </c>
      <c r="BD259" s="3" t="n">
        <v>9</v>
      </c>
      <c r="BE259" s="3" t="n">
        <v>335.8854</v>
      </c>
      <c r="BF259" s="3" t="n">
        <v>0.08478063</v>
      </c>
      <c r="BG259" s="3" t="n">
        <v>277.3627</v>
      </c>
      <c r="BH259" s="3" t="n">
        <v>406.7561</v>
      </c>
      <c r="BI259" s="3" t="n">
        <v>9</v>
      </c>
      <c r="BJ259" s="3" t="n">
        <v>135.2374</v>
      </c>
      <c r="BK259" s="3" t="n">
        <v>135.04</v>
      </c>
      <c r="BL259" s="3" t="n">
        <v>-66.36872</v>
      </c>
      <c r="BM259" s="10" t="n">
        <v>0.1024674</v>
      </c>
      <c r="BN259" s="3" t="n">
        <v>0.1</v>
      </c>
      <c r="BO259" s="3" t="n">
        <v>0.05</v>
      </c>
      <c r="BP259" s="4" t="inlineStr">
        <is>
          <t>HNORMAL</t>
        </is>
      </c>
      <c r="BQ259" s="4" t="inlineStr">
        <is>
          <t>POLY</t>
        </is>
      </c>
      <c r="BR259" s="3" t="n">
        <v>1</v>
      </c>
      <c r="BS259" s="3" t="n">
        <v>0</v>
      </c>
      <c r="BT259" s="3" t="n">
        <v>0</v>
      </c>
      <c r="BU259" s="3" t="n">
        <v>244.3127</v>
      </c>
      <c r="BV259" s="5" t="inlineStr"/>
      <c r="BW259" s="5" t="inlineStr"/>
      <c r="BX259" s="3" t="n">
        <v>0.3001512</v>
      </c>
      <c r="BY259" s="3" t="n">
        <v>0.3450704</v>
      </c>
      <c r="BZ259" s="3" t="n">
        <v>0.1539549</v>
      </c>
      <c r="CA259" s="3" t="n">
        <v>0.585176</v>
      </c>
      <c r="CB259" s="3" t="n">
        <v>78.95862</v>
      </c>
      <c r="CC259" s="3" t="n">
        <v>0.3001512</v>
      </c>
      <c r="CD259" s="3" t="n">
        <v>0</v>
      </c>
      <c r="CE259" s="10" t="n">
        <v>0.3450704</v>
      </c>
      <c r="CF259" s="3" t="n">
        <v>0.1539549</v>
      </c>
      <c r="CG259" s="3" t="n">
        <v>0.585176</v>
      </c>
      <c r="CH259" s="3" t="n">
        <v>78.95862</v>
      </c>
      <c r="CI259" s="3" t="n">
        <v>7</v>
      </c>
      <c r="CJ259" s="3" t="n">
        <v>0.3450704</v>
      </c>
      <c r="CK259" s="3" t="n">
        <v>4</v>
      </c>
      <c r="CL259" s="3" t="n">
        <v>14</v>
      </c>
      <c r="CM259" s="3" t="n">
        <v>78.95862</v>
      </c>
      <c r="CN259" s="5" t="inlineStr"/>
      <c r="CO259" s="3" t="n">
        <v>0</v>
      </c>
      <c r="CP259" s="3" t="n">
        <v>0</v>
      </c>
      <c r="CQ259" s="3" t="n">
        <v>0</v>
      </c>
      <c r="CR259" s="3" t="n">
        <v>0</v>
      </c>
      <c r="CS259" s="3" t="n">
        <v>0</v>
      </c>
      <c r="CT259" s="3" t="n">
        <v>1</v>
      </c>
      <c r="CU259" s="3" t="n">
        <v>0</v>
      </c>
      <c r="CV259" s="3" t="n">
        <v>0</v>
      </c>
      <c r="CW259" s="3" t="n">
        <v>3</v>
      </c>
      <c r="CX259" s="3" t="n">
        <v>1</v>
      </c>
      <c r="CY259" s="3" t="n">
        <v>3</v>
      </c>
      <c r="CZ259" s="3" t="n">
        <v>3</v>
      </c>
      <c r="DA259" s="3" t="n">
        <v>3</v>
      </c>
      <c r="DB259" s="3" t="n">
        <v>3</v>
      </c>
      <c r="DC259" s="3" t="n">
        <v>3</v>
      </c>
      <c r="DD259" s="3" t="n">
        <v>3</v>
      </c>
      <c r="DE259" s="3" t="n">
        <v>25</v>
      </c>
      <c r="DF259" s="3" t="n">
        <v>25</v>
      </c>
      <c r="DG259" s="3" t="n">
        <v>13</v>
      </c>
      <c r="DH259" s="3" t="n">
        <v>25</v>
      </c>
      <c r="DI259" s="3" t="n">
        <v>14</v>
      </c>
      <c r="DJ259" s="3" t="n">
        <v>19</v>
      </c>
      <c r="DK259" s="3" t="n">
        <v>20</v>
      </c>
      <c r="DL259" s="3" t="n">
        <v>24</v>
      </c>
    </row>
    <row r="260">
      <c r="A260" s="1" t="n">
        <v>259</v>
      </c>
      <c r="B260" s="3" t="n">
        <v>268</v>
      </c>
      <c r="C260" s="3" t="n">
        <v>9</v>
      </c>
      <c r="D260" s="4" t="inlineStr">
        <is>
          <t>Oriolus oriolus</t>
        </is>
      </c>
      <c r="E260" s="4" t="inlineStr">
        <is>
          <t>b</t>
        </is>
      </c>
      <c r="F260" s="4" t="inlineStr">
        <is>
          <t>m+a</t>
        </is>
      </c>
      <c r="G260" s="4" t="inlineStr">
        <is>
          <t>10mn</t>
        </is>
      </c>
      <c r="H260" s="4" t="inlineStr">
        <is>
          <t>HNORMAL</t>
        </is>
      </c>
      <c r="I260" s="4" t="inlineStr">
        <is>
          <t>POLY</t>
        </is>
      </c>
      <c r="J260" s="3" t="n">
        <v>81.54415270590088</v>
      </c>
      <c r="K260" s="3" t="n">
        <v>871.5976321140524</v>
      </c>
      <c r="L260" s="5" t="inlineStr"/>
      <c r="M260" s="4" t="inlineStr">
        <is>
          <t>OrioOrio-b-10mn-ma-hno-pol-la-ra</t>
        </is>
      </c>
      <c r="N260" s="3" t="n">
        <v>1</v>
      </c>
      <c r="O260" s="3" t="n">
        <v>11</v>
      </c>
      <c r="P260" s="3" t="n">
        <v>80.33740051326021</v>
      </c>
      <c r="Q260" s="3" t="n">
        <v>902.361121603972</v>
      </c>
      <c r="R260" s="4" t="inlineStr">
        <is>
          <t>HNORMAL</t>
        </is>
      </c>
      <c r="S260" s="4" t="inlineStr">
        <is>
          <t>POLY</t>
        </is>
      </c>
      <c r="T260" s="4" t="inlineStr">
        <is>
          <t>AIC</t>
        </is>
      </c>
      <c r="U260" s="3" t="n">
        <v>95</v>
      </c>
      <c r="V260" s="3" t="n">
        <v>81.54415270590088</v>
      </c>
      <c r="W260" s="3" t="n">
        <v>871.5976321140524</v>
      </c>
      <c r="X260" s="5" t="inlineStr"/>
      <c r="Y260" s="6" t="n">
        <v>2</v>
      </c>
      <c r="Z260" s="12" t="n">
        <v>45046.66333178241</v>
      </c>
      <c r="AA260" s="3" t="n">
        <v>0.8379349999999999</v>
      </c>
      <c r="AB260" s="4">
        <f>HYPERLINK("file:///OrioOrio-b-10mn-ma-hno-pol-la-ra-ebc6ddja", "OrioOrio-b-10mn-ma-hno-pol-la-ra-ebc6ddja")</f>
        <v/>
      </c>
      <c r="AC260" s="3" t="n">
        <v>9</v>
      </c>
      <c r="AD260" s="3" t="n">
        <v>94</v>
      </c>
      <c r="AE260" s="3" t="n">
        <v>94</v>
      </c>
      <c r="AF260" s="3" t="n">
        <v>0.09574468</v>
      </c>
      <c r="AG260" s="3" t="n">
        <v>0.3186741</v>
      </c>
      <c r="AH260" s="3" t="n">
        <v>0.05162986</v>
      </c>
      <c r="AI260" s="3" t="n">
        <v>0.1775532</v>
      </c>
      <c r="AJ260" s="3" t="n">
        <v>93</v>
      </c>
      <c r="AK260" s="3" t="n">
        <v>81.5442</v>
      </c>
      <c r="AL260" s="3" t="n">
        <v>871.598</v>
      </c>
      <c r="AM260" s="3" t="n">
        <v>81.81818181818181</v>
      </c>
      <c r="AN260" s="3" t="n">
        <v>1</v>
      </c>
      <c r="AO260" s="3" t="n">
        <v>0</v>
      </c>
      <c r="AP260" s="3" t="n">
        <v>105.6566</v>
      </c>
      <c r="AQ260" s="11" t="inlineStr"/>
      <c r="AR260" s="5" t="inlineStr"/>
      <c r="AS260" s="5" t="inlineStr"/>
      <c r="AT260" s="5" t="inlineStr"/>
      <c r="AU260" s="3" t="n">
        <v>5.602428e-05</v>
      </c>
      <c r="AV260" s="3" t="n">
        <v>0.381543</v>
      </c>
      <c r="AW260" s="3" t="n">
        <v>2.394272e-05</v>
      </c>
      <c r="AX260" s="3" t="n">
        <v>0.0001310929</v>
      </c>
      <c r="AY260" s="3" t="n">
        <v>8</v>
      </c>
      <c r="AZ260" s="3" t="n">
        <v>0.04699171</v>
      </c>
      <c r="BA260" s="3" t="n">
        <v>0.3815429</v>
      </c>
      <c r="BB260" s="3" t="n">
        <v>0.02008253</v>
      </c>
      <c r="BC260" s="3" t="n">
        <v>0.1099573</v>
      </c>
      <c r="BD260" s="3" t="n">
        <v>8</v>
      </c>
      <c r="BE260" s="3" t="n">
        <v>188.9413</v>
      </c>
      <c r="BF260" s="3" t="n">
        <v>0.1907715</v>
      </c>
      <c r="BG260" s="3" t="n">
        <v>122.1735</v>
      </c>
      <c r="BH260" s="3" t="n">
        <v>292.1977</v>
      </c>
      <c r="BI260" s="3" t="n">
        <v>8</v>
      </c>
      <c r="BJ260" s="3" t="n">
        <v>106.2281</v>
      </c>
      <c r="BK260" s="3" t="n">
        <v>105.8539</v>
      </c>
      <c r="BL260" s="3" t="n">
        <v>-51.82832</v>
      </c>
      <c r="BM260" s="7" t="n">
        <v>0.8760656</v>
      </c>
      <c r="BN260" s="3" t="n">
        <v>0.9</v>
      </c>
      <c r="BO260" s="3" t="n">
        <v>0.9</v>
      </c>
      <c r="BP260" s="4" t="inlineStr">
        <is>
          <t>HNORMAL</t>
        </is>
      </c>
      <c r="BQ260" s="4" t="inlineStr">
        <is>
          <t>POLY</t>
        </is>
      </c>
      <c r="BR260" s="3" t="n">
        <v>1</v>
      </c>
      <c r="BS260" s="3" t="n">
        <v>0</v>
      </c>
      <c r="BT260" s="3" t="n">
        <v>0</v>
      </c>
      <c r="BU260" s="3" t="n">
        <v>144.6441</v>
      </c>
      <c r="BV260" s="5" t="inlineStr"/>
      <c r="BW260" s="5" t="inlineStr"/>
      <c r="BX260" s="3" t="n">
        <v>0.8537114</v>
      </c>
      <c r="BY260" s="3" t="n">
        <v>0.4971199</v>
      </c>
      <c r="BZ260" s="3" t="n">
        <v>0.3222493</v>
      </c>
      <c r="CA260" s="3" t="n">
        <v>2.261675</v>
      </c>
      <c r="CB260" s="3" t="n">
        <v>22.12843</v>
      </c>
      <c r="CC260" s="3" t="n">
        <v>0.8537114</v>
      </c>
      <c r="CD260" s="3" t="n">
        <v>0</v>
      </c>
      <c r="CE260" s="10" t="n">
        <v>0.4971199</v>
      </c>
      <c r="CF260" s="3" t="n">
        <v>0.3222493</v>
      </c>
      <c r="CG260" s="3" t="n">
        <v>2.261675</v>
      </c>
      <c r="CH260" s="3" t="n">
        <v>22.12843</v>
      </c>
      <c r="CI260" s="3" t="n">
        <v>20</v>
      </c>
      <c r="CJ260" s="3" t="n">
        <v>0.4971199</v>
      </c>
      <c r="CK260" s="3" t="n">
        <v>8</v>
      </c>
      <c r="CL260" s="3" t="n">
        <v>54</v>
      </c>
      <c r="CM260" s="3" t="n">
        <v>22.12843</v>
      </c>
      <c r="CN260" s="5" t="inlineStr"/>
      <c r="CO260" s="3" t="n">
        <v>0</v>
      </c>
      <c r="CP260" s="3" t="n">
        <v>0</v>
      </c>
      <c r="CQ260" s="3" t="n">
        <v>0</v>
      </c>
      <c r="CR260" s="3" t="n">
        <v>0</v>
      </c>
      <c r="CS260" s="3" t="n">
        <v>0</v>
      </c>
      <c r="CT260" s="3" t="n">
        <v>1</v>
      </c>
      <c r="CU260" s="3" t="n">
        <v>4</v>
      </c>
      <c r="CV260" s="3" t="n">
        <v>0</v>
      </c>
      <c r="CW260" s="3" t="n">
        <v>1</v>
      </c>
      <c r="CX260" s="3" t="n">
        <v>0</v>
      </c>
      <c r="CY260" s="3" t="n">
        <v>1</v>
      </c>
      <c r="CZ260" s="3" t="n">
        <v>1</v>
      </c>
      <c r="DA260" s="3" t="n">
        <v>1</v>
      </c>
      <c r="DB260" s="3" t="n">
        <v>1</v>
      </c>
      <c r="DC260" s="3" t="n">
        <v>1</v>
      </c>
      <c r="DD260" s="3" t="n">
        <v>1</v>
      </c>
      <c r="DE260" s="3" t="n">
        <v>17</v>
      </c>
      <c r="DF260" s="3" t="n">
        <v>17</v>
      </c>
      <c r="DG260" s="3" t="n">
        <v>22</v>
      </c>
      <c r="DH260" s="3" t="n">
        <v>17</v>
      </c>
      <c r="DI260" s="3" t="n">
        <v>22</v>
      </c>
      <c r="DJ260" s="3" t="n">
        <v>17</v>
      </c>
      <c r="DK260" s="3" t="n">
        <v>22</v>
      </c>
      <c r="DL260" s="3" t="n">
        <v>25</v>
      </c>
    </row>
    <row r="261">
      <c r="A261" s="1" t="n">
        <v>260</v>
      </c>
      <c r="B261" s="3" t="n">
        <v>271</v>
      </c>
      <c r="C261" s="3" t="n">
        <v>9</v>
      </c>
      <c r="D261" s="4" t="inlineStr">
        <is>
          <t>Oriolus oriolus</t>
        </is>
      </c>
      <c r="E261" s="4" t="inlineStr">
        <is>
          <t>b</t>
        </is>
      </c>
      <c r="F261" s="4" t="inlineStr">
        <is>
          <t>m+a</t>
        </is>
      </c>
      <c r="G261" s="4" t="inlineStr">
        <is>
          <t>10mn</t>
        </is>
      </c>
      <c r="H261" s="4" t="inlineStr">
        <is>
          <t>HNORMAL</t>
        </is>
      </c>
      <c r="I261" s="4" t="inlineStr">
        <is>
          <t>POLY</t>
        </is>
      </c>
      <c r="J261" s="5" t="inlineStr"/>
      <c r="K261" s="3" t="n">
        <v>100</v>
      </c>
      <c r="L261" s="5" t="inlineStr"/>
      <c r="M261" s="4" t="inlineStr">
        <is>
          <t>OrioOrio-b-10mn-ma-hno-pol-r100</t>
        </is>
      </c>
      <c r="N261" s="3" t="n">
        <v>0</v>
      </c>
      <c r="O261" s="3" t="n">
        <v>11</v>
      </c>
      <c r="P261" s="3" t="n">
        <v>80.33740051326021</v>
      </c>
      <c r="Q261" s="3" t="n">
        <v>902.361121603972</v>
      </c>
      <c r="R261" s="4" t="inlineStr">
        <is>
          <t>HNORMAL</t>
        </is>
      </c>
      <c r="S261" s="4" t="inlineStr">
        <is>
          <t>POLY</t>
        </is>
      </c>
      <c r="T261" s="4" t="inlineStr">
        <is>
          <t>AIC</t>
        </is>
      </c>
      <c r="U261" s="3" t="n">
        <v>95</v>
      </c>
      <c r="V261" s="5" t="inlineStr"/>
      <c r="W261" s="3" t="n">
        <v>100</v>
      </c>
      <c r="X261" s="5" t="inlineStr"/>
      <c r="Y261" s="6" t="n">
        <v>2</v>
      </c>
      <c r="Z261" s="12" t="n">
        <v>45046.66333200232</v>
      </c>
      <c r="AA261" s="3" t="n">
        <v>0.824939</v>
      </c>
      <c r="AB261" s="4">
        <f>HYPERLINK("file:///OrioOrio-b-10mn-ma-hno-pol-r100-p3z3vtbr", "OrioOrio-b-10mn-ma-hno-pol-r100-p3z3vtbr")</f>
        <v/>
      </c>
      <c r="AC261" s="3" t="n">
        <v>3</v>
      </c>
      <c r="AD261" s="3" t="n">
        <v>94</v>
      </c>
      <c r="AE261" s="3" t="n">
        <v>94</v>
      </c>
      <c r="AF261" s="3" t="n">
        <v>0.03191489</v>
      </c>
      <c r="AG261" s="3" t="n">
        <v>0.5711084</v>
      </c>
      <c r="AH261" s="3" t="n">
        <v>0.01111166</v>
      </c>
      <c r="AI261" s="3" t="n">
        <v>0.09166595</v>
      </c>
      <c r="AJ261" s="3" t="n">
        <v>93</v>
      </c>
      <c r="AK261" s="3" t="n">
        <v>0</v>
      </c>
      <c r="AL261" s="3" t="n">
        <v>100</v>
      </c>
      <c r="AM261" s="3" t="n">
        <v>27.27272727272727</v>
      </c>
      <c r="AN261" s="3" t="n">
        <v>1</v>
      </c>
      <c r="AO261" s="3" t="n">
        <v>0</v>
      </c>
      <c r="AP261" s="3" t="n">
        <v>26.47703</v>
      </c>
      <c r="AQ261" s="11" t="inlineStr"/>
      <c r="AR261" s="5" t="inlineStr"/>
      <c r="AS261" s="5" t="inlineStr"/>
      <c r="AT261" s="5" t="inlineStr"/>
      <c r="AU261" s="3" t="n">
        <v>0.0002000363</v>
      </c>
      <c r="AV261" s="3" t="n">
        <v>1.288888</v>
      </c>
      <c r="AW261" s="3" t="n">
        <v>2.834085e-06</v>
      </c>
      <c r="AX261" s="3" t="n">
        <v>0.01411903</v>
      </c>
      <c r="AY261" s="3" t="n">
        <v>2</v>
      </c>
      <c r="AZ261" s="3" t="n">
        <v>0.9998186</v>
      </c>
      <c r="BA261" s="3" t="n">
        <v>1.288888</v>
      </c>
      <c r="BB261" s="3" t="n">
        <v>0.01416528</v>
      </c>
      <c r="BC261" s="3" t="n">
        <v>1</v>
      </c>
      <c r="BD261" s="3" t="n">
        <v>2</v>
      </c>
      <c r="BE261" s="3" t="n">
        <v>99.99093000000001</v>
      </c>
      <c r="BF261" s="3" t="n">
        <v>0.6444442</v>
      </c>
      <c r="BG261" s="3" t="n">
        <v>7.918952</v>
      </c>
      <c r="BH261" s="3" t="n">
        <v>1262.564</v>
      </c>
      <c r="BI261" s="3" t="n">
        <v>2</v>
      </c>
      <c r="BJ261" s="3" t="n">
        <v>30.47703</v>
      </c>
      <c r="BK261" s="3" t="n">
        <v>25.57564</v>
      </c>
      <c r="BL261" s="3" t="n">
        <v>-12.23851</v>
      </c>
      <c r="BM261" s="10" t="n">
        <v>0.1641374</v>
      </c>
      <c r="BN261" s="3" t="n">
        <v>0</v>
      </c>
      <c r="BO261" s="3" t="n">
        <v>0</v>
      </c>
      <c r="BP261" s="4" t="inlineStr">
        <is>
          <t>HNORMAL</t>
        </is>
      </c>
      <c r="BQ261" s="4" t="inlineStr">
        <is>
          <t>POLY</t>
        </is>
      </c>
      <c r="BR261" s="3" t="n">
        <v>1</v>
      </c>
      <c r="BS261" s="3" t="n">
        <v>0</v>
      </c>
      <c r="BT261" s="3" t="n">
        <v>0</v>
      </c>
      <c r="BU261" s="3" t="n">
        <v>3711.776</v>
      </c>
      <c r="BV261" s="5" t="inlineStr"/>
      <c r="BW261" s="5" t="inlineStr"/>
      <c r="BX261" s="3" t="n">
        <v>1.016067</v>
      </c>
      <c r="BY261" s="3" t="n">
        <v>1.409751</v>
      </c>
      <c r="BZ261" s="3" t="n">
        <v>0.03312711</v>
      </c>
      <c r="CA261" s="3" t="n">
        <v>31.16456</v>
      </c>
      <c r="CB261" s="3" t="n">
        <v>2.860083</v>
      </c>
      <c r="CC261" s="3" t="n">
        <v>1.016067</v>
      </c>
      <c r="CD261" s="3" t="n">
        <v>0.4494001</v>
      </c>
      <c r="CE261" s="10" t="n">
        <v>1.409751</v>
      </c>
      <c r="CF261" s="3" t="n">
        <v>0.03312711</v>
      </c>
      <c r="CG261" s="3" t="n">
        <v>31.16456</v>
      </c>
      <c r="CH261" s="3" t="n">
        <v>2.860083</v>
      </c>
      <c r="CI261" s="3" t="n">
        <v>24</v>
      </c>
      <c r="CJ261" s="3" t="n">
        <v>1.409751</v>
      </c>
      <c r="CK261" s="3" t="n">
        <v>1</v>
      </c>
      <c r="CL261" s="3" t="n">
        <v>748</v>
      </c>
      <c r="CM261" s="3" t="n">
        <v>2.860083</v>
      </c>
      <c r="CN261" s="5" t="inlineStr"/>
      <c r="CO261" s="3" t="n">
        <v>0</v>
      </c>
      <c r="CP261" s="3" t="n">
        <v>0</v>
      </c>
      <c r="CQ261" s="3" t="n">
        <v>0</v>
      </c>
      <c r="CR261" s="3" t="n">
        <v>0</v>
      </c>
      <c r="CS261" s="3" t="n">
        <v>0</v>
      </c>
      <c r="CT261" s="3" t="n">
        <v>0</v>
      </c>
      <c r="CU261" s="3" t="n">
        <v>1</v>
      </c>
      <c r="CV261" s="3" t="n">
        <v>0</v>
      </c>
      <c r="CW261" s="3" t="n">
        <v>0</v>
      </c>
      <c r="CX261" s="3" t="n">
        <v>1</v>
      </c>
      <c r="CY261" s="3" t="n">
        <v>0</v>
      </c>
      <c r="CZ261" s="3" t="n">
        <v>0</v>
      </c>
      <c r="DA261" s="3" t="n">
        <v>0</v>
      </c>
      <c r="DB261" s="3" t="n">
        <v>0</v>
      </c>
      <c r="DC261" s="3" t="n">
        <v>0</v>
      </c>
      <c r="DD261" s="3" t="n">
        <v>0</v>
      </c>
      <c r="DE261" s="3" t="n">
        <v>24</v>
      </c>
      <c r="DF261" s="3" t="n">
        <v>24</v>
      </c>
      <c r="DG261" s="3" t="n">
        <v>15</v>
      </c>
      <c r="DH261" s="3" t="n">
        <v>24</v>
      </c>
      <c r="DI261" s="3" t="n">
        <v>15</v>
      </c>
      <c r="DJ261" s="3" t="n">
        <v>24</v>
      </c>
      <c r="DK261" s="3" t="n">
        <v>15</v>
      </c>
      <c r="DL261" s="3" t="n">
        <v>4</v>
      </c>
    </row>
    <row r="262">
      <c r="A262" s="1" t="n">
        <v>261</v>
      </c>
      <c r="B262" s="3" t="n">
        <v>272</v>
      </c>
      <c r="C262" s="3" t="n">
        <v>9</v>
      </c>
      <c r="D262" s="4" t="inlineStr">
        <is>
          <t>Oriolus oriolus</t>
        </is>
      </c>
      <c r="E262" s="4" t="inlineStr">
        <is>
          <t>b</t>
        </is>
      </c>
      <c r="F262" s="4" t="inlineStr">
        <is>
          <t>m+a</t>
        </is>
      </c>
      <c r="G262" s="4" t="inlineStr">
        <is>
          <t>10mn</t>
        </is>
      </c>
      <c r="H262" s="4" t="inlineStr">
        <is>
          <t>HNORMAL</t>
        </is>
      </c>
      <c r="I262" s="4" t="inlineStr">
        <is>
          <t>POLY</t>
        </is>
      </c>
      <c r="J262" s="5" t="inlineStr"/>
      <c r="K262" s="3" t="n">
        <v>200</v>
      </c>
      <c r="L262" s="5" t="inlineStr"/>
      <c r="M262" s="4" t="inlineStr">
        <is>
          <t>OrioOrio-b-10mn-ma-hno-pol-r200</t>
        </is>
      </c>
      <c r="N262" s="3" t="n">
        <v>0</v>
      </c>
      <c r="O262" s="3" t="n">
        <v>11</v>
      </c>
      <c r="P262" s="3" t="n">
        <v>80.33740051326021</v>
      </c>
      <c r="Q262" s="3" t="n">
        <v>902.361121603972</v>
      </c>
      <c r="R262" s="4" t="inlineStr">
        <is>
          <t>HNORMAL</t>
        </is>
      </c>
      <c r="S262" s="4" t="inlineStr">
        <is>
          <t>POLY</t>
        </is>
      </c>
      <c r="T262" s="4" t="inlineStr">
        <is>
          <t>AIC</t>
        </is>
      </c>
      <c r="U262" s="3" t="n">
        <v>95</v>
      </c>
      <c r="V262" s="5" t="inlineStr"/>
      <c r="W262" s="3" t="n">
        <v>200</v>
      </c>
      <c r="X262" s="5" t="inlineStr"/>
      <c r="Y262" s="6" t="n">
        <v>2</v>
      </c>
      <c r="Z262" s="12" t="n">
        <v>45046.66333202546</v>
      </c>
      <c r="AA262" s="3" t="n">
        <v>0.8039350000000001</v>
      </c>
      <c r="AB262" s="4">
        <f>HYPERLINK("file:///OrioOrio-b-10mn-ma-hno-pol-r200-iksyq3za", "OrioOrio-b-10mn-ma-hno-pol-r200-iksyq3za")</f>
        <v/>
      </c>
      <c r="AC262" s="3" t="n">
        <v>5</v>
      </c>
      <c r="AD262" s="3" t="n">
        <v>94</v>
      </c>
      <c r="AE262" s="3" t="n">
        <v>94</v>
      </c>
      <c r="AF262" s="3" t="n">
        <v>0.05319149</v>
      </c>
      <c r="AG262" s="3" t="n">
        <v>0.4374906</v>
      </c>
      <c r="AH262" s="3" t="n">
        <v>0.0231704</v>
      </c>
      <c r="AI262" s="3" t="n">
        <v>0.1221099</v>
      </c>
      <c r="AJ262" s="3" t="n">
        <v>93</v>
      </c>
      <c r="AK262" s="3" t="n">
        <v>0</v>
      </c>
      <c r="AL262" s="3" t="n">
        <v>200</v>
      </c>
      <c r="AM262" s="3" t="n">
        <v>45.45454545454545</v>
      </c>
      <c r="AN262" s="3" t="n">
        <v>1</v>
      </c>
      <c r="AO262" s="3" t="n">
        <v>0</v>
      </c>
      <c r="AP262" s="3" t="n">
        <v>52.87867</v>
      </c>
      <c r="AQ262" s="11" t="inlineStr"/>
      <c r="AR262" s="5" t="inlineStr"/>
      <c r="AS262" s="5" t="inlineStr"/>
      <c r="AT262" s="5" t="inlineStr"/>
      <c r="AU262" s="3" t="n">
        <v>0.0001145215</v>
      </c>
      <c r="AV262" s="3" t="n">
        <v>0.6587453</v>
      </c>
      <c r="AW262" s="3" t="n">
        <v>2.162611e-05</v>
      </c>
      <c r="AX262" s="3" t="n">
        <v>0.0006064511</v>
      </c>
      <c r="AY262" s="3" t="n">
        <v>4</v>
      </c>
      <c r="AZ262" s="3" t="n">
        <v>0.4365992</v>
      </c>
      <c r="BA262" s="3" t="n">
        <v>0.6587454</v>
      </c>
      <c r="BB262" s="3" t="n">
        <v>0.08244687000000001</v>
      </c>
      <c r="BC262" s="3" t="n">
        <v>1</v>
      </c>
      <c r="BD262" s="3" t="n">
        <v>4</v>
      </c>
      <c r="BE262" s="3" t="n">
        <v>132.1513</v>
      </c>
      <c r="BF262" s="3" t="n">
        <v>0.3293727</v>
      </c>
      <c r="BG262" s="3" t="n">
        <v>54.21217</v>
      </c>
      <c r="BH262" s="3" t="n">
        <v>322.1411</v>
      </c>
      <c r="BI262" s="3" t="n">
        <v>4</v>
      </c>
      <c r="BJ262" s="3" t="n">
        <v>54.21201</v>
      </c>
      <c r="BK262" s="3" t="n">
        <v>52.48811</v>
      </c>
      <c r="BL262" s="3" t="n">
        <v>-25.43934</v>
      </c>
      <c r="BM262" s="6" t="n">
        <v>0.6981319</v>
      </c>
      <c r="BN262" s="3" t="n">
        <v>0.7</v>
      </c>
      <c r="BO262" s="3" t="n">
        <v>0.6</v>
      </c>
      <c r="BP262" s="4" t="inlineStr">
        <is>
          <t>HNORMAL</t>
        </is>
      </c>
      <c r="BQ262" s="4" t="inlineStr">
        <is>
          <t>POLY</t>
        </is>
      </c>
      <c r="BR262" s="3" t="n">
        <v>1</v>
      </c>
      <c r="BS262" s="3" t="n">
        <v>0</v>
      </c>
      <c r="BT262" s="3" t="n">
        <v>0</v>
      </c>
      <c r="BU262" s="3" t="n">
        <v>100.7185</v>
      </c>
      <c r="BV262" s="5" t="inlineStr"/>
      <c r="BW262" s="5" t="inlineStr"/>
      <c r="BX262" s="3" t="n">
        <v>0.9695034</v>
      </c>
      <c r="BY262" s="3" t="n">
        <v>0.7907866</v>
      </c>
      <c r="BZ262" s="3" t="n">
        <v>0.1959158</v>
      </c>
      <c r="CA262" s="3" t="n">
        <v>4.797656</v>
      </c>
      <c r="CB262" s="3" t="n">
        <v>8.237742000000001</v>
      </c>
      <c r="CC262" s="3" t="n">
        <v>0.9695034</v>
      </c>
      <c r="CD262" s="3" t="n">
        <v>0</v>
      </c>
      <c r="CE262" s="10" t="n">
        <v>0.7907866</v>
      </c>
      <c r="CF262" s="3" t="n">
        <v>0.1959158</v>
      </c>
      <c r="CG262" s="3" t="n">
        <v>4.797656</v>
      </c>
      <c r="CH262" s="3" t="n">
        <v>8.237742000000001</v>
      </c>
      <c r="CI262" s="3" t="n">
        <v>23</v>
      </c>
      <c r="CJ262" s="3" t="n">
        <v>0.7907866</v>
      </c>
      <c r="CK262" s="3" t="n">
        <v>5</v>
      </c>
      <c r="CL262" s="3" t="n">
        <v>115</v>
      </c>
      <c r="CM262" s="3" t="n">
        <v>8.237742000000001</v>
      </c>
      <c r="CN262" s="5" t="inlineStr"/>
      <c r="CO262" s="3" t="n">
        <v>0</v>
      </c>
      <c r="CP262" s="3" t="n">
        <v>0</v>
      </c>
      <c r="CQ262" s="3" t="n">
        <v>0</v>
      </c>
      <c r="CR262" s="3" t="n">
        <v>0</v>
      </c>
      <c r="CS262" s="3" t="n">
        <v>0</v>
      </c>
      <c r="CT262" s="3" t="n">
        <v>0</v>
      </c>
      <c r="CU262" s="3" t="n">
        <v>2</v>
      </c>
      <c r="CV262" s="3" t="n">
        <v>0</v>
      </c>
      <c r="CW262" s="3" t="n">
        <v>0</v>
      </c>
      <c r="CX262" s="3" t="n">
        <v>0</v>
      </c>
      <c r="CY262" s="3" t="n">
        <v>0</v>
      </c>
      <c r="CZ262" s="3" t="n">
        <v>0</v>
      </c>
      <c r="DA262" s="3" t="n">
        <v>0</v>
      </c>
      <c r="DB262" s="3" t="n">
        <v>0</v>
      </c>
      <c r="DC262" s="3" t="n">
        <v>0</v>
      </c>
      <c r="DD262" s="3" t="n">
        <v>0</v>
      </c>
      <c r="DE262" s="3" t="n">
        <v>21</v>
      </c>
      <c r="DF262" s="3" t="n">
        <v>21</v>
      </c>
      <c r="DG262" s="3" t="n">
        <v>18</v>
      </c>
      <c r="DH262" s="3" t="n">
        <v>21</v>
      </c>
      <c r="DI262" s="3" t="n">
        <v>18</v>
      </c>
      <c r="DJ262" s="3" t="n">
        <v>21</v>
      </c>
      <c r="DK262" s="3" t="n">
        <v>18</v>
      </c>
      <c r="DL262" s="3" t="n">
        <v>6</v>
      </c>
    </row>
    <row r="263">
      <c r="A263" s="1" t="n">
        <v>262</v>
      </c>
      <c r="B263" s="3" t="n">
        <v>274</v>
      </c>
      <c r="C263" s="3" t="n">
        <v>9</v>
      </c>
      <c r="D263" s="4" t="inlineStr">
        <is>
          <t>Oriolus oriolus</t>
        </is>
      </c>
      <c r="E263" s="4" t="inlineStr">
        <is>
          <t>b</t>
        </is>
      </c>
      <c r="F263" s="4" t="inlineStr">
        <is>
          <t>m+a</t>
        </is>
      </c>
      <c r="G263" s="4" t="inlineStr">
        <is>
          <t>10mn</t>
        </is>
      </c>
      <c r="H263" s="4" t="inlineStr">
        <is>
          <t>HNORMAL</t>
        </is>
      </c>
      <c r="I263" s="4" t="inlineStr">
        <is>
          <t>POLY</t>
        </is>
      </c>
      <c r="J263" s="3" t="n">
        <v>20</v>
      </c>
      <c r="K263" s="3" t="n">
        <v>100</v>
      </c>
      <c r="L263" s="5" t="inlineStr"/>
      <c r="M263" s="4" t="inlineStr">
        <is>
          <t>OrioOrio-b-10mn-ma-hno-pol-l20-r100</t>
        </is>
      </c>
      <c r="N263" s="3" t="n">
        <v>0</v>
      </c>
      <c r="O263" s="3" t="n">
        <v>11</v>
      </c>
      <c r="P263" s="3" t="n">
        <v>80.33740051326021</v>
      </c>
      <c r="Q263" s="3" t="n">
        <v>902.361121603972</v>
      </c>
      <c r="R263" s="4" t="inlineStr">
        <is>
          <t>HNORMAL</t>
        </is>
      </c>
      <c r="S263" s="4" t="inlineStr">
        <is>
          <t>POLY</t>
        </is>
      </c>
      <c r="T263" s="4" t="inlineStr">
        <is>
          <t>AIC</t>
        </is>
      </c>
      <c r="U263" s="3" t="n">
        <v>95</v>
      </c>
      <c r="V263" s="3" t="n">
        <v>20</v>
      </c>
      <c r="W263" s="3" t="n">
        <v>100</v>
      </c>
      <c r="X263" s="5" t="inlineStr"/>
      <c r="Y263" s="6" t="n">
        <v>2</v>
      </c>
      <c r="Z263" s="12" t="n">
        <v>45046.66333334491</v>
      </c>
      <c r="AA263" s="3" t="n">
        <v>0.6329379999999999</v>
      </c>
      <c r="AB263" s="4">
        <f>HYPERLINK("file:///OrioOrio-b-10mn-ma-hno-pol-l20-r100-evacct0x", "OrioOrio-b-10mn-ma-hno-pol-l20-r100-evacct0x")</f>
        <v/>
      </c>
      <c r="AC263" s="3" t="n">
        <v>3</v>
      </c>
      <c r="AD263" s="3" t="n">
        <v>94</v>
      </c>
      <c r="AE263" s="3" t="n">
        <v>94</v>
      </c>
      <c r="AF263" s="3" t="n">
        <v>0.03191489</v>
      </c>
      <c r="AG263" s="3" t="n">
        <v>0.5711084</v>
      </c>
      <c r="AH263" s="3" t="n">
        <v>0.01111166</v>
      </c>
      <c r="AI263" s="3" t="n">
        <v>0.09166595</v>
      </c>
      <c r="AJ263" s="3" t="n">
        <v>93</v>
      </c>
      <c r="AK263" s="3" t="n">
        <v>20</v>
      </c>
      <c r="AL263" s="3" t="n">
        <v>100</v>
      </c>
      <c r="AM263" s="3" t="n">
        <v>27.27272727272727</v>
      </c>
      <c r="AN263" s="3" t="n">
        <v>1</v>
      </c>
      <c r="AO263" s="3" t="n">
        <v>0</v>
      </c>
      <c r="AP263" s="3" t="n">
        <v>26.23208</v>
      </c>
      <c r="AQ263" s="11" t="inlineStr"/>
      <c r="AR263" s="5" t="inlineStr"/>
      <c r="AS263" s="5" t="inlineStr"/>
      <c r="AT263" s="5" t="inlineStr"/>
      <c r="AU263" s="3" t="n">
        <v>0.0002083753</v>
      </c>
      <c r="AV263" s="3" t="n">
        <v>1.467486</v>
      </c>
      <c r="AW263" s="3" t="n">
        <v>2.071414e-06</v>
      </c>
      <c r="AX263" s="3" t="n">
        <v>0.02096166</v>
      </c>
      <c r="AY263" s="3" t="n">
        <v>2</v>
      </c>
      <c r="AZ263" s="3" t="n">
        <v>0.9598066</v>
      </c>
      <c r="BA263" s="3" t="n">
        <v>1.467486</v>
      </c>
      <c r="BB263" s="3" t="n">
        <v>0.00954123</v>
      </c>
      <c r="BC263" s="3" t="n">
        <v>1</v>
      </c>
      <c r="BD263" s="3" t="n">
        <v>2</v>
      </c>
      <c r="BE263" s="3" t="n">
        <v>97.96972</v>
      </c>
      <c r="BF263" s="3" t="n">
        <v>0.7337432</v>
      </c>
      <c r="BG263" s="3" t="n">
        <v>5.817248</v>
      </c>
      <c r="BH263" s="3" t="n">
        <v>1649.932</v>
      </c>
      <c r="BI263" s="3" t="n">
        <v>2</v>
      </c>
      <c r="BJ263" s="3" t="n">
        <v>30.23208</v>
      </c>
      <c r="BK263" s="3" t="n">
        <v>25.33069</v>
      </c>
      <c r="BL263" s="3" t="n">
        <v>-12.11604</v>
      </c>
      <c r="BM263" s="10" t="n">
        <v>0.183753</v>
      </c>
      <c r="BN263" s="3" t="n">
        <v>0</v>
      </c>
      <c r="BO263" s="3" t="n">
        <v>0</v>
      </c>
      <c r="BP263" s="4" t="inlineStr">
        <is>
          <t>HNORMAL</t>
        </is>
      </c>
      <c r="BQ263" s="4" t="inlineStr">
        <is>
          <t>POLY</t>
        </is>
      </c>
      <c r="BR263" s="3" t="n">
        <v>1</v>
      </c>
      <c r="BS263" s="3" t="n">
        <v>0</v>
      </c>
      <c r="BT263" s="3" t="n">
        <v>0</v>
      </c>
      <c r="BU263" s="3" t="n">
        <v>3592.697</v>
      </c>
      <c r="BV263" s="5" t="inlineStr"/>
      <c r="BW263" s="5" t="inlineStr"/>
      <c r="BX263" s="3" t="n">
        <v>1.058424</v>
      </c>
      <c r="BY263" s="3" t="n">
        <v>1.5747</v>
      </c>
      <c r="BZ263" s="3" t="n">
        <v>0.02288117</v>
      </c>
      <c r="CA263" s="3" t="n">
        <v>48.95998</v>
      </c>
      <c r="CB263" s="3" t="n">
        <v>2.650398</v>
      </c>
      <c r="CC263" s="3" t="n">
        <v>1.058424</v>
      </c>
      <c r="CD263" s="3" t="n">
        <v>0.6118031</v>
      </c>
      <c r="CE263" s="10" t="n">
        <v>1.5747</v>
      </c>
      <c r="CF263" s="3" t="n">
        <v>0.02288117</v>
      </c>
      <c r="CG263" s="3" t="n">
        <v>48.95998</v>
      </c>
      <c r="CH263" s="3" t="n">
        <v>2.650398</v>
      </c>
      <c r="CI263" s="3" t="n">
        <v>25</v>
      </c>
      <c r="CJ263" s="3" t="n">
        <v>1.5747</v>
      </c>
      <c r="CK263" s="3" t="n">
        <v>1</v>
      </c>
      <c r="CL263" s="3" t="n">
        <v>1175</v>
      </c>
      <c r="CM263" s="3" t="n">
        <v>2.650398</v>
      </c>
      <c r="CN263" s="5" t="inlineStr"/>
      <c r="CO263" s="3" t="n">
        <v>0</v>
      </c>
      <c r="CP263" s="3" t="n">
        <v>0</v>
      </c>
      <c r="CQ263" s="3" t="n">
        <v>0</v>
      </c>
      <c r="CR263" s="3" t="n">
        <v>0</v>
      </c>
      <c r="CS263" s="3" t="n">
        <v>0</v>
      </c>
      <c r="CT263" s="3" t="n">
        <v>1</v>
      </c>
      <c r="CU263" s="3" t="n">
        <v>1</v>
      </c>
      <c r="CV263" s="3" t="n">
        <v>0</v>
      </c>
      <c r="CW263" s="3" t="n">
        <v>0</v>
      </c>
      <c r="CX263" s="3" t="n">
        <v>1</v>
      </c>
      <c r="CY263" s="3" t="n">
        <v>0</v>
      </c>
      <c r="CZ263" s="3" t="n">
        <v>0</v>
      </c>
      <c r="DA263" s="3" t="n">
        <v>0</v>
      </c>
      <c r="DB263" s="3" t="n">
        <v>0</v>
      </c>
      <c r="DC263" s="3" t="n">
        <v>0</v>
      </c>
      <c r="DD263" s="3" t="n">
        <v>0</v>
      </c>
      <c r="DE263" s="3" t="n">
        <v>23</v>
      </c>
      <c r="DF263" s="3" t="n">
        <v>23</v>
      </c>
      <c r="DG263" s="3" t="n">
        <v>16</v>
      </c>
      <c r="DH263" s="3" t="n">
        <v>23</v>
      </c>
      <c r="DI263" s="3" t="n">
        <v>16</v>
      </c>
      <c r="DJ263" s="3" t="n">
        <v>23</v>
      </c>
      <c r="DK263" s="3" t="n">
        <v>16</v>
      </c>
      <c r="DL263" s="3" t="n">
        <v>16</v>
      </c>
    </row>
    <row r="264">
      <c r="A264" s="1" t="n">
        <v>263</v>
      </c>
      <c r="B264" s="3" t="n">
        <v>275</v>
      </c>
      <c r="C264" s="3" t="n">
        <v>9</v>
      </c>
      <c r="D264" s="4" t="inlineStr">
        <is>
          <t>Oriolus oriolus</t>
        </is>
      </c>
      <c r="E264" s="4" t="inlineStr">
        <is>
          <t>b</t>
        </is>
      </c>
      <c r="F264" s="4" t="inlineStr">
        <is>
          <t>m+a</t>
        </is>
      </c>
      <c r="G264" s="4" t="inlineStr">
        <is>
          <t>10mn</t>
        </is>
      </c>
      <c r="H264" s="4" t="inlineStr">
        <is>
          <t>HNORMAL</t>
        </is>
      </c>
      <c r="I264" s="4" t="inlineStr">
        <is>
          <t>POLY</t>
        </is>
      </c>
      <c r="J264" s="3" t="n">
        <v>20</v>
      </c>
      <c r="K264" s="3" t="n">
        <v>200</v>
      </c>
      <c r="L264" s="5" t="inlineStr"/>
      <c r="M264" s="4" t="inlineStr">
        <is>
          <t>OrioOrio-b-10mn-ma-hno-pol-l20-r200</t>
        </is>
      </c>
      <c r="N264" s="3" t="n">
        <v>0</v>
      </c>
      <c r="O264" s="3" t="n">
        <v>11</v>
      </c>
      <c r="P264" s="3" t="n">
        <v>80.33740051326021</v>
      </c>
      <c r="Q264" s="3" t="n">
        <v>902.361121603972</v>
      </c>
      <c r="R264" s="4" t="inlineStr">
        <is>
          <t>HNORMAL</t>
        </is>
      </c>
      <c r="S264" s="4" t="inlineStr">
        <is>
          <t>POLY</t>
        </is>
      </c>
      <c r="T264" s="4" t="inlineStr">
        <is>
          <t>AIC</t>
        </is>
      </c>
      <c r="U264" s="3" t="n">
        <v>95</v>
      </c>
      <c r="V264" s="3" t="n">
        <v>20</v>
      </c>
      <c r="W264" s="3" t="n">
        <v>200</v>
      </c>
      <c r="X264" s="5" t="inlineStr"/>
      <c r="Y264" s="6" t="n">
        <v>2</v>
      </c>
      <c r="Z264" s="12" t="n">
        <v>45046.66333413195</v>
      </c>
      <c r="AA264" s="3" t="n">
        <v>0.53189</v>
      </c>
      <c r="AB264" s="4">
        <f>HYPERLINK("file:///OrioOrio-b-10mn-ma-hno-pol-l20-r200-dz9g0897", "OrioOrio-b-10mn-ma-hno-pol-l20-r200-dz9g0897")</f>
        <v/>
      </c>
      <c r="AC264" s="3" t="n">
        <v>5</v>
      </c>
      <c r="AD264" s="3" t="n">
        <v>94</v>
      </c>
      <c r="AE264" s="3" t="n">
        <v>94</v>
      </c>
      <c r="AF264" s="3" t="n">
        <v>0.05319149</v>
      </c>
      <c r="AG264" s="3" t="n">
        <v>0.4374906</v>
      </c>
      <c r="AH264" s="3" t="n">
        <v>0.0231704</v>
      </c>
      <c r="AI264" s="3" t="n">
        <v>0.1221099</v>
      </c>
      <c r="AJ264" s="3" t="n">
        <v>93</v>
      </c>
      <c r="AK264" s="3" t="n">
        <v>20</v>
      </c>
      <c r="AL264" s="3" t="n">
        <v>200</v>
      </c>
      <c r="AM264" s="3" t="n">
        <v>45.45454545454545</v>
      </c>
      <c r="AN264" s="3" t="n">
        <v>1</v>
      </c>
      <c r="AO264" s="3" t="n">
        <v>0</v>
      </c>
      <c r="AP264" s="3" t="n">
        <v>52.64459</v>
      </c>
      <c r="AQ264" s="11" t="inlineStr"/>
      <c r="AR264" s="5" t="inlineStr"/>
      <c r="AS264" s="5" t="inlineStr"/>
      <c r="AT264" s="5" t="inlineStr"/>
      <c r="AU264" s="3" t="n">
        <v>0.0001220746</v>
      </c>
      <c r="AV264" s="3" t="n">
        <v>0.6587417</v>
      </c>
      <c r="AW264" s="3" t="n">
        <v>2.30526e-05</v>
      </c>
      <c r="AX264" s="3" t="n">
        <v>0.0006464435</v>
      </c>
      <c r="AY264" s="3" t="n">
        <v>4</v>
      </c>
      <c r="AZ264" s="3" t="n">
        <v>0.4095857</v>
      </c>
      <c r="BA264" s="3" t="n">
        <v>0.6587415</v>
      </c>
      <c r="BB264" s="3" t="n">
        <v>0.07734630000000001</v>
      </c>
      <c r="BC264" s="3" t="n">
        <v>1</v>
      </c>
      <c r="BD264" s="3" t="n">
        <v>4</v>
      </c>
      <c r="BE264" s="3" t="n">
        <v>127.9978</v>
      </c>
      <c r="BF264" s="3" t="n">
        <v>0.3293708</v>
      </c>
      <c r="BG264" s="3" t="n">
        <v>52.50852</v>
      </c>
      <c r="BH264" s="3" t="n">
        <v>312.0146</v>
      </c>
      <c r="BI264" s="3" t="n">
        <v>4</v>
      </c>
      <c r="BJ264" s="3" t="n">
        <v>53.97792</v>
      </c>
      <c r="BK264" s="3" t="n">
        <v>52.25402</v>
      </c>
      <c r="BL264" s="3" t="n">
        <v>-25.32229</v>
      </c>
      <c r="BM264" s="7" t="n">
        <v>0.7215459</v>
      </c>
      <c r="BN264" s="3" t="n">
        <v>0.7</v>
      </c>
      <c r="BO264" s="3" t="n">
        <v>0.6</v>
      </c>
      <c r="BP264" s="4" t="inlineStr">
        <is>
          <t>HNORMAL</t>
        </is>
      </c>
      <c r="BQ264" s="4" t="inlineStr">
        <is>
          <t>POLY</t>
        </is>
      </c>
      <c r="BR264" s="3" t="n">
        <v>1</v>
      </c>
      <c r="BS264" s="3" t="n">
        <v>0</v>
      </c>
      <c r="BT264" s="3" t="n">
        <v>0</v>
      </c>
      <c r="BU264" s="3" t="n">
        <v>97.85373</v>
      </c>
      <c r="BV264" s="5" t="inlineStr"/>
      <c r="BW264" s="5" t="inlineStr"/>
      <c r="BX264" s="3" t="n">
        <v>1.033445</v>
      </c>
      <c r="BY264" s="3" t="n">
        <v>0.7907835</v>
      </c>
      <c r="BZ264" s="3" t="n">
        <v>0.2088386</v>
      </c>
      <c r="CA264" s="3" t="n">
        <v>5.114044</v>
      </c>
      <c r="CB264" s="3" t="n">
        <v>8.237798</v>
      </c>
      <c r="CC264" s="3" t="n">
        <v>1.033445</v>
      </c>
      <c r="CD264" s="3" t="n">
        <v>0</v>
      </c>
      <c r="CE264" s="10" t="n">
        <v>0.7907835</v>
      </c>
      <c r="CF264" s="3" t="n">
        <v>0.2088386</v>
      </c>
      <c r="CG264" s="3" t="n">
        <v>5.114044</v>
      </c>
      <c r="CH264" s="3" t="n">
        <v>8.237798</v>
      </c>
      <c r="CI264" s="3" t="n">
        <v>25</v>
      </c>
      <c r="CJ264" s="3" t="n">
        <v>0.7907835</v>
      </c>
      <c r="CK264" s="3" t="n">
        <v>5</v>
      </c>
      <c r="CL264" s="3" t="n">
        <v>123</v>
      </c>
      <c r="CM264" s="3" t="n">
        <v>8.237798</v>
      </c>
      <c r="CN264" s="5" t="inlineStr"/>
      <c r="CO264" s="3" t="n">
        <v>0</v>
      </c>
      <c r="CP264" s="3" t="n">
        <v>0</v>
      </c>
      <c r="CQ264" s="3" t="n">
        <v>0</v>
      </c>
      <c r="CR264" s="3" t="n">
        <v>0</v>
      </c>
      <c r="CS264" s="3" t="n">
        <v>0</v>
      </c>
      <c r="CT264" s="3" t="n">
        <v>1</v>
      </c>
      <c r="CU264" s="3" t="n">
        <v>2</v>
      </c>
      <c r="CV264" s="3" t="n">
        <v>0</v>
      </c>
      <c r="CW264" s="3" t="n">
        <v>0</v>
      </c>
      <c r="CX264" s="3" t="n">
        <v>0</v>
      </c>
      <c r="CY264" s="3" t="n">
        <v>0</v>
      </c>
      <c r="CZ264" s="3" t="n">
        <v>0</v>
      </c>
      <c r="DA264" s="3" t="n">
        <v>0</v>
      </c>
      <c r="DB264" s="3" t="n">
        <v>0</v>
      </c>
      <c r="DC264" s="3" t="n">
        <v>0</v>
      </c>
      <c r="DD264" s="3" t="n">
        <v>0</v>
      </c>
      <c r="DE264" s="3" t="n">
        <v>19</v>
      </c>
      <c r="DF264" s="3" t="n">
        <v>19</v>
      </c>
      <c r="DG264" s="3" t="n">
        <v>20</v>
      </c>
      <c r="DH264" s="3" t="n">
        <v>12</v>
      </c>
      <c r="DI264" s="3" t="n">
        <v>26</v>
      </c>
      <c r="DJ264" s="3" t="n">
        <v>12</v>
      </c>
      <c r="DK264" s="3" t="n">
        <v>26</v>
      </c>
      <c r="DL264" s="3" t="n">
        <v>18</v>
      </c>
    </row>
    <row r="265">
      <c r="A265" s="1" t="n">
        <v>264</v>
      </c>
      <c r="B265" s="3" t="n">
        <v>276</v>
      </c>
      <c r="C265" s="3" t="n">
        <v>9</v>
      </c>
      <c r="D265" s="4" t="inlineStr">
        <is>
          <t>Oriolus oriolus</t>
        </is>
      </c>
      <c r="E265" s="4" t="inlineStr">
        <is>
          <t>b</t>
        </is>
      </c>
      <c r="F265" s="4" t="inlineStr">
        <is>
          <t>m+a</t>
        </is>
      </c>
      <c r="G265" s="4" t="inlineStr">
        <is>
          <t>10mn</t>
        </is>
      </c>
      <c r="H265" s="4" t="inlineStr">
        <is>
          <t>HNORMAL</t>
        </is>
      </c>
      <c r="I265" s="4" t="inlineStr">
        <is>
          <t>POLY</t>
        </is>
      </c>
      <c r="J265" s="5" t="inlineStr"/>
      <c r="K265" s="3" t="n">
        <v>400</v>
      </c>
      <c r="L265" s="5" t="inlineStr"/>
      <c r="M265" s="4" t="inlineStr">
        <is>
          <t>OrioOrio-b-10mn-ma-hno-pol-r400</t>
        </is>
      </c>
      <c r="N265" s="3" t="n">
        <v>0</v>
      </c>
      <c r="O265" s="3" t="n">
        <v>11</v>
      </c>
      <c r="P265" s="3" t="n">
        <v>80.33740051326021</v>
      </c>
      <c r="Q265" s="3" t="n">
        <v>902.361121603972</v>
      </c>
      <c r="R265" s="4" t="inlineStr">
        <is>
          <t>HNORMAL</t>
        </is>
      </c>
      <c r="S265" s="4" t="inlineStr">
        <is>
          <t>POLY</t>
        </is>
      </c>
      <c r="T265" s="4" t="inlineStr">
        <is>
          <t>AIC</t>
        </is>
      </c>
      <c r="U265" s="3" t="n">
        <v>95</v>
      </c>
      <c r="V265" s="5" t="inlineStr"/>
      <c r="W265" s="3" t="n">
        <v>400</v>
      </c>
      <c r="X265" s="5" t="inlineStr"/>
      <c r="Y265" s="7" t="n">
        <v>1</v>
      </c>
      <c r="Z265" s="12" t="n">
        <v>45046.66333487268</v>
      </c>
      <c r="AA265" s="3" t="n">
        <v>0.485939</v>
      </c>
      <c r="AB265" s="4">
        <f>HYPERLINK("file:///OrioOrio-b-10mn-ma-hno-pol-r400-isyohwia", "OrioOrio-b-10mn-ma-hno-pol-r400-isyohwia")</f>
        <v/>
      </c>
      <c r="AC265" s="3" t="n">
        <v>10</v>
      </c>
      <c r="AD265" s="3" t="n">
        <v>94</v>
      </c>
      <c r="AE265" s="3" t="n">
        <v>94</v>
      </c>
      <c r="AF265" s="3" t="n">
        <v>0.106383</v>
      </c>
      <c r="AG265" s="3" t="n">
        <v>0.3005371</v>
      </c>
      <c r="AH265" s="3" t="n">
        <v>0.05932868</v>
      </c>
      <c r="AI265" s="3" t="n">
        <v>0.1907566</v>
      </c>
      <c r="AJ265" s="3" t="n">
        <v>93</v>
      </c>
      <c r="AK265" s="3" t="n">
        <v>0</v>
      </c>
      <c r="AL265" s="3" t="n">
        <v>400</v>
      </c>
      <c r="AM265" s="3" t="n">
        <v>90.90909090909091</v>
      </c>
      <c r="AN265" s="3" t="n">
        <v>1</v>
      </c>
      <c r="AO265" s="3" t="n">
        <v>0</v>
      </c>
      <c r="AP265" s="3" t="n">
        <v>119.2183</v>
      </c>
      <c r="AQ265" s="11" t="inlineStr"/>
      <c r="AR265" s="5" t="inlineStr"/>
      <c r="AS265" s="5" t="inlineStr"/>
      <c r="AT265" s="5" t="inlineStr"/>
      <c r="AU265" s="3" t="n">
        <v>4.030966e-05</v>
      </c>
      <c r="AV265" s="3" t="n">
        <v>0.3323903</v>
      </c>
      <c r="AW265" s="3" t="n">
        <v>1.93808e-05</v>
      </c>
      <c r="AX265" s="3" t="n">
        <v>8.38391e-05</v>
      </c>
      <c r="AY265" s="3" t="n">
        <v>9</v>
      </c>
      <c r="AZ265" s="3" t="n">
        <v>0.3100993</v>
      </c>
      <c r="BA265" s="3" t="n">
        <v>0.3323903</v>
      </c>
      <c r="BB265" s="3" t="n">
        <v>0.1490951</v>
      </c>
      <c r="BC265" s="3" t="n">
        <v>0.6449682</v>
      </c>
      <c r="BD265" s="3" t="n">
        <v>9</v>
      </c>
      <c r="BE265" s="3" t="n">
        <v>222.7462</v>
      </c>
      <c r="BF265" s="3" t="n">
        <v>0.1661952</v>
      </c>
      <c r="BG265" s="3" t="n">
        <v>153.336</v>
      </c>
      <c r="BH265" s="3" t="n">
        <v>323.5763</v>
      </c>
      <c r="BI265" s="3" t="n">
        <v>9</v>
      </c>
      <c r="BJ265" s="3" t="n">
        <v>119.7183</v>
      </c>
      <c r="BK265" s="3" t="n">
        <v>119.5209</v>
      </c>
      <c r="BL265" s="3" t="n">
        <v>-58.60913</v>
      </c>
      <c r="BM265" s="7" t="n">
        <v>0.96916</v>
      </c>
      <c r="BN265" s="3" t="n">
        <v>1</v>
      </c>
      <c r="BO265" s="3" t="n">
        <v>0.9</v>
      </c>
      <c r="BP265" s="4" t="inlineStr">
        <is>
          <t>HNORMAL</t>
        </is>
      </c>
      <c r="BQ265" s="4" t="inlineStr">
        <is>
          <t>POLY</t>
        </is>
      </c>
      <c r="BR265" s="3" t="n">
        <v>1</v>
      </c>
      <c r="BS265" s="3" t="n">
        <v>0</v>
      </c>
      <c r="BT265" s="3" t="n">
        <v>0</v>
      </c>
      <c r="BU265" s="3" t="n">
        <v>161.2671</v>
      </c>
      <c r="BV265" s="5" t="inlineStr"/>
      <c r="BW265" s="5" t="inlineStr"/>
      <c r="BX265" s="3" t="n">
        <v>0.6824981</v>
      </c>
      <c r="BY265" s="3" t="n">
        <v>0.4481137</v>
      </c>
      <c r="BZ265" s="3" t="n">
        <v>0.2841186</v>
      </c>
      <c r="CA265" s="3" t="n">
        <v>1.639469</v>
      </c>
      <c r="CB265" s="3" t="n">
        <v>27.92438</v>
      </c>
      <c r="CC265" s="3" t="n">
        <v>0.6824981</v>
      </c>
      <c r="CD265" s="3" t="n">
        <v>0</v>
      </c>
      <c r="CE265" s="10" t="n">
        <v>0.4481137</v>
      </c>
      <c r="CF265" s="3" t="n">
        <v>0.2841186</v>
      </c>
      <c r="CG265" s="3" t="n">
        <v>1.639469</v>
      </c>
      <c r="CH265" s="3" t="n">
        <v>27.92438</v>
      </c>
      <c r="CI265" s="3" t="n">
        <v>16</v>
      </c>
      <c r="CJ265" s="3" t="n">
        <v>0.4481137</v>
      </c>
      <c r="CK265" s="3" t="n">
        <v>7</v>
      </c>
      <c r="CL265" s="3" t="n">
        <v>39</v>
      </c>
      <c r="CM265" s="3" t="n">
        <v>27.92438</v>
      </c>
      <c r="CN265" s="5" t="inlineStr"/>
      <c r="CO265" s="3" t="n">
        <v>0</v>
      </c>
      <c r="CP265" s="3" t="n">
        <v>0</v>
      </c>
      <c r="CQ265" s="3" t="n">
        <v>0</v>
      </c>
      <c r="CR265" s="3" t="n">
        <v>0</v>
      </c>
      <c r="CS265" s="3" t="n">
        <v>0</v>
      </c>
      <c r="CT265" s="3" t="n">
        <v>0</v>
      </c>
      <c r="CU265" s="3" t="n">
        <v>3</v>
      </c>
      <c r="CV265" s="3" t="n">
        <v>0</v>
      </c>
      <c r="CW265" s="3" t="n">
        <v>1</v>
      </c>
      <c r="CX265" s="3" t="n">
        <v>0</v>
      </c>
      <c r="CY265" s="3" t="n">
        <v>1</v>
      </c>
      <c r="CZ265" s="3" t="n">
        <v>1</v>
      </c>
      <c r="DA265" s="3" t="n">
        <v>1</v>
      </c>
      <c r="DB265" s="3" t="n">
        <v>1</v>
      </c>
      <c r="DC265" s="3" t="n">
        <v>1</v>
      </c>
      <c r="DD265" s="3" t="n">
        <v>1</v>
      </c>
      <c r="DE265" s="3" t="n">
        <v>14</v>
      </c>
      <c r="DF265" s="3" t="n">
        <v>14</v>
      </c>
      <c r="DG265" s="3" t="n">
        <v>19</v>
      </c>
      <c r="DH265" s="3" t="n">
        <v>20</v>
      </c>
      <c r="DI265" s="3" t="n">
        <v>12</v>
      </c>
      <c r="DJ265" s="3" t="n">
        <v>26</v>
      </c>
      <c r="DK265" s="3" t="n">
        <v>12</v>
      </c>
      <c r="DL265" s="3" t="n">
        <v>8</v>
      </c>
    </row>
    <row r="266">
      <c r="A266" s="1" t="n">
        <v>265</v>
      </c>
      <c r="B266" s="3" t="n">
        <v>279</v>
      </c>
      <c r="C266" s="3" t="n">
        <v>9</v>
      </c>
      <c r="D266" s="4" t="inlineStr">
        <is>
          <t>Oriolus oriolus</t>
        </is>
      </c>
      <c r="E266" s="4" t="inlineStr">
        <is>
          <t>b</t>
        </is>
      </c>
      <c r="F266" s="4" t="inlineStr">
        <is>
          <t>m+a</t>
        </is>
      </c>
      <c r="G266" s="4" t="inlineStr">
        <is>
          <t>10mn</t>
        </is>
      </c>
      <c r="H266" s="4" t="inlineStr">
        <is>
          <t>HAZARD</t>
        </is>
      </c>
      <c r="I266" s="4" t="inlineStr">
        <is>
          <t>POLY</t>
        </is>
      </c>
      <c r="J266" s="5" t="inlineStr"/>
      <c r="K266" s="3" t="n">
        <v>847.1662210250247</v>
      </c>
      <c r="L266" s="5" t="inlineStr"/>
      <c r="M266" s="4" t="inlineStr">
        <is>
          <t>OrioOrio-b-10mn-ma-haz-pol-ra</t>
        </is>
      </c>
      <c r="N266" s="3" t="n">
        <v>1</v>
      </c>
      <c r="O266" s="3" t="n">
        <v>11</v>
      </c>
      <c r="P266" s="3" t="n">
        <v>80.33740051326021</v>
      </c>
      <c r="Q266" s="3" t="n">
        <v>902.361121603972</v>
      </c>
      <c r="R266" s="4" t="inlineStr">
        <is>
          <t>HAZARD</t>
        </is>
      </c>
      <c r="S266" s="4" t="inlineStr">
        <is>
          <t>POLY</t>
        </is>
      </c>
      <c r="T266" s="4" t="inlineStr">
        <is>
          <t>AIC</t>
        </is>
      </c>
      <c r="U266" s="3" t="n">
        <v>95</v>
      </c>
      <c r="V266" s="5" t="inlineStr"/>
      <c r="W266" s="3" t="n">
        <v>847.1662210250247</v>
      </c>
      <c r="X266" s="5" t="inlineStr"/>
      <c r="Y266" s="6" t="n">
        <v>2</v>
      </c>
      <c r="Z266" s="12" t="n">
        <v>45046.66333793981</v>
      </c>
      <c r="AA266" s="3" t="n">
        <v>0.437005</v>
      </c>
      <c r="AB266" s="4">
        <f>HYPERLINK("file:///OrioOrio-b-10mn-ma-haz-pol-ra-d4ipga5v", "OrioOrio-b-10mn-ma-haz-pol-ra-d4ipga5v")</f>
        <v/>
      </c>
      <c r="AC266" s="3" t="n">
        <v>10</v>
      </c>
      <c r="AD266" s="3" t="n">
        <v>94</v>
      </c>
      <c r="AE266" s="3" t="n">
        <v>94</v>
      </c>
      <c r="AF266" s="3" t="n">
        <v>0.106383</v>
      </c>
      <c r="AG266" s="3" t="n">
        <v>0.3005371</v>
      </c>
      <c r="AH266" s="3" t="n">
        <v>0.05932868</v>
      </c>
      <c r="AI266" s="3" t="n">
        <v>0.1907566</v>
      </c>
      <c r="AJ266" s="3" t="n">
        <v>93</v>
      </c>
      <c r="AK266" s="3" t="n">
        <v>0</v>
      </c>
      <c r="AL266" s="3" t="n">
        <v>847.1660000000001</v>
      </c>
      <c r="AM266" s="3" t="n">
        <v>90.90909090909091</v>
      </c>
      <c r="AN266" s="3" t="n">
        <v>2</v>
      </c>
      <c r="AO266" s="3" t="n">
        <v>0</v>
      </c>
      <c r="AP266" s="3" t="n">
        <v>122.5451</v>
      </c>
      <c r="AQ266" s="11" t="inlineStr"/>
      <c r="AR266" s="5" t="inlineStr"/>
      <c r="AS266" s="5" t="inlineStr"/>
      <c r="AT266" s="5" t="inlineStr"/>
      <c r="AU266" s="3" t="n">
        <v>2.853322e-05</v>
      </c>
      <c r="AV266" s="3" t="n">
        <v>0.3004955</v>
      </c>
      <c r="AW266" s="3" t="n">
        <v>1.448403e-05</v>
      </c>
      <c r="AX266" s="3" t="n">
        <v>5.620985e-05</v>
      </c>
      <c r="AY266" s="3" t="n">
        <v>8</v>
      </c>
      <c r="AZ266" s="3" t="n">
        <v>0.09766569999999999</v>
      </c>
      <c r="BA266" s="3" t="n">
        <v>0.3004955</v>
      </c>
      <c r="BB266" s="3" t="n">
        <v>0.04957704</v>
      </c>
      <c r="BC266" s="3" t="n">
        <v>0.1923994</v>
      </c>
      <c r="BD266" s="3" t="n">
        <v>8</v>
      </c>
      <c r="BE266" s="3" t="n">
        <v>264.7522</v>
      </c>
      <c r="BF266" s="3" t="n">
        <v>0.1502478</v>
      </c>
      <c r="BG266" s="3" t="n">
        <v>187.5891</v>
      </c>
      <c r="BH266" s="3" t="n">
        <v>373.6556</v>
      </c>
      <c r="BI266" s="3" t="n">
        <v>8</v>
      </c>
      <c r="BJ266" s="3" t="n">
        <v>124.2593</v>
      </c>
      <c r="BK266" s="3" t="n">
        <v>123.1502</v>
      </c>
      <c r="BL266" s="3" t="n">
        <v>-59.27253</v>
      </c>
      <c r="BM266" s="7" t="n">
        <v>0.8637655</v>
      </c>
      <c r="BN266" s="3" t="n">
        <v>0.9</v>
      </c>
      <c r="BO266" s="3" t="n">
        <v>0.8</v>
      </c>
      <c r="BP266" s="4" t="inlineStr">
        <is>
          <t>HAZARD</t>
        </is>
      </c>
      <c r="BQ266" s="4" t="inlineStr">
        <is>
          <t>POLY</t>
        </is>
      </c>
      <c r="BR266" s="3" t="n">
        <v>2</v>
      </c>
      <c r="BS266" s="3" t="n">
        <v>0</v>
      </c>
      <c r="BT266" s="3" t="n">
        <v>0</v>
      </c>
      <c r="BU266" s="3" t="n">
        <v>228.6004</v>
      </c>
      <c r="BV266" s="3" t="n">
        <v>6.11117</v>
      </c>
      <c r="BW266" s="5" t="inlineStr"/>
      <c r="BX266" s="3" t="n">
        <v>0.4831068</v>
      </c>
      <c r="BY266" s="3" t="n">
        <v>0.4249943</v>
      </c>
      <c r="BZ266" s="3" t="n">
        <v>0.2100672</v>
      </c>
      <c r="CA266" s="3" t="n">
        <v>1.111036</v>
      </c>
      <c r="CB266" s="3" t="n">
        <v>29.47221</v>
      </c>
      <c r="CC266" s="3" t="n">
        <v>0.4831068</v>
      </c>
      <c r="CD266" s="3" t="n">
        <v>0</v>
      </c>
      <c r="CE266" s="10" t="n">
        <v>0.4249943</v>
      </c>
      <c r="CF266" s="3" t="n">
        <v>0.2100672</v>
      </c>
      <c r="CG266" s="3" t="n">
        <v>1.111036</v>
      </c>
      <c r="CH266" s="3" t="n">
        <v>29.47221</v>
      </c>
      <c r="CI266" s="3" t="n">
        <v>12</v>
      </c>
      <c r="CJ266" s="3" t="n">
        <v>0.4249943</v>
      </c>
      <c r="CK266" s="3" t="n">
        <v>5</v>
      </c>
      <c r="CL266" s="3" t="n">
        <v>27</v>
      </c>
      <c r="CM266" s="3" t="n">
        <v>29.47221</v>
      </c>
      <c r="CN266" s="5" t="inlineStr"/>
      <c r="CO266" s="3" t="n">
        <v>0</v>
      </c>
      <c r="CP266" s="3" t="n">
        <v>0</v>
      </c>
      <c r="CQ266" s="3" t="n">
        <v>0</v>
      </c>
      <c r="CR266" s="3" t="n">
        <v>0</v>
      </c>
      <c r="CS266" s="3" t="n">
        <v>0</v>
      </c>
      <c r="CT266" s="3" t="n">
        <v>0</v>
      </c>
      <c r="CU266" s="3" t="n">
        <v>4</v>
      </c>
      <c r="CV266" s="3" t="n">
        <v>0</v>
      </c>
      <c r="CW266" s="3" t="n">
        <v>0</v>
      </c>
      <c r="CX266" s="3" t="n">
        <v>0</v>
      </c>
      <c r="CY266" s="3" t="n">
        <v>0</v>
      </c>
      <c r="CZ266" s="3" t="n">
        <v>0</v>
      </c>
      <c r="DA266" s="3" t="n">
        <v>0</v>
      </c>
      <c r="DB266" s="3" t="n">
        <v>0</v>
      </c>
      <c r="DC266" s="3" t="n">
        <v>0</v>
      </c>
      <c r="DD266" s="3" t="n">
        <v>0</v>
      </c>
      <c r="DE266" s="3" t="n">
        <v>18</v>
      </c>
      <c r="DF266" s="3" t="n">
        <v>18</v>
      </c>
      <c r="DG266" s="3" t="n">
        <v>21</v>
      </c>
      <c r="DH266" s="3" t="n">
        <v>18</v>
      </c>
      <c r="DI266" s="3" t="n">
        <v>21</v>
      </c>
      <c r="DJ266" s="3" t="n">
        <v>18</v>
      </c>
      <c r="DK266" s="3" t="n">
        <v>21</v>
      </c>
      <c r="DL266" s="3" t="n">
        <v>13</v>
      </c>
    </row>
    <row r="267">
      <c r="A267" s="1" t="n">
        <v>266</v>
      </c>
      <c r="B267" s="3" t="n">
        <v>281</v>
      </c>
      <c r="C267" s="3" t="n">
        <v>9</v>
      </c>
      <c r="D267" s="4" t="inlineStr">
        <is>
          <t>Oriolus oriolus</t>
        </is>
      </c>
      <c r="E267" s="4" t="inlineStr">
        <is>
          <t>b</t>
        </is>
      </c>
      <c r="F267" s="4" t="inlineStr">
        <is>
          <t>m+a</t>
        </is>
      </c>
      <c r="G267" s="4" t="inlineStr">
        <is>
          <t>10mn</t>
        </is>
      </c>
      <c r="H267" s="4" t="inlineStr">
        <is>
          <t>HAZARD</t>
        </is>
      </c>
      <c r="I267" s="4" t="inlineStr">
        <is>
          <t>POLY</t>
        </is>
      </c>
      <c r="J267" s="3" t="n">
        <v>80.73469501485989</v>
      </c>
      <c r="K267" s="5" t="inlineStr"/>
      <c r="L267" s="5" t="inlineStr"/>
      <c r="M267" s="4" t="inlineStr">
        <is>
          <t>OrioOrio-b-10mn-ma-haz-pol-la</t>
        </is>
      </c>
      <c r="N267" s="3" t="n">
        <v>1</v>
      </c>
      <c r="O267" s="3" t="n">
        <v>11</v>
      </c>
      <c r="P267" s="3" t="n">
        <v>80.33740051326021</v>
      </c>
      <c r="Q267" s="3" t="n">
        <v>902.361121603972</v>
      </c>
      <c r="R267" s="4" t="inlineStr">
        <is>
          <t>HAZARD</t>
        </is>
      </c>
      <c r="S267" s="4" t="inlineStr">
        <is>
          <t>POLY</t>
        </is>
      </c>
      <c r="T267" s="4" t="inlineStr">
        <is>
          <t>AIC</t>
        </is>
      </c>
      <c r="U267" s="3" t="n">
        <v>95</v>
      </c>
      <c r="V267" s="3" t="n">
        <v>80.73469501485989</v>
      </c>
      <c r="W267" s="5" t="inlineStr"/>
      <c r="X267" s="5" t="inlineStr"/>
      <c r="Y267" s="6" t="n">
        <v>2</v>
      </c>
      <c r="Z267" s="12" t="n">
        <v>45046.66333892361</v>
      </c>
      <c r="AA267" s="3" t="n">
        <v>0.6040369999999999</v>
      </c>
      <c r="AB267" s="4">
        <f>HYPERLINK("file:///OrioOrio-b-10mn-ma-haz-pol-la-6mr6_k88", "OrioOrio-b-10mn-ma-haz-pol-la-6mr6_k88")</f>
        <v/>
      </c>
      <c r="AC267" s="3" t="n">
        <v>10</v>
      </c>
      <c r="AD267" s="3" t="n">
        <v>94</v>
      </c>
      <c r="AE267" s="3" t="n">
        <v>94</v>
      </c>
      <c r="AF267" s="3" t="n">
        <v>0.106383</v>
      </c>
      <c r="AG267" s="3" t="n">
        <v>0.3005371</v>
      </c>
      <c r="AH267" s="3" t="n">
        <v>0.05932868</v>
      </c>
      <c r="AI267" s="3" t="n">
        <v>0.1907566</v>
      </c>
      <c r="AJ267" s="3" t="n">
        <v>93</v>
      </c>
      <c r="AK267" s="3" t="n">
        <v>80.7347</v>
      </c>
      <c r="AL267" s="3" t="n">
        <v>902.3611</v>
      </c>
      <c r="AM267" s="3" t="n">
        <v>90.90909090909091</v>
      </c>
      <c r="AN267" s="3" t="n">
        <v>2</v>
      </c>
      <c r="AO267" s="3" t="n">
        <v>0</v>
      </c>
      <c r="AP267" s="3" t="n">
        <v>127.3637</v>
      </c>
      <c r="AQ267" s="11" t="inlineStr"/>
      <c r="AR267" s="5" t="inlineStr"/>
      <c r="AS267" s="5" t="inlineStr"/>
      <c r="AT267" s="5" t="inlineStr"/>
      <c r="AU267" s="3" t="n">
        <v>0.02833482</v>
      </c>
      <c r="AV267" s="3" t="n">
        <v>99.9999</v>
      </c>
      <c r="AW267" s="3" t="n">
        <v>2.587874e-05</v>
      </c>
      <c r="AX267" s="3" t="n">
        <v>31.024</v>
      </c>
      <c r="AY267" s="3" t="n">
        <v>8</v>
      </c>
      <c r="AZ267" s="3" t="n">
        <v>8.668596e-05</v>
      </c>
      <c r="BA267" s="3" t="n">
        <v>99.9999</v>
      </c>
      <c r="BB267" s="3" t="n">
        <v>7.917196e-08</v>
      </c>
      <c r="BC267" s="3" t="n">
        <v>0.09491308</v>
      </c>
      <c r="BD267" s="3" t="n">
        <v>8</v>
      </c>
      <c r="BE267" s="3" t="n">
        <v>8.40146</v>
      </c>
      <c r="BF267" s="3" t="n">
        <v>99.9999</v>
      </c>
      <c r="BG267" s="3" t="n">
        <v>0.007673216</v>
      </c>
      <c r="BH267" s="3" t="n">
        <v>9198.819</v>
      </c>
      <c r="BI267" s="3" t="n">
        <v>8</v>
      </c>
      <c r="BJ267" s="3" t="n">
        <v>129.0779</v>
      </c>
      <c r="BK267" s="3" t="n">
        <v>127.9688</v>
      </c>
      <c r="BL267" s="3" t="n">
        <v>-61.68183</v>
      </c>
      <c r="BM267" s="7" t="n">
        <v>0.9395691</v>
      </c>
      <c r="BN267" s="3" t="n">
        <v>0.9</v>
      </c>
      <c r="BO267" s="3" t="n">
        <v>0.9</v>
      </c>
      <c r="BP267" s="4" t="inlineStr">
        <is>
          <t>HAZARD</t>
        </is>
      </c>
      <c r="BQ267" s="4" t="inlineStr">
        <is>
          <t>POLY</t>
        </is>
      </c>
      <c r="BR267" s="3" t="n">
        <v>2</v>
      </c>
      <c r="BS267" s="3" t="n">
        <v>0</v>
      </c>
      <c r="BT267" s="3" t="n">
        <v>0</v>
      </c>
      <c r="BU267" s="3" t="n">
        <v>9.023611000000001</v>
      </c>
      <c r="BV267" s="3" t="n">
        <v>2.524447</v>
      </c>
      <c r="BW267" s="5" t="inlineStr"/>
      <c r="BX267" s="3" t="n">
        <v>479.7475</v>
      </c>
      <c r="BY267" s="3" t="n">
        <v>99.9999</v>
      </c>
      <c r="BZ267" s="3" t="n">
        <v>0.4381707</v>
      </c>
      <c r="CA267" s="3" t="n">
        <v>525269.4</v>
      </c>
      <c r="CB267" s="3" t="n">
        <v>8.000145</v>
      </c>
      <c r="CC267" s="3" t="n">
        <v>479.7475</v>
      </c>
      <c r="CD267" s="3" t="n">
        <v>0</v>
      </c>
      <c r="CE267" s="10" t="n">
        <v>99.9999</v>
      </c>
      <c r="CF267" s="3" t="n">
        <v>0.4381707</v>
      </c>
      <c r="CG267" s="3" t="n">
        <v>525269.4</v>
      </c>
      <c r="CH267" s="3" t="n">
        <v>8.000145</v>
      </c>
      <c r="CI267" s="3" t="n">
        <v>11514</v>
      </c>
      <c r="CJ267" s="3" t="n">
        <v>99.9999</v>
      </c>
      <c r="CK267" s="3" t="n">
        <v>11</v>
      </c>
      <c r="CL267" s="3" t="n">
        <v>12606470</v>
      </c>
      <c r="CM267" s="3" t="n">
        <v>8.000145</v>
      </c>
      <c r="CN267" s="5" t="inlineStr"/>
      <c r="CO267" s="3" t="n">
        <v>0</v>
      </c>
      <c r="CP267" s="3" t="n">
        <v>0</v>
      </c>
      <c r="CQ267" s="3" t="n">
        <v>0</v>
      </c>
      <c r="CR267" s="3" t="n">
        <v>0</v>
      </c>
      <c r="CS267" s="3" t="n">
        <v>0</v>
      </c>
      <c r="CT267" s="3" t="n">
        <v>1</v>
      </c>
      <c r="CU267" s="3" t="n">
        <v>0</v>
      </c>
      <c r="CV267" s="3" t="n">
        <v>0</v>
      </c>
      <c r="CW267" s="3" t="n">
        <v>2</v>
      </c>
      <c r="CX267" s="3" t="n">
        <v>3</v>
      </c>
      <c r="CY267" s="3" t="n">
        <v>2</v>
      </c>
      <c r="CZ267" s="3" t="n">
        <v>2</v>
      </c>
      <c r="DA267" s="3" t="n">
        <v>2</v>
      </c>
      <c r="DB267" s="3" t="n">
        <v>2</v>
      </c>
      <c r="DC267" s="3" t="n">
        <v>2</v>
      </c>
      <c r="DD267" s="3" t="n">
        <v>2</v>
      </c>
      <c r="DE267" s="3" t="n">
        <v>16</v>
      </c>
      <c r="DF267" s="3" t="n">
        <v>16</v>
      </c>
      <c r="DG267" s="3" t="n">
        <v>23</v>
      </c>
      <c r="DH267" s="3" t="n">
        <v>16</v>
      </c>
      <c r="DI267" s="3" t="n">
        <v>23</v>
      </c>
      <c r="DJ267" s="3" t="n">
        <v>16</v>
      </c>
      <c r="DK267" s="3" t="n">
        <v>23</v>
      </c>
      <c r="DL267" s="3" t="n">
        <v>22</v>
      </c>
    </row>
    <row r="268">
      <c r="A268" s="1" t="n">
        <v>267</v>
      </c>
      <c r="B268" s="3" t="n">
        <v>283</v>
      </c>
      <c r="C268" s="3" t="n">
        <v>9</v>
      </c>
      <c r="D268" s="4" t="inlineStr">
        <is>
          <t>Oriolus oriolus</t>
        </is>
      </c>
      <c r="E268" s="4" t="inlineStr">
        <is>
          <t>b</t>
        </is>
      </c>
      <c r="F268" s="4" t="inlineStr">
        <is>
          <t>m+a</t>
        </is>
      </c>
      <c r="G268" s="4" t="inlineStr">
        <is>
          <t>10mn</t>
        </is>
      </c>
      <c r="H268" s="4" t="inlineStr">
        <is>
          <t>HAZARD</t>
        </is>
      </c>
      <c r="I268" s="4" t="inlineStr">
        <is>
          <t>POLY</t>
        </is>
      </c>
      <c r="J268" s="3" t="n">
        <v>81.21106961784501</v>
      </c>
      <c r="K268" s="3" t="n">
        <v>811.9914600162549</v>
      </c>
      <c r="L268" s="5" t="inlineStr"/>
      <c r="M268" s="4" t="inlineStr">
        <is>
          <t>OrioOrio-b-10mn-ma-haz-pol-la-ra</t>
        </is>
      </c>
      <c r="N268" s="3" t="n">
        <v>1</v>
      </c>
      <c r="O268" s="3" t="n">
        <v>11</v>
      </c>
      <c r="P268" s="3" t="n">
        <v>80.33740051326021</v>
      </c>
      <c r="Q268" s="3" t="n">
        <v>902.361121603972</v>
      </c>
      <c r="R268" s="4" t="inlineStr">
        <is>
          <t>HAZARD</t>
        </is>
      </c>
      <c r="S268" s="4" t="inlineStr">
        <is>
          <t>POLY</t>
        </is>
      </c>
      <c r="T268" s="4" t="inlineStr">
        <is>
          <t>AIC</t>
        </is>
      </c>
      <c r="U268" s="3" t="n">
        <v>95</v>
      </c>
      <c r="V268" s="3" t="n">
        <v>81.21106961784501</v>
      </c>
      <c r="W268" s="3" t="n">
        <v>811.9914600162549</v>
      </c>
      <c r="X268" s="5" t="inlineStr"/>
      <c r="Y268" s="6" t="n">
        <v>2</v>
      </c>
      <c r="Z268" s="12" t="n">
        <v>45046.66333896991</v>
      </c>
      <c r="AA268" s="3" t="n">
        <v>0.763046</v>
      </c>
      <c r="AB268" s="4">
        <f>HYPERLINK("file:///OrioOrio-b-10mn-ma-haz-pol-la-ra-unzpti5m", "OrioOrio-b-10mn-ma-haz-pol-la-ra-unzpti5m")</f>
        <v/>
      </c>
      <c r="AC268" s="3" t="n">
        <v>9</v>
      </c>
      <c r="AD268" s="3" t="n">
        <v>94</v>
      </c>
      <c r="AE268" s="3" t="n">
        <v>94</v>
      </c>
      <c r="AF268" s="3" t="n">
        <v>0.09574468</v>
      </c>
      <c r="AG268" s="3" t="n">
        <v>0.3186741</v>
      </c>
      <c r="AH268" s="3" t="n">
        <v>0.05162986</v>
      </c>
      <c r="AI268" s="3" t="n">
        <v>0.1775532</v>
      </c>
      <c r="AJ268" s="3" t="n">
        <v>93</v>
      </c>
      <c r="AK268" s="3" t="n">
        <v>81.2111</v>
      </c>
      <c r="AL268" s="3" t="n">
        <v>811.991</v>
      </c>
      <c r="AM268" s="3" t="n">
        <v>81.81818181818181</v>
      </c>
      <c r="AN268" s="3" t="n">
        <v>3</v>
      </c>
      <c r="AO268" s="3" t="n">
        <v>0</v>
      </c>
      <c r="AP268" s="3" t="n">
        <v>108.5398</v>
      </c>
      <c r="AQ268" s="11" t="inlineStr"/>
      <c r="AR268" s="5" t="inlineStr"/>
      <c r="AS268" s="5" t="inlineStr"/>
      <c r="AT268" s="5" t="inlineStr"/>
      <c r="AU268" s="3" t="n">
        <v>0.003483101</v>
      </c>
      <c r="AV268" s="3" t="n">
        <v>99.9999</v>
      </c>
      <c r="AW268" s="3" t="n">
        <v>2.074285e-06</v>
      </c>
      <c r="AX268" s="3" t="n">
        <v>5.848758</v>
      </c>
      <c r="AY268" s="3" t="n">
        <v>6</v>
      </c>
      <c r="AZ268" s="3" t="n">
        <v>0.0008708864</v>
      </c>
      <c r="BA268" s="3" t="n">
        <v>99.9999</v>
      </c>
      <c r="BB268" s="3" t="n">
        <v>5.186375e-07</v>
      </c>
      <c r="BC268" s="3" t="n">
        <v>1</v>
      </c>
      <c r="BD268" s="3" t="n">
        <v>6</v>
      </c>
      <c r="BE268" s="3" t="n">
        <v>23.96249</v>
      </c>
      <c r="BF268" s="3" t="n">
        <v>99.9999</v>
      </c>
      <c r="BG268" s="3" t="n">
        <v>0.01427034</v>
      </c>
      <c r="BH268" s="3" t="n">
        <v>40237.37</v>
      </c>
      <c r="BI268" s="3" t="n">
        <v>6</v>
      </c>
      <c r="BJ268" s="3" t="n">
        <v>113.3398</v>
      </c>
      <c r="BK268" s="3" t="n">
        <v>109.1315</v>
      </c>
      <c r="BL268" s="3" t="n">
        <v>-51.26991</v>
      </c>
      <c r="BM268" s="7" t="n">
        <v>0.9415210000000001</v>
      </c>
      <c r="BN268" s="3" t="n">
        <v>0.9</v>
      </c>
      <c r="BO268" s="3" t="n">
        <v>0.9</v>
      </c>
      <c r="BP268" s="4" t="inlineStr">
        <is>
          <t>HAZARD</t>
        </is>
      </c>
      <c r="BQ268" s="4" t="inlineStr">
        <is>
          <t>POLY</t>
        </is>
      </c>
      <c r="BR268" s="3" t="n">
        <v>2</v>
      </c>
      <c r="BS268" s="3" t="n">
        <v>1</v>
      </c>
      <c r="BT268" s="3" t="n">
        <v>0</v>
      </c>
      <c r="BU268" s="3" t="n">
        <v>10.16789</v>
      </c>
      <c r="BV268" s="3" t="n">
        <v>1.769276</v>
      </c>
      <c r="BW268" s="3" t="n">
        <v>-11.2922</v>
      </c>
      <c r="BX268" s="3" t="n">
        <v>53.07632</v>
      </c>
      <c r="BY268" s="3" t="n">
        <v>99.9999</v>
      </c>
      <c r="BZ268" s="3" t="n">
        <v>0.03160949</v>
      </c>
      <c r="CA268" s="3" t="n">
        <v>89121.85000000001</v>
      </c>
      <c r="CB268" s="3" t="n">
        <v>6.000122</v>
      </c>
      <c r="CC268" s="3" t="n">
        <v>53.07632</v>
      </c>
      <c r="CD268" s="3" t="n">
        <v>0</v>
      </c>
      <c r="CE268" s="10" t="n">
        <v>99.9999</v>
      </c>
      <c r="CF268" s="3" t="n">
        <v>0.03160949</v>
      </c>
      <c r="CG268" s="3" t="n">
        <v>89121.85000000001</v>
      </c>
      <c r="CH268" s="3" t="n">
        <v>6.000122</v>
      </c>
      <c r="CI268" s="3" t="n">
        <v>1274</v>
      </c>
      <c r="CJ268" s="3" t="n">
        <v>99.9999</v>
      </c>
      <c r="CK268" s="3" t="n">
        <v>1</v>
      </c>
      <c r="CL268" s="3" t="n">
        <v>2138924</v>
      </c>
      <c r="CM268" s="3" t="n">
        <v>6.000122</v>
      </c>
      <c r="CN268" s="5" t="inlineStr"/>
      <c r="CO268" s="3" t="n">
        <v>0</v>
      </c>
      <c r="CP268" s="3" t="n">
        <v>0</v>
      </c>
      <c r="CQ268" s="3" t="n">
        <v>0</v>
      </c>
      <c r="CR268" s="3" t="n">
        <v>0</v>
      </c>
      <c r="CS268" s="3" t="n">
        <v>0</v>
      </c>
      <c r="CT268" s="3" t="n">
        <v>1</v>
      </c>
      <c r="CU268" s="3" t="n">
        <v>3</v>
      </c>
      <c r="CV268" s="3" t="n">
        <v>0</v>
      </c>
      <c r="CW268" s="3" t="n">
        <v>0</v>
      </c>
      <c r="CX268" s="3" t="n">
        <v>0</v>
      </c>
      <c r="CY268" s="3" t="n">
        <v>0</v>
      </c>
      <c r="CZ268" s="3" t="n">
        <v>0</v>
      </c>
      <c r="DA268" s="3" t="n">
        <v>0</v>
      </c>
      <c r="DB268" s="3" t="n">
        <v>0</v>
      </c>
      <c r="DC268" s="3" t="n">
        <v>0</v>
      </c>
      <c r="DD268" s="3" t="n">
        <v>0</v>
      </c>
      <c r="DE268" s="3" t="n">
        <v>15</v>
      </c>
      <c r="DF268" s="3" t="n">
        <v>15</v>
      </c>
      <c r="DG268" s="3" t="n">
        <v>24</v>
      </c>
      <c r="DH268" s="3" t="n">
        <v>15</v>
      </c>
      <c r="DI268" s="3" t="n">
        <v>24</v>
      </c>
      <c r="DJ268" s="3" t="n">
        <v>15</v>
      </c>
      <c r="DK268" s="3" t="n">
        <v>24</v>
      </c>
      <c r="DL268" s="3" t="n">
        <v>23</v>
      </c>
    </row>
    <row r="269">
      <c r="A269" s="1" t="n">
        <v>268</v>
      </c>
      <c r="B269" t="n">
        <v>286</v>
      </c>
      <c r="C269" t="n">
        <v>9</v>
      </c>
      <c r="D269" s="8" t="inlineStr">
        <is>
          <t>Oriolus oriolus</t>
        </is>
      </c>
      <c r="E269" s="8" t="inlineStr">
        <is>
          <t>b</t>
        </is>
      </c>
      <c r="F269" s="8" t="inlineStr">
        <is>
          <t>m+a</t>
        </is>
      </c>
      <c r="G269" s="8" t="inlineStr">
        <is>
          <t>10mn</t>
        </is>
      </c>
      <c r="H269" s="8" t="inlineStr">
        <is>
          <t>HAZARD</t>
        </is>
      </c>
      <c r="I269" s="8" t="inlineStr">
        <is>
          <t>POLY</t>
        </is>
      </c>
      <c r="J269" s="9" t="inlineStr"/>
      <c r="K269" t="n">
        <v>100</v>
      </c>
      <c r="L269" s="9" t="inlineStr"/>
      <c r="M269" s="8" t="inlineStr">
        <is>
          <t>OrioOrio-b-10mn-ma-haz-pol-r100</t>
        </is>
      </c>
      <c r="N269" t="n">
        <v>0</v>
      </c>
      <c r="O269" t="n">
        <v>11</v>
      </c>
      <c r="P269" t="n">
        <v>80.33740051326021</v>
      </c>
      <c r="Q269" t="n">
        <v>902.361121603972</v>
      </c>
      <c r="R269" s="8" t="inlineStr">
        <is>
          <t>HAZARD</t>
        </is>
      </c>
      <c r="S269" s="8" t="inlineStr">
        <is>
          <t>POLY</t>
        </is>
      </c>
      <c r="T269" s="8" t="inlineStr">
        <is>
          <t>AIC</t>
        </is>
      </c>
      <c r="U269" t="n">
        <v>95</v>
      </c>
      <c r="V269" s="9" t="inlineStr"/>
      <c r="W269" t="n">
        <v>100</v>
      </c>
      <c r="X269" s="9" t="inlineStr"/>
      <c r="Y269" s="6" t="n">
        <v>2</v>
      </c>
      <c r="Z269" s="2" t="n">
        <v>45046.66333912037</v>
      </c>
      <c r="AA269" t="n">
        <v>0.632051</v>
      </c>
      <c r="AB269" s="8">
        <f>HYPERLINK("file:///OrioOrio-b-10mn-ma-haz-pol-r100-k8q5k4zk", "OrioOrio-b-10mn-ma-haz-pol-r100-k8q5k4zk")</f>
        <v/>
      </c>
      <c r="AC269" t="n">
        <v>3</v>
      </c>
      <c r="AD269" t="n">
        <v>94</v>
      </c>
      <c r="AE269" t="n">
        <v>94</v>
      </c>
      <c r="AF269" t="n">
        <v>0.03191489</v>
      </c>
      <c r="AG269" t="n">
        <v>0.5711084</v>
      </c>
      <c r="AH269" t="n">
        <v>0.01111166</v>
      </c>
      <c r="AI269" t="n">
        <v>0.09166595</v>
      </c>
      <c r="AJ269" t="n">
        <v>93</v>
      </c>
      <c r="AK269" t="n">
        <v>0</v>
      </c>
      <c r="AL269" t="n">
        <v>100</v>
      </c>
      <c r="AM269" t="n">
        <v>27.27272727272727</v>
      </c>
      <c r="AN269" t="n">
        <v>2</v>
      </c>
      <c r="AO269" t="n">
        <v>1.461169999999999</v>
      </c>
      <c r="AP269" t="n">
        <v>27.9382</v>
      </c>
      <c r="AQ269" s="11" t="inlineStr"/>
      <c r="AR269" s="9" t="inlineStr"/>
      <c r="AS269" s="9" t="inlineStr"/>
      <c r="AT269" s="9" t="inlineStr"/>
      <c r="AU269" t="n">
        <v>0.0002244277</v>
      </c>
      <c r="AV269" t="n">
        <v>0.772081</v>
      </c>
      <c r="AW269" t="n">
        <v>3.782324e-08</v>
      </c>
      <c r="AX269" t="n">
        <v>1.331662</v>
      </c>
      <c r="AY269" t="n">
        <v>1</v>
      </c>
      <c r="AZ269" t="n">
        <v>0.8911558000000001</v>
      </c>
      <c r="BA269" t="n">
        <v>0.772081</v>
      </c>
      <c r="BB269" t="n">
        <v>0.0001501884</v>
      </c>
      <c r="BC269" t="n">
        <v>1</v>
      </c>
      <c r="BD269" t="n">
        <v>1</v>
      </c>
      <c r="BE269" t="n">
        <v>94.40105</v>
      </c>
      <c r="BF269" t="n">
        <v>0.3860405</v>
      </c>
      <c r="BG269" t="n">
        <v>0.8284218</v>
      </c>
      <c r="BH269" t="n">
        <v>10757.27</v>
      </c>
      <c r="BI269" t="n">
        <v>1</v>
      </c>
      <c r="BJ269" t="n">
        <v>0</v>
      </c>
      <c r="BK269" t="n">
        <v>26.13542</v>
      </c>
      <c r="BL269" t="n">
        <v>-11.9691</v>
      </c>
      <c r="BM269" s="10" t="n">
        <v>0.08592239</v>
      </c>
      <c r="BN269" t="n">
        <v>0</v>
      </c>
      <c r="BO269" t="n">
        <v>0</v>
      </c>
      <c r="BP269" s="8" t="inlineStr">
        <is>
          <t>HAZARD</t>
        </is>
      </c>
      <c r="BQ269" s="8" t="inlineStr">
        <is>
          <t>POLY</t>
        </is>
      </c>
      <c r="BR269" t="n">
        <v>2</v>
      </c>
      <c r="BS269" t="n">
        <v>0</v>
      </c>
      <c r="BT269" t="n">
        <v>0</v>
      </c>
      <c r="BU269" t="n">
        <v>92.43619</v>
      </c>
      <c r="BV269" t="n">
        <v>20</v>
      </c>
      <c r="BW269" s="9" t="inlineStr"/>
      <c r="BX269" t="n">
        <v>1.139961</v>
      </c>
      <c r="BY269" t="n">
        <v>0.9603509</v>
      </c>
      <c r="BZ269" t="n">
        <v>0.05726673</v>
      </c>
      <c r="CA269" t="n">
        <v>22.69224</v>
      </c>
      <c r="CB269" t="n">
        <v>2.386011</v>
      </c>
      <c r="CC269" t="n">
        <v>1.139961</v>
      </c>
      <c r="CD269" t="n">
        <v>0</v>
      </c>
      <c r="CE269" s="10" t="n">
        <v>0.9603509</v>
      </c>
      <c r="CF269" t="n">
        <v>0.05726673</v>
      </c>
      <c r="CG269" t="n">
        <v>22.69224</v>
      </c>
      <c r="CH269" t="n">
        <v>2.386011</v>
      </c>
      <c r="CI269" t="n">
        <v>27</v>
      </c>
      <c r="CJ269" t="n">
        <v>0.9603509</v>
      </c>
      <c r="CK269" t="n">
        <v>1</v>
      </c>
      <c r="CL269" t="n">
        <v>545</v>
      </c>
      <c r="CM269" t="n">
        <v>2.386011</v>
      </c>
      <c r="CN269" s="9" t="inlineStr"/>
      <c r="CO269" t="n">
        <v>0</v>
      </c>
      <c r="CP269" t="n">
        <v>0</v>
      </c>
      <c r="CQ269" t="n">
        <v>0</v>
      </c>
      <c r="CR269" t="n">
        <v>0</v>
      </c>
      <c r="CS269" t="n">
        <v>0</v>
      </c>
      <c r="CT269" t="n">
        <v>0</v>
      </c>
      <c r="CU269" t="n">
        <v>1</v>
      </c>
      <c r="CV269" t="n">
        <v>1</v>
      </c>
      <c r="CW269" t="n">
        <v>1</v>
      </c>
      <c r="CX269" t="n">
        <v>0</v>
      </c>
      <c r="CY269" t="n">
        <v>1</v>
      </c>
      <c r="CZ269" t="n">
        <v>1</v>
      </c>
      <c r="DA269" t="n">
        <v>1</v>
      </c>
      <c r="DB269" t="n">
        <v>1</v>
      </c>
      <c r="DC269" t="n">
        <v>1</v>
      </c>
      <c r="DD269" t="n">
        <v>1</v>
      </c>
      <c r="DE269" t="n">
        <v>27</v>
      </c>
      <c r="DF269" t="n">
        <v>27</v>
      </c>
      <c r="DG269" t="n">
        <v>27</v>
      </c>
      <c r="DH269" t="n">
        <v>27</v>
      </c>
      <c r="DI269" t="n">
        <v>27</v>
      </c>
      <c r="DJ269" t="n">
        <v>27</v>
      </c>
      <c r="DK269" t="n">
        <v>27</v>
      </c>
      <c r="DL269" t="n">
        <v>5</v>
      </c>
    </row>
    <row r="270">
      <c r="A270" s="1" t="n">
        <v>269</v>
      </c>
      <c r="B270" t="n">
        <v>287</v>
      </c>
      <c r="C270" t="n">
        <v>9</v>
      </c>
      <c r="D270" s="8" t="inlineStr">
        <is>
          <t>Oriolus oriolus</t>
        </is>
      </c>
      <c r="E270" s="8" t="inlineStr">
        <is>
          <t>b</t>
        </is>
      </c>
      <c r="F270" s="8" t="inlineStr">
        <is>
          <t>m+a</t>
        </is>
      </c>
      <c r="G270" s="8" t="inlineStr">
        <is>
          <t>10mn</t>
        </is>
      </c>
      <c r="H270" s="8" t="inlineStr">
        <is>
          <t>HAZARD</t>
        </is>
      </c>
      <c r="I270" s="8" t="inlineStr">
        <is>
          <t>POLY</t>
        </is>
      </c>
      <c r="J270" s="9" t="inlineStr"/>
      <c r="K270" t="n">
        <v>200</v>
      </c>
      <c r="L270" s="9" t="inlineStr"/>
      <c r="M270" s="8" t="inlineStr">
        <is>
          <t>OrioOrio-b-10mn-ma-haz-pol-r200</t>
        </is>
      </c>
      <c r="N270" t="n">
        <v>0</v>
      </c>
      <c r="O270" t="n">
        <v>11</v>
      </c>
      <c r="P270" t="n">
        <v>80.33740051326021</v>
      </c>
      <c r="Q270" t="n">
        <v>902.361121603972</v>
      </c>
      <c r="R270" s="8" t="inlineStr">
        <is>
          <t>HAZARD</t>
        </is>
      </c>
      <c r="S270" s="8" t="inlineStr">
        <is>
          <t>POLY</t>
        </is>
      </c>
      <c r="T270" s="8" t="inlineStr">
        <is>
          <t>AIC</t>
        </is>
      </c>
      <c r="U270" t="n">
        <v>95</v>
      </c>
      <c r="V270" s="9" t="inlineStr"/>
      <c r="W270" t="n">
        <v>200</v>
      </c>
      <c r="X270" s="9" t="inlineStr"/>
      <c r="Y270" s="6" t="n">
        <v>2</v>
      </c>
      <c r="Z270" s="2" t="n">
        <v>45046.66333924769</v>
      </c>
      <c r="AA270" t="n">
        <v>0.580032</v>
      </c>
      <c r="AB270" s="8">
        <f>HYPERLINK("file:///OrioOrio-b-10mn-ma-haz-pol-r200-8wi6rdn8", "OrioOrio-b-10mn-ma-haz-pol-r200-8wi6rdn8")</f>
        <v/>
      </c>
      <c r="AC270" t="n">
        <v>5</v>
      </c>
      <c r="AD270" t="n">
        <v>94</v>
      </c>
      <c r="AE270" t="n">
        <v>94</v>
      </c>
      <c r="AF270" t="n">
        <v>0.05319149</v>
      </c>
      <c r="AG270" t="n">
        <v>0.4374906</v>
      </c>
      <c r="AH270" t="n">
        <v>0.0231704</v>
      </c>
      <c r="AI270" t="n">
        <v>0.1221099</v>
      </c>
      <c r="AJ270" t="n">
        <v>93</v>
      </c>
      <c r="AK270" t="n">
        <v>0</v>
      </c>
      <c r="AL270" t="n">
        <v>200</v>
      </c>
      <c r="AM270" t="n">
        <v>45.45454545454545</v>
      </c>
      <c r="AN270" t="n">
        <v>2</v>
      </c>
      <c r="AO270" t="n">
        <v>1.565199999999997</v>
      </c>
      <c r="AP270" t="n">
        <v>54.44387</v>
      </c>
      <c r="AQ270" s="11" t="inlineStr"/>
      <c r="AR270" s="9" t="inlineStr"/>
      <c r="AS270" s="9" t="inlineStr"/>
      <c r="AT270" s="9" t="inlineStr"/>
      <c r="AU270" t="n">
        <v>0.0001016522</v>
      </c>
      <c r="AV270" t="n">
        <v>1.425045</v>
      </c>
      <c r="AW270" t="n">
        <v>3.562398e-06</v>
      </c>
      <c r="AX270" t="n">
        <v>0.002900622</v>
      </c>
      <c r="AY270" t="n">
        <v>3</v>
      </c>
      <c r="AZ270" t="n">
        <v>0.4918733</v>
      </c>
      <c r="BA270" t="n">
        <v>1.425045</v>
      </c>
      <c r="BB270" t="n">
        <v>0.01723769</v>
      </c>
      <c r="BC270" t="n">
        <v>1</v>
      </c>
      <c r="BD270" t="n">
        <v>3</v>
      </c>
      <c r="BE270" t="n">
        <v>140.2674</v>
      </c>
      <c r="BF270" t="n">
        <v>0.7125223000000001</v>
      </c>
      <c r="BG270" t="n">
        <v>18.25344</v>
      </c>
      <c r="BH270" t="n">
        <v>1077.875</v>
      </c>
      <c r="BI270" t="n">
        <v>3</v>
      </c>
      <c r="BJ270" t="n">
        <v>60.44387</v>
      </c>
      <c r="BK270" t="n">
        <v>53.66274</v>
      </c>
      <c r="BL270" t="n">
        <v>-25.22193</v>
      </c>
      <c r="BM270" s="6" t="n">
        <v>0.6728035999999999</v>
      </c>
      <c r="BN270" t="n">
        <v>0.7</v>
      </c>
      <c r="BO270" t="n">
        <v>0.6</v>
      </c>
      <c r="BP270" s="8" t="inlineStr">
        <is>
          <t>HAZARD</t>
        </is>
      </c>
      <c r="BQ270" s="8" t="inlineStr">
        <is>
          <t>POLY</t>
        </is>
      </c>
      <c r="BR270" t="n">
        <v>2</v>
      </c>
      <c r="BS270" t="n">
        <v>0</v>
      </c>
      <c r="BT270" t="n">
        <v>0</v>
      </c>
      <c r="BU270" t="n">
        <v>110.456</v>
      </c>
      <c r="BV270" t="n">
        <v>2.890927</v>
      </c>
      <c r="BW270" s="9" t="inlineStr"/>
      <c r="BX270" t="n">
        <v>0.8605558</v>
      </c>
      <c r="BY270" t="n">
        <v>1.490688</v>
      </c>
      <c r="BZ270" t="n">
        <v>0.03713378</v>
      </c>
      <c r="CA270" t="n">
        <v>19.94293</v>
      </c>
      <c r="CB270" t="n">
        <v>3.591119</v>
      </c>
      <c r="CC270" t="n">
        <v>0.8605558</v>
      </c>
      <c r="CD270" t="n">
        <v>0.6999014</v>
      </c>
      <c r="CE270" s="10" t="n">
        <v>1.490688</v>
      </c>
      <c r="CF270" t="n">
        <v>0.03713378</v>
      </c>
      <c r="CG270" t="n">
        <v>19.94293</v>
      </c>
      <c r="CH270" t="n">
        <v>3.591119</v>
      </c>
      <c r="CI270" t="n">
        <v>21</v>
      </c>
      <c r="CJ270" t="n">
        <v>1.490688</v>
      </c>
      <c r="CK270" t="n">
        <v>1</v>
      </c>
      <c r="CL270" t="n">
        <v>479</v>
      </c>
      <c r="CM270" t="n">
        <v>3.591119</v>
      </c>
      <c r="CN270" s="9" t="inlineStr"/>
      <c r="CO270" t="n">
        <v>0</v>
      </c>
      <c r="CP270" t="n">
        <v>0</v>
      </c>
      <c r="CQ270" t="n">
        <v>0</v>
      </c>
      <c r="CR270" t="n">
        <v>0</v>
      </c>
      <c r="CS270" t="n">
        <v>0</v>
      </c>
      <c r="CT270" t="n">
        <v>0</v>
      </c>
      <c r="CU270" t="n">
        <v>2</v>
      </c>
      <c r="CV270" t="n">
        <v>1</v>
      </c>
      <c r="CW270" t="n">
        <v>1</v>
      </c>
      <c r="CX270" t="n">
        <v>1</v>
      </c>
      <c r="CY270" t="n">
        <v>1</v>
      </c>
      <c r="CZ270" t="n">
        <v>1</v>
      </c>
      <c r="DA270" t="n">
        <v>1</v>
      </c>
      <c r="DB270" t="n">
        <v>1</v>
      </c>
      <c r="DC270" t="n">
        <v>1</v>
      </c>
      <c r="DD270" t="n">
        <v>1</v>
      </c>
      <c r="DE270" t="n">
        <v>22</v>
      </c>
      <c r="DF270" t="n">
        <v>22</v>
      </c>
      <c r="DG270" t="n">
        <v>17</v>
      </c>
      <c r="DH270" t="n">
        <v>22</v>
      </c>
      <c r="DI270" t="n">
        <v>17</v>
      </c>
      <c r="DJ270" t="n">
        <v>22</v>
      </c>
      <c r="DK270" t="n">
        <v>17</v>
      </c>
      <c r="DL270" t="n">
        <v>7</v>
      </c>
    </row>
    <row r="271">
      <c r="A271" s="1" t="n">
        <v>270</v>
      </c>
      <c r="B271" t="n">
        <v>289</v>
      </c>
      <c r="C271" t="n">
        <v>9</v>
      </c>
      <c r="D271" s="8" t="inlineStr">
        <is>
          <t>Oriolus oriolus</t>
        </is>
      </c>
      <c r="E271" s="8" t="inlineStr">
        <is>
          <t>b</t>
        </is>
      </c>
      <c r="F271" s="8" t="inlineStr">
        <is>
          <t>m+a</t>
        </is>
      </c>
      <c r="G271" s="8" t="inlineStr">
        <is>
          <t>10mn</t>
        </is>
      </c>
      <c r="H271" s="8" t="inlineStr">
        <is>
          <t>HAZARD</t>
        </is>
      </c>
      <c r="I271" s="8" t="inlineStr">
        <is>
          <t>POLY</t>
        </is>
      </c>
      <c r="J271" t="n">
        <v>20</v>
      </c>
      <c r="K271" t="n">
        <v>100</v>
      </c>
      <c r="L271" s="9" t="inlineStr"/>
      <c r="M271" s="8" t="inlineStr">
        <is>
          <t>OrioOrio-b-10mn-ma-haz-pol-l20-r100</t>
        </is>
      </c>
      <c r="N271" t="n">
        <v>0</v>
      </c>
      <c r="O271" t="n">
        <v>11</v>
      </c>
      <c r="P271" t="n">
        <v>80.33740051326021</v>
      </c>
      <c r="Q271" t="n">
        <v>902.361121603972</v>
      </c>
      <c r="R271" s="8" t="inlineStr">
        <is>
          <t>HAZARD</t>
        </is>
      </c>
      <c r="S271" s="8" t="inlineStr">
        <is>
          <t>POLY</t>
        </is>
      </c>
      <c r="T271" s="8" t="inlineStr">
        <is>
          <t>AIC</t>
        </is>
      </c>
      <c r="U271" t="n">
        <v>95</v>
      </c>
      <c r="V271" t="n">
        <v>20</v>
      </c>
      <c r="W271" t="n">
        <v>100</v>
      </c>
      <c r="X271" s="9" t="inlineStr"/>
      <c r="Y271" s="6" t="n">
        <v>2</v>
      </c>
      <c r="Z271" s="2" t="n">
        <v>45046.66333938657</v>
      </c>
      <c r="AA271" t="n">
        <v>0.598035</v>
      </c>
      <c r="AB271" s="8">
        <f>HYPERLINK("file:///OrioOrio-b-10mn-ma-haz-pol-l20-r100-baioxlsd", "OrioOrio-b-10mn-ma-haz-pol-l20-r100-baioxlsd")</f>
        <v/>
      </c>
      <c r="AC271" t="n">
        <v>3</v>
      </c>
      <c r="AD271" t="n">
        <v>94</v>
      </c>
      <c r="AE271" t="n">
        <v>94</v>
      </c>
      <c r="AF271" t="n">
        <v>0.03191489</v>
      </c>
      <c r="AG271" t="n">
        <v>0.5711084</v>
      </c>
      <c r="AH271" t="n">
        <v>0.01111166</v>
      </c>
      <c r="AI271" t="n">
        <v>0.09166595</v>
      </c>
      <c r="AJ271" t="n">
        <v>93</v>
      </c>
      <c r="AK271" t="n">
        <v>20</v>
      </c>
      <c r="AL271" t="n">
        <v>100</v>
      </c>
      <c r="AM271" t="n">
        <v>27.27272727272727</v>
      </c>
      <c r="AN271" t="n">
        <v>2</v>
      </c>
      <c r="AO271" t="n">
        <v>1.430230000000002</v>
      </c>
      <c r="AP271" t="n">
        <v>27.66231</v>
      </c>
      <c r="AQ271" s="11" t="inlineStr"/>
      <c r="AR271" s="9" t="inlineStr"/>
      <c r="AS271" s="9" t="inlineStr"/>
      <c r="AT271" s="9" t="inlineStr"/>
      <c r="AU271" t="n">
        <v>0.0002354155</v>
      </c>
      <c r="AV271" t="n">
        <v>0.7752456</v>
      </c>
      <c r="AW271" t="n">
        <v>3.856361e-08</v>
      </c>
      <c r="AX271" t="n">
        <v>1.437118</v>
      </c>
      <c r="AY271" t="n">
        <v>1</v>
      </c>
      <c r="AZ271" t="n">
        <v>0.8495616</v>
      </c>
      <c r="BA271" t="n">
        <v>0.7752455</v>
      </c>
      <c r="BB271" t="n">
        <v>0.0001391675</v>
      </c>
      <c r="BC271" t="n">
        <v>1</v>
      </c>
      <c r="BD271" t="n">
        <v>1</v>
      </c>
      <c r="BE271" t="n">
        <v>92.17167000000001</v>
      </c>
      <c r="BF271" t="n">
        <v>0.3876227</v>
      </c>
      <c r="BG271" t="n">
        <v>0.794337</v>
      </c>
      <c r="BH271" t="n">
        <v>10695.23</v>
      </c>
      <c r="BI271" t="n">
        <v>1</v>
      </c>
      <c r="BJ271" t="n">
        <v>0</v>
      </c>
      <c r="BK271" t="n">
        <v>25.85954</v>
      </c>
      <c r="BL271" t="n">
        <v>-11.83116</v>
      </c>
      <c r="BM271" s="10" t="n">
        <v>0.09498524</v>
      </c>
      <c r="BN271" t="n">
        <v>0</v>
      </c>
      <c r="BO271" t="n">
        <v>0</v>
      </c>
      <c r="BP271" s="8" t="inlineStr">
        <is>
          <t>HAZARD</t>
        </is>
      </c>
      <c r="BQ271" s="8" t="inlineStr">
        <is>
          <t>POLY</t>
        </is>
      </c>
      <c r="BR271" t="n">
        <v>2</v>
      </c>
      <c r="BS271" t="n">
        <v>0</v>
      </c>
      <c r="BT271" t="n">
        <v>0</v>
      </c>
      <c r="BU271" t="n">
        <v>92.33256</v>
      </c>
      <c r="BV271" t="n">
        <v>20</v>
      </c>
      <c r="BW271" s="9" t="inlineStr"/>
      <c r="BX271" t="n">
        <v>1.195773</v>
      </c>
      <c r="BY271" t="n">
        <v>0.9628968999999999</v>
      </c>
      <c r="BZ271" t="n">
        <v>0.05894394</v>
      </c>
      <c r="CA271" t="n">
        <v>24.25817</v>
      </c>
      <c r="CB271" t="n">
        <v>2.372405</v>
      </c>
      <c r="CC271" t="n">
        <v>1.195773</v>
      </c>
      <c r="CD271" t="n">
        <v>0</v>
      </c>
      <c r="CE271" s="10" t="n">
        <v>0.9628968999999999</v>
      </c>
      <c r="CF271" t="n">
        <v>0.05894394</v>
      </c>
      <c r="CG271" t="n">
        <v>24.25817</v>
      </c>
      <c r="CH271" t="n">
        <v>2.372405</v>
      </c>
      <c r="CI271" t="n">
        <v>29</v>
      </c>
      <c r="CJ271" t="n">
        <v>0.9628968999999999</v>
      </c>
      <c r="CK271" t="n">
        <v>1</v>
      </c>
      <c r="CL271" t="n">
        <v>582</v>
      </c>
      <c r="CM271" t="n">
        <v>2.372405</v>
      </c>
      <c r="CN271" s="9" t="inlineStr"/>
      <c r="CO271" t="n">
        <v>0</v>
      </c>
      <c r="CP271" t="n">
        <v>0</v>
      </c>
      <c r="CQ271" t="n">
        <v>0</v>
      </c>
      <c r="CR271" t="n">
        <v>0</v>
      </c>
      <c r="CS271" t="n">
        <v>0</v>
      </c>
      <c r="CT271" t="n">
        <v>1</v>
      </c>
      <c r="CU271" t="n">
        <v>1</v>
      </c>
      <c r="CV271" t="n">
        <v>1</v>
      </c>
      <c r="CW271" t="n">
        <v>1</v>
      </c>
      <c r="CX271" t="n">
        <v>0</v>
      </c>
      <c r="CY271" t="n">
        <v>1</v>
      </c>
      <c r="CZ271" t="n">
        <v>1</v>
      </c>
      <c r="DA271" t="n">
        <v>1</v>
      </c>
      <c r="DB271" t="n">
        <v>1</v>
      </c>
      <c r="DC271" t="n">
        <v>1</v>
      </c>
      <c r="DD271" t="n">
        <v>1</v>
      </c>
      <c r="DE271" t="n">
        <v>26</v>
      </c>
      <c r="DF271" t="n">
        <v>26</v>
      </c>
      <c r="DG271" t="n">
        <v>12</v>
      </c>
      <c r="DH271" t="n">
        <v>26</v>
      </c>
      <c r="DI271" t="n">
        <v>13</v>
      </c>
      <c r="DJ271" t="n">
        <v>25</v>
      </c>
      <c r="DK271" t="n">
        <v>13</v>
      </c>
      <c r="DL271" t="n">
        <v>17</v>
      </c>
    </row>
    <row r="272">
      <c r="A272" s="1" t="n">
        <v>271</v>
      </c>
      <c r="B272" t="n">
        <v>290</v>
      </c>
      <c r="C272" t="n">
        <v>9</v>
      </c>
      <c r="D272" s="8" t="inlineStr">
        <is>
          <t>Oriolus oriolus</t>
        </is>
      </c>
      <c r="E272" s="8" t="inlineStr">
        <is>
          <t>b</t>
        </is>
      </c>
      <c r="F272" s="8" t="inlineStr">
        <is>
          <t>m+a</t>
        </is>
      </c>
      <c r="G272" s="8" t="inlineStr">
        <is>
          <t>10mn</t>
        </is>
      </c>
      <c r="H272" s="8" t="inlineStr">
        <is>
          <t>HAZARD</t>
        </is>
      </c>
      <c r="I272" s="8" t="inlineStr">
        <is>
          <t>POLY</t>
        </is>
      </c>
      <c r="J272" t="n">
        <v>20</v>
      </c>
      <c r="K272" t="n">
        <v>200</v>
      </c>
      <c r="L272" s="9" t="inlineStr"/>
      <c r="M272" s="8" t="inlineStr">
        <is>
          <t>OrioOrio-b-10mn-ma-haz-pol-l20-r200</t>
        </is>
      </c>
      <c r="N272" t="n">
        <v>0</v>
      </c>
      <c r="O272" t="n">
        <v>11</v>
      </c>
      <c r="P272" t="n">
        <v>80.33740051326021</v>
      </c>
      <c r="Q272" t="n">
        <v>902.361121603972</v>
      </c>
      <c r="R272" s="8" t="inlineStr">
        <is>
          <t>HAZARD</t>
        </is>
      </c>
      <c r="S272" s="8" t="inlineStr">
        <is>
          <t>POLY</t>
        </is>
      </c>
      <c r="T272" s="8" t="inlineStr">
        <is>
          <t>AIC</t>
        </is>
      </c>
      <c r="U272" t="n">
        <v>95</v>
      </c>
      <c r="V272" t="n">
        <v>20</v>
      </c>
      <c r="W272" t="n">
        <v>200</v>
      </c>
      <c r="X272" s="9" t="inlineStr"/>
      <c r="Y272" s="6" t="n">
        <v>2</v>
      </c>
      <c r="Z272" s="2" t="n">
        <v>45046.66333939815</v>
      </c>
      <c r="AA272" t="n">
        <v>0.6010580000000001</v>
      </c>
      <c r="AB272" s="8">
        <f>HYPERLINK("file:///OrioOrio-b-10mn-ma-haz-pol-l20-r200-4mdv2m_t", "OrioOrio-b-10mn-ma-haz-pol-l20-r200-4mdv2m_t")</f>
        <v/>
      </c>
      <c r="AC272" t="n">
        <v>5</v>
      </c>
      <c r="AD272" t="n">
        <v>94</v>
      </c>
      <c r="AE272" t="n">
        <v>94</v>
      </c>
      <c r="AF272" t="n">
        <v>0.05319149</v>
      </c>
      <c r="AG272" t="n">
        <v>0.4374906</v>
      </c>
      <c r="AH272" t="n">
        <v>0.0231704</v>
      </c>
      <c r="AI272" t="n">
        <v>0.1221099</v>
      </c>
      <c r="AJ272" t="n">
        <v>93</v>
      </c>
      <c r="AK272" t="n">
        <v>20</v>
      </c>
      <c r="AL272" t="n">
        <v>200</v>
      </c>
      <c r="AM272" t="n">
        <v>45.45454545454545</v>
      </c>
      <c r="AN272" t="n">
        <v>2</v>
      </c>
      <c r="AO272" t="n">
        <v>1.590949999999999</v>
      </c>
      <c r="AP272" t="n">
        <v>54.23554</v>
      </c>
      <c r="AQ272" s="11" t="inlineStr"/>
      <c r="AR272" s="9" t="inlineStr"/>
      <c r="AS272" s="9" t="inlineStr"/>
      <c r="AT272" s="9" t="inlineStr"/>
      <c r="AU272" t="n">
        <v>0.0001063213</v>
      </c>
      <c r="AV272" t="n">
        <v>1.503167</v>
      </c>
      <c r="AW272" t="n">
        <v>3.343876e-06</v>
      </c>
      <c r="AX272" t="n">
        <v>0.003380576</v>
      </c>
      <c r="AY272" t="n">
        <v>3</v>
      </c>
      <c r="AZ272" t="n">
        <v>0.4702725</v>
      </c>
      <c r="BA272" t="n">
        <v>1.503167</v>
      </c>
      <c r="BB272" t="n">
        <v>0.01479038</v>
      </c>
      <c r="BC272" t="n">
        <v>1</v>
      </c>
      <c r="BD272" t="n">
        <v>3</v>
      </c>
      <c r="BE272" t="n">
        <v>137.1528</v>
      </c>
      <c r="BF272" t="n">
        <v>0.7515835</v>
      </c>
      <c r="BG272" t="n">
        <v>16.30465</v>
      </c>
      <c r="BH272" t="n">
        <v>1153.714</v>
      </c>
      <c r="BI272" t="n">
        <v>3</v>
      </c>
      <c r="BJ272" t="n">
        <v>60.23554</v>
      </c>
      <c r="BK272" t="n">
        <v>53.45442</v>
      </c>
      <c r="BL272" t="n">
        <v>-25.11777</v>
      </c>
      <c r="BM272" s="6" t="n">
        <v>0.6986687</v>
      </c>
      <c r="BN272" t="n">
        <v>0.7</v>
      </c>
      <c r="BO272" t="n">
        <v>0.6</v>
      </c>
      <c r="BP272" s="8" t="inlineStr">
        <is>
          <t>HAZARD</t>
        </is>
      </c>
      <c r="BQ272" s="8" t="inlineStr">
        <is>
          <t>POLY</t>
        </is>
      </c>
      <c r="BR272" t="n">
        <v>2</v>
      </c>
      <c r="BS272" t="n">
        <v>0</v>
      </c>
      <c r="BT272" t="n">
        <v>0</v>
      </c>
      <c r="BU272" t="n">
        <v>108.7947</v>
      </c>
      <c r="BV272" t="n">
        <v>2.92887</v>
      </c>
      <c r="BW272" s="9" t="inlineStr"/>
      <c r="BX272" t="n">
        <v>0.9000834</v>
      </c>
      <c r="BY272" t="n">
        <v>1.565538</v>
      </c>
      <c r="BZ272" t="n">
        <v>0.03456315</v>
      </c>
      <c r="CA272" t="n">
        <v>23.43971</v>
      </c>
      <c r="CB272" t="n">
        <v>3.528955</v>
      </c>
      <c r="CC272" t="n">
        <v>0.9000834</v>
      </c>
      <c r="CD272" t="n">
        <v>0.7747545000000001</v>
      </c>
      <c r="CE272" s="10" t="n">
        <v>1.565538</v>
      </c>
      <c r="CF272" t="n">
        <v>0.03456315</v>
      </c>
      <c r="CG272" t="n">
        <v>23.43971</v>
      </c>
      <c r="CH272" t="n">
        <v>3.528955</v>
      </c>
      <c r="CI272" t="n">
        <v>22</v>
      </c>
      <c r="CJ272" t="n">
        <v>1.565538</v>
      </c>
      <c r="CK272" t="n">
        <v>1</v>
      </c>
      <c r="CL272" t="n">
        <v>563</v>
      </c>
      <c r="CM272" t="n">
        <v>3.528955</v>
      </c>
      <c r="CN272" s="9" t="inlineStr"/>
      <c r="CO272" t="n">
        <v>0</v>
      </c>
      <c r="CP272" t="n">
        <v>0</v>
      </c>
      <c r="CQ272" t="n">
        <v>0</v>
      </c>
      <c r="CR272" t="n">
        <v>0</v>
      </c>
      <c r="CS272" t="n">
        <v>0</v>
      </c>
      <c r="CT272" t="n">
        <v>1</v>
      </c>
      <c r="CU272" t="n">
        <v>2</v>
      </c>
      <c r="CV272" t="n">
        <v>1</v>
      </c>
      <c r="CW272" t="n">
        <v>1</v>
      </c>
      <c r="CX272" t="n">
        <v>1</v>
      </c>
      <c r="CY272" t="n">
        <v>1</v>
      </c>
      <c r="CZ272" t="n">
        <v>1</v>
      </c>
      <c r="DA272" t="n">
        <v>1</v>
      </c>
      <c r="DB272" t="n">
        <v>1</v>
      </c>
      <c r="DC272" t="n">
        <v>1</v>
      </c>
      <c r="DD272" t="n">
        <v>1</v>
      </c>
      <c r="DE272" t="n">
        <v>20</v>
      </c>
      <c r="DF272" t="n">
        <v>20</v>
      </c>
      <c r="DG272" t="n">
        <v>14</v>
      </c>
      <c r="DH272" t="n">
        <v>19</v>
      </c>
      <c r="DI272" t="n">
        <v>20</v>
      </c>
      <c r="DJ272" t="n">
        <v>14</v>
      </c>
      <c r="DK272" t="n">
        <v>19</v>
      </c>
      <c r="DL272" t="n">
        <v>19</v>
      </c>
    </row>
    <row r="273">
      <c r="A273" s="1" t="n">
        <v>272</v>
      </c>
      <c r="B273" t="n">
        <v>291</v>
      </c>
      <c r="C273" t="n">
        <v>9</v>
      </c>
      <c r="D273" s="8" t="inlineStr">
        <is>
          <t>Oriolus oriolus</t>
        </is>
      </c>
      <c r="E273" s="8" t="inlineStr">
        <is>
          <t>b</t>
        </is>
      </c>
      <c r="F273" s="8" t="inlineStr">
        <is>
          <t>m+a</t>
        </is>
      </c>
      <c r="G273" s="8" t="inlineStr">
        <is>
          <t>10mn</t>
        </is>
      </c>
      <c r="H273" s="8" t="inlineStr">
        <is>
          <t>HAZARD</t>
        </is>
      </c>
      <c r="I273" s="8" t="inlineStr">
        <is>
          <t>POLY</t>
        </is>
      </c>
      <c r="J273" s="9" t="inlineStr"/>
      <c r="K273" t="n">
        <v>400</v>
      </c>
      <c r="L273" s="9" t="inlineStr"/>
      <c r="M273" s="8" t="inlineStr">
        <is>
          <t>OrioOrio-b-10mn-ma-haz-pol-r400</t>
        </is>
      </c>
      <c r="N273" t="n">
        <v>0</v>
      </c>
      <c r="O273" t="n">
        <v>11</v>
      </c>
      <c r="P273" t="n">
        <v>80.33740051326021</v>
      </c>
      <c r="Q273" t="n">
        <v>902.361121603972</v>
      </c>
      <c r="R273" s="8" t="inlineStr">
        <is>
          <t>HAZARD</t>
        </is>
      </c>
      <c r="S273" s="8" t="inlineStr">
        <is>
          <t>POLY</t>
        </is>
      </c>
      <c r="T273" s="8" t="inlineStr">
        <is>
          <t>AIC</t>
        </is>
      </c>
      <c r="U273" t="n">
        <v>95</v>
      </c>
      <c r="V273" s="9" t="inlineStr"/>
      <c r="W273" t="n">
        <v>400</v>
      </c>
      <c r="X273" s="9" t="inlineStr"/>
      <c r="Y273" s="6" t="n">
        <v>2</v>
      </c>
      <c r="Z273" s="2" t="n">
        <v>45046.66333947916</v>
      </c>
      <c r="AA273" t="n">
        <v>0.5820449999999999</v>
      </c>
      <c r="AB273" s="8">
        <f>HYPERLINK("file:///OrioOrio-b-10mn-ma-haz-pol-r400-nxtxzuyd", "OrioOrio-b-10mn-ma-haz-pol-r400-nxtxzuyd")</f>
        <v/>
      </c>
      <c r="AC273" t="n">
        <v>10</v>
      </c>
      <c r="AD273" t="n">
        <v>94</v>
      </c>
      <c r="AE273" t="n">
        <v>94</v>
      </c>
      <c r="AF273" t="n">
        <v>0.106383</v>
      </c>
      <c r="AG273" t="n">
        <v>0.3005371</v>
      </c>
      <c r="AH273" t="n">
        <v>0.05932868</v>
      </c>
      <c r="AI273" t="n">
        <v>0.1907566</v>
      </c>
      <c r="AJ273" t="n">
        <v>93</v>
      </c>
      <c r="AK273" t="n">
        <v>0</v>
      </c>
      <c r="AL273" t="n">
        <v>400</v>
      </c>
      <c r="AM273" t="n">
        <v>90.90909090909091</v>
      </c>
      <c r="AN273" t="n">
        <v>2</v>
      </c>
      <c r="AO273" t="n">
        <v>1.522900000000007</v>
      </c>
      <c r="AP273" t="n">
        <v>120.7412</v>
      </c>
      <c r="AQ273" s="11" t="inlineStr"/>
      <c r="AR273" s="9" t="inlineStr"/>
      <c r="AS273" s="9" t="inlineStr"/>
      <c r="AT273" s="9" t="inlineStr"/>
      <c r="AU273" t="n">
        <v>4.551525e-05</v>
      </c>
      <c r="AV273" t="n">
        <v>0.7101925</v>
      </c>
      <c r="AW273" t="n">
        <v>1.042712e-05</v>
      </c>
      <c r="AX273" t="n">
        <v>0.0001986778</v>
      </c>
      <c r="AY273" t="n">
        <v>8</v>
      </c>
      <c r="AZ273" t="n">
        <v>0.2746333</v>
      </c>
      <c r="BA273" t="n">
        <v>0.7101923999999999</v>
      </c>
      <c r="BB273" t="n">
        <v>0.06291596000000001</v>
      </c>
      <c r="BC273" t="n">
        <v>1</v>
      </c>
      <c r="BD273" t="n">
        <v>8</v>
      </c>
      <c r="BE273" t="n">
        <v>209.6219</v>
      </c>
      <c r="BF273" t="n">
        <v>0.3550962</v>
      </c>
      <c r="BG273" t="n">
        <v>94.69286</v>
      </c>
      <c r="BH273" t="n">
        <v>464.0405</v>
      </c>
      <c r="BI273" t="n">
        <v>8</v>
      </c>
      <c r="BJ273" t="n">
        <v>122.4555</v>
      </c>
      <c r="BK273" t="n">
        <v>121.3464</v>
      </c>
      <c r="BL273" t="n">
        <v>-58.37061</v>
      </c>
      <c r="BM273" s="7" t="n">
        <v>0.9829278</v>
      </c>
      <c r="BN273" t="n">
        <v>1</v>
      </c>
      <c r="BO273" t="n">
        <v>1</v>
      </c>
      <c r="BP273" s="8" t="inlineStr">
        <is>
          <t>HAZARD</t>
        </is>
      </c>
      <c r="BQ273" s="8" t="inlineStr">
        <is>
          <t>POLY</t>
        </is>
      </c>
      <c r="BR273" t="n">
        <v>2</v>
      </c>
      <c r="BS273" t="n">
        <v>0</v>
      </c>
      <c r="BT273" t="n">
        <v>0</v>
      </c>
      <c r="BU273" t="n">
        <v>138.4313</v>
      </c>
      <c r="BV273" t="n">
        <v>2.432626</v>
      </c>
      <c r="BW273" s="9" t="inlineStr"/>
      <c r="BX273" t="n">
        <v>0.7706358</v>
      </c>
      <c r="BY273" t="n">
        <v>0.7711654</v>
      </c>
      <c r="BZ273" t="n">
        <v>0.171595</v>
      </c>
      <c r="CA273" t="n">
        <v>3.460937</v>
      </c>
      <c r="CB273" t="n">
        <v>11.09122</v>
      </c>
      <c r="CC273" t="n">
        <v>0.7706358</v>
      </c>
      <c r="CD273" t="n">
        <v>0.3230517</v>
      </c>
      <c r="CE273" s="10" t="n">
        <v>0.7711654</v>
      </c>
      <c r="CF273" t="n">
        <v>0.171595</v>
      </c>
      <c r="CG273" t="n">
        <v>3.460937</v>
      </c>
      <c r="CH273" t="n">
        <v>11.09122</v>
      </c>
      <c r="CI273" t="n">
        <v>18</v>
      </c>
      <c r="CJ273" t="n">
        <v>0.7711654</v>
      </c>
      <c r="CK273" t="n">
        <v>4</v>
      </c>
      <c r="CL273" t="n">
        <v>83</v>
      </c>
      <c r="CM273" t="n">
        <v>11.09122</v>
      </c>
      <c r="CN273" s="9" t="inlineStr"/>
      <c r="CO273" t="n">
        <v>0</v>
      </c>
      <c r="CP273" t="n">
        <v>0</v>
      </c>
      <c r="CQ273" t="n">
        <v>0</v>
      </c>
      <c r="CR273" t="n">
        <v>0</v>
      </c>
      <c r="CS273" t="n">
        <v>0</v>
      </c>
      <c r="CT273" t="n">
        <v>0</v>
      </c>
      <c r="CU273" t="n">
        <v>3</v>
      </c>
      <c r="CV273" t="n">
        <v>1</v>
      </c>
      <c r="CW273" t="n">
        <v>0</v>
      </c>
      <c r="CX273" t="n">
        <v>1</v>
      </c>
      <c r="CY273" t="n">
        <v>0</v>
      </c>
      <c r="CZ273" t="n">
        <v>0</v>
      </c>
      <c r="DA273" t="n">
        <v>0</v>
      </c>
      <c r="DB273" t="n">
        <v>0</v>
      </c>
      <c r="DC273" t="n">
        <v>0</v>
      </c>
      <c r="DD273" t="n">
        <v>0</v>
      </c>
      <c r="DE273" t="n">
        <v>13</v>
      </c>
      <c r="DF273" t="n">
        <v>13</v>
      </c>
      <c r="DG273" t="n">
        <v>25</v>
      </c>
      <c r="DH273" t="n">
        <v>14</v>
      </c>
      <c r="DI273" t="n">
        <v>19</v>
      </c>
      <c r="DJ273" t="n">
        <v>20</v>
      </c>
      <c r="DK273" t="n">
        <v>14</v>
      </c>
      <c r="DL273" t="n">
        <v>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Echant</t>
        </is>
      </c>
      <c r="B1" s="1" t="inlineStr">
        <is>
          <t>Espèce</t>
        </is>
      </c>
      <c r="C1" s="1" t="inlineStr">
        <is>
          <t>Passage</t>
        </is>
      </c>
      <c r="D1" s="1" t="inlineStr">
        <is>
          <t>Adulte</t>
        </is>
      </c>
      <c r="E1" s="1" t="inlineStr">
        <is>
          <t>Durée</t>
        </is>
      </c>
    </row>
    <row r="2">
      <c r="A2" s="1" t="n">
        <v>0</v>
      </c>
      <c r="B2" t="inlineStr">
        <is>
          <t>Sylvia atricapilla</t>
        </is>
      </c>
      <c r="C2" t="inlineStr">
        <is>
          <t>a+b</t>
        </is>
      </c>
      <c r="D2" t="inlineStr">
        <is>
          <t>m</t>
        </is>
      </c>
      <c r="E2" t="inlineStr">
        <is>
          <t>5mn</t>
        </is>
      </c>
    </row>
    <row r="3">
      <c r="A3" s="1" t="n">
        <v>1</v>
      </c>
      <c r="B3" t="inlineStr">
        <is>
          <t>Sylvia atricapilla</t>
        </is>
      </c>
      <c r="C3" t="inlineStr">
        <is>
          <t>a+b</t>
        </is>
      </c>
      <c r="D3" t="inlineStr">
        <is>
          <t>m</t>
        </is>
      </c>
      <c r="E3" t="inlineStr">
        <is>
          <t>10mn</t>
        </is>
      </c>
    </row>
    <row r="4">
      <c r="A4" s="1" t="n">
        <v>2</v>
      </c>
      <c r="B4" t="inlineStr">
        <is>
          <t>Prunella modularis</t>
        </is>
      </c>
      <c r="C4" t="inlineStr">
        <is>
          <t>a+b</t>
        </is>
      </c>
      <c r="D4" t="inlineStr">
        <is>
          <t>m</t>
        </is>
      </c>
      <c r="E4" t="inlineStr">
        <is>
          <t>5mn</t>
        </is>
      </c>
    </row>
    <row r="5">
      <c r="A5" s="1" t="n">
        <v>3</v>
      </c>
      <c r="B5" t="inlineStr">
        <is>
          <t>Prunella modularis</t>
        </is>
      </c>
      <c r="C5" t="inlineStr">
        <is>
          <t>a+b</t>
        </is>
      </c>
      <c r="D5" t="inlineStr">
        <is>
          <t>m</t>
        </is>
      </c>
      <c r="E5" t="inlineStr">
        <is>
          <t>10mn</t>
        </is>
      </c>
    </row>
    <row r="6">
      <c r="A6" s="1" t="n">
        <v>4</v>
      </c>
      <c r="B6" t="inlineStr">
        <is>
          <t>Phylloscopus bonelli</t>
        </is>
      </c>
      <c r="C6" t="inlineStr">
        <is>
          <t>a+b</t>
        </is>
      </c>
      <c r="D6" t="inlineStr">
        <is>
          <t>m</t>
        </is>
      </c>
      <c r="E6" t="inlineStr">
        <is>
          <t>5mn</t>
        </is>
      </c>
    </row>
    <row r="7">
      <c r="A7" s="1" t="n">
        <v>5</v>
      </c>
      <c r="B7" t="inlineStr">
        <is>
          <t>Phylloscopus bonelli</t>
        </is>
      </c>
      <c r="C7" t="inlineStr">
        <is>
          <t>a+b</t>
        </is>
      </c>
      <c r="D7" t="inlineStr">
        <is>
          <t>m</t>
        </is>
      </c>
      <c r="E7" t="inlineStr">
        <is>
          <t>10mn</t>
        </is>
      </c>
    </row>
    <row r="8">
      <c r="A8" s="1" t="n">
        <v>6</v>
      </c>
      <c r="B8" t="inlineStr">
        <is>
          <t>Oriolus oriolus</t>
        </is>
      </c>
      <c r="C8" t="inlineStr">
        <is>
          <t>b</t>
        </is>
      </c>
      <c r="D8" t="inlineStr">
        <is>
          <t>m</t>
        </is>
      </c>
      <c r="E8" t="inlineStr">
        <is>
          <t>5mn</t>
        </is>
      </c>
    </row>
    <row r="9">
      <c r="A9" s="1" t="n">
        <v>7</v>
      </c>
      <c r="B9" t="inlineStr">
        <is>
          <t>Oriolus oriolus</t>
        </is>
      </c>
      <c r="C9" t="inlineStr">
        <is>
          <t>b</t>
        </is>
      </c>
      <c r="D9" t="inlineStr">
        <is>
          <t>m</t>
        </is>
      </c>
      <c r="E9" t="inlineStr">
        <is>
          <t>10mn</t>
        </is>
      </c>
    </row>
    <row r="10">
      <c r="A10" s="1" t="n">
        <v>8</v>
      </c>
      <c r="B10" t="inlineStr">
        <is>
          <t>Oriolus oriolus</t>
        </is>
      </c>
      <c r="C10" t="inlineStr">
        <is>
          <t>b</t>
        </is>
      </c>
      <c r="D10" t="inlineStr">
        <is>
          <t>m+a</t>
        </is>
      </c>
      <c r="E10" t="inlineStr">
        <is>
          <t>5mn</t>
        </is>
      </c>
    </row>
    <row r="11">
      <c r="A11" s="1" t="n">
        <v>9</v>
      </c>
      <c r="B11" t="inlineStr">
        <is>
          <t>Oriolus oriolus</t>
        </is>
      </c>
      <c r="C11" t="inlineStr">
        <is>
          <t>b</t>
        </is>
      </c>
      <c r="D11" t="inlineStr">
        <is>
          <t>m+a</t>
        </is>
      </c>
      <c r="E11" t="inlineStr">
        <is>
          <t>10mn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27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Analyse</t>
        </is>
      </c>
      <c r="C1" s="1" t="inlineStr">
        <is>
          <t>Espèce</t>
        </is>
      </c>
      <c r="D1" s="1" t="inlineStr">
        <is>
          <t>Passage</t>
        </is>
      </c>
      <c r="E1" s="1" t="inlineStr">
        <is>
          <t>Adulte</t>
        </is>
      </c>
      <c r="F1" s="1" t="inlineStr">
        <is>
          <t>Durée</t>
        </is>
      </c>
      <c r="G1" s="1" t="inlineStr">
        <is>
          <t>FonctionClé</t>
        </is>
      </c>
      <c r="H1" s="1" t="inlineStr">
        <is>
          <t>SérieAjust</t>
        </is>
      </c>
      <c r="I1" s="1" t="inlineStr">
        <is>
          <t>TrGche</t>
        </is>
      </c>
      <c r="J1" s="1" t="inlineStr">
        <is>
          <t>TrDrte</t>
        </is>
      </c>
      <c r="K1" s="1" t="inlineStr">
        <is>
          <t>NbTrchMod</t>
        </is>
      </c>
      <c r="L1" s="1" t="inlineStr">
        <is>
          <t>Abrev. Analyse</t>
        </is>
      </c>
      <c r="M1" s="1" t="inlineStr">
        <is>
          <t>Echant</t>
        </is>
      </c>
      <c r="N1" s="1" t="inlineStr">
        <is>
          <t>OptimTrunc</t>
        </is>
      </c>
    </row>
    <row r="2">
      <c r="A2" s="1" t="n">
        <v>0</v>
      </c>
      <c r="B2" t="n">
        <v>0</v>
      </c>
      <c r="C2" t="inlineStr">
        <is>
          <t>Sylvia atricapilla</t>
        </is>
      </c>
      <c r="D2" t="inlineStr">
        <is>
          <t>a+b</t>
        </is>
      </c>
      <c r="E2" t="inlineStr">
        <is>
          <t>m</t>
        </is>
      </c>
      <c r="F2" t="inlineStr">
        <is>
          <t>5mn</t>
        </is>
      </c>
      <c r="G2" t="inlineStr">
        <is>
          <t>HNORMAL</t>
        </is>
      </c>
      <c r="H2" t="inlineStr">
        <is>
          <t>POLY</t>
        </is>
      </c>
      <c r="I2" t="inlineStr"/>
      <c r="J2" t="inlineStr"/>
      <c r="K2" t="inlineStr"/>
      <c r="L2" t="inlineStr">
        <is>
          <t>SylvAtri-ab-5mn-m-hno-pol</t>
        </is>
      </c>
      <c r="M2" t="n">
        <v>0</v>
      </c>
      <c r="N2" t="n">
        <v>0</v>
      </c>
    </row>
    <row r="3">
      <c r="A3" s="1" t="n">
        <v>1</v>
      </c>
      <c r="B3" t="n">
        <v>1</v>
      </c>
      <c r="C3" t="inlineStr">
        <is>
          <t>Sylvia atricapilla</t>
        </is>
      </c>
      <c r="D3" t="inlineStr">
        <is>
          <t>a+b</t>
        </is>
      </c>
      <c r="E3" t="inlineStr">
        <is>
          <t>m</t>
        </is>
      </c>
      <c r="F3" t="inlineStr">
        <is>
          <t>5mn</t>
        </is>
      </c>
      <c r="G3" t="inlineStr">
        <is>
          <t>HNORMAL</t>
        </is>
      </c>
      <c r="H3" t="inlineStr">
        <is>
          <t>POLY</t>
        </is>
      </c>
      <c r="I3" t="inlineStr"/>
      <c r="J3" t="inlineStr"/>
      <c r="K3" t="n">
        <v>17</v>
      </c>
      <c r="L3" t="inlineStr">
        <is>
          <t>SylvAtri-ab-5mn-m-hno-pol-ma</t>
        </is>
      </c>
      <c r="M3" t="n">
        <v>0</v>
      </c>
      <c r="N3" t="n">
        <v>1</v>
      </c>
    </row>
    <row r="4">
      <c r="A4" s="1" t="n">
        <v>2</v>
      </c>
      <c r="B4" t="n">
        <v>2</v>
      </c>
      <c r="C4" t="inlineStr">
        <is>
          <t>Sylvia atricapilla</t>
        </is>
      </c>
      <c r="D4" t="inlineStr">
        <is>
          <t>a+b</t>
        </is>
      </c>
      <c r="E4" t="inlineStr">
        <is>
          <t>m</t>
        </is>
      </c>
      <c r="F4" t="inlineStr">
        <is>
          <t>5mn</t>
        </is>
      </c>
      <c r="G4" t="inlineStr">
        <is>
          <t>HNORMAL</t>
        </is>
      </c>
      <c r="H4" t="inlineStr">
        <is>
          <t>POLY</t>
        </is>
      </c>
      <c r="I4" t="inlineStr"/>
      <c r="J4" t="n">
        <v>319.4278886906082</v>
      </c>
      <c r="K4" t="inlineStr"/>
      <c r="L4" t="inlineStr">
        <is>
          <t>SylvAtri-ab-5mn-m-hno-pol-ra</t>
        </is>
      </c>
      <c r="M4" t="n">
        <v>0</v>
      </c>
      <c r="N4" t="n">
        <v>1</v>
      </c>
    </row>
    <row r="5">
      <c r="A5" s="1" t="n">
        <v>3</v>
      </c>
      <c r="B5" t="n">
        <v>3</v>
      </c>
      <c r="C5" t="inlineStr">
        <is>
          <t>Sylvia atricapilla</t>
        </is>
      </c>
      <c r="D5" t="inlineStr">
        <is>
          <t>a+b</t>
        </is>
      </c>
      <c r="E5" t="inlineStr">
        <is>
          <t>m</t>
        </is>
      </c>
      <c r="F5" t="inlineStr">
        <is>
          <t>5mn</t>
        </is>
      </c>
      <c r="G5" t="inlineStr">
        <is>
          <t>HNORMAL</t>
        </is>
      </c>
      <c r="H5" t="inlineStr">
        <is>
          <t>POLY</t>
        </is>
      </c>
      <c r="I5" t="inlineStr"/>
      <c r="J5" t="n">
        <v>315.500903969655</v>
      </c>
      <c r="K5" t="n">
        <v>15</v>
      </c>
      <c r="L5" t="inlineStr">
        <is>
          <t>SylvAtri-ab-5mn-m-hno-pol-ra-ma</t>
        </is>
      </c>
      <c r="M5" t="n">
        <v>0</v>
      </c>
      <c r="N5" t="n">
        <v>1</v>
      </c>
    </row>
    <row r="6">
      <c r="A6" s="1" t="n">
        <v>4</v>
      </c>
      <c r="B6" t="n">
        <v>4</v>
      </c>
      <c r="C6" t="inlineStr">
        <is>
          <t>Sylvia atricapilla</t>
        </is>
      </c>
      <c r="D6" t="inlineStr">
        <is>
          <t>a+b</t>
        </is>
      </c>
      <c r="E6" t="inlineStr">
        <is>
          <t>m</t>
        </is>
      </c>
      <c r="F6" t="inlineStr">
        <is>
          <t>5mn</t>
        </is>
      </c>
      <c r="G6" t="inlineStr">
        <is>
          <t>HNORMAL</t>
        </is>
      </c>
      <c r="H6" t="inlineStr">
        <is>
          <t>POLY</t>
        </is>
      </c>
      <c r="I6" t="n">
        <v>13.12819096122114</v>
      </c>
      <c r="J6" t="inlineStr"/>
      <c r="K6" t="inlineStr"/>
      <c r="L6" t="inlineStr">
        <is>
          <t>SylvAtri-ab-5mn-m-hno-pol-la</t>
        </is>
      </c>
      <c r="M6" t="n">
        <v>0</v>
      </c>
      <c r="N6" t="n">
        <v>1</v>
      </c>
    </row>
    <row r="7">
      <c r="A7" s="1" t="n">
        <v>5</v>
      </c>
      <c r="B7" t="n">
        <v>5</v>
      </c>
      <c r="C7" t="inlineStr">
        <is>
          <t>Sylvia atricapilla</t>
        </is>
      </c>
      <c r="D7" t="inlineStr">
        <is>
          <t>a+b</t>
        </is>
      </c>
      <c r="E7" t="inlineStr">
        <is>
          <t>m</t>
        </is>
      </c>
      <c r="F7" t="inlineStr">
        <is>
          <t>5mn</t>
        </is>
      </c>
      <c r="G7" t="inlineStr">
        <is>
          <t>HNORMAL</t>
        </is>
      </c>
      <c r="H7" t="inlineStr">
        <is>
          <t>POLY</t>
        </is>
      </c>
      <c r="I7" t="n">
        <v>11.38833751625634</v>
      </c>
      <c r="J7" t="inlineStr"/>
      <c r="K7" t="n">
        <v>13</v>
      </c>
      <c r="L7" t="inlineStr">
        <is>
          <t>SylvAtri-ab-5mn-m-hno-pol-la-ma</t>
        </is>
      </c>
      <c r="M7" t="n">
        <v>0</v>
      </c>
      <c r="N7" t="n">
        <v>1</v>
      </c>
    </row>
    <row r="8">
      <c r="A8" s="1" t="n">
        <v>6</v>
      </c>
      <c r="B8" t="n">
        <v>6</v>
      </c>
      <c r="C8" t="inlineStr">
        <is>
          <t>Sylvia atricapilla</t>
        </is>
      </c>
      <c r="D8" t="inlineStr">
        <is>
          <t>a+b</t>
        </is>
      </c>
      <c r="E8" t="inlineStr">
        <is>
          <t>m</t>
        </is>
      </c>
      <c r="F8" t="inlineStr">
        <is>
          <t>5mn</t>
        </is>
      </c>
      <c r="G8" t="inlineStr">
        <is>
          <t>HNORMAL</t>
        </is>
      </c>
      <c r="H8" t="inlineStr">
        <is>
          <t>POLY</t>
        </is>
      </c>
      <c r="I8" t="n">
        <v>19.04900275776897</v>
      </c>
      <c r="J8" t="n">
        <v>235.7810918640849</v>
      </c>
      <c r="K8" t="inlineStr"/>
      <c r="L8" t="inlineStr">
        <is>
          <t>SylvAtri-ab-5mn-m-hno-pol-la-ra</t>
        </is>
      </c>
      <c r="M8" t="n">
        <v>0</v>
      </c>
      <c r="N8" t="n">
        <v>1</v>
      </c>
    </row>
    <row r="9">
      <c r="A9" s="1" t="n">
        <v>7</v>
      </c>
      <c r="B9" t="n">
        <v>7</v>
      </c>
      <c r="C9" t="inlineStr">
        <is>
          <t>Sylvia atricapilla</t>
        </is>
      </c>
      <c r="D9" t="inlineStr">
        <is>
          <t>a+b</t>
        </is>
      </c>
      <c r="E9" t="inlineStr">
        <is>
          <t>m</t>
        </is>
      </c>
      <c r="F9" t="inlineStr">
        <is>
          <t>5mn</t>
        </is>
      </c>
      <c r="G9" t="inlineStr">
        <is>
          <t>HNORMAL</t>
        </is>
      </c>
      <c r="H9" t="inlineStr">
        <is>
          <t>POLY</t>
        </is>
      </c>
      <c r="I9" t="n">
        <v>15.90867682235415</v>
      </c>
      <c r="J9" t="n">
        <v>367.0693040704977</v>
      </c>
      <c r="K9" t="n">
        <v>15</v>
      </c>
      <c r="L9" t="inlineStr">
        <is>
          <t>SylvAtri-ab-5mn-m-hno-pol-la-ra-ma</t>
        </is>
      </c>
      <c r="M9" t="n">
        <v>0</v>
      </c>
      <c r="N9" t="n">
        <v>1</v>
      </c>
    </row>
    <row r="10">
      <c r="A10" s="1" t="n">
        <v>8</v>
      </c>
      <c r="B10" t="n">
        <v>9</v>
      </c>
      <c r="C10" t="inlineStr">
        <is>
          <t>Sylvia atricapilla</t>
        </is>
      </c>
      <c r="D10" t="inlineStr">
        <is>
          <t>a+b</t>
        </is>
      </c>
      <c r="E10" t="inlineStr">
        <is>
          <t>m</t>
        </is>
      </c>
      <c r="F10" t="inlineStr">
        <is>
          <t>5mn</t>
        </is>
      </c>
      <c r="G10" t="inlineStr">
        <is>
          <t>HNORMAL</t>
        </is>
      </c>
      <c r="H10" t="inlineStr">
        <is>
          <t>POLY</t>
        </is>
      </c>
      <c r="I10" t="inlineStr"/>
      <c r="J10" t="n">
        <v>100</v>
      </c>
      <c r="K10" t="inlineStr"/>
      <c r="L10" t="inlineStr">
        <is>
          <t>SylvAtri-ab-5mn-m-hno-pol-r100</t>
        </is>
      </c>
      <c r="M10" t="n">
        <v>0</v>
      </c>
      <c r="N10" t="n">
        <v>0</v>
      </c>
    </row>
    <row r="11">
      <c r="A11" s="1" t="n">
        <v>9</v>
      </c>
      <c r="B11" t="n">
        <v>10</v>
      </c>
      <c r="C11" t="inlineStr">
        <is>
          <t>Sylvia atricapilla</t>
        </is>
      </c>
      <c r="D11" t="inlineStr">
        <is>
          <t>a+b</t>
        </is>
      </c>
      <c r="E11" t="inlineStr">
        <is>
          <t>m</t>
        </is>
      </c>
      <c r="F11" t="inlineStr">
        <is>
          <t>5mn</t>
        </is>
      </c>
      <c r="G11" t="inlineStr">
        <is>
          <t>HNORMAL</t>
        </is>
      </c>
      <c r="H11" t="inlineStr">
        <is>
          <t>POLY</t>
        </is>
      </c>
      <c r="I11" t="inlineStr"/>
      <c r="J11" t="n">
        <v>200</v>
      </c>
      <c r="K11" t="inlineStr"/>
      <c r="L11" t="inlineStr">
        <is>
          <t>SylvAtri-ab-5mn-m-hno-pol-r200</t>
        </is>
      </c>
      <c r="M11" t="n">
        <v>0</v>
      </c>
      <c r="N11" t="n">
        <v>0</v>
      </c>
    </row>
    <row r="12">
      <c r="A12" s="1" t="n">
        <v>10</v>
      </c>
      <c r="B12" t="n">
        <v>11</v>
      </c>
      <c r="C12" t="inlineStr">
        <is>
          <t>Sylvia atricapilla</t>
        </is>
      </c>
      <c r="D12" t="inlineStr">
        <is>
          <t>a+b</t>
        </is>
      </c>
      <c r="E12" t="inlineStr">
        <is>
          <t>m</t>
        </is>
      </c>
      <c r="F12" t="inlineStr">
        <is>
          <t>5mn</t>
        </is>
      </c>
      <c r="G12" t="inlineStr">
        <is>
          <t>HNORMAL</t>
        </is>
      </c>
      <c r="H12" t="inlineStr">
        <is>
          <t>POLY</t>
        </is>
      </c>
      <c r="I12" t="n">
        <v>20</v>
      </c>
      <c r="J12" t="inlineStr"/>
      <c r="K12" t="inlineStr"/>
      <c r="L12" t="inlineStr">
        <is>
          <t>SylvAtri-ab-5mn-m-hno-pol-l20</t>
        </is>
      </c>
      <c r="M12" t="n">
        <v>0</v>
      </c>
      <c r="N12" t="n">
        <v>0</v>
      </c>
    </row>
    <row r="13">
      <c r="A13" s="1" t="n">
        <v>11</v>
      </c>
      <c r="B13" t="n">
        <v>12</v>
      </c>
      <c r="C13" t="inlineStr">
        <is>
          <t>Sylvia atricapilla</t>
        </is>
      </c>
      <c r="D13" t="inlineStr">
        <is>
          <t>a+b</t>
        </is>
      </c>
      <c r="E13" t="inlineStr">
        <is>
          <t>m</t>
        </is>
      </c>
      <c r="F13" t="inlineStr">
        <is>
          <t>5mn</t>
        </is>
      </c>
      <c r="G13" t="inlineStr">
        <is>
          <t>HNORMAL</t>
        </is>
      </c>
      <c r="H13" t="inlineStr">
        <is>
          <t>POLY</t>
        </is>
      </c>
      <c r="I13" t="n">
        <v>20</v>
      </c>
      <c r="J13" t="n">
        <v>100</v>
      </c>
      <c r="K13" t="inlineStr"/>
      <c r="L13" t="inlineStr">
        <is>
          <t>SylvAtri-ab-5mn-m-hno-pol-l20-r100</t>
        </is>
      </c>
      <c r="M13" t="n">
        <v>0</v>
      </c>
      <c r="N13" t="n">
        <v>0</v>
      </c>
    </row>
    <row r="14">
      <c r="A14" s="1" t="n">
        <v>12</v>
      </c>
      <c r="B14" t="n">
        <v>13</v>
      </c>
      <c r="C14" t="inlineStr">
        <is>
          <t>Sylvia atricapilla</t>
        </is>
      </c>
      <c r="D14" t="inlineStr">
        <is>
          <t>a+b</t>
        </is>
      </c>
      <c r="E14" t="inlineStr">
        <is>
          <t>m</t>
        </is>
      </c>
      <c r="F14" t="inlineStr">
        <is>
          <t>5mn</t>
        </is>
      </c>
      <c r="G14" t="inlineStr">
        <is>
          <t>HNORMAL</t>
        </is>
      </c>
      <c r="H14" t="inlineStr">
        <is>
          <t>POLY</t>
        </is>
      </c>
      <c r="I14" t="n">
        <v>20</v>
      </c>
      <c r="J14" t="n">
        <v>200</v>
      </c>
      <c r="K14" t="inlineStr"/>
      <c r="L14" t="inlineStr">
        <is>
          <t>SylvAtri-ab-5mn-m-hno-pol-l20-r200</t>
        </is>
      </c>
      <c r="M14" t="n">
        <v>0</v>
      </c>
      <c r="N14" t="n">
        <v>0</v>
      </c>
    </row>
    <row r="15">
      <c r="A15" s="1" t="n">
        <v>13</v>
      </c>
      <c r="B15" t="n">
        <v>14</v>
      </c>
      <c r="C15" t="inlineStr">
        <is>
          <t>Sylvia atricapilla</t>
        </is>
      </c>
      <c r="D15" t="inlineStr">
        <is>
          <t>a+b</t>
        </is>
      </c>
      <c r="E15" t="inlineStr">
        <is>
          <t>m</t>
        </is>
      </c>
      <c r="F15" t="inlineStr">
        <is>
          <t>5mn</t>
        </is>
      </c>
      <c r="G15" t="inlineStr">
        <is>
          <t>HAZARD</t>
        </is>
      </c>
      <c r="H15" t="inlineStr">
        <is>
          <t>POLY</t>
        </is>
      </c>
      <c r="I15" t="inlineStr"/>
      <c r="J15" t="inlineStr"/>
      <c r="K15" t="inlineStr"/>
      <c r="L15" t="inlineStr">
        <is>
          <t>SylvAtri-ab-5mn-m-haz-pol</t>
        </is>
      </c>
      <c r="M15" t="n">
        <v>0</v>
      </c>
      <c r="N15" t="n">
        <v>0</v>
      </c>
    </row>
    <row r="16">
      <c r="A16" s="1" t="n">
        <v>14</v>
      </c>
      <c r="B16" t="n">
        <v>15</v>
      </c>
      <c r="C16" t="inlineStr">
        <is>
          <t>Sylvia atricapilla</t>
        </is>
      </c>
      <c r="D16" t="inlineStr">
        <is>
          <t>a+b</t>
        </is>
      </c>
      <c r="E16" t="inlineStr">
        <is>
          <t>m</t>
        </is>
      </c>
      <c r="F16" t="inlineStr">
        <is>
          <t>5mn</t>
        </is>
      </c>
      <c r="G16" t="inlineStr">
        <is>
          <t>HAZARD</t>
        </is>
      </c>
      <c r="H16" t="inlineStr">
        <is>
          <t>POLY</t>
        </is>
      </c>
      <c r="I16" t="inlineStr"/>
      <c r="J16" t="inlineStr"/>
      <c r="K16" t="n">
        <v>17</v>
      </c>
      <c r="L16" t="inlineStr">
        <is>
          <t>SylvAtri-ab-5mn-m-haz-pol-ma</t>
        </is>
      </c>
      <c r="M16" t="n">
        <v>0</v>
      </c>
      <c r="N16" t="n">
        <v>1</v>
      </c>
    </row>
    <row r="17">
      <c r="A17" s="1" t="n">
        <v>15</v>
      </c>
      <c r="B17" t="n">
        <v>16</v>
      </c>
      <c r="C17" t="inlineStr">
        <is>
          <t>Sylvia atricapilla</t>
        </is>
      </c>
      <c r="D17" t="inlineStr">
        <is>
          <t>a+b</t>
        </is>
      </c>
      <c r="E17" t="inlineStr">
        <is>
          <t>m</t>
        </is>
      </c>
      <c r="F17" t="inlineStr">
        <is>
          <t>5mn</t>
        </is>
      </c>
      <c r="G17" t="inlineStr">
        <is>
          <t>HAZARD</t>
        </is>
      </c>
      <c r="H17" t="inlineStr">
        <is>
          <t>POLY</t>
        </is>
      </c>
      <c r="I17" t="inlineStr"/>
      <c r="J17" t="n">
        <v>319.8722210671719</v>
      </c>
      <c r="K17" t="inlineStr"/>
      <c r="L17" t="inlineStr">
        <is>
          <t>SylvAtri-ab-5mn-m-haz-pol-ra</t>
        </is>
      </c>
      <c r="M17" t="n">
        <v>0</v>
      </c>
      <c r="N17" t="n">
        <v>1</v>
      </c>
    </row>
    <row r="18">
      <c r="A18" s="1" t="n">
        <v>16</v>
      </c>
      <c r="B18" t="n">
        <v>17</v>
      </c>
      <c r="C18" t="inlineStr">
        <is>
          <t>Sylvia atricapilla</t>
        </is>
      </c>
      <c r="D18" t="inlineStr">
        <is>
          <t>a+b</t>
        </is>
      </c>
      <c r="E18" t="inlineStr">
        <is>
          <t>m</t>
        </is>
      </c>
      <c r="F18" t="inlineStr">
        <is>
          <t>5mn</t>
        </is>
      </c>
      <c r="G18" t="inlineStr">
        <is>
          <t>HAZARD</t>
        </is>
      </c>
      <c r="H18" t="inlineStr">
        <is>
          <t>POLY</t>
        </is>
      </c>
      <c r="I18" t="inlineStr"/>
      <c r="J18" t="n">
        <v>375.3655098785</v>
      </c>
      <c r="K18" t="n">
        <v>18</v>
      </c>
      <c r="L18" t="inlineStr">
        <is>
          <t>SylvAtri-ab-5mn-m-haz-pol-ra-ma</t>
        </is>
      </c>
      <c r="M18" t="n">
        <v>0</v>
      </c>
      <c r="N18" t="n">
        <v>1</v>
      </c>
    </row>
    <row r="19">
      <c r="A19" s="1" t="n">
        <v>17</v>
      </c>
      <c r="B19" t="n">
        <v>18</v>
      </c>
      <c r="C19" t="inlineStr">
        <is>
          <t>Sylvia atricapilla</t>
        </is>
      </c>
      <c r="D19" t="inlineStr">
        <is>
          <t>a+b</t>
        </is>
      </c>
      <c r="E19" t="inlineStr">
        <is>
          <t>m</t>
        </is>
      </c>
      <c r="F19" t="inlineStr">
        <is>
          <t>5mn</t>
        </is>
      </c>
      <c r="G19" t="inlineStr">
        <is>
          <t>HAZARD</t>
        </is>
      </c>
      <c r="H19" t="inlineStr">
        <is>
          <t>POLY</t>
        </is>
      </c>
      <c r="I19" t="n">
        <v>11.86173337682975</v>
      </c>
      <c r="J19" t="inlineStr"/>
      <c r="K19" t="inlineStr"/>
      <c r="L19" t="inlineStr">
        <is>
          <t>SylvAtri-ab-5mn-m-haz-pol-la</t>
        </is>
      </c>
      <c r="M19" t="n">
        <v>0</v>
      </c>
      <c r="N19" t="n">
        <v>1</v>
      </c>
    </row>
    <row r="20">
      <c r="A20" s="1" t="n">
        <v>18</v>
      </c>
      <c r="B20" t="n">
        <v>19</v>
      </c>
      <c r="C20" t="inlineStr">
        <is>
          <t>Sylvia atricapilla</t>
        </is>
      </c>
      <c r="D20" t="inlineStr">
        <is>
          <t>a+b</t>
        </is>
      </c>
      <c r="E20" t="inlineStr">
        <is>
          <t>m</t>
        </is>
      </c>
      <c r="F20" t="inlineStr">
        <is>
          <t>5mn</t>
        </is>
      </c>
      <c r="G20" t="inlineStr">
        <is>
          <t>HAZARD</t>
        </is>
      </c>
      <c r="H20" t="inlineStr">
        <is>
          <t>POLY</t>
        </is>
      </c>
      <c r="I20" t="n">
        <v>12.18575364412747</v>
      </c>
      <c r="J20" t="inlineStr"/>
      <c r="K20" t="n">
        <v>13</v>
      </c>
      <c r="L20" t="inlineStr">
        <is>
          <t>SylvAtri-ab-5mn-m-haz-pol-la-ma</t>
        </is>
      </c>
      <c r="M20" t="n">
        <v>0</v>
      </c>
      <c r="N20" t="n">
        <v>1</v>
      </c>
    </row>
    <row r="21">
      <c r="A21" s="1" t="n">
        <v>19</v>
      </c>
      <c r="B21" t="n">
        <v>20</v>
      </c>
      <c r="C21" t="inlineStr">
        <is>
          <t>Sylvia atricapilla</t>
        </is>
      </c>
      <c r="D21" t="inlineStr">
        <is>
          <t>a+b</t>
        </is>
      </c>
      <c r="E21" t="inlineStr">
        <is>
          <t>m</t>
        </is>
      </c>
      <c r="F21" t="inlineStr">
        <is>
          <t>5mn</t>
        </is>
      </c>
      <c r="G21" t="inlineStr">
        <is>
          <t>HAZARD</t>
        </is>
      </c>
      <c r="H21" t="inlineStr">
        <is>
          <t>POLY</t>
        </is>
      </c>
      <c r="I21" t="n">
        <v>15.7514758867449</v>
      </c>
      <c r="J21" t="n">
        <v>261.6581427922172</v>
      </c>
      <c r="K21" t="inlineStr"/>
      <c r="L21" t="inlineStr">
        <is>
          <t>SylvAtri-ab-5mn-m-haz-pol-la-ra</t>
        </is>
      </c>
      <c r="M21" t="n">
        <v>0</v>
      </c>
      <c r="N21" t="n">
        <v>1</v>
      </c>
    </row>
    <row r="22">
      <c r="A22" s="1" t="n">
        <v>20</v>
      </c>
      <c r="B22" t="n">
        <v>21</v>
      </c>
      <c r="C22" t="inlineStr">
        <is>
          <t>Sylvia atricapilla</t>
        </is>
      </c>
      <c r="D22" t="inlineStr">
        <is>
          <t>a+b</t>
        </is>
      </c>
      <c r="E22" t="inlineStr">
        <is>
          <t>m</t>
        </is>
      </c>
      <c r="F22" t="inlineStr">
        <is>
          <t>5mn</t>
        </is>
      </c>
      <c r="G22" t="inlineStr">
        <is>
          <t>HAZARD</t>
        </is>
      </c>
      <c r="H22" t="inlineStr">
        <is>
          <t>POLY</t>
        </is>
      </c>
      <c r="I22" t="n">
        <v>23.22534765457019</v>
      </c>
      <c r="J22" t="n">
        <v>377.2227677367845</v>
      </c>
      <c r="K22" t="n">
        <v>17</v>
      </c>
      <c r="L22" t="inlineStr">
        <is>
          <t>SylvAtri-ab-5mn-m-haz-pol-la-ra-ma</t>
        </is>
      </c>
      <c r="M22" t="n">
        <v>0</v>
      </c>
      <c r="N22" t="n">
        <v>1</v>
      </c>
    </row>
    <row r="23">
      <c r="A23" s="1" t="n">
        <v>21</v>
      </c>
      <c r="B23" t="n">
        <v>23</v>
      </c>
      <c r="C23" t="inlineStr">
        <is>
          <t>Sylvia atricapilla</t>
        </is>
      </c>
      <c r="D23" t="inlineStr">
        <is>
          <t>a+b</t>
        </is>
      </c>
      <c r="E23" t="inlineStr">
        <is>
          <t>m</t>
        </is>
      </c>
      <c r="F23" t="inlineStr">
        <is>
          <t>5mn</t>
        </is>
      </c>
      <c r="G23" t="inlineStr">
        <is>
          <t>HAZARD</t>
        </is>
      </c>
      <c r="H23" t="inlineStr">
        <is>
          <t>POLY</t>
        </is>
      </c>
      <c r="I23" t="inlineStr"/>
      <c r="J23" t="n">
        <v>100</v>
      </c>
      <c r="K23" t="inlineStr"/>
      <c r="L23" t="inlineStr">
        <is>
          <t>SylvAtri-ab-5mn-m-haz-pol-r100</t>
        </is>
      </c>
      <c r="M23" t="n">
        <v>0</v>
      </c>
      <c r="N23" t="n">
        <v>0</v>
      </c>
    </row>
    <row r="24">
      <c r="A24" s="1" t="n">
        <v>22</v>
      </c>
      <c r="B24" t="n">
        <v>24</v>
      </c>
      <c r="C24" t="inlineStr">
        <is>
          <t>Sylvia atricapilla</t>
        </is>
      </c>
      <c r="D24" t="inlineStr">
        <is>
          <t>a+b</t>
        </is>
      </c>
      <c r="E24" t="inlineStr">
        <is>
          <t>m</t>
        </is>
      </c>
      <c r="F24" t="inlineStr">
        <is>
          <t>5mn</t>
        </is>
      </c>
      <c r="G24" t="inlineStr">
        <is>
          <t>HAZARD</t>
        </is>
      </c>
      <c r="H24" t="inlineStr">
        <is>
          <t>POLY</t>
        </is>
      </c>
      <c r="I24" t="inlineStr"/>
      <c r="J24" t="n">
        <v>200</v>
      </c>
      <c r="K24" t="inlineStr"/>
      <c r="L24" t="inlineStr">
        <is>
          <t>SylvAtri-ab-5mn-m-haz-pol-r200</t>
        </is>
      </c>
      <c r="M24" t="n">
        <v>0</v>
      </c>
      <c r="N24" t="n">
        <v>0</v>
      </c>
    </row>
    <row r="25">
      <c r="A25" s="1" t="n">
        <v>23</v>
      </c>
      <c r="B25" t="n">
        <v>25</v>
      </c>
      <c r="C25" t="inlineStr">
        <is>
          <t>Sylvia atricapilla</t>
        </is>
      </c>
      <c r="D25" t="inlineStr">
        <is>
          <t>a+b</t>
        </is>
      </c>
      <c r="E25" t="inlineStr">
        <is>
          <t>m</t>
        </is>
      </c>
      <c r="F25" t="inlineStr">
        <is>
          <t>5mn</t>
        </is>
      </c>
      <c r="G25" t="inlineStr">
        <is>
          <t>HAZARD</t>
        </is>
      </c>
      <c r="H25" t="inlineStr">
        <is>
          <t>POLY</t>
        </is>
      </c>
      <c r="I25" t="n">
        <v>20</v>
      </c>
      <c r="J25" t="inlineStr"/>
      <c r="K25" t="inlineStr"/>
      <c r="L25" t="inlineStr">
        <is>
          <t>SylvAtri-ab-5mn-m-haz-pol-l20</t>
        </is>
      </c>
      <c r="M25" t="n">
        <v>0</v>
      </c>
      <c r="N25" t="n">
        <v>0</v>
      </c>
    </row>
    <row r="26">
      <c r="A26" s="1" t="n">
        <v>24</v>
      </c>
      <c r="B26" t="n">
        <v>26</v>
      </c>
      <c r="C26" t="inlineStr">
        <is>
          <t>Sylvia atricapilla</t>
        </is>
      </c>
      <c r="D26" t="inlineStr">
        <is>
          <t>a+b</t>
        </is>
      </c>
      <c r="E26" t="inlineStr">
        <is>
          <t>m</t>
        </is>
      </c>
      <c r="F26" t="inlineStr">
        <is>
          <t>5mn</t>
        </is>
      </c>
      <c r="G26" t="inlineStr">
        <is>
          <t>HAZARD</t>
        </is>
      </c>
      <c r="H26" t="inlineStr">
        <is>
          <t>POLY</t>
        </is>
      </c>
      <c r="I26" t="n">
        <v>20</v>
      </c>
      <c r="J26" t="n">
        <v>100</v>
      </c>
      <c r="K26" t="inlineStr"/>
      <c r="L26" t="inlineStr">
        <is>
          <t>SylvAtri-ab-5mn-m-haz-pol-l20-r100</t>
        </is>
      </c>
      <c r="M26" t="n">
        <v>0</v>
      </c>
      <c r="N26" t="n">
        <v>0</v>
      </c>
    </row>
    <row r="27">
      <c r="A27" s="1" t="n">
        <v>25</v>
      </c>
      <c r="B27" t="n">
        <v>27</v>
      </c>
      <c r="C27" t="inlineStr">
        <is>
          <t>Sylvia atricapilla</t>
        </is>
      </c>
      <c r="D27" t="inlineStr">
        <is>
          <t>a+b</t>
        </is>
      </c>
      <c r="E27" t="inlineStr">
        <is>
          <t>m</t>
        </is>
      </c>
      <c r="F27" t="inlineStr">
        <is>
          <t>5mn</t>
        </is>
      </c>
      <c r="G27" t="inlineStr">
        <is>
          <t>HAZARD</t>
        </is>
      </c>
      <c r="H27" t="inlineStr">
        <is>
          <t>POLY</t>
        </is>
      </c>
      <c r="I27" t="n">
        <v>20</v>
      </c>
      <c r="J27" t="n">
        <v>200</v>
      </c>
      <c r="K27" t="inlineStr"/>
      <c r="L27" t="inlineStr">
        <is>
          <t>SylvAtri-ab-5mn-m-haz-pol-l20-r200</t>
        </is>
      </c>
      <c r="M27" t="n">
        <v>0</v>
      </c>
      <c r="N27" t="n">
        <v>0</v>
      </c>
    </row>
    <row r="28">
      <c r="A28" s="1" t="n">
        <v>26</v>
      </c>
      <c r="B28" t="n">
        <v>28</v>
      </c>
      <c r="C28" t="inlineStr">
        <is>
          <t>Sylvia atricapilla</t>
        </is>
      </c>
      <c r="D28" t="inlineStr">
        <is>
          <t>a+b</t>
        </is>
      </c>
      <c r="E28" t="inlineStr">
        <is>
          <t>m</t>
        </is>
      </c>
      <c r="F28" t="inlineStr">
        <is>
          <t>10mn</t>
        </is>
      </c>
      <c r="G28" t="inlineStr">
        <is>
          <t>HNORMAL</t>
        </is>
      </c>
      <c r="H28" t="inlineStr">
        <is>
          <t>POLY</t>
        </is>
      </c>
      <c r="I28" t="inlineStr"/>
      <c r="J28" t="inlineStr"/>
      <c r="K28" t="inlineStr"/>
      <c r="L28" t="inlineStr">
        <is>
          <t>SylvAtri-ab-10mn-m-hno-pol</t>
        </is>
      </c>
      <c r="M28" t="n">
        <v>1</v>
      </c>
      <c r="N28" t="n">
        <v>0</v>
      </c>
    </row>
    <row r="29">
      <c r="A29" s="1" t="n">
        <v>27</v>
      </c>
      <c r="B29" t="n">
        <v>29</v>
      </c>
      <c r="C29" t="inlineStr">
        <is>
          <t>Sylvia atricapilla</t>
        </is>
      </c>
      <c r="D29" t="inlineStr">
        <is>
          <t>a+b</t>
        </is>
      </c>
      <c r="E29" t="inlineStr">
        <is>
          <t>m</t>
        </is>
      </c>
      <c r="F29" t="inlineStr">
        <is>
          <t>10mn</t>
        </is>
      </c>
      <c r="G29" t="inlineStr">
        <is>
          <t>HNORMAL</t>
        </is>
      </c>
      <c r="H29" t="inlineStr">
        <is>
          <t>POLY</t>
        </is>
      </c>
      <c r="I29" t="inlineStr"/>
      <c r="J29" t="inlineStr"/>
      <c r="K29" t="n">
        <v>18</v>
      </c>
      <c r="L29" t="inlineStr">
        <is>
          <t>SylvAtri-ab-10mn-m-hno-pol-ma</t>
        </is>
      </c>
      <c r="M29" t="n">
        <v>1</v>
      </c>
      <c r="N29" t="n">
        <v>1</v>
      </c>
    </row>
    <row r="30">
      <c r="A30" s="1" t="n">
        <v>28</v>
      </c>
      <c r="B30" t="n">
        <v>30</v>
      </c>
      <c r="C30" t="inlineStr">
        <is>
          <t>Sylvia atricapilla</t>
        </is>
      </c>
      <c r="D30" t="inlineStr">
        <is>
          <t>a+b</t>
        </is>
      </c>
      <c r="E30" t="inlineStr">
        <is>
          <t>m</t>
        </is>
      </c>
      <c r="F30" t="inlineStr">
        <is>
          <t>10mn</t>
        </is>
      </c>
      <c r="G30" t="inlineStr">
        <is>
          <t>HNORMAL</t>
        </is>
      </c>
      <c r="H30" t="inlineStr">
        <is>
          <t>POLY</t>
        </is>
      </c>
      <c r="I30" t="inlineStr"/>
      <c r="J30" t="n">
        <v>304.2520392944627</v>
      </c>
      <c r="K30" t="inlineStr"/>
      <c r="L30" t="inlineStr">
        <is>
          <t>SylvAtri-ab-10mn-m-hno-pol-ra</t>
        </is>
      </c>
      <c r="M30" t="n">
        <v>1</v>
      </c>
      <c r="N30" t="n">
        <v>1</v>
      </c>
    </row>
    <row r="31">
      <c r="A31" s="1" t="n">
        <v>29</v>
      </c>
      <c r="B31" t="n">
        <v>31</v>
      </c>
      <c r="C31" t="inlineStr">
        <is>
          <t>Sylvia atricapilla</t>
        </is>
      </c>
      <c r="D31" t="inlineStr">
        <is>
          <t>a+b</t>
        </is>
      </c>
      <c r="E31" t="inlineStr">
        <is>
          <t>m</t>
        </is>
      </c>
      <c r="F31" t="inlineStr">
        <is>
          <t>10mn</t>
        </is>
      </c>
      <c r="G31" t="inlineStr">
        <is>
          <t>HNORMAL</t>
        </is>
      </c>
      <c r="H31" t="inlineStr">
        <is>
          <t>POLY</t>
        </is>
      </c>
      <c r="I31" t="inlineStr"/>
      <c r="J31" t="n">
        <v>348.5219595181352</v>
      </c>
      <c r="K31" t="n">
        <v>13</v>
      </c>
      <c r="L31" t="inlineStr">
        <is>
          <t>SylvAtri-ab-10mn-m-hno-pol-ra-ma</t>
        </is>
      </c>
      <c r="M31" t="n">
        <v>1</v>
      </c>
      <c r="N31" t="n">
        <v>1</v>
      </c>
    </row>
    <row r="32">
      <c r="A32" s="1" t="n">
        <v>30</v>
      </c>
      <c r="B32" t="n">
        <v>32</v>
      </c>
      <c r="C32" t="inlineStr">
        <is>
          <t>Sylvia atricapilla</t>
        </is>
      </c>
      <c r="D32" t="inlineStr">
        <is>
          <t>a+b</t>
        </is>
      </c>
      <c r="E32" t="inlineStr">
        <is>
          <t>m</t>
        </is>
      </c>
      <c r="F32" t="inlineStr">
        <is>
          <t>10mn</t>
        </is>
      </c>
      <c r="G32" t="inlineStr">
        <is>
          <t>HNORMAL</t>
        </is>
      </c>
      <c r="H32" t="inlineStr">
        <is>
          <t>POLY</t>
        </is>
      </c>
      <c r="I32" t="n">
        <v>16.44407962007019</v>
      </c>
      <c r="J32" t="inlineStr"/>
      <c r="K32" t="inlineStr"/>
      <c r="L32" t="inlineStr">
        <is>
          <t>SylvAtri-ab-10mn-m-hno-pol-la</t>
        </is>
      </c>
      <c r="M32" t="n">
        <v>1</v>
      </c>
      <c r="N32" t="n">
        <v>1</v>
      </c>
    </row>
    <row r="33">
      <c r="A33" s="1" t="n">
        <v>31</v>
      </c>
      <c r="B33" t="n">
        <v>33</v>
      </c>
      <c r="C33" t="inlineStr">
        <is>
          <t>Sylvia atricapilla</t>
        </is>
      </c>
      <c r="D33" t="inlineStr">
        <is>
          <t>a+b</t>
        </is>
      </c>
      <c r="E33" t="inlineStr">
        <is>
          <t>m</t>
        </is>
      </c>
      <c r="F33" t="inlineStr">
        <is>
          <t>10mn</t>
        </is>
      </c>
      <c r="G33" t="inlineStr">
        <is>
          <t>HNORMAL</t>
        </is>
      </c>
      <c r="H33" t="inlineStr">
        <is>
          <t>POLY</t>
        </is>
      </c>
      <c r="I33" t="n">
        <v>15.6269423369153</v>
      </c>
      <c r="J33" t="inlineStr"/>
      <c r="K33" t="n">
        <v>14</v>
      </c>
      <c r="L33" t="inlineStr">
        <is>
          <t>SylvAtri-ab-10mn-m-hno-pol-la-ma</t>
        </is>
      </c>
      <c r="M33" t="n">
        <v>1</v>
      </c>
      <c r="N33" t="n">
        <v>1</v>
      </c>
    </row>
    <row r="34">
      <c r="A34" s="1" t="n">
        <v>32</v>
      </c>
      <c r="B34" t="n">
        <v>34</v>
      </c>
      <c r="C34" t="inlineStr">
        <is>
          <t>Sylvia atricapilla</t>
        </is>
      </c>
      <c r="D34" t="inlineStr">
        <is>
          <t>a+b</t>
        </is>
      </c>
      <c r="E34" t="inlineStr">
        <is>
          <t>m</t>
        </is>
      </c>
      <c r="F34" t="inlineStr">
        <is>
          <t>10mn</t>
        </is>
      </c>
      <c r="G34" t="inlineStr">
        <is>
          <t>HNORMAL</t>
        </is>
      </c>
      <c r="H34" t="inlineStr">
        <is>
          <t>POLY</t>
        </is>
      </c>
      <c r="I34" t="n">
        <v>16.27002665534494</v>
      </c>
      <c r="J34" t="n">
        <v>310.1984947836591</v>
      </c>
      <c r="K34" t="inlineStr"/>
      <c r="L34" t="inlineStr">
        <is>
          <t>SylvAtri-ab-10mn-m-hno-pol-la-ra</t>
        </is>
      </c>
      <c r="M34" t="n">
        <v>1</v>
      </c>
      <c r="N34" t="n">
        <v>1</v>
      </c>
    </row>
    <row r="35">
      <c r="A35" s="1" t="n">
        <v>33</v>
      </c>
      <c r="B35" t="n">
        <v>35</v>
      </c>
      <c r="C35" t="inlineStr">
        <is>
          <t>Sylvia atricapilla</t>
        </is>
      </c>
      <c r="D35" t="inlineStr">
        <is>
          <t>a+b</t>
        </is>
      </c>
      <c r="E35" t="inlineStr">
        <is>
          <t>m</t>
        </is>
      </c>
      <c r="F35" t="inlineStr">
        <is>
          <t>10mn</t>
        </is>
      </c>
      <c r="G35" t="inlineStr">
        <is>
          <t>HNORMAL</t>
        </is>
      </c>
      <c r="H35" t="inlineStr">
        <is>
          <t>POLY</t>
        </is>
      </c>
      <c r="I35" t="n">
        <v>22.01868753575665</v>
      </c>
      <c r="J35" t="n">
        <v>295.1204112350394</v>
      </c>
      <c r="K35" t="n">
        <v>13</v>
      </c>
      <c r="L35" t="inlineStr">
        <is>
          <t>SylvAtri-ab-10mn-m-hno-pol-la-ra-ma</t>
        </is>
      </c>
      <c r="M35" t="n">
        <v>1</v>
      </c>
      <c r="N35" t="n">
        <v>1</v>
      </c>
    </row>
    <row r="36">
      <c r="A36" s="1" t="n">
        <v>34</v>
      </c>
      <c r="B36" t="n">
        <v>37</v>
      </c>
      <c r="C36" t="inlineStr">
        <is>
          <t>Sylvia atricapilla</t>
        </is>
      </c>
      <c r="D36" t="inlineStr">
        <is>
          <t>a+b</t>
        </is>
      </c>
      <c r="E36" t="inlineStr">
        <is>
          <t>m</t>
        </is>
      </c>
      <c r="F36" t="inlineStr">
        <is>
          <t>10mn</t>
        </is>
      </c>
      <c r="G36" t="inlineStr">
        <is>
          <t>HNORMAL</t>
        </is>
      </c>
      <c r="H36" t="inlineStr">
        <is>
          <t>POLY</t>
        </is>
      </c>
      <c r="I36" t="inlineStr"/>
      <c r="J36" t="n">
        <v>100</v>
      </c>
      <c r="K36" t="inlineStr"/>
      <c r="L36" t="inlineStr">
        <is>
          <t>SylvAtri-ab-10mn-m-hno-pol-r100</t>
        </is>
      </c>
      <c r="M36" t="n">
        <v>1</v>
      </c>
      <c r="N36" t="n">
        <v>0</v>
      </c>
    </row>
    <row r="37">
      <c r="A37" s="1" t="n">
        <v>35</v>
      </c>
      <c r="B37" t="n">
        <v>38</v>
      </c>
      <c r="C37" t="inlineStr">
        <is>
          <t>Sylvia atricapilla</t>
        </is>
      </c>
      <c r="D37" t="inlineStr">
        <is>
          <t>a+b</t>
        </is>
      </c>
      <c r="E37" t="inlineStr">
        <is>
          <t>m</t>
        </is>
      </c>
      <c r="F37" t="inlineStr">
        <is>
          <t>10mn</t>
        </is>
      </c>
      <c r="G37" t="inlineStr">
        <is>
          <t>HNORMAL</t>
        </is>
      </c>
      <c r="H37" t="inlineStr">
        <is>
          <t>POLY</t>
        </is>
      </c>
      <c r="I37" t="inlineStr"/>
      <c r="J37" t="n">
        <v>200</v>
      </c>
      <c r="K37" t="inlineStr"/>
      <c r="L37" t="inlineStr">
        <is>
          <t>SylvAtri-ab-10mn-m-hno-pol-r200</t>
        </is>
      </c>
      <c r="M37" t="n">
        <v>1</v>
      </c>
      <c r="N37" t="n">
        <v>0</v>
      </c>
    </row>
    <row r="38">
      <c r="A38" s="1" t="n">
        <v>36</v>
      </c>
      <c r="B38" t="n">
        <v>39</v>
      </c>
      <c r="C38" t="inlineStr">
        <is>
          <t>Sylvia atricapilla</t>
        </is>
      </c>
      <c r="D38" t="inlineStr">
        <is>
          <t>a+b</t>
        </is>
      </c>
      <c r="E38" t="inlineStr">
        <is>
          <t>m</t>
        </is>
      </c>
      <c r="F38" t="inlineStr">
        <is>
          <t>10mn</t>
        </is>
      </c>
      <c r="G38" t="inlineStr">
        <is>
          <t>HNORMAL</t>
        </is>
      </c>
      <c r="H38" t="inlineStr">
        <is>
          <t>POLY</t>
        </is>
      </c>
      <c r="I38" t="n">
        <v>20</v>
      </c>
      <c r="J38" t="inlineStr"/>
      <c r="K38" t="inlineStr"/>
      <c r="L38" t="inlineStr">
        <is>
          <t>SylvAtri-ab-10mn-m-hno-pol-l20</t>
        </is>
      </c>
      <c r="M38" t="n">
        <v>1</v>
      </c>
      <c r="N38" t="n">
        <v>0</v>
      </c>
    </row>
    <row r="39">
      <c r="A39" s="1" t="n">
        <v>37</v>
      </c>
      <c r="B39" t="n">
        <v>40</v>
      </c>
      <c r="C39" t="inlineStr">
        <is>
          <t>Sylvia atricapilla</t>
        </is>
      </c>
      <c r="D39" t="inlineStr">
        <is>
          <t>a+b</t>
        </is>
      </c>
      <c r="E39" t="inlineStr">
        <is>
          <t>m</t>
        </is>
      </c>
      <c r="F39" t="inlineStr">
        <is>
          <t>10mn</t>
        </is>
      </c>
      <c r="G39" t="inlineStr">
        <is>
          <t>HNORMAL</t>
        </is>
      </c>
      <c r="H39" t="inlineStr">
        <is>
          <t>POLY</t>
        </is>
      </c>
      <c r="I39" t="n">
        <v>20</v>
      </c>
      <c r="J39" t="n">
        <v>100</v>
      </c>
      <c r="K39" t="inlineStr"/>
      <c r="L39" t="inlineStr">
        <is>
          <t>SylvAtri-ab-10mn-m-hno-pol-l20-r100</t>
        </is>
      </c>
      <c r="M39" t="n">
        <v>1</v>
      </c>
      <c r="N39" t="n">
        <v>0</v>
      </c>
    </row>
    <row r="40">
      <c r="A40" s="1" t="n">
        <v>38</v>
      </c>
      <c r="B40" t="n">
        <v>41</v>
      </c>
      <c r="C40" t="inlineStr">
        <is>
          <t>Sylvia atricapilla</t>
        </is>
      </c>
      <c r="D40" t="inlineStr">
        <is>
          <t>a+b</t>
        </is>
      </c>
      <c r="E40" t="inlineStr">
        <is>
          <t>m</t>
        </is>
      </c>
      <c r="F40" t="inlineStr">
        <is>
          <t>10mn</t>
        </is>
      </c>
      <c r="G40" t="inlineStr">
        <is>
          <t>HNORMAL</t>
        </is>
      </c>
      <c r="H40" t="inlineStr">
        <is>
          <t>POLY</t>
        </is>
      </c>
      <c r="I40" t="n">
        <v>20</v>
      </c>
      <c r="J40" t="n">
        <v>200</v>
      </c>
      <c r="K40" t="inlineStr"/>
      <c r="L40" t="inlineStr">
        <is>
          <t>SylvAtri-ab-10mn-m-hno-pol-l20-r200</t>
        </is>
      </c>
      <c r="M40" t="n">
        <v>1</v>
      </c>
      <c r="N40" t="n">
        <v>0</v>
      </c>
    </row>
    <row r="41">
      <c r="A41" s="1" t="n">
        <v>39</v>
      </c>
      <c r="B41" t="n">
        <v>42</v>
      </c>
      <c r="C41" t="inlineStr">
        <is>
          <t>Sylvia atricapilla</t>
        </is>
      </c>
      <c r="D41" t="inlineStr">
        <is>
          <t>a+b</t>
        </is>
      </c>
      <c r="E41" t="inlineStr">
        <is>
          <t>m</t>
        </is>
      </c>
      <c r="F41" t="inlineStr">
        <is>
          <t>10mn</t>
        </is>
      </c>
      <c r="G41" t="inlineStr">
        <is>
          <t>HAZARD</t>
        </is>
      </c>
      <c r="H41" t="inlineStr">
        <is>
          <t>POLY</t>
        </is>
      </c>
      <c r="I41" t="inlineStr"/>
      <c r="J41" t="inlineStr"/>
      <c r="K41" t="inlineStr"/>
      <c r="L41" t="inlineStr">
        <is>
          <t>SylvAtri-ab-10mn-m-haz-pol</t>
        </is>
      </c>
      <c r="M41" t="n">
        <v>1</v>
      </c>
      <c r="N41" t="n">
        <v>0</v>
      </c>
    </row>
    <row r="42">
      <c r="A42" s="1" t="n">
        <v>40</v>
      </c>
      <c r="B42" t="n">
        <v>43</v>
      </c>
      <c r="C42" t="inlineStr">
        <is>
          <t>Sylvia atricapilla</t>
        </is>
      </c>
      <c r="D42" t="inlineStr">
        <is>
          <t>a+b</t>
        </is>
      </c>
      <c r="E42" t="inlineStr">
        <is>
          <t>m</t>
        </is>
      </c>
      <c r="F42" t="inlineStr">
        <is>
          <t>10mn</t>
        </is>
      </c>
      <c r="G42" t="inlineStr">
        <is>
          <t>HAZARD</t>
        </is>
      </c>
      <c r="H42" t="inlineStr">
        <is>
          <t>POLY</t>
        </is>
      </c>
      <c r="I42" t="inlineStr"/>
      <c r="J42" t="inlineStr"/>
      <c r="K42" t="n">
        <v>13</v>
      </c>
      <c r="L42" t="inlineStr">
        <is>
          <t>SylvAtri-ab-10mn-m-haz-pol-ma</t>
        </is>
      </c>
      <c r="M42" t="n">
        <v>1</v>
      </c>
      <c r="N42" t="n">
        <v>1</v>
      </c>
    </row>
    <row r="43">
      <c r="A43" s="1" t="n">
        <v>41</v>
      </c>
      <c r="B43" t="n">
        <v>44</v>
      </c>
      <c r="C43" t="inlineStr">
        <is>
          <t>Sylvia atricapilla</t>
        </is>
      </c>
      <c r="D43" t="inlineStr">
        <is>
          <t>a+b</t>
        </is>
      </c>
      <c r="E43" t="inlineStr">
        <is>
          <t>m</t>
        </is>
      </c>
      <c r="F43" t="inlineStr">
        <is>
          <t>10mn</t>
        </is>
      </c>
      <c r="G43" t="inlineStr">
        <is>
          <t>HAZARD</t>
        </is>
      </c>
      <c r="H43" t="inlineStr">
        <is>
          <t>POLY</t>
        </is>
      </c>
      <c r="I43" t="inlineStr"/>
      <c r="J43" t="n">
        <v>356.6315512324471</v>
      </c>
      <c r="K43" t="inlineStr"/>
      <c r="L43" t="inlineStr">
        <is>
          <t>SylvAtri-ab-10mn-m-haz-pol-ra</t>
        </is>
      </c>
      <c r="M43" t="n">
        <v>1</v>
      </c>
      <c r="N43" t="n">
        <v>1</v>
      </c>
    </row>
    <row r="44">
      <c r="A44" s="1" t="n">
        <v>42</v>
      </c>
      <c r="B44" t="n">
        <v>45</v>
      </c>
      <c r="C44" t="inlineStr">
        <is>
          <t>Sylvia atricapilla</t>
        </is>
      </c>
      <c r="D44" t="inlineStr">
        <is>
          <t>a+b</t>
        </is>
      </c>
      <c r="E44" t="inlineStr">
        <is>
          <t>m</t>
        </is>
      </c>
      <c r="F44" t="inlineStr">
        <is>
          <t>10mn</t>
        </is>
      </c>
      <c r="G44" t="inlineStr">
        <is>
          <t>HAZARD</t>
        </is>
      </c>
      <c r="H44" t="inlineStr">
        <is>
          <t>POLY</t>
        </is>
      </c>
      <c r="I44" t="inlineStr"/>
      <c r="J44" t="n">
        <v>278.0036317770612</v>
      </c>
      <c r="K44" t="n">
        <v>25</v>
      </c>
      <c r="L44" t="inlineStr">
        <is>
          <t>SylvAtri-ab-10mn-m-haz-pol-ra-ma</t>
        </is>
      </c>
      <c r="M44" t="n">
        <v>1</v>
      </c>
      <c r="N44" t="n">
        <v>1</v>
      </c>
    </row>
    <row r="45">
      <c r="A45" s="1" t="n">
        <v>43</v>
      </c>
      <c r="B45" t="n">
        <v>46</v>
      </c>
      <c r="C45" t="inlineStr">
        <is>
          <t>Sylvia atricapilla</t>
        </is>
      </c>
      <c r="D45" t="inlineStr">
        <is>
          <t>a+b</t>
        </is>
      </c>
      <c r="E45" t="inlineStr">
        <is>
          <t>m</t>
        </is>
      </c>
      <c r="F45" t="inlineStr">
        <is>
          <t>10mn</t>
        </is>
      </c>
      <c r="G45" t="inlineStr">
        <is>
          <t>HAZARD</t>
        </is>
      </c>
      <c r="H45" t="inlineStr">
        <is>
          <t>POLY</t>
        </is>
      </c>
      <c r="I45" t="n">
        <v>1.394174439319107</v>
      </c>
      <c r="J45" t="inlineStr"/>
      <c r="K45" t="inlineStr"/>
      <c r="L45" t="inlineStr">
        <is>
          <t>SylvAtri-ab-10mn-m-haz-pol-la</t>
        </is>
      </c>
      <c r="M45" t="n">
        <v>1</v>
      </c>
      <c r="N45" t="n">
        <v>1</v>
      </c>
    </row>
    <row r="46">
      <c r="A46" s="1" t="n">
        <v>44</v>
      </c>
      <c r="B46" t="n">
        <v>47</v>
      </c>
      <c r="C46" t="inlineStr">
        <is>
          <t>Sylvia atricapilla</t>
        </is>
      </c>
      <c r="D46" t="inlineStr">
        <is>
          <t>a+b</t>
        </is>
      </c>
      <c r="E46" t="inlineStr">
        <is>
          <t>m</t>
        </is>
      </c>
      <c r="F46" t="inlineStr">
        <is>
          <t>10mn</t>
        </is>
      </c>
      <c r="G46" t="inlineStr">
        <is>
          <t>HAZARD</t>
        </is>
      </c>
      <c r="H46" t="inlineStr">
        <is>
          <t>POLY</t>
        </is>
      </c>
      <c r="I46" t="n">
        <v>6.391710018107661</v>
      </c>
      <c r="J46" t="inlineStr"/>
      <c r="K46" t="n">
        <v>25</v>
      </c>
      <c r="L46" t="inlineStr">
        <is>
          <t>SylvAtri-ab-10mn-m-haz-pol-la-ma</t>
        </is>
      </c>
      <c r="M46" t="n">
        <v>1</v>
      </c>
      <c r="N46" t="n">
        <v>1</v>
      </c>
    </row>
    <row r="47">
      <c r="A47" s="1" t="n">
        <v>45</v>
      </c>
      <c r="B47" t="n">
        <v>48</v>
      </c>
      <c r="C47" t="inlineStr">
        <is>
          <t>Sylvia atricapilla</t>
        </is>
      </c>
      <c r="D47" t="inlineStr">
        <is>
          <t>a+b</t>
        </is>
      </c>
      <c r="E47" t="inlineStr">
        <is>
          <t>m</t>
        </is>
      </c>
      <c r="F47" t="inlineStr">
        <is>
          <t>10mn</t>
        </is>
      </c>
      <c r="G47" t="inlineStr">
        <is>
          <t>HAZARD</t>
        </is>
      </c>
      <c r="H47" t="inlineStr">
        <is>
          <t>POLY</t>
        </is>
      </c>
      <c r="I47" t="n">
        <v>26.1201365615479</v>
      </c>
      <c r="J47" t="n">
        <v>265.0048292910468</v>
      </c>
      <c r="K47" t="inlineStr"/>
      <c r="L47" t="inlineStr">
        <is>
          <t>SylvAtri-ab-10mn-m-haz-pol-la-ra</t>
        </is>
      </c>
      <c r="M47" t="n">
        <v>1</v>
      </c>
      <c r="N47" t="n">
        <v>1</v>
      </c>
    </row>
    <row r="48">
      <c r="A48" s="1" t="n">
        <v>46</v>
      </c>
      <c r="B48" t="n">
        <v>49</v>
      </c>
      <c r="C48" t="inlineStr">
        <is>
          <t>Sylvia atricapilla</t>
        </is>
      </c>
      <c r="D48" t="inlineStr">
        <is>
          <t>a+b</t>
        </is>
      </c>
      <c r="E48" t="inlineStr">
        <is>
          <t>m</t>
        </is>
      </c>
      <c r="F48" t="inlineStr">
        <is>
          <t>10mn</t>
        </is>
      </c>
      <c r="G48" t="inlineStr">
        <is>
          <t>HAZARD</t>
        </is>
      </c>
      <c r="H48" t="inlineStr">
        <is>
          <t>POLY</t>
        </is>
      </c>
      <c r="I48" t="n">
        <v>4.553959641354886</v>
      </c>
      <c r="J48" t="n">
        <v>492.3283159838322</v>
      </c>
      <c r="K48" t="n">
        <v>13</v>
      </c>
      <c r="L48" t="inlineStr">
        <is>
          <t>SylvAtri-ab-10mn-m-haz-pol-la-ra-ma</t>
        </is>
      </c>
      <c r="M48" t="n">
        <v>1</v>
      </c>
      <c r="N48" t="n">
        <v>1</v>
      </c>
    </row>
    <row r="49">
      <c r="A49" s="1" t="n">
        <v>47</v>
      </c>
      <c r="B49" t="n">
        <v>51</v>
      </c>
      <c r="C49" t="inlineStr">
        <is>
          <t>Sylvia atricapilla</t>
        </is>
      </c>
      <c r="D49" t="inlineStr">
        <is>
          <t>a+b</t>
        </is>
      </c>
      <c r="E49" t="inlineStr">
        <is>
          <t>m</t>
        </is>
      </c>
      <c r="F49" t="inlineStr">
        <is>
          <t>10mn</t>
        </is>
      </c>
      <c r="G49" t="inlineStr">
        <is>
          <t>HAZARD</t>
        </is>
      </c>
      <c r="H49" t="inlineStr">
        <is>
          <t>POLY</t>
        </is>
      </c>
      <c r="I49" t="inlineStr"/>
      <c r="J49" t="n">
        <v>100</v>
      </c>
      <c r="K49" t="inlineStr"/>
      <c r="L49" t="inlineStr">
        <is>
          <t>SylvAtri-ab-10mn-m-haz-pol-r100</t>
        </is>
      </c>
      <c r="M49" t="n">
        <v>1</v>
      </c>
      <c r="N49" t="n">
        <v>0</v>
      </c>
    </row>
    <row r="50">
      <c r="A50" s="1" t="n">
        <v>48</v>
      </c>
      <c r="B50" t="n">
        <v>52</v>
      </c>
      <c r="C50" t="inlineStr">
        <is>
          <t>Sylvia atricapilla</t>
        </is>
      </c>
      <c r="D50" t="inlineStr">
        <is>
          <t>a+b</t>
        </is>
      </c>
      <c r="E50" t="inlineStr">
        <is>
          <t>m</t>
        </is>
      </c>
      <c r="F50" t="inlineStr">
        <is>
          <t>10mn</t>
        </is>
      </c>
      <c r="G50" t="inlineStr">
        <is>
          <t>HAZARD</t>
        </is>
      </c>
      <c r="H50" t="inlineStr">
        <is>
          <t>POLY</t>
        </is>
      </c>
      <c r="I50" t="inlineStr"/>
      <c r="J50" t="n">
        <v>200</v>
      </c>
      <c r="K50" t="inlineStr"/>
      <c r="L50" t="inlineStr">
        <is>
          <t>SylvAtri-ab-10mn-m-haz-pol-r200</t>
        </is>
      </c>
      <c r="M50" t="n">
        <v>1</v>
      </c>
      <c r="N50" t="n">
        <v>0</v>
      </c>
    </row>
    <row r="51">
      <c r="A51" s="1" t="n">
        <v>49</v>
      </c>
      <c r="B51" t="n">
        <v>53</v>
      </c>
      <c r="C51" t="inlineStr">
        <is>
          <t>Sylvia atricapilla</t>
        </is>
      </c>
      <c r="D51" t="inlineStr">
        <is>
          <t>a+b</t>
        </is>
      </c>
      <c r="E51" t="inlineStr">
        <is>
          <t>m</t>
        </is>
      </c>
      <c r="F51" t="inlineStr">
        <is>
          <t>10mn</t>
        </is>
      </c>
      <c r="G51" t="inlineStr">
        <is>
          <t>HAZARD</t>
        </is>
      </c>
      <c r="H51" t="inlineStr">
        <is>
          <t>POLY</t>
        </is>
      </c>
      <c r="I51" t="n">
        <v>20</v>
      </c>
      <c r="J51" t="inlineStr"/>
      <c r="K51" t="inlineStr"/>
      <c r="L51" t="inlineStr">
        <is>
          <t>SylvAtri-ab-10mn-m-haz-pol-l20</t>
        </is>
      </c>
      <c r="M51" t="n">
        <v>1</v>
      </c>
      <c r="N51" t="n">
        <v>0</v>
      </c>
    </row>
    <row r="52">
      <c r="A52" s="1" t="n">
        <v>50</v>
      </c>
      <c r="B52" t="n">
        <v>54</v>
      </c>
      <c r="C52" t="inlineStr">
        <is>
          <t>Sylvia atricapilla</t>
        </is>
      </c>
      <c r="D52" t="inlineStr">
        <is>
          <t>a+b</t>
        </is>
      </c>
      <c r="E52" t="inlineStr">
        <is>
          <t>m</t>
        </is>
      </c>
      <c r="F52" t="inlineStr">
        <is>
          <t>10mn</t>
        </is>
      </c>
      <c r="G52" t="inlineStr">
        <is>
          <t>HAZARD</t>
        </is>
      </c>
      <c r="H52" t="inlineStr">
        <is>
          <t>POLY</t>
        </is>
      </c>
      <c r="I52" t="n">
        <v>20</v>
      </c>
      <c r="J52" t="n">
        <v>100</v>
      </c>
      <c r="K52" t="inlineStr"/>
      <c r="L52" t="inlineStr">
        <is>
          <t>SylvAtri-ab-10mn-m-haz-pol-l20-r100</t>
        </is>
      </c>
      <c r="M52" t="n">
        <v>1</v>
      </c>
      <c r="N52" t="n">
        <v>0</v>
      </c>
    </row>
    <row r="53">
      <c r="A53" s="1" t="n">
        <v>51</v>
      </c>
      <c r="B53" t="n">
        <v>55</v>
      </c>
      <c r="C53" t="inlineStr">
        <is>
          <t>Sylvia atricapilla</t>
        </is>
      </c>
      <c r="D53" t="inlineStr">
        <is>
          <t>a+b</t>
        </is>
      </c>
      <c r="E53" t="inlineStr">
        <is>
          <t>m</t>
        </is>
      </c>
      <c r="F53" t="inlineStr">
        <is>
          <t>10mn</t>
        </is>
      </c>
      <c r="G53" t="inlineStr">
        <is>
          <t>HAZARD</t>
        </is>
      </c>
      <c r="H53" t="inlineStr">
        <is>
          <t>POLY</t>
        </is>
      </c>
      <c r="I53" t="n">
        <v>20</v>
      </c>
      <c r="J53" t="n">
        <v>200</v>
      </c>
      <c r="K53" t="inlineStr"/>
      <c r="L53" t="inlineStr">
        <is>
          <t>SylvAtri-ab-10mn-m-haz-pol-l20-r200</t>
        </is>
      </c>
      <c r="M53" t="n">
        <v>1</v>
      </c>
      <c r="N53" t="n">
        <v>0</v>
      </c>
    </row>
    <row r="54">
      <c r="A54" s="1" t="n">
        <v>52</v>
      </c>
      <c r="B54" t="n">
        <v>56</v>
      </c>
      <c r="C54" t="inlineStr">
        <is>
          <t>Prunella modularis</t>
        </is>
      </c>
      <c r="D54" t="inlineStr">
        <is>
          <t>a+b</t>
        </is>
      </c>
      <c r="E54" t="inlineStr">
        <is>
          <t>m</t>
        </is>
      </c>
      <c r="F54" t="inlineStr">
        <is>
          <t>5mn</t>
        </is>
      </c>
      <c r="G54" t="inlineStr">
        <is>
          <t>HNORMAL</t>
        </is>
      </c>
      <c r="H54" t="inlineStr">
        <is>
          <t>POLY</t>
        </is>
      </c>
      <c r="I54" t="inlineStr"/>
      <c r="J54" t="inlineStr"/>
      <c r="K54" t="inlineStr"/>
      <c r="L54" t="inlineStr">
        <is>
          <t>PrunModu-ab-5mn-m-hno-pol</t>
        </is>
      </c>
      <c r="M54" t="n">
        <v>2</v>
      </c>
      <c r="N54" t="n">
        <v>0</v>
      </c>
    </row>
    <row r="55">
      <c r="A55" s="1" t="n">
        <v>53</v>
      </c>
      <c r="B55" t="n">
        <v>57</v>
      </c>
      <c r="C55" t="inlineStr">
        <is>
          <t>Prunella modularis</t>
        </is>
      </c>
      <c r="D55" t="inlineStr">
        <is>
          <t>a+b</t>
        </is>
      </c>
      <c r="E55" t="inlineStr">
        <is>
          <t>m</t>
        </is>
      </c>
      <c r="F55" t="inlineStr">
        <is>
          <t>5mn</t>
        </is>
      </c>
      <c r="G55" t="inlineStr">
        <is>
          <t>HNORMAL</t>
        </is>
      </c>
      <c r="H55" t="inlineStr">
        <is>
          <t>POLY</t>
        </is>
      </c>
      <c r="I55" t="inlineStr"/>
      <c r="J55" t="inlineStr"/>
      <c r="K55" t="n">
        <v>4</v>
      </c>
      <c r="L55" t="inlineStr">
        <is>
          <t>PrunModu-ab-5mn-m-hno-pol-ma</t>
        </is>
      </c>
      <c r="M55" t="n">
        <v>2</v>
      </c>
      <c r="N55" t="n">
        <v>1</v>
      </c>
    </row>
    <row r="56">
      <c r="A56" s="1" t="n">
        <v>54</v>
      </c>
      <c r="B56" t="n">
        <v>58</v>
      </c>
      <c r="C56" t="inlineStr">
        <is>
          <t>Prunella modularis</t>
        </is>
      </c>
      <c r="D56" t="inlineStr">
        <is>
          <t>a+b</t>
        </is>
      </c>
      <c r="E56" t="inlineStr">
        <is>
          <t>m</t>
        </is>
      </c>
      <c r="F56" t="inlineStr">
        <is>
          <t>5mn</t>
        </is>
      </c>
      <c r="G56" t="inlineStr">
        <is>
          <t>HNORMAL</t>
        </is>
      </c>
      <c r="H56" t="inlineStr">
        <is>
          <t>POLY</t>
        </is>
      </c>
      <c r="I56" t="inlineStr"/>
      <c r="J56" t="n">
        <v>151.3846980289072</v>
      </c>
      <c r="K56" t="inlineStr"/>
      <c r="L56" t="inlineStr">
        <is>
          <t>PrunModu-ab-5mn-m-hno-pol-ra</t>
        </is>
      </c>
      <c r="M56" t="n">
        <v>2</v>
      </c>
      <c r="N56" t="n">
        <v>1</v>
      </c>
    </row>
    <row r="57">
      <c r="A57" s="1" t="n">
        <v>55</v>
      </c>
      <c r="B57" t="n">
        <v>59</v>
      </c>
      <c r="C57" t="inlineStr">
        <is>
          <t>Prunella modularis</t>
        </is>
      </c>
      <c r="D57" t="inlineStr">
        <is>
          <t>a+b</t>
        </is>
      </c>
      <c r="E57" t="inlineStr">
        <is>
          <t>m</t>
        </is>
      </c>
      <c r="F57" t="inlineStr">
        <is>
          <t>5mn</t>
        </is>
      </c>
      <c r="G57" t="inlineStr">
        <is>
          <t>HNORMAL</t>
        </is>
      </c>
      <c r="H57" t="inlineStr">
        <is>
          <t>POLY</t>
        </is>
      </c>
      <c r="I57" t="inlineStr"/>
      <c r="J57" t="n">
        <v>156.2941801345967</v>
      </c>
      <c r="K57" t="n">
        <v>4</v>
      </c>
      <c r="L57" t="inlineStr">
        <is>
          <t>PrunModu-ab-5mn-m-hno-pol-ra-ma</t>
        </is>
      </c>
      <c r="M57" t="n">
        <v>2</v>
      </c>
      <c r="N57" t="n">
        <v>1</v>
      </c>
    </row>
    <row r="58">
      <c r="A58" s="1" t="n">
        <v>56</v>
      </c>
      <c r="B58" t="n">
        <v>60</v>
      </c>
      <c r="C58" t="inlineStr">
        <is>
          <t>Prunella modularis</t>
        </is>
      </c>
      <c r="D58" t="inlineStr">
        <is>
          <t>a+b</t>
        </is>
      </c>
      <c r="E58" t="inlineStr">
        <is>
          <t>m</t>
        </is>
      </c>
      <c r="F58" t="inlineStr">
        <is>
          <t>5mn</t>
        </is>
      </c>
      <c r="G58" t="inlineStr">
        <is>
          <t>HNORMAL</t>
        </is>
      </c>
      <c r="H58" t="inlineStr">
        <is>
          <t>POLY</t>
        </is>
      </c>
      <c r="I58" t="n">
        <v>24.97559221156294</v>
      </c>
      <c r="J58" t="inlineStr"/>
      <c r="K58" t="inlineStr"/>
      <c r="L58" t="inlineStr">
        <is>
          <t>PrunModu-ab-5mn-m-hno-pol-la</t>
        </is>
      </c>
      <c r="M58" t="n">
        <v>2</v>
      </c>
      <c r="N58" t="n">
        <v>1</v>
      </c>
    </row>
    <row r="59">
      <c r="A59" s="1" t="n">
        <v>57</v>
      </c>
      <c r="B59" t="n">
        <v>61</v>
      </c>
      <c r="C59" t="inlineStr">
        <is>
          <t>Prunella modularis</t>
        </is>
      </c>
      <c r="D59" t="inlineStr">
        <is>
          <t>a+b</t>
        </is>
      </c>
      <c r="E59" t="inlineStr">
        <is>
          <t>m</t>
        </is>
      </c>
      <c r="F59" t="inlineStr">
        <is>
          <t>5mn</t>
        </is>
      </c>
      <c r="G59" t="inlineStr">
        <is>
          <t>HNORMAL</t>
        </is>
      </c>
      <c r="H59" t="inlineStr">
        <is>
          <t>POLY</t>
        </is>
      </c>
      <c r="I59" t="n">
        <v>11.93994734434171</v>
      </c>
      <c r="J59" t="inlineStr"/>
      <c r="K59" t="n">
        <v>4</v>
      </c>
      <c r="L59" t="inlineStr">
        <is>
          <t>PrunModu-ab-5mn-m-hno-pol-la-ma</t>
        </is>
      </c>
      <c r="M59" t="n">
        <v>2</v>
      </c>
      <c r="N59" t="n">
        <v>1</v>
      </c>
    </row>
    <row r="60">
      <c r="A60" s="1" t="n">
        <v>58</v>
      </c>
      <c r="B60" t="n">
        <v>62</v>
      </c>
      <c r="C60" t="inlineStr">
        <is>
          <t>Prunella modularis</t>
        </is>
      </c>
      <c r="D60" t="inlineStr">
        <is>
          <t>a+b</t>
        </is>
      </c>
      <c r="E60" t="inlineStr">
        <is>
          <t>m</t>
        </is>
      </c>
      <c r="F60" t="inlineStr">
        <is>
          <t>5mn</t>
        </is>
      </c>
      <c r="G60" t="inlineStr">
        <is>
          <t>HNORMAL</t>
        </is>
      </c>
      <c r="H60" t="inlineStr">
        <is>
          <t>POLY</t>
        </is>
      </c>
      <c r="I60" t="n">
        <v>10.20167790632243</v>
      </c>
      <c r="J60" t="n">
        <v>147.9596896639827</v>
      </c>
      <c r="K60" t="inlineStr"/>
      <c r="L60" t="inlineStr">
        <is>
          <t>PrunModu-ab-5mn-m-hno-pol-la-ra</t>
        </is>
      </c>
      <c r="M60" t="n">
        <v>2</v>
      </c>
      <c r="N60" t="n">
        <v>1</v>
      </c>
    </row>
    <row r="61">
      <c r="A61" s="1" t="n">
        <v>59</v>
      </c>
      <c r="B61" t="n">
        <v>63</v>
      </c>
      <c r="C61" t="inlineStr">
        <is>
          <t>Prunella modularis</t>
        </is>
      </c>
      <c r="D61" t="inlineStr">
        <is>
          <t>a+b</t>
        </is>
      </c>
      <c r="E61" t="inlineStr">
        <is>
          <t>m</t>
        </is>
      </c>
      <c r="F61" t="inlineStr">
        <is>
          <t>5mn</t>
        </is>
      </c>
      <c r="G61" t="inlineStr">
        <is>
          <t>HNORMAL</t>
        </is>
      </c>
      <c r="H61" t="inlineStr">
        <is>
          <t>POLY</t>
        </is>
      </c>
      <c r="I61" t="n">
        <v>11.56210820544578</v>
      </c>
      <c r="J61" t="n">
        <v>151.6533409807107</v>
      </c>
      <c r="K61" t="n">
        <v>4</v>
      </c>
      <c r="L61" t="inlineStr">
        <is>
          <t>PrunModu-ab-5mn-m-hno-pol-la-ra-ma</t>
        </is>
      </c>
      <c r="M61" t="n">
        <v>2</v>
      </c>
      <c r="N61" t="n">
        <v>1</v>
      </c>
    </row>
    <row r="62">
      <c r="A62" s="1" t="n">
        <v>60</v>
      </c>
      <c r="B62" t="n">
        <v>65</v>
      </c>
      <c r="C62" t="inlineStr">
        <is>
          <t>Prunella modularis</t>
        </is>
      </c>
      <c r="D62" t="inlineStr">
        <is>
          <t>a+b</t>
        </is>
      </c>
      <c r="E62" t="inlineStr">
        <is>
          <t>m</t>
        </is>
      </c>
      <c r="F62" t="inlineStr">
        <is>
          <t>5mn</t>
        </is>
      </c>
      <c r="G62" t="inlineStr">
        <is>
          <t>HNORMAL</t>
        </is>
      </c>
      <c r="H62" t="inlineStr">
        <is>
          <t>POLY</t>
        </is>
      </c>
      <c r="I62" t="inlineStr"/>
      <c r="J62" t="n">
        <v>100</v>
      </c>
      <c r="K62" t="inlineStr"/>
      <c r="L62" t="inlineStr">
        <is>
          <t>PrunModu-ab-5mn-m-hno-pol-r100</t>
        </is>
      </c>
      <c r="M62" t="n">
        <v>2</v>
      </c>
      <c r="N62" t="n">
        <v>0</v>
      </c>
    </row>
    <row r="63">
      <c r="A63" s="1" t="n">
        <v>61</v>
      </c>
      <c r="B63" t="n">
        <v>66</v>
      </c>
      <c r="C63" t="inlineStr">
        <is>
          <t>Prunella modularis</t>
        </is>
      </c>
      <c r="D63" t="inlineStr">
        <is>
          <t>a+b</t>
        </is>
      </c>
      <c r="E63" t="inlineStr">
        <is>
          <t>m</t>
        </is>
      </c>
      <c r="F63" t="inlineStr">
        <is>
          <t>5mn</t>
        </is>
      </c>
      <c r="G63" t="inlineStr">
        <is>
          <t>HNORMAL</t>
        </is>
      </c>
      <c r="H63" t="inlineStr">
        <is>
          <t>POLY</t>
        </is>
      </c>
      <c r="I63" t="inlineStr"/>
      <c r="J63" t="n">
        <v>200</v>
      </c>
      <c r="K63" t="inlineStr"/>
      <c r="L63" t="inlineStr">
        <is>
          <t>PrunModu-ab-5mn-m-hno-pol-r200</t>
        </is>
      </c>
      <c r="M63" t="n">
        <v>2</v>
      </c>
      <c r="N63" t="n">
        <v>0</v>
      </c>
    </row>
    <row r="64">
      <c r="A64" s="1" t="n">
        <v>62</v>
      </c>
      <c r="B64" t="n">
        <v>67</v>
      </c>
      <c r="C64" t="inlineStr">
        <is>
          <t>Prunella modularis</t>
        </is>
      </c>
      <c r="D64" t="inlineStr">
        <is>
          <t>a+b</t>
        </is>
      </c>
      <c r="E64" t="inlineStr">
        <is>
          <t>m</t>
        </is>
      </c>
      <c r="F64" t="inlineStr">
        <is>
          <t>5mn</t>
        </is>
      </c>
      <c r="G64" t="inlineStr">
        <is>
          <t>HNORMAL</t>
        </is>
      </c>
      <c r="H64" t="inlineStr">
        <is>
          <t>POLY</t>
        </is>
      </c>
      <c r="I64" t="n">
        <v>20</v>
      </c>
      <c r="J64" t="inlineStr"/>
      <c r="K64" t="inlineStr"/>
      <c r="L64" t="inlineStr">
        <is>
          <t>PrunModu-ab-5mn-m-hno-pol-l20</t>
        </is>
      </c>
      <c r="M64" t="n">
        <v>2</v>
      </c>
      <c r="N64" t="n">
        <v>0</v>
      </c>
    </row>
    <row r="65">
      <c r="A65" s="1" t="n">
        <v>63</v>
      </c>
      <c r="B65" t="n">
        <v>68</v>
      </c>
      <c r="C65" t="inlineStr">
        <is>
          <t>Prunella modularis</t>
        </is>
      </c>
      <c r="D65" t="inlineStr">
        <is>
          <t>a+b</t>
        </is>
      </c>
      <c r="E65" t="inlineStr">
        <is>
          <t>m</t>
        </is>
      </c>
      <c r="F65" t="inlineStr">
        <is>
          <t>5mn</t>
        </is>
      </c>
      <c r="G65" t="inlineStr">
        <is>
          <t>HNORMAL</t>
        </is>
      </c>
      <c r="H65" t="inlineStr">
        <is>
          <t>POLY</t>
        </is>
      </c>
      <c r="I65" t="n">
        <v>20</v>
      </c>
      <c r="J65" t="n">
        <v>100</v>
      </c>
      <c r="K65" t="inlineStr"/>
      <c r="L65" t="inlineStr">
        <is>
          <t>PrunModu-ab-5mn-m-hno-pol-l20-r100</t>
        </is>
      </c>
      <c r="M65" t="n">
        <v>2</v>
      </c>
      <c r="N65" t="n">
        <v>0</v>
      </c>
    </row>
    <row r="66">
      <c r="A66" s="1" t="n">
        <v>64</v>
      </c>
      <c r="B66" t="n">
        <v>69</v>
      </c>
      <c r="C66" t="inlineStr">
        <is>
          <t>Prunella modularis</t>
        </is>
      </c>
      <c r="D66" t="inlineStr">
        <is>
          <t>a+b</t>
        </is>
      </c>
      <c r="E66" t="inlineStr">
        <is>
          <t>m</t>
        </is>
      </c>
      <c r="F66" t="inlineStr">
        <is>
          <t>5mn</t>
        </is>
      </c>
      <c r="G66" t="inlineStr">
        <is>
          <t>HNORMAL</t>
        </is>
      </c>
      <c r="H66" t="inlineStr">
        <is>
          <t>POLY</t>
        </is>
      </c>
      <c r="I66" t="n">
        <v>20</v>
      </c>
      <c r="J66" t="n">
        <v>200</v>
      </c>
      <c r="K66" t="inlineStr"/>
      <c r="L66" t="inlineStr">
        <is>
          <t>PrunModu-ab-5mn-m-hno-pol-l20-r200</t>
        </is>
      </c>
      <c r="M66" t="n">
        <v>2</v>
      </c>
      <c r="N66" t="n">
        <v>0</v>
      </c>
    </row>
    <row r="67">
      <c r="A67" s="1" t="n">
        <v>65</v>
      </c>
      <c r="B67" t="n">
        <v>70</v>
      </c>
      <c r="C67" t="inlineStr">
        <is>
          <t>Prunella modularis</t>
        </is>
      </c>
      <c r="D67" t="inlineStr">
        <is>
          <t>a+b</t>
        </is>
      </c>
      <c r="E67" t="inlineStr">
        <is>
          <t>m</t>
        </is>
      </c>
      <c r="F67" t="inlineStr">
        <is>
          <t>5mn</t>
        </is>
      </c>
      <c r="G67" t="inlineStr">
        <is>
          <t>HNORMAL</t>
        </is>
      </c>
      <c r="H67" t="inlineStr">
        <is>
          <t>POLY</t>
        </is>
      </c>
      <c r="I67" t="n">
        <v>50</v>
      </c>
      <c r="J67" t="inlineStr"/>
      <c r="K67" t="inlineStr"/>
      <c r="L67" t="inlineStr">
        <is>
          <t>PrunModu-ab-5mn-m-hno-pol-l50</t>
        </is>
      </c>
      <c r="M67" t="n">
        <v>2</v>
      </c>
      <c r="N67" t="n">
        <v>0</v>
      </c>
    </row>
    <row r="68">
      <c r="A68" s="1" t="n">
        <v>66</v>
      </c>
      <c r="B68" t="n">
        <v>71</v>
      </c>
      <c r="C68" t="inlineStr">
        <is>
          <t>Prunella modularis</t>
        </is>
      </c>
      <c r="D68" t="inlineStr">
        <is>
          <t>a+b</t>
        </is>
      </c>
      <c r="E68" t="inlineStr">
        <is>
          <t>m</t>
        </is>
      </c>
      <c r="F68" t="inlineStr">
        <is>
          <t>5mn</t>
        </is>
      </c>
      <c r="G68" t="inlineStr">
        <is>
          <t>HAZARD</t>
        </is>
      </c>
      <c r="H68" t="inlineStr">
        <is>
          <t>POLY</t>
        </is>
      </c>
      <c r="I68" t="inlineStr"/>
      <c r="J68" t="inlineStr"/>
      <c r="K68" t="inlineStr"/>
      <c r="L68" t="inlineStr">
        <is>
          <t>PrunModu-ab-5mn-m-haz-pol</t>
        </is>
      </c>
      <c r="M68" t="n">
        <v>2</v>
      </c>
      <c r="N68" t="n">
        <v>0</v>
      </c>
    </row>
    <row r="69">
      <c r="A69" s="1" t="n">
        <v>67</v>
      </c>
      <c r="B69" t="n">
        <v>72</v>
      </c>
      <c r="C69" t="inlineStr">
        <is>
          <t>Prunella modularis</t>
        </is>
      </c>
      <c r="D69" t="inlineStr">
        <is>
          <t>a+b</t>
        </is>
      </c>
      <c r="E69" t="inlineStr">
        <is>
          <t>m</t>
        </is>
      </c>
      <c r="F69" t="inlineStr">
        <is>
          <t>5mn</t>
        </is>
      </c>
      <c r="G69" t="inlineStr">
        <is>
          <t>HAZARD</t>
        </is>
      </c>
      <c r="H69" t="inlineStr">
        <is>
          <t>POLY</t>
        </is>
      </c>
      <c r="I69" t="inlineStr"/>
      <c r="J69" t="inlineStr"/>
      <c r="K69" t="n">
        <v>4</v>
      </c>
      <c r="L69" t="inlineStr">
        <is>
          <t>PrunModu-ab-5mn-m-haz-pol-ma</t>
        </is>
      </c>
      <c r="M69" t="n">
        <v>2</v>
      </c>
      <c r="N69" t="n">
        <v>1</v>
      </c>
    </row>
    <row r="70">
      <c r="A70" s="1" t="n">
        <v>68</v>
      </c>
      <c r="B70" t="n">
        <v>73</v>
      </c>
      <c r="C70" t="inlineStr">
        <is>
          <t>Prunella modularis</t>
        </is>
      </c>
      <c r="D70" t="inlineStr">
        <is>
          <t>a+b</t>
        </is>
      </c>
      <c r="E70" t="inlineStr">
        <is>
          <t>m</t>
        </is>
      </c>
      <c r="F70" t="inlineStr">
        <is>
          <t>5mn</t>
        </is>
      </c>
      <c r="G70" t="inlineStr">
        <is>
          <t>HAZARD</t>
        </is>
      </c>
      <c r="H70" t="inlineStr">
        <is>
          <t>POLY</t>
        </is>
      </c>
      <c r="I70" t="inlineStr"/>
      <c r="J70" t="n">
        <v>159.5533502590467</v>
      </c>
      <c r="K70" t="inlineStr"/>
      <c r="L70" t="inlineStr">
        <is>
          <t>PrunModu-ab-5mn-m-haz-pol-ra</t>
        </is>
      </c>
      <c r="M70" t="n">
        <v>2</v>
      </c>
      <c r="N70" t="n">
        <v>1</v>
      </c>
    </row>
    <row r="71">
      <c r="A71" s="1" t="n">
        <v>69</v>
      </c>
      <c r="B71" t="n">
        <v>74</v>
      </c>
      <c r="C71" t="inlineStr">
        <is>
          <t>Prunella modularis</t>
        </is>
      </c>
      <c r="D71" t="inlineStr">
        <is>
          <t>a+b</t>
        </is>
      </c>
      <c r="E71" t="inlineStr">
        <is>
          <t>m</t>
        </is>
      </c>
      <c r="F71" t="inlineStr">
        <is>
          <t>5mn</t>
        </is>
      </c>
      <c r="G71" t="inlineStr">
        <is>
          <t>HAZARD</t>
        </is>
      </c>
      <c r="H71" t="inlineStr">
        <is>
          <t>POLY</t>
        </is>
      </c>
      <c r="I71" t="inlineStr"/>
      <c r="J71" t="n">
        <v>159.7295019584809</v>
      </c>
      <c r="K71" t="n">
        <v>4</v>
      </c>
      <c r="L71" t="inlineStr">
        <is>
          <t>PrunModu-ab-5mn-m-haz-pol-ra-ma</t>
        </is>
      </c>
      <c r="M71" t="n">
        <v>2</v>
      </c>
      <c r="N71" t="n">
        <v>1</v>
      </c>
    </row>
    <row r="72">
      <c r="A72" s="1" t="n">
        <v>70</v>
      </c>
      <c r="B72" t="n">
        <v>75</v>
      </c>
      <c r="C72" t="inlineStr">
        <is>
          <t>Prunella modularis</t>
        </is>
      </c>
      <c r="D72" t="inlineStr">
        <is>
          <t>a+b</t>
        </is>
      </c>
      <c r="E72" t="inlineStr">
        <is>
          <t>m</t>
        </is>
      </c>
      <c r="F72" t="inlineStr">
        <is>
          <t>5mn</t>
        </is>
      </c>
      <c r="G72" t="inlineStr">
        <is>
          <t>HAZARD</t>
        </is>
      </c>
      <c r="H72" t="inlineStr">
        <is>
          <t>POLY</t>
        </is>
      </c>
      <c r="I72" t="n">
        <v>10.17703506039249</v>
      </c>
      <c r="J72" t="inlineStr"/>
      <c r="K72" t="inlineStr"/>
      <c r="L72" t="inlineStr">
        <is>
          <t>PrunModu-ab-5mn-m-haz-pol-la</t>
        </is>
      </c>
      <c r="M72" t="n">
        <v>2</v>
      </c>
      <c r="N72" t="n">
        <v>1</v>
      </c>
    </row>
    <row r="73">
      <c r="A73" s="1" t="n">
        <v>71</v>
      </c>
      <c r="B73" t="n">
        <v>76</v>
      </c>
      <c r="C73" t="inlineStr">
        <is>
          <t>Prunella modularis</t>
        </is>
      </c>
      <c r="D73" t="inlineStr">
        <is>
          <t>a+b</t>
        </is>
      </c>
      <c r="E73" t="inlineStr">
        <is>
          <t>m</t>
        </is>
      </c>
      <c r="F73" t="inlineStr">
        <is>
          <t>5mn</t>
        </is>
      </c>
      <c r="G73" t="inlineStr">
        <is>
          <t>HAZARD</t>
        </is>
      </c>
      <c r="H73" t="inlineStr">
        <is>
          <t>POLY</t>
        </is>
      </c>
      <c r="I73" t="n">
        <v>16.06104650572295</v>
      </c>
      <c r="J73" t="inlineStr"/>
      <c r="K73" t="n">
        <v>4</v>
      </c>
      <c r="L73" t="inlineStr">
        <is>
          <t>PrunModu-ab-5mn-m-haz-pol-la-ma</t>
        </is>
      </c>
      <c r="M73" t="n">
        <v>2</v>
      </c>
      <c r="N73" t="n">
        <v>1</v>
      </c>
    </row>
    <row r="74">
      <c r="A74" s="1" t="n">
        <v>72</v>
      </c>
      <c r="B74" t="n">
        <v>77</v>
      </c>
      <c r="C74" t="inlineStr">
        <is>
          <t>Prunella modularis</t>
        </is>
      </c>
      <c r="D74" t="inlineStr">
        <is>
          <t>a+b</t>
        </is>
      </c>
      <c r="E74" t="inlineStr">
        <is>
          <t>m</t>
        </is>
      </c>
      <c r="F74" t="inlineStr">
        <is>
          <t>5mn</t>
        </is>
      </c>
      <c r="G74" t="inlineStr">
        <is>
          <t>HAZARD</t>
        </is>
      </c>
      <c r="H74" t="inlineStr">
        <is>
          <t>POLY</t>
        </is>
      </c>
      <c r="I74" t="n">
        <v>13.28418775842609</v>
      </c>
      <c r="J74" t="n">
        <v>151.1851894099858</v>
      </c>
      <c r="K74" t="inlineStr"/>
      <c r="L74" t="inlineStr">
        <is>
          <t>PrunModu-ab-5mn-m-haz-pol-la-ra</t>
        </is>
      </c>
      <c r="M74" t="n">
        <v>2</v>
      </c>
      <c r="N74" t="n">
        <v>1</v>
      </c>
    </row>
    <row r="75">
      <c r="A75" s="1" t="n">
        <v>73</v>
      </c>
      <c r="B75" t="n">
        <v>78</v>
      </c>
      <c r="C75" t="inlineStr">
        <is>
          <t>Prunella modularis</t>
        </is>
      </c>
      <c r="D75" t="inlineStr">
        <is>
          <t>a+b</t>
        </is>
      </c>
      <c r="E75" t="inlineStr">
        <is>
          <t>m</t>
        </is>
      </c>
      <c r="F75" t="inlineStr">
        <is>
          <t>5mn</t>
        </is>
      </c>
      <c r="G75" t="inlineStr">
        <is>
          <t>HAZARD</t>
        </is>
      </c>
      <c r="H75" t="inlineStr">
        <is>
          <t>POLY</t>
        </is>
      </c>
      <c r="I75" t="n">
        <v>19.05523652726791</v>
      </c>
      <c r="J75" t="n">
        <v>159.7295722300595</v>
      </c>
      <c r="K75" t="n">
        <v>7</v>
      </c>
      <c r="L75" t="inlineStr">
        <is>
          <t>PrunModu-ab-5mn-m-haz-pol-la-ra-ma</t>
        </is>
      </c>
      <c r="M75" t="n">
        <v>2</v>
      </c>
      <c r="N75" t="n">
        <v>1</v>
      </c>
    </row>
    <row r="76">
      <c r="A76" s="1" t="n">
        <v>74</v>
      </c>
      <c r="B76" t="n">
        <v>80</v>
      </c>
      <c r="C76" t="inlineStr">
        <is>
          <t>Prunella modularis</t>
        </is>
      </c>
      <c r="D76" t="inlineStr">
        <is>
          <t>a+b</t>
        </is>
      </c>
      <c r="E76" t="inlineStr">
        <is>
          <t>m</t>
        </is>
      </c>
      <c r="F76" t="inlineStr">
        <is>
          <t>5mn</t>
        </is>
      </c>
      <c r="G76" t="inlineStr">
        <is>
          <t>HAZARD</t>
        </is>
      </c>
      <c r="H76" t="inlineStr">
        <is>
          <t>POLY</t>
        </is>
      </c>
      <c r="I76" t="inlineStr"/>
      <c r="J76" t="n">
        <v>100</v>
      </c>
      <c r="K76" t="inlineStr"/>
      <c r="L76" t="inlineStr">
        <is>
          <t>PrunModu-ab-5mn-m-haz-pol-r100</t>
        </is>
      </c>
      <c r="M76" t="n">
        <v>2</v>
      </c>
      <c r="N76" t="n">
        <v>0</v>
      </c>
    </row>
    <row r="77">
      <c r="A77" s="1" t="n">
        <v>75</v>
      </c>
      <c r="B77" t="n">
        <v>81</v>
      </c>
      <c r="C77" t="inlineStr">
        <is>
          <t>Prunella modularis</t>
        </is>
      </c>
      <c r="D77" t="inlineStr">
        <is>
          <t>a+b</t>
        </is>
      </c>
      <c r="E77" t="inlineStr">
        <is>
          <t>m</t>
        </is>
      </c>
      <c r="F77" t="inlineStr">
        <is>
          <t>5mn</t>
        </is>
      </c>
      <c r="G77" t="inlineStr">
        <is>
          <t>HAZARD</t>
        </is>
      </c>
      <c r="H77" t="inlineStr">
        <is>
          <t>POLY</t>
        </is>
      </c>
      <c r="I77" t="inlineStr"/>
      <c r="J77" t="n">
        <v>200</v>
      </c>
      <c r="K77" t="inlineStr"/>
      <c r="L77" t="inlineStr">
        <is>
          <t>PrunModu-ab-5mn-m-haz-pol-r200</t>
        </is>
      </c>
      <c r="M77" t="n">
        <v>2</v>
      </c>
      <c r="N77" t="n">
        <v>0</v>
      </c>
    </row>
    <row r="78">
      <c r="A78" s="1" t="n">
        <v>76</v>
      </c>
      <c r="B78" t="n">
        <v>82</v>
      </c>
      <c r="C78" t="inlineStr">
        <is>
          <t>Prunella modularis</t>
        </is>
      </c>
      <c r="D78" t="inlineStr">
        <is>
          <t>a+b</t>
        </is>
      </c>
      <c r="E78" t="inlineStr">
        <is>
          <t>m</t>
        </is>
      </c>
      <c r="F78" t="inlineStr">
        <is>
          <t>5mn</t>
        </is>
      </c>
      <c r="G78" t="inlineStr">
        <is>
          <t>HAZARD</t>
        </is>
      </c>
      <c r="H78" t="inlineStr">
        <is>
          <t>POLY</t>
        </is>
      </c>
      <c r="I78" t="n">
        <v>20</v>
      </c>
      <c r="J78" t="inlineStr"/>
      <c r="K78" t="inlineStr"/>
      <c r="L78" t="inlineStr">
        <is>
          <t>PrunModu-ab-5mn-m-haz-pol-l20</t>
        </is>
      </c>
      <c r="M78" t="n">
        <v>2</v>
      </c>
      <c r="N78" t="n">
        <v>0</v>
      </c>
    </row>
    <row r="79">
      <c r="A79" s="1" t="n">
        <v>77</v>
      </c>
      <c r="B79" t="n">
        <v>83</v>
      </c>
      <c r="C79" t="inlineStr">
        <is>
          <t>Prunella modularis</t>
        </is>
      </c>
      <c r="D79" t="inlineStr">
        <is>
          <t>a+b</t>
        </is>
      </c>
      <c r="E79" t="inlineStr">
        <is>
          <t>m</t>
        </is>
      </c>
      <c r="F79" t="inlineStr">
        <is>
          <t>5mn</t>
        </is>
      </c>
      <c r="G79" t="inlineStr">
        <is>
          <t>HAZARD</t>
        </is>
      </c>
      <c r="H79" t="inlineStr">
        <is>
          <t>POLY</t>
        </is>
      </c>
      <c r="I79" t="n">
        <v>20</v>
      </c>
      <c r="J79" t="n">
        <v>100</v>
      </c>
      <c r="K79" t="inlineStr"/>
      <c r="L79" t="inlineStr">
        <is>
          <t>PrunModu-ab-5mn-m-haz-pol-l20-r100</t>
        </is>
      </c>
      <c r="M79" t="n">
        <v>2</v>
      </c>
      <c r="N79" t="n">
        <v>0</v>
      </c>
    </row>
    <row r="80">
      <c r="A80" s="1" t="n">
        <v>78</v>
      </c>
      <c r="B80" t="n">
        <v>84</v>
      </c>
      <c r="C80" t="inlineStr">
        <is>
          <t>Prunella modularis</t>
        </is>
      </c>
      <c r="D80" t="inlineStr">
        <is>
          <t>a+b</t>
        </is>
      </c>
      <c r="E80" t="inlineStr">
        <is>
          <t>m</t>
        </is>
      </c>
      <c r="F80" t="inlineStr">
        <is>
          <t>5mn</t>
        </is>
      </c>
      <c r="G80" t="inlineStr">
        <is>
          <t>HAZARD</t>
        </is>
      </c>
      <c r="H80" t="inlineStr">
        <is>
          <t>POLY</t>
        </is>
      </c>
      <c r="I80" t="n">
        <v>20</v>
      </c>
      <c r="J80" t="n">
        <v>200</v>
      </c>
      <c r="K80" t="inlineStr"/>
      <c r="L80" t="inlineStr">
        <is>
          <t>PrunModu-ab-5mn-m-haz-pol-l20-r200</t>
        </is>
      </c>
      <c r="M80" t="n">
        <v>2</v>
      </c>
      <c r="N80" t="n">
        <v>0</v>
      </c>
    </row>
    <row r="81">
      <c r="A81" s="1" t="n">
        <v>79</v>
      </c>
      <c r="B81" t="n">
        <v>85</v>
      </c>
      <c r="C81" t="inlineStr">
        <is>
          <t>Prunella modularis</t>
        </is>
      </c>
      <c r="D81" t="inlineStr">
        <is>
          <t>a+b</t>
        </is>
      </c>
      <c r="E81" t="inlineStr">
        <is>
          <t>m</t>
        </is>
      </c>
      <c r="F81" t="inlineStr">
        <is>
          <t>5mn</t>
        </is>
      </c>
      <c r="G81" t="inlineStr">
        <is>
          <t>HAZARD</t>
        </is>
      </c>
      <c r="H81" t="inlineStr">
        <is>
          <t>POLY</t>
        </is>
      </c>
      <c r="I81" t="n">
        <v>50</v>
      </c>
      <c r="J81" t="inlineStr"/>
      <c r="K81" t="inlineStr"/>
      <c r="L81" t="inlineStr">
        <is>
          <t>PrunModu-ab-5mn-m-haz-pol-l50</t>
        </is>
      </c>
      <c r="M81" t="n">
        <v>2</v>
      </c>
      <c r="N81" t="n">
        <v>0</v>
      </c>
    </row>
    <row r="82">
      <c r="A82" s="1" t="n">
        <v>80</v>
      </c>
      <c r="B82" t="n">
        <v>86</v>
      </c>
      <c r="C82" t="inlineStr">
        <is>
          <t>Prunella modularis</t>
        </is>
      </c>
      <c r="D82" t="inlineStr">
        <is>
          <t>a+b</t>
        </is>
      </c>
      <c r="E82" t="inlineStr">
        <is>
          <t>m</t>
        </is>
      </c>
      <c r="F82" t="inlineStr">
        <is>
          <t>10mn</t>
        </is>
      </c>
      <c r="G82" t="inlineStr">
        <is>
          <t>HNORMAL</t>
        </is>
      </c>
      <c r="H82" t="inlineStr">
        <is>
          <t>POLY</t>
        </is>
      </c>
      <c r="I82" t="inlineStr"/>
      <c r="J82" t="inlineStr"/>
      <c r="K82" t="inlineStr"/>
      <c r="L82" t="inlineStr">
        <is>
          <t>PrunModu-ab-10mn-m-hno-pol</t>
        </is>
      </c>
      <c r="M82" t="n">
        <v>3</v>
      </c>
      <c r="N82" t="n">
        <v>0</v>
      </c>
    </row>
    <row r="83">
      <c r="A83" s="1" t="n">
        <v>81</v>
      </c>
      <c r="B83" t="n">
        <v>87</v>
      </c>
      <c r="C83" t="inlineStr">
        <is>
          <t>Prunella modularis</t>
        </is>
      </c>
      <c r="D83" t="inlineStr">
        <is>
          <t>a+b</t>
        </is>
      </c>
      <c r="E83" t="inlineStr">
        <is>
          <t>m</t>
        </is>
      </c>
      <c r="F83" t="inlineStr">
        <is>
          <t>10mn</t>
        </is>
      </c>
      <c r="G83" t="inlineStr">
        <is>
          <t>HNORMAL</t>
        </is>
      </c>
      <c r="H83" t="inlineStr">
        <is>
          <t>POLY</t>
        </is>
      </c>
      <c r="I83" t="inlineStr"/>
      <c r="J83" t="inlineStr"/>
      <c r="K83" t="n">
        <v>7</v>
      </c>
      <c r="L83" t="inlineStr">
        <is>
          <t>PrunModu-ab-10mn-m-hno-pol-ma</t>
        </is>
      </c>
      <c r="M83" t="n">
        <v>3</v>
      </c>
      <c r="N83" t="n">
        <v>1</v>
      </c>
    </row>
    <row r="84">
      <c r="A84" s="1" t="n">
        <v>82</v>
      </c>
      <c r="B84" t="n">
        <v>88</v>
      </c>
      <c r="C84" t="inlineStr">
        <is>
          <t>Prunella modularis</t>
        </is>
      </c>
      <c r="D84" t="inlineStr">
        <is>
          <t>a+b</t>
        </is>
      </c>
      <c r="E84" t="inlineStr">
        <is>
          <t>m</t>
        </is>
      </c>
      <c r="F84" t="inlineStr">
        <is>
          <t>10mn</t>
        </is>
      </c>
      <c r="G84" t="inlineStr">
        <is>
          <t>HNORMAL</t>
        </is>
      </c>
      <c r="H84" t="inlineStr">
        <is>
          <t>POLY</t>
        </is>
      </c>
      <c r="I84" t="inlineStr"/>
      <c r="J84" t="n">
        <v>176.6101324537052</v>
      </c>
      <c r="K84" t="inlineStr"/>
      <c r="L84" t="inlineStr">
        <is>
          <t>PrunModu-ab-10mn-m-hno-pol-ra</t>
        </is>
      </c>
      <c r="M84" t="n">
        <v>3</v>
      </c>
      <c r="N84" t="n">
        <v>1</v>
      </c>
    </row>
    <row r="85">
      <c r="A85" s="1" t="n">
        <v>83</v>
      </c>
      <c r="B85" t="n">
        <v>89</v>
      </c>
      <c r="C85" t="inlineStr">
        <is>
          <t>Prunella modularis</t>
        </is>
      </c>
      <c r="D85" t="inlineStr">
        <is>
          <t>a+b</t>
        </is>
      </c>
      <c r="E85" t="inlineStr">
        <is>
          <t>m</t>
        </is>
      </c>
      <c r="F85" t="inlineStr">
        <is>
          <t>10mn</t>
        </is>
      </c>
      <c r="G85" t="inlineStr">
        <is>
          <t>HNORMAL</t>
        </is>
      </c>
      <c r="H85" t="inlineStr">
        <is>
          <t>POLY</t>
        </is>
      </c>
      <c r="I85" t="inlineStr"/>
      <c r="J85" t="n">
        <v>177.2588103165699</v>
      </c>
      <c r="K85" t="n">
        <v>7</v>
      </c>
      <c r="L85" t="inlineStr">
        <is>
          <t>PrunModu-ab-10mn-m-hno-pol-ra-ma</t>
        </is>
      </c>
      <c r="M85" t="n">
        <v>3</v>
      </c>
      <c r="N85" t="n">
        <v>1</v>
      </c>
    </row>
    <row r="86">
      <c r="A86" s="1" t="n">
        <v>84</v>
      </c>
      <c r="B86" t="n">
        <v>90</v>
      </c>
      <c r="C86" t="inlineStr">
        <is>
          <t>Prunella modularis</t>
        </is>
      </c>
      <c r="D86" t="inlineStr">
        <is>
          <t>a+b</t>
        </is>
      </c>
      <c r="E86" t="inlineStr">
        <is>
          <t>m</t>
        </is>
      </c>
      <c r="F86" t="inlineStr">
        <is>
          <t>10mn</t>
        </is>
      </c>
      <c r="G86" t="inlineStr">
        <is>
          <t>HNORMAL</t>
        </is>
      </c>
      <c r="H86" t="inlineStr">
        <is>
          <t>POLY</t>
        </is>
      </c>
      <c r="I86" t="n">
        <v>28.78459916325228</v>
      </c>
      <c r="J86" t="inlineStr"/>
      <c r="K86" t="inlineStr"/>
      <c r="L86" t="inlineStr">
        <is>
          <t>PrunModu-ab-10mn-m-hno-pol-la</t>
        </is>
      </c>
      <c r="M86" t="n">
        <v>3</v>
      </c>
      <c r="N86" t="n">
        <v>1</v>
      </c>
    </row>
    <row r="87">
      <c r="A87" s="1" t="n">
        <v>85</v>
      </c>
      <c r="B87" t="n">
        <v>91</v>
      </c>
      <c r="C87" t="inlineStr">
        <is>
          <t>Prunella modularis</t>
        </is>
      </c>
      <c r="D87" t="inlineStr">
        <is>
          <t>a+b</t>
        </is>
      </c>
      <c r="E87" t="inlineStr">
        <is>
          <t>m</t>
        </is>
      </c>
      <c r="F87" t="inlineStr">
        <is>
          <t>10mn</t>
        </is>
      </c>
      <c r="G87" t="inlineStr">
        <is>
          <t>HNORMAL</t>
        </is>
      </c>
      <c r="H87" t="inlineStr">
        <is>
          <t>POLY</t>
        </is>
      </c>
      <c r="I87" t="n">
        <v>22.45614522024664</v>
      </c>
      <c r="J87" t="inlineStr"/>
      <c r="K87" t="n">
        <v>5</v>
      </c>
      <c r="L87" t="inlineStr">
        <is>
          <t>PrunModu-ab-10mn-m-hno-pol-la-ma</t>
        </is>
      </c>
      <c r="M87" t="n">
        <v>3</v>
      </c>
      <c r="N87" t="n">
        <v>1</v>
      </c>
    </row>
    <row r="88">
      <c r="A88" s="1" t="n">
        <v>86</v>
      </c>
      <c r="B88" t="n">
        <v>92</v>
      </c>
      <c r="C88" t="inlineStr">
        <is>
          <t>Prunella modularis</t>
        </is>
      </c>
      <c r="D88" t="inlineStr">
        <is>
          <t>a+b</t>
        </is>
      </c>
      <c r="E88" t="inlineStr">
        <is>
          <t>m</t>
        </is>
      </c>
      <c r="F88" t="inlineStr">
        <is>
          <t>10mn</t>
        </is>
      </c>
      <c r="G88" t="inlineStr">
        <is>
          <t>HNORMAL</t>
        </is>
      </c>
      <c r="H88" t="inlineStr">
        <is>
          <t>POLY</t>
        </is>
      </c>
      <c r="I88" t="n">
        <v>25.04255390479987</v>
      </c>
      <c r="J88" t="n">
        <v>180.678740112737</v>
      </c>
      <c r="K88" t="inlineStr"/>
      <c r="L88" t="inlineStr">
        <is>
          <t>PrunModu-ab-10mn-m-hno-pol-la-ra</t>
        </is>
      </c>
      <c r="M88" t="n">
        <v>3</v>
      </c>
      <c r="N88" t="n">
        <v>1</v>
      </c>
    </row>
    <row r="89">
      <c r="A89" s="1" t="n">
        <v>87</v>
      </c>
      <c r="B89" t="n">
        <v>93</v>
      </c>
      <c r="C89" t="inlineStr">
        <is>
          <t>Prunella modularis</t>
        </is>
      </c>
      <c r="D89" t="inlineStr">
        <is>
          <t>a+b</t>
        </is>
      </c>
      <c r="E89" t="inlineStr">
        <is>
          <t>m</t>
        </is>
      </c>
      <c r="F89" t="inlineStr">
        <is>
          <t>10mn</t>
        </is>
      </c>
      <c r="G89" t="inlineStr">
        <is>
          <t>HNORMAL</t>
        </is>
      </c>
      <c r="H89" t="inlineStr">
        <is>
          <t>POLY</t>
        </is>
      </c>
      <c r="I89" t="n">
        <v>20.59197284686253</v>
      </c>
      <c r="J89" t="n">
        <v>182.1982226040456</v>
      </c>
      <c r="K89" t="n">
        <v>6</v>
      </c>
      <c r="L89" t="inlineStr">
        <is>
          <t>PrunModu-ab-10mn-m-hno-pol-la-ra-ma</t>
        </is>
      </c>
      <c r="M89" t="n">
        <v>3</v>
      </c>
      <c r="N89" t="n">
        <v>1</v>
      </c>
    </row>
    <row r="90">
      <c r="A90" s="1" t="n">
        <v>88</v>
      </c>
      <c r="B90" t="n">
        <v>95</v>
      </c>
      <c r="C90" t="inlineStr">
        <is>
          <t>Prunella modularis</t>
        </is>
      </c>
      <c r="D90" t="inlineStr">
        <is>
          <t>a+b</t>
        </is>
      </c>
      <c r="E90" t="inlineStr">
        <is>
          <t>m</t>
        </is>
      </c>
      <c r="F90" t="inlineStr">
        <is>
          <t>10mn</t>
        </is>
      </c>
      <c r="G90" t="inlineStr">
        <is>
          <t>HNORMAL</t>
        </is>
      </c>
      <c r="H90" t="inlineStr">
        <is>
          <t>POLY</t>
        </is>
      </c>
      <c r="I90" t="inlineStr"/>
      <c r="J90" t="n">
        <v>100</v>
      </c>
      <c r="K90" t="inlineStr"/>
      <c r="L90" t="inlineStr">
        <is>
          <t>PrunModu-ab-10mn-m-hno-pol-r100</t>
        </is>
      </c>
      <c r="M90" t="n">
        <v>3</v>
      </c>
      <c r="N90" t="n">
        <v>0</v>
      </c>
    </row>
    <row r="91">
      <c r="A91" s="1" t="n">
        <v>89</v>
      </c>
      <c r="B91" t="n">
        <v>96</v>
      </c>
      <c r="C91" t="inlineStr">
        <is>
          <t>Prunella modularis</t>
        </is>
      </c>
      <c r="D91" t="inlineStr">
        <is>
          <t>a+b</t>
        </is>
      </c>
      <c r="E91" t="inlineStr">
        <is>
          <t>m</t>
        </is>
      </c>
      <c r="F91" t="inlineStr">
        <is>
          <t>10mn</t>
        </is>
      </c>
      <c r="G91" t="inlineStr">
        <is>
          <t>HNORMAL</t>
        </is>
      </c>
      <c r="H91" t="inlineStr">
        <is>
          <t>POLY</t>
        </is>
      </c>
      <c r="I91" t="inlineStr"/>
      <c r="J91" t="n">
        <v>200</v>
      </c>
      <c r="K91" t="inlineStr"/>
      <c r="L91" t="inlineStr">
        <is>
          <t>PrunModu-ab-10mn-m-hno-pol-r200</t>
        </is>
      </c>
      <c r="M91" t="n">
        <v>3</v>
      </c>
      <c r="N91" t="n">
        <v>0</v>
      </c>
    </row>
    <row r="92">
      <c r="A92" s="1" t="n">
        <v>90</v>
      </c>
      <c r="B92" t="n">
        <v>97</v>
      </c>
      <c r="C92" t="inlineStr">
        <is>
          <t>Prunella modularis</t>
        </is>
      </c>
      <c r="D92" t="inlineStr">
        <is>
          <t>a+b</t>
        </is>
      </c>
      <c r="E92" t="inlineStr">
        <is>
          <t>m</t>
        </is>
      </c>
      <c r="F92" t="inlineStr">
        <is>
          <t>10mn</t>
        </is>
      </c>
      <c r="G92" t="inlineStr">
        <is>
          <t>HNORMAL</t>
        </is>
      </c>
      <c r="H92" t="inlineStr">
        <is>
          <t>POLY</t>
        </is>
      </c>
      <c r="I92" t="n">
        <v>20</v>
      </c>
      <c r="J92" t="inlineStr"/>
      <c r="K92" t="inlineStr"/>
      <c r="L92" t="inlineStr">
        <is>
          <t>PrunModu-ab-10mn-m-hno-pol-l20</t>
        </is>
      </c>
      <c r="M92" t="n">
        <v>3</v>
      </c>
      <c r="N92" t="n">
        <v>0</v>
      </c>
    </row>
    <row r="93">
      <c r="A93" s="1" t="n">
        <v>91</v>
      </c>
      <c r="B93" t="n">
        <v>98</v>
      </c>
      <c r="C93" t="inlineStr">
        <is>
          <t>Prunella modularis</t>
        </is>
      </c>
      <c r="D93" t="inlineStr">
        <is>
          <t>a+b</t>
        </is>
      </c>
      <c r="E93" t="inlineStr">
        <is>
          <t>m</t>
        </is>
      </c>
      <c r="F93" t="inlineStr">
        <is>
          <t>10mn</t>
        </is>
      </c>
      <c r="G93" t="inlineStr">
        <is>
          <t>HNORMAL</t>
        </is>
      </c>
      <c r="H93" t="inlineStr">
        <is>
          <t>POLY</t>
        </is>
      </c>
      <c r="I93" t="n">
        <v>20</v>
      </c>
      <c r="J93" t="n">
        <v>100</v>
      </c>
      <c r="K93" t="inlineStr"/>
      <c r="L93" t="inlineStr">
        <is>
          <t>PrunModu-ab-10mn-m-hno-pol-l20-r100</t>
        </is>
      </c>
      <c r="M93" t="n">
        <v>3</v>
      </c>
      <c r="N93" t="n">
        <v>0</v>
      </c>
    </row>
    <row r="94">
      <c r="A94" s="1" t="n">
        <v>92</v>
      </c>
      <c r="B94" t="n">
        <v>99</v>
      </c>
      <c r="C94" t="inlineStr">
        <is>
          <t>Prunella modularis</t>
        </is>
      </c>
      <c r="D94" t="inlineStr">
        <is>
          <t>a+b</t>
        </is>
      </c>
      <c r="E94" t="inlineStr">
        <is>
          <t>m</t>
        </is>
      </c>
      <c r="F94" t="inlineStr">
        <is>
          <t>10mn</t>
        </is>
      </c>
      <c r="G94" t="inlineStr">
        <is>
          <t>HNORMAL</t>
        </is>
      </c>
      <c r="H94" t="inlineStr">
        <is>
          <t>POLY</t>
        </is>
      </c>
      <c r="I94" t="n">
        <v>20</v>
      </c>
      <c r="J94" t="n">
        <v>200</v>
      </c>
      <c r="K94" t="inlineStr"/>
      <c r="L94" t="inlineStr">
        <is>
          <t>PrunModu-ab-10mn-m-hno-pol-l20-r200</t>
        </is>
      </c>
      <c r="M94" t="n">
        <v>3</v>
      </c>
      <c r="N94" t="n">
        <v>0</v>
      </c>
    </row>
    <row r="95">
      <c r="A95" s="1" t="n">
        <v>93</v>
      </c>
      <c r="B95" t="n">
        <v>100</v>
      </c>
      <c r="C95" t="inlineStr">
        <is>
          <t>Prunella modularis</t>
        </is>
      </c>
      <c r="D95" t="inlineStr">
        <is>
          <t>a+b</t>
        </is>
      </c>
      <c r="E95" t="inlineStr">
        <is>
          <t>m</t>
        </is>
      </c>
      <c r="F95" t="inlineStr">
        <is>
          <t>10mn</t>
        </is>
      </c>
      <c r="G95" t="inlineStr">
        <is>
          <t>HNORMAL</t>
        </is>
      </c>
      <c r="H95" t="inlineStr">
        <is>
          <t>POLY</t>
        </is>
      </c>
      <c r="I95" t="n">
        <v>50</v>
      </c>
      <c r="J95" t="inlineStr"/>
      <c r="K95" t="inlineStr"/>
      <c r="L95" t="inlineStr">
        <is>
          <t>PrunModu-ab-10mn-m-hno-pol-l50</t>
        </is>
      </c>
      <c r="M95" t="n">
        <v>3</v>
      </c>
      <c r="N95" t="n">
        <v>0</v>
      </c>
    </row>
    <row r="96">
      <c r="A96" s="1" t="n">
        <v>94</v>
      </c>
      <c r="B96" t="n">
        <v>101</v>
      </c>
      <c r="C96" t="inlineStr">
        <is>
          <t>Prunella modularis</t>
        </is>
      </c>
      <c r="D96" t="inlineStr">
        <is>
          <t>a+b</t>
        </is>
      </c>
      <c r="E96" t="inlineStr">
        <is>
          <t>m</t>
        </is>
      </c>
      <c r="F96" t="inlineStr">
        <is>
          <t>10mn</t>
        </is>
      </c>
      <c r="G96" t="inlineStr">
        <is>
          <t>HAZARD</t>
        </is>
      </c>
      <c r="H96" t="inlineStr">
        <is>
          <t>POLY</t>
        </is>
      </c>
      <c r="I96" t="inlineStr"/>
      <c r="J96" t="inlineStr"/>
      <c r="K96" t="inlineStr"/>
      <c r="L96" t="inlineStr">
        <is>
          <t>PrunModu-ab-10mn-m-haz-pol</t>
        </is>
      </c>
      <c r="M96" t="n">
        <v>3</v>
      </c>
      <c r="N96" t="n">
        <v>0</v>
      </c>
    </row>
    <row r="97">
      <c r="A97" s="1" t="n">
        <v>95</v>
      </c>
      <c r="B97" t="n">
        <v>102</v>
      </c>
      <c r="C97" t="inlineStr">
        <is>
          <t>Prunella modularis</t>
        </is>
      </c>
      <c r="D97" t="inlineStr">
        <is>
          <t>a+b</t>
        </is>
      </c>
      <c r="E97" t="inlineStr">
        <is>
          <t>m</t>
        </is>
      </c>
      <c r="F97" t="inlineStr">
        <is>
          <t>10mn</t>
        </is>
      </c>
      <c r="G97" t="inlineStr">
        <is>
          <t>HAZARD</t>
        </is>
      </c>
      <c r="H97" t="inlineStr">
        <is>
          <t>POLY</t>
        </is>
      </c>
      <c r="I97" t="inlineStr"/>
      <c r="J97" t="inlineStr"/>
      <c r="K97" t="n">
        <v>6</v>
      </c>
      <c r="L97" t="inlineStr">
        <is>
          <t>PrunModu-ab-10mn-m-haz-pol-ma</t>
        </is>
      </c>
      <c r="M97" t="n">
        <v>3</v>
      </c>
      <c r="N97" t="n">
        <v>1</v>
      </c>
    </row>
    <row r="98">
      <c r="A98" s="1" t="n">
        <v>96</v>
      </c>
      <c r="B98" t="n">
        <v>103</v>
      </c>
      <c r="C98" t="inlineStr">
        <is>
          <t>Prunella modularis</t>
        </is>
      </c>
      <c r="D98" t="inlineStr">
        <is>
          <t>a+b</t>
        </is>
      </c>
      <c r="E98" t="inlineStr">
        <is>
          <t>m</t>
        </is>
      </c>
      <c r="F98" t="inlineStr">
        <is>
          <t>10mn</t>
        </is>
      </c>
      <c r="G98" t="inlineStr">
        <is>
          <t>HAZARD</t>
        </is>
      </c>
      <c r="H98" t="inlineStr">
        <is>
          <t>POLY</t>
        </is>
      </c>
      <c r="I98" t="inlineStr"/>
      <c r="J98" t="n">
        <v>202.123012452651</v>
      </c>
      <c r="K98" t="inlineStr"/>
      <c r="L98" t="inlineStr">
        <is>
          <t>PrunModu-ab-10mn-m-haz-pol-ra</t>
        </is>
      </c>
      <c r="M98" t="n">
        <v>3</v>
      </c>
      <c r="N98" t="n">
        <v>1</v>
      </c>
    </row>
    <row r="99">
      <c r="A99" s="1" t="n">
        <v>97</v>
      </c>
      <c r="B99" t="n">
        <v>104</v>
      </c>
      <c r="C99" t="inlineStr">
        <is>
          <t>Prunella modularis</t>
        </is>
      </c>
      <c r="D99" t="inlineStr">
        <is>
          <t>a+b</t>
        </is>
      </c>
      <c r="E99" t="inlineStr">
        <is>
          <t>m</t>
        </is>
      </c>
      <c r="F99" t="inlineStr">
        <is>
          <t>10mn</t>
        </is>
      </c>
      <c r="G99" t="inlineStr">
        <is>
          <t>HAZARD</t>
        </is>
      </c>
      <c r="H99" t="inlineStr">
        <is>
          <t>POLY</t>
        </is>
      </c>
      <c r="I99" t="inlineStr"/>
      <c r="J99" t="n">
        <v>203.3709035767551</v>
      </c>
      <c r="K99" t="n">
        <v>8</v>
      </c>
      <c r="L99" t="inlineStr">
        <is>
          <t>PrunModu-ab-10mn-m-haz-pol-ra-ma</t>
        </is>
      </c>
      <c r="M99" t="n">
        <v>3</v>
      </c>
      <c r="N99" t="n">
        <v>1</v>
      </c>
    </row>
    <row r="100">
      <c r="A100" s="1" t="n">
        <v>98</v>
      </c>
      <c r="B100" t="n">
        <v>105</v>
      </c>
      <c r="C100" t="inlineStr">
        <is>
          <t>Prunella modularis</t>
        </is>
      </c>
      <c r="D100" t="inlineStr">
        <is>
          <t>a+b</t>
        </is>
      </c>
      <c r="E100" t="inlineStr">
        <is>
          <t>m</t>
        </is>
      </c>
      <c r="F100" t="inlineStr">
        <is>
          <t>10mn</t>
        </is>
      </c>
      <c r="G100" t="inlineStr">
        <is>
          <t>HAZARD</t>
        </is>
      </c>
      <c r="H100" t="inlineStr">
        <is>
          <t>POLY</t>
        </is>
      </c>
      <c r="I100" t="n">
        <v>25.20103232470069</v>
      </c>
      <c r="J100" t="inlineStr"/>
      <c r="K100" t="inlineStr"/>
      <c r="L100" t="inlineStr">
        <is>
          <t>PrunModu-ab-10mn-m-haz-pol-la</t>
        </is>
      </c>
      <c r="M100" t="n">
        <v>3</v>
      </c>
      <c r="N100" t="n">
        <v>1</v>
      </c>
    </row>
    <row r="101">
      <c r="A101" s="1" t="n">
        <v>99</v>
      </c>
      <c r="B101" t="n">
        <v>106</v>
      </c>
      <c r="C101" t="inlineStr">
        <is>
          <t>Prunella modularis</t>
        </is>
      </c>
      <c r="D101" t="inlineStr">
        <is>
          <t>a+b</t>
        </is>
      </c>
      <c r="E101" t="inlineStr">
        <is>
          <t>m</t>
        </is>
      </c>
      <c r="F101" t="inlineStr">
        <is>
          <t>10mn</t>
        </is>
      </c>
      <c r="G101" t="inlineStr">
        <is>
          <t>HAZARD</t>
        </is>
      </c>
      <c r="H101" t="inlineStr">
        <is>
          <t>POLY</t>
        </is>
      </c>
      <c r="I101" t="n">
        <v>14.73523514944339</v>
      </c>
      <c r="J101" t="inlineStr"/>
      <c r="K101" t="n">
        <v>8</v>
      </c>
      <c r="L101" t="inlineStr">
        <is>
          <t>PrunModu-ab-10mn-m-haz-pol-la-ma</t>
        </is>
      </c>
      <c r="M101" t="n">
        <v>3</v>
      </c>
      <c r="N101" t="n">
        <v>1</v>
      </c>
    </row>
    <row r="102">
      <c r="A102" s="1" t="n">
        <v>100</v>
      </c>
      <c r="B102" t="n">
        <v>107</v>
      </c>
      <c r="C102" t="inlineStr">
        <is>
          <t>Prunella modularis</t>
        </is>
      </c>
      <c r="D102" t="inlineStr">
        <is>
          <t>a+b</t>
        </is>
      </c>
      <c r="E102" t="inlineStr">
        <is>
          <t>m</t>
        </is>
      </c>
      <c r="F102" t="inlineStr">
        <is>
          <t>10mn</t>
        </is>
      </c>
      <c r="G102" t="inlineStr">
        <is>
          <t>HAZARD</t>
        </is>
      </c>
      <c r="H102" t="inlineStr">
        <is>
          <t>POLY</t>
        </is>
      </c>
      <c r="I102" t="n">
        <v>10.62704092606604</v>
      </c>
      <c r="J102" t="n">
        <v>196.9023328932084</v>
      </c>
      <c r="K102" t="inlineStr"/>
      <c r="L102" t="inlineStr">
        <is>
          <t>PrunModu-ab-10mn-m-haz-pol-la-ra</t>
        </is>
      </c>
      <c r="M102" t="n">
        <v>3</v>
      </c>
      <c r="N102" t="n">
        <v>1</v>
      </c>
    </row>
    <row r="103">
      <c r="A103" s="1" t="n">
        <v>101</v>
      </c>
      <c r="B103" t="n">
        <v>108</v>
      </c>
      <c r="C103" t="inlineStr">
        <is>
          <t>Prunella modularis</t>
        </is>
      </c>
      <c r="D103" t="inlineStr">
        <is>
          <t>a+b</t>
        </is>
      </c>
      <c r="E103" t="inlineStr">
        <is>
          <t>m</t>
        </is>
      </c>
      <c r="F103" t="inlineStr">
        <is>
          <t>10mn</t>
        </is>
      </c>
      <c r="G103" t="inlineStr">
        <is>
          <t>HAZARD</t>
        </is>
      </c>
      <c r="H103" t="inlineStr">
        <is>
          <t>POLY</t>
        </is>
      </c>
      <c r="I103" t="n">
        <v>11.95515862138099</v>
      </c>
      <c r="J103" t="n">
        <v>221.8577607431577</v>
      </c>
      <c r="K103" t="n">
        <v>6</v>
      </c>
      <c r="L103" t="inlineStr">
        <is>
          <t>PrunModu-ab-10mn-m-haz-pol-la-ra-ma</t>
        </is>
      </c>
      <c r="M103" t="n">
        <v>3</v>
      </c>
      <c r="N103" t="n">
        <v>1</v>
      </c>
    </row>
    <row r="104">
      <c r="A104" s="1" t="n">
        <v>102</v>
      </c>
      <c r="B104" t="n">
        <v>110</v>
      </c>
      <c r="C104" t="inlineStr">
        <is>
          <t>Prunella modularis</t>
        </is>
      </c>
      <c r="D104" t="inlineStr">
        <is>
          <t>a+b</t>
        </is>
      </c>
      <c r="E104" t="inlineStr">
        <is>
          <t>m</t>
        </is>
      </c>
      <c r="F104" t="inlineStr">
        <is>
          <t>10mn</t>
        </is>
      </c>
      <c r="G104" t="inlineStr">
        <is>
          <t>HAZARD</t>
        </is>
      </c>
      <c r="H104" t="inlineStr">
        <is>
          <t>POLY</t>
        </is>
      </c>
      <c r="I104" t="inlineStr"/>
      <c r="J104" t="n">
        <v>100</v>
      </c>
      <c r="K104" t="inlineStr"/>
      <c r="L104" t="inlineStr">
        <is>
          <t>PrunModu-ab-10mn-m-haz-pol-r100</t>
        </is>
      </c>
      <c r="M104" t="n">
        <v>3</v>
      </c>
      <c r="N104" t="n">
        <v>0</v>
      </c>
    </row>
    <row r="105">
      <c r="A105" s="1" t="n">
        <v>103</v>
      </c>
      <c r="B105" t="n">
        <v>111</v>
      </c>
      <c r="C105" t="inlineStr">
        <is>
          <t>Prunella modularis</t>
        </is>
      </c>
      <c r="D105" t="inlineStr">
        <is>
          <t>a+b</t>
        </is>
      </c>
      <c r="E105" t="inlineStr">
        <is>
          <t>m</t>
        </is>
      </c>
      <c r="F105" t="inlineStr">
        <is>
          <t>10mn</t>
        </is>
      </c>
      <c r="G105" t="inlineStr">
        <is>
          <t>HAZARD</t>
        </is>
      </c>
      <c r="H105" t="inlineStr">
        <is>
          <t>POLY</t>
        </is>
      </c>
      <c r="I105" t="inlineStr"/>
      <c r="J105" t="n">
        <v>200</v>
      </c>
      <c r="K105" t="inlineStr"/>
      <c r="L105" t="inlineStr">
        <is>
          <t>PrunModu-ab-10mn-m-haz-pol-r200</t>
        </is>
      </c>
      <c r="M105" t="n">
        <v>3</v>
      </c>
      <c r="N105" t="n">
        <v>0</v>
      </c>
    </row>
    <row r="106">
      <c r="A106" s="1" t="n">
        <v>104</v>
      </c>
      <c r="B106" t="n">
        <v>112</v>
      </c>
      <c r="C106" t="inlineStr">
        <is>
          <t>Prunella modularis</t>
        </is>
      </c>
      <c r="D106" t="inlineStr">
        <is>
          <t>a+b</t>
        </is>
      </c>
      <c r="E106" t="inlineStr">
        <is>
          <t>m</t>
        </is>
      </c>
      <c r="F106" t="inlineStr">
        <is>
          <t>10mn</t>
        </is>
      </c>
      <c r="G106" t="inlineStr">
        <is>
          <t>HAZARD</t>
        </is>
      </c>
      <c r="H106" t="inlineStr">
        <is>
          <t>POLY</t>
        </is>
      </c>
      <c r="I106" t="n">
        <v>20</v>
      </c>
      <c r="J106" t="inlineStr"/>
      <c r="K106" t="inlineStr"/>
      <c r="L106" t="inlineStr">
        <is>
          <t>PrunModu-ab-10mn-m-haz-pol-l20</t>
        </is>
      </c>
      <c r="M106" t="n">
        <v>3</v>
      </c>
      <c r="N106" t="n">
        <v>0</v>
      </c>
    </row>
    <row r="107">
      <c r="A107" s="1" t="n">
        <v>105</v>
      </c>
      <c r="B107" t="n">
        <v>113</v>
      </c>
      <c r="C107" t="inlineStr">
        <is>
          <t>Prunella modularis</t>
        </is>
      </c>
      <c r="D107" t="inlineStr">
        <is>
          <t>a+b</t>
        </is>
      </c>
      <c r="E107" t="inlineStr">
        <is>
          <t>m</t>
        </is>
      </c>
      <c r="F107" t="inlineStr">
        <is>
          <t>10mn</t>
        </is>
      </c>
      <c r="G107" t="inlineStr">
        <is>
          <t>HAZARD</t>
        </is>
      </c>
      <c r="H107" t="inlineStr">
        <is>
          <t>POLY</t>
        </is>
      </c>
      <c r="I107" t="n">
        <v>20</v>
      </c>
      <c r="J107" t="n">
        <v>100</v>
      </c>
      <c r="K107" t="inlineStr"/>
      <c r="L107" t="inlineStr">
        <is>
          <t>PrunModu-ab-10mn-m-haz-pol-l20-r100</t>
        </is>
      </c>
      <c r="M107" t="n">
        <v>3</v>
      </c>
      <c r="N107" t="n">
        <v>0</v>
      </c>
    </row>
    <row r="108">
      <c r="A108" s="1" t="n">
        <v>106</v>
      </c>
      <c r="B108" t="n">
        <v>114</v>
      </c>
      <c r="C108" t="inlineStr">
        <is>
          <t>Prunella modularis</t>
        </is>
      </c>
      <c r="D108" t="inlineStr">
        <is>
          <t>a+b</t>
        </is>
      </c>
      <c r="E108" t="inlineStr">
        <is>
          <t>m</t>
        </is>
      </c>
      <c r="F108" t="inlineStr">
        <is>
          <t>10mn</t>
        </is>
      </c>
      <c r="G108" t="inlineStr">
        <is>
          <t>HAZARD</t>
        </is>
      </c>
      <c r="H108" t="inlineStr">
        <is>
          <t>POLY</t>
        </is>
      </c>
      <c r="I108" t="n">
        <v>20</v>
      </c>
      <c r="J108" t="n">
        <v>200</v>
      </c>
      <c r="K108" t="inlineStr"/>
      <c r="L108" t="inlineStr">
        <is>
          <t>PrunModu-ab-10mn-m-haz-pol-l20-r200</t>
        </is>
      </c>
      <c r="M108" t="n">
        <v>3</v>
      </c>
      <c r="N108" t="n">
        <v>0</v>
      </c>
    </row>
    <row r="109">
      <c r="A109" s="1" t="n">
        <v>107</v>
      </c>
      <c r="B109" t="n">
        <v>115</v>
      </c>
      <c r="C109" t="inlineStr">
        <is>
          <t>Prunella modularis</t>
        </is>
      </c>
      <c r="D109" t="inlineStr">
        <is>
          <t>a+b</t>
        </is>
      </c>
      <c r="E109" t="inlineStr">
        <is>
          <t>m</t>
        </is>
      </c>
      <c r="F109" t="inlineStr">
        <is>
          <t>10mn</t>
        </is>
      </c>
      <c r="G109" t="inlineStr">
        <is>
          <t>HAZARD</t>
        </is>
      </c>
      <c r="H109" t="inlineStr">
        <is>
          <t>POLY</t>
        </is>
      </c>
      <c r="I109" t="n">
        <v>50</v>
      </c>
      <c r="J109" t="inlineStr"/>
      <c r="K109" t="inlineStr"/>
      <c r="L109" t="inlineStr">
        <is>
          <t>PrunModu-ab-10mn-m-haz-pol-l50</t>
        </is>
      </c>
      <c r="M109" t="n">
        <v>3</v>
      </c>
      <c r="N109" t="n">
        <v>0</v>
      </c>
    </row>
    <row r="110">
      <c r="A110" s="1" t="n">
        <v>108</v>
      </c>
      <c r="B110" t="n">
        <v>116</v>
      </c>
      <c r="C110" t="inlineStr">
        <is>
          <t>Phylloscopus bonelli</t>
        </is>
      </c>
      <c r="D110" t="inlineStr">
        <is>
          <t>a+b</t>
        </is>
      </c>
      <c r="E110" t="inlineStr">
        <is>
          <t>m</t>
        </is>
      </c>
      <c r="F110" t="inlineStr">
        <is>
          <t>5mn</t>
        </is>
      </c>
      <c r="G110" t="inlineStr">
        <is>
          <t>HNORMAL</t>
        </is>
      </c>
      <c r="H110" t="inlineStr">
        <is>
          <t>POLY</t>
        </is>
      </c>
      <c r="I110" t="inlineStr"/>
      <c r="J110" t="inlineStr"/>
      <c r="K110" t="inlineStr"/>
      <c r="L110" t="inlineStr">
        <is>
          <t>PhylBone-ab-5mn-m-hno-pol</t>
        </is>
      </c>
      <c r="M110" t="n">
        <v>4</v>
      </c>
      <c r="N110" t="n">
        <v>0</v>
      </c>
    </row>
    <row r="111">
      <c r="A111" s="1" t="n">
        <v>109</v>
      </c>
      <c r="B111" t="n">
        <v>117</v>
      </c>
      <c r="C111" t="inlineStr">
        <is>
          <t>Phylloscopus bonelli</t>
        </is>
      </c>
      <c r="D111" t="inlineStr">
        <is>
          <t>a+b</t>
        </is>
      </c>
      <c r="E111" t="inlineStr">
        <is>
          <t>m</t>
        </is>
      </c>
      <c r="F111" t="inlineStr">
        <is>
          <t>5mn</t>
        </is>
      </c>
      <c r="G111" t="inlineStr">
        <is>
          <t>HNORMAL</t>
        </is>
      </c>
      <c r="H111" t="inlineStr">
        <is>
          <t>POLY</t>
        </is>
      </c>
      <c r="I111" t="inlineStr"/>
      <c r="J111" t="inlineStr"/>
      <c r="K111" t="n">
        <v>5</v>
      </c>
      <c r="L111" t="inlineStr">
        <is>
          <t>PhylBone-ab-5mn-m-hno-pol-ma</t>
        </is>
      </c>
      <c r="M111" t="n">
        <v>4</v>
      </c>
      <c r="N111" t="n">
        <v>1</v>
      </c>
    </row>
    <row r="112">
      <c r="A112" s="1" t="n">
        <v>110</v>
      </c>
      <c r="B112" t="n">
        <v>118</v>
      </c>
      <c r="C112" t="inlineStr">
        <is>
          <t>Phylloscopus bonelli</t>
        </is>
      </c>
      <c r="D112" t="inlineStr">
        <is>
          <t>a+b</t>
        </is>
      </c>
      <c r="E112" t="inlineStr">
        <is>
          <t>m</t>
        </is>
      </c>
      <c r="F112" t="inlineStr">
        <is>
          <t>5mn</t>
        </is>
      </c>
      <c r="G112" t="inlineStr">
        <is>
          <t>HNORMAL</t>
        </is>
      </c>
      <c r="H112" t="inlineStr">
        <is>
          <t>POLY</t>
        </is>
      </c>
      <c r="I112" t="inlineStr"/>
      <c r="J112" t="n">
        <v>282.2462136828399</v>
      </c>
      <c r="K112" t="inlineStr"/>
      <c r="L112" t="inlineStr">
        <is>
          <t>PhylBone-ab-5mn-m-hno-pol-ra</t>
        </is>
      </c>
      <c r="M112" t="n">
        <v>4</v>
      </c>
      <c r="N112" t="n">
        <v>1</v>
      </c>
    </row>
    <row r="113">
      <c r="A113" s="1" t="n">
        <v>111</v>
      </c>
      <c r="B113" t="n">
        <v>119</v>
      </c>
      <c r="C113" t="inlineStr">
        <is>
          <t>Phylloscopus bonelli</t>
        </is>
      </c>
      <c r="D113" t="inlineStr">
        <is>
          <t>a+b</t>
        </is>
      </c>
      <c r="E113" t="inlineStr">
        <is>
          <t>m</t>
        </is>
      </c>
      <c r="F113" t="inlineStr">
        <is>
          <t>5mn</t>
        </is>
      </c>
      <c r="G113" t="inlineStr">
        <is>
          <t>HNORMAL</t>
        </is>
      </c>
      <c r="H113" t="inlineStr">
        <is>
          <t>POLY</t>
        </is>
      </c>
      <c r="I113" t="inlineStr"/>
      <c r="J113" t="n">
        <v>280.676487020713</v>
      </c>
      <c r="K113" t="n">
        <v>5</v>
      </c>
      <c r="L113" t="inlineStr">
        <is>
          <t>PhylBone-ab-5mn-m-hno-pol-ra-ma</t>
        </is>
      </c>
      <c r="M113" t="n">
        <v>4</v>
      </c>
      <c r="N113" t="n">
        <v>1</v>
      </c>
    </row>
    <row r="114">
      <c r="A114" s="1" t="n">
        <v>112</v>
      </c>
      <c r="B114" t="n">
        <v>120</v>
      </c>
      <c r="C114" t="inlineStr">
        <is>
          <t>Phylloscopus bonelli</t>
        </is>
      </c>
      <c r="D114" t="inlineStr">
        <is>
          <t>a+b</t>
        </is>
      </c>
      <c r="E114" t="inlineStr">
        <is>
          <t>m</t>
        </is>
      </c>
      <c r="F114" t="inlineStr">
        <is>
          <t>5mn</t>
        </is>
      </c>
      <c r="G114" t="inlineStr">
        <is>
          <t>HNORMAL</t>
        </is>
      </c>
      <c r="H114" t="inlineStr">
        <is>
          <t>POLY</t>
        </is>
      </c>
      <c r="I114" t="n">
        <v>22.77905816943529</v>
      </c>
      <c r="J114" t="inlineStr"/>
      <c r="K114" t="inlineStr"/>
      <c r="L114" t="inlineStr">
        <is>
          <t>PhylBone-ab-5mn-m-hno-pol-la</t>
        </is>
      </c>
      <c r="M114" t="n">
        <v>4</v>
      </c>
      <c r="N114" t="n">
        <v>1</v>
      </c>
    </row>
    <row r="115">
      <c r="A115" s="1" t="n">
        <v>113</v>
      </c>
      <c r="B115" t="n">
        <v>121</v>
      </c>
      <c r="C115" t="inlineStr">
        <is>
          <t>Phylloscopus bonelli</t>
        </is>
      </c>
      <c r="D115" t="inlineStr">
        <is>
          <t>a+b</t>
        </is>
      </c>
      <c r="E115" t="inlineStr">
        <is>
          <t>m</t>
        </is>
      </c>
      <c r="F115" t="inlineStr">
        <is>
          <t>5mn</t>
        </is>
      </c>
      <c r="G115" t="inlineStr">
        <is>
          <t>HNORMAL</t>
        </is>
      </c>
      <c r="H115" t="inlineStr">
        <is>
          <t>POLY</t>
        </is>
      </c>
      <c r="I115" t="n">
        <v>22.77921842729778</v>
      </c>
      <c r="J115" t="inlineStr"/>
      <c r="K115" t="n">
        <v>8</v>
      </c>
      <c r="L115" t="inlineStr">
        <is>
          <t>PhylBone-ab-5mn-m-hno-pol-la-ma</t>
        </is>
      </c>
      <c r="M115" t="n">
        <v>4</v>
      </c>
      <c r="N115" t="n">
        <v>1</v>
      </c>
    </row>
    <row r="116">
      <c r="A116" s="1" t="n">
        <v>114</v>
      </c>
      <c r="B116" t="n">
        <v>122</v>
      </c>
      <c r="C116" t="inlineStr">
        <is>
          <t>Phylloscopus bonelli</t>
        </is>
      </c>
      <c r="D116" t="inlineStr">
        <is>
          <t>a+b</t>
        </is>
      </c>
      <c r="E116" t="inlineStr">
        <is>
          <t>m</t>
        </is>
      </c>
      <c r="F116" t="inlineStr">
        <is>
          <t>5mn</t>
        </is>
      </c>
      <c r="G116" t="inlineStr">
        <is>
          <t>HNORMAL</t>
        </is>
      </c>
      <c r="H116" t="inlineStr">
        <is>
          <t>POLY</t>
        </is>
      </c>
      <c r="I116" t="n">
        <v>22.77897019074765</v>
      </c>
      <c r="J116" t="n">
        <v>276.7745275464044</v>
      </c>
      <c r="K116" t="inlineStr"/>
      <c r="L116" t="inlineStr">
        <is>
          <t>PhylBone-ab-5mn-m-hno-pol-la-ra</t>
        </is>
      </c>
      <c r="M116" t="n">
        <v>4</v>
      </c>
      <c r="N116" t="n">
        <v>1</v>
      </c>
    </row>
    <row r="117">
      <c r="A117" s="1" t="n">
        <v>115</v>
      </c>
      <c r="B117" t="n">
        <v>123</v>
      </c>
      <c r="C117" t="inlineStr">
        <is>
          <t>Phylloscopus bonelli</t>
        </is>
      </c>
      <c r="D117" t="inlineStr">
        <is>
          <t>a+b</t>
        </is>
      </c>
      <c r="E117" t="inlineStr">
        <is>
          <t>m</t>
        </is>
      </c>
      <c r="F117" t="inlineStr">
        <is>
          <t>5mn</t>
        </is>
      </c>
      <c r="G117" t="inlineStr">
        <is>
          <t>HNORMAL</t>
        </is>
      </c>
      <c r="H117" t="inlineStr">
        <is>
          <t>POLY</t>
        </is>
      </c>
      <c r="I117" t="n">
        <v>22.80726038941319</v>
      </c>
      <c r="J117" t="n">
        <v>280.0501882939004</v>
      </c>
      <c r="K117" t="n">
        <v>8</v>
      </c>
      <c r="L117" t="inlineStr">
        <is>
          <t>PhylBone-ab-5mn-m-hno-pol-la-ra-ma</t>
        </is>
      </c>
      <c r="M117" t="n">
        <v>4</v>
      </c>
      <c r="N117" t="n">
        <v>1</v>
      </c>
    </row>
    <row r="118">
      <c r="A118" s="1" t="n">
        <v>116</v>
      </c>
      <c r="B118" t="n">
        <v>125</v>
      </c>
      <c r="C118" t="inlineStr">
        <is>
          <t>Phylloscopus bonelli</t>
        </is>
      </c>
      <c r="D118" t="inlineStr">
        <is>
          <t>a+b</t>
        </is>
      </c>
      <c r="E118" t="inlineStr">
        <is>
          <t>m</t>
        </is>
      </c>
      <c r="F118" t="inlineStr">
        <is>
          <t>5mn</t>
        </is>
      </c>
      <c r="G118" t="inlineStr">
        <is>
          <t>HNORMAL</t>
        </is>
      </c>
      <c r="H118" t="inlineStr">
        <is>
          <t>POLY</t>
        </is>
      </c>
      <c r="I118" t="inlineStr"/>
      <c r="J118" t="n">
        <v>100</v>
      </c>
      <c r="K118" t="inlineStr"/>
      <c r="L118" t="inlineStr">
        <is>
          <t>PhylBone-ab-5mn-m-hno-pol-r100</t>
        </is>
      </c>
      <c r="M118" t="n">
        <v>4</v>
      </c>
      <c r="N118" t="n">
        <v>0</v>
      </c>
    </row>
    <row r="119">
      <c r="A119" s="1" t="n">
        <v>117</v>
      </c>
      <c r="B119" t="n">
        <v>126</v>
      </c>
      <c r="C119" t="inlineStr">
        <is>
          <t>Phylloscopus bonelli</t>
        </is>
      </c>
      <c r="D119" t="inlineStr">
        <is>
          <t>a+b</t>
        </is>
      </c>
      <c r="E119" t="inlineStr">
        <is>
          <t>m</t>
        </is>
      </c>
      <c r="F119" t="inlineStr">
        <is>
          <t>5mn</t>
        </is>
      </c>
      <c r="G119" t="inlineStr">
        <is>
          <t>HNORMAL</t>
        </is>
      </c>
      <c r="H119" t="inlineStr">
        <is>
          <t>POLY</t>
        </is>
      </c>
      <c r="I119" t="inlineStr"/>
      <c r="J119" t="n">
        <v>200</v>
      </c>
      <c r="K119" t="inlineStr"/>
      <c r="L119" t="inlineStr">
        <is>
          <t>PhylBone-ab-5mn-m-hno-pol-r200</t>
        </is>
      </c>
      <c r="M119" t="n">
        <v>4</v>
      </c>
      <c r="N119" t="n">
        <v>0</v>
      </c>
    </row>
    <row r="120">
      <c r="A120" s="1" t="n">
        <v>118</v>
      </c>
      <c r="B120" t="n">
        <v>127</v>
      </c>
      <c r="C120" t="inlineStr">
        <is>
          <t>Phylloscopus bonelli</t>
        </is>
      </c>
      <c r="D120" t="inlineStr">
        <is>
          <t>a+b</t>
        </is>
      </c>
      <c r="E120" t="inlineStr">
        <is>
          <t>m</t>
        </is>
      </c>
      <c r="F120" t="inlineStr">
        <is>
          <t>5mn</t>
        </is>
      </c>
      <c r="G120" t="inlineStr">
        <is>
          <t>HNORMAL</t>
        </is>
      </c>
      <c r="H120" t="inlineStr">
        <is>
          <t>POLY</t>
        </is>
      </c>
      <c r="I120" t="n">
        <v>20</v>
      </c>
      <c r="J120" t="inlineStr"/>
      <c r="K120" t="inlineStr"/>
      <c r="L120" t="inlineStr">
        <is>
          <t>PhylBone-ab-5mn-m-hno-pol-l20</t>
        </is>
      </c>
      <c r="M120" t="n">
        <v>4</v>
      </c>
      <c r="N120" t="n">
        <v>0</v>
      </c>
    </row>
    <row r="121">
      <c r="A121" s="1" t="n">
        <v>119</v>
      </c>
      <c r="B121" t="n">
        <v>128</v>
      </c>
      <c r="C121" t="inlineStr">
        <is>
          <t>Phylloscopus bonelli</t>
        </is>
      </c>
      <c r="D121" t="inlineStr">
        <is>
          <t>a+b</t>
        </is>
      </c>
      <c r="E121" t="inlineStr">
        <is>
          <t>m</t>
        </is>
      </c>
      <c r="F121" t="inlineStr">
        <is>
          <t>5mn</t>
        </is>
      </c>
      <c r="G121" t="inlineStr">
        <is>
          <t>HNORMAL</t>
        </is>
      </c>
      <c r="H121" t="inlineStr">
        <is>
          <t>POLY</t>
        </is>
      </c>
      <c r="I121" t="n">
        <v>20</v>
      </c>
      <c r="J121" t="n">
        <v>100</v>
      </c>
      <c r="K121" t="inlineStr"/>
      <c r="L121" t="inlineStr">
        <is>
          <t>PhylBone-ab-5mn-m-hno-pol-l20-r100</t>
        </is>
      </c>
      <c r="M121" t="n">
        <v>4</v>
      </c>
      <c r="N121" t="n">
        <v>0</v>
      </c>
    </row>
    <row r="122">
      <c r="A122" s="1" t="n">
        <v>120</v>
      </c>
      <c r="B122" t="n">
        <v>129</v>
      </c>
      <c r="C122" t="inlineStr">
        <is>
          <t>Phylloscopus bonelli</t>
        </is>
      </c>
      <c r="D122" t="inlineStr">
        <is>
          <t>a+b</t>
        </is>
      </c>
      <c r="E122" t="inlineStr">
        <is>
          <t>m</t>
        </is>
      </c>
      <c r="F122" t="inlineStr">
        <is>
          <t>5mn</t>
        </is>
      </c>
      <c r="G122" t="inlineStr">
        <is>
          <t>HNORMAL</t>
        </is>
      </c>
      <c r="H122" t="inlineStr">
        <is>
          <t>POLY</t>
        </is>
      </c>
      <c r="I122" t="n">
        <v>20</v>
      </c>
      <c r="J122" t="n">
        <v>200</v>
      </c>
      <c r="K122" t="inlineStr"/>
      <c r="L122" t="inlineStr">
        <is>
          <t>PhylBone-ab-5mn-m-hno-pol-l20-r200</t>
        </is>
      </c>
      <c r="M122" t="n">
        <v>4</v>
      </c>
      <c r="N122" t="n">
        <v>0</v>
      </c>
    </row>
    <row r="123">
      <c r="A123" s="1" t="n">
        <v>121</v>
      </c>
      <c r="B123" t="n">
        <v>130</v>
      </c>
      <c r="C123" t="inlineStr">
        <is>
          <t>Phylloscopus bonelli</t>
        </is>
      </c>
      <c r="D123" t="inlineStr">
        <is>
          <t>a+b</t>
        </is>
      </c>
      <c r="E123" t="inlineStr">
        <is>
          <t>m</t>
        </is>
      </c>
      <c r="F123" t="inlineStr">
        <is>
          <t>5mn</t>
        </is>
      </c>
      <c r="G123" t="inlineStr">
        <is>
          <t>HAZARD</t>
        </is>
      </c>
      <c r="H123" t="inlineStr">
        <is>
          <t>POLY</t>
        </is>
      </c>
      <c r="I123" t="inlineStr"/>
      <c r="J123" t="inlineStr"/>
      <c r="K123" t="inlineStr"/>
      <c r="L123" t="inlineStr">
        <is>
          <t>PhylBone-ab-5mn-m-haz-pol</t>
        </is>
      </c>
      <c r="M123" t="n">
        <v>4</v>
      </c>
      <c r="N123" t="n">
        <v>0</v>
      </c>
    </row>
    <row r="124">
      <c r="A124" s="1" t="n">
        <v>122</v>
      </c>
      <c r="B124" t="n">
        <v>131</v>
      </c>
      <c r="C124" t="inlineStr">
        <is>
          <t>Phylloscopus bonelli</t>
        </is>
      </c>
      <c r="D124" t="inlineStr">
        <is>
          <t>a+b</t>
        </is>
      </c>
      <c r="E124" t="inlineStr">
        <is>
          <t>m</t>
        </is>
      </c>
      <c r="F124" t="inlineStr">
        <is>
          <t>5mn</t>
        </is>
      </c>
      <c r="G124" t="inlineStr">
        <is>
          <t>HAZARD</t>
        </is>
      </c>
      <c r="H124" t="inlineStr">
        <is>
          <t>POLY</t>
        </is>
      </c>
      <c r="I124" t="inlineStr"/>
      <c r="J124" t="inlineStr"/>
      <c r="K124" t="n">
        <v>7</v>
      </c>
      <c r="L124" t="inlineStr">
        <is>
          <t>PhylBone-ab-5mn-m-haz-pol-ma</t>
        </is>
      </c>
      <c r="M124" t="n">
        <v>4</v>
      </c>
      <c r="N124" t="n">
        <v>1</v>
      </c>
    </row>
    <row r="125">
      <c r="A125" s="1" t="n">
        <v>123</v>
      </c>
      <c r="B125" t="n">
        <v>132</v>
      </c>
      <c r="C125" t="inlineStr">
        <is>
          <t>Phylloscopus bonelli</t>
        </is>
      </c>
      <c r="D125" t="inlineStr">
        <is>
          <t>a+b</t>
        </is>
      </c>
      <c r="E125" t="inlineStr">
        <is>
          <t>m</t>
        </is>
      </c>
      <c r="F125" t="inlineStr">
        <is>
          <t>5mn</t>
        </is>
      </c>
      <c r="G125" t="inlineStr">
        <is>
          <t>HAZARD</t>
        </is>
      </c>
      <c r="H125" t="inlineStr">
        <is>
          <t>POLY</t>
        </is>
      </c>
      <c r="I125" t="inlineStr"/>
      <c r="J125" t="n">
        <v>287.5860169178777</v>
      </c>
      <c r="K125" t="inlineStr"/>
      <c r="L125" t="inlineStr">
        <is>
          <t>PhylBone-ab-5mn-m-haz-pol-ra</t>
        </is>
      </c>
      <c r="M125" t="n">
        <v>4</v>
      </c>
      <c r="N125" t="n">
        <v>1</v>
      </c>
    </row>
    <row r="126">
      <c r="A126" s="1" t="n">
        <v>124</v>
      </c>
      <c r="B126" t="n">
        <v>133</v>
      </c>
      <c r="C126" t="inlineStr">
        <is>
          <t>Phylloscopus bonelli</t>
        </is>
      </c>
      <c r="D126" t="inlineStr">
        <is>
          <t>a+b</t>
        </is>
      </c>
      <c r="E126" t="inlineStr">
        <is>
          <t>m</t>
        </is>
      </c>
      <c r="F126" t="inlineStr">
        <is>
          <t>5mn</t>
        </is>
      </c>
      <c r="G126" t="inlineStr">
        <is>
          <t>HAZARD</t>
        </is>
      </c>
      <c r="H126" t="inlineStr">
        <is>
          <t>POLY</t>
        </is>
      </c>
      <c r="I126" t="inlineStr"/>
      <c r="J126" t="n">
        <v>272.47095463685</v>
      </c>
      <c r="K126" t="n">
        <v>6</v>
      </c>
      <c r="L126" t="inlineStr">
        <is>
          <t>PhylBone-ab-5mn-m-haz-pol-ra-ma</t>
        </is>
      </c>
      <c r="M126" t="n">
        <v>4</v>
      </c>
      <c r="N126" t="n">
        <v>1</v>
      </c>
    </row>
    <row r="127">
      <c r="A127" s="1" t="n">
        <v>125</v>
      </c>
      <c r="B127" t="n">
        <v>134</v>
      </c>
      <c r="C127" t="inlineStr">
        <is>
          <t>Phylloscopus bonelli</t>
        </is>
      </c>
      <c r="D127" t="inlineStr">
        <is>
          <t>a+b</t>
        </is>
      </c>
      <c r="E127" t="inlineStr">
        <is>
          <t>m</t>
        </is>
      </c>
      <c r="F127" t="inlineStr">
        <is>
          <t>5mn</t>
        </is>
      </c>
      <c r="G127" t="inlineStr">
        <is>
          <t>HAZARD</t>
        </is>
      </c>
      <c r="H127" t="inlineStr">
        <is>
          <t>POLY</t>
        </is>
      </c>
      <c r="I127" t="n">
        <v>22.77944146896014</v>
      </c>
      <c r="J127" t="inlineStr"/>
      <c r="K127" t="inlineStr"/>
      <c r="L127" t="inlineStr">
        <is>
          <t>PhylBone-ab-5mn-m-haz-pol-la</t>
        </is>
      </c>
      <c r="M127" t="n">
        <v>4</v>
      </c>
      <c r="N127" t="n">
        <v>1</v>
      </c>
    </row>
    <row r="128">
      <c r="A128" s="1" t="n">
        <v>126</v>
      </c>
      <c r="B128" t="n">
        <v>135</v>
      </c>
      <c r="C128" t="inlineStr">
        <is>
          <t>Phylloscopus bonelli</t>
        </is>
      </c>
      <c r="D128" t="inlineStr">
        <is>
          <t>a+b</t>
        </is>
      </c>
      <c r="E128" t="inlineStr">
        <is>
          <t>m</t>
        </is>
      </c>
      <c r="F128" t="inlineStr">
        <is>
          <t>5mn</t>
        </is>
      </c>
      <c r="G128" t="inlineStr">
        <is>
          <t>HAZARD</t>
        </is>
      </c>
      <c r="H128" t="inlineStr">
        <is>
          <t>POLY</t>
        </is>
      </c>
      <c r="I128" t="n">
        <v>25.60361621091009</v>
      </c>
      <c r="J128" t="inlineStr"/>
      <c r="K128" t="n">
        <v>8</v>
      </c>
      <c r="L128" t="inlineStr">
        <is>
          <t>PhylBone-ab-5mn-m-haz-pol-la-ma</t>
        </is>
      </c>
      <c r="M128" t="n">
        <v>4</v>
      </c>
      <c r="N128" t="n">
        <v>1</v>
      </c>
    </row>
    <row r="129">
      <c r="A129" s="1" t="n">
        <v>127</v>
      </c>
      <c r="B129" t="n">
        <v>136</v>
      </c>
      <c r="C129" t="inlineStr">
        <is>
          <t>Phylloscopus bonelli</t>
        </is>
      </c>
      <c r="D129" t="inlineStr">
        <is>
          <t>a+b</t>
        </is>
      </c>
      <c r="E129" t="inlineStr">
        <is>
          <t>m</t>
        </is>
      </c>
      <c r="F129" t="inlineStr">
        <is>
          <t>5mn</t>
        </is>
      </c>
      <c r="G129" t="inlineStr">
        <is>
          <t>HAZARD</t>
        </is>
      </c>
      <c r="H129" t="inlineStr">
        <is>
          <t>POLY</t>
        </is>
      </c>
      <c r="I129" t="n">
        <v>22.78004977033122</v>
      </c>
      <c r="J129" t="n">
        <v>287.5854226130068</v>
      </c>
      <c r="K129" t="inlineStr"/>
      <c r="L129" t="inlineStr">
        <is>
          <t>PhylBone-ab-5mn-m-haz-pol-la-ra</t>
        </is>
      </c>
      <c r="M129" t="n">
        <v>4</v>
      </c>
      <c r="N129" t="n">
        <v>1</v>
      </c>
    </row>
    <row r="130">
      <c r="A130" s="1" t="n">
        <v>128</v>
      </c>
      <c r="B130" t="n">
        <v>137</v>
      </c>
      <c r="C130" t="inlineStr">
        <is>
          <t>Phylloscopus bonelli</t>
        </is>
      </c>
      <c r="D130" t="inlineStr">
        <is>
          <t>a+b</t>
        </is>
      </c>
      <c r="E130" t="inlineStr">
        <is>
          <t>m</t>
        </is>
      </c>
      <c r="F130" t="inlineStr">
        <is>
          <t>5mn</t>
        </is>
      </c>
      <c r="G130" t="inlineStr">
        <is>
          <t>HAZARD</t>
        </is>
      </c>
      <c r="H130" t="inlineStr">
        <is>
          <t>POLY</t>
        </is>
      </c>
      <c r="I130" t="n">
        <v>22.84126343092983</v>
      </c>
      <c r="J130" t="n">
        <v>287.5862491797154</v>
      </c>
      <c r="K130" t="n">
        <v>8</v>
      </c>
      <c r="L130" t="inlineStr">
        <is>
          <t>PhylBone-ab-5mn-m-haz-pol-la-ra-ma</t>
        </is>
      </c>
      <c r="M130" t="n">
        <v>4</v>
      </c>
      <c r="N130" t="n">
        <v>1</v>
      </c>
    </row>
    <row r="131">
      <c r="A131" s="1" t="n">
        <v>129</v>
      </c>
      <c r="B131" t="n">
        <v>139</v>
      </c>
      <c r="C131" t="inlineStr">
        <is>
          <t>Phylloscopus bonelli</t>
        </is>
      </c>
      <c r="D131" t="inlineStr">
        <is>
          <t>a+b</t>
        </is>
      </c>
      <c r="E131" t="inlineStr">
        <is>
          <t>m</t>
        </is>
      </c>
      <c r="F131" t="inlineStr">
        <is>
          <t>5mn</t>
        </is>
      </c>
      <c r="G131" t="inlineStr">
        <is>
          <t>HAZARD</t>
        </is>
      </c>
      <c r="H131" t="inlineStr">
        <is>
          <t>POLY</t>
        </is>
      </c>
      <c r="I131" t="inlineStr"/>
      <c r="J131" t="n">
        <v>100</v>
      </c>
      <c r="K131" t="inlineStr"/>
      <c r="L131" t="inlineStr">
        <is>
          <t>PhylBone-ab-5mn-m-haz-pol-r100</t>
        </is>
      </c>
      <c r="M131" t="n">
        <v>4</v>
      </c>
      <c r="N131" t="n">
        <v>0</v>
      </c>
    </row>
    <row r="132">
      <c r="A132" s="1" t="n">
        <v>130</v>
      </c>
      <c r="B132" t="n">
        <v>140</v>
      </c>
      <c r="C132" t="inlineStr">
        <is>
          <t>Phylloscopus bonelli</t>
        </is>
      </c>
      <c r="D132" t="inlineStr">
        <is>
          <t>a+b</t>
        </is>
      </c>
      <c r="E132" t="inlineStr">
        <is>
          <t>m</t>
        </is>
      </c>
      <c r="F132" t="inlineStr">
        <is>
          <t>5mn</t>
        </is>
      </c>
      <c r="G132" t="inlineStr">
        <is>
          <t>HAZARD</t>
        </is>
      </c>
      <c r="H132" t="inlineStr">
        <is>
          <t>POLY</t>
        </is>
      </c>
      <c r="I132" t="inlineStr"/>
      <c r="J132" t="n">
        <v>200</v>
      </c>
      <c r="K132" t="inlineStr"/>
      <c r="L132" t="inlineStr">
        <is>
          <t>PhylBone-ab-5mn-m-haz-pol-r200</t>
        </is>
      </c>
      <c r="M132" t="n">
        <v>4</v>
      </c>
      <c r="N132" t="n">
        <v>0</v>
      </c>
    </row>
    <row r="133">
      <c r="A133" s="1" t="n">
        <v>131</v>
      </c>
      <c r="B133" t="n">
        <v>141</v>
      </c>
      <c r="C133" t="inlineStr">
        <is>
          <t>Phylloscopus bonelli</t>
        </is>
      </c>
      <c r="D133" t="inlineStr">
        <is>
          <t>a+b</t>
        </is>
      </c>
      <c r="E133" t="inlineStr">
        <is>
          <t>m</t>
        </is>
      </c>
      <c r="F133" t="inlineStr">
        <is>
          <t>5mn</t>
        </is>
      </c>
      <c r="G133" t="inlineStr">
        <is>
          <t>HAZARD</t>
        </is>
      </c>
      <c r="H133" t="inlineStr">
        <is>
          <t>POLY</t>
        </is>
      </c>
      <c r="I133" t="n">
        <v>20</v>
      </c>
      <c r="J133" t="inlineStr"/>
      <c r="K133" t="inlineStr"/>
      <c r="L133" t="inlineStr">
        <is>
          <t>PhylBone-ab-5mn-m-haz-pol-l20</t>
        </is>
      </c>
      <c r="M133" t="n">
        <v>4</v>
      </c>
      <c r="N133" t="n">
        <v>0</v>
      </c>
    </row>
    <row r="134">
      <c r="A134" s="1" t="n">
        <v>132</v>
      </c>
      <c r="B134" t="n">
        <v>142</v>
      </c>
      <c r="C134" t="inlineStr">
        <is>
          <t>Phylloscopus bonelli</t>
        </is>
      </c>
      <c r="D134" t="inlineStr">
        <is>
          <t>a+b</t>
        </is>
      </c>
      <c r="E134" t="inlineStr">
        <is>
          <t>m</t>
        </is>
      </c>
      <c r="F134" t="inlineStr">
        <is>
          <t>5mn</t>
        </is>
      </c>
      <c r="G134" t="inlineStr">
        <is>
          <t>HAZARD</t>
        </is>
      </c>
      <c r="H134" t="inlineStr">
        <is>
          <t>POLY</t>
        </is>
      </c>
      <c r="I134" t="n">
        <v>20</v>
      </c>
      <c r="J134" t="n">
        <v>100</v>
      </c>
      <c r="K134" t="inlineStr"/>
      <c r="L134" t="inlineStr">
        <is>
          <t>PhylBone-ab-5mn-m-haz-pol-l20-r100</t>
        </is>
      </c>
      <c r="M134" t="n">
        <v>4</v>
      </c>
      <c r="N134" t="n">
        <v>0</v>
      </c>
    </row>
    <row r="135">
      <c r="A135" s="1" t="n">
        <v>133</v>
      </c>
      <c r="B135" t="n">
        <v>143</v>
      </c>
      <c r="C135" t="inlineStr">
        <is>
          <t>Phylloscopus bonelli</t>
        </is>
      </c>
      <c r="D135" t="inlineStr">
        <is>
          <t>a+b</t>
        </is>
      </c>
      <c r="E135" t="inlineStr">
        <is>
          <t>m</t>
        </is>
      </c>
      <c r="F135" t="inlineStr">
        <is>
          <t>5mn</t>
        </is>
      </c>
      <c r="G135" t="inlineStr">
        <is>
          <t>HAZARD</t>
        </is>
      </c>
      <c r="H135" t="inlineStr">
        <is>
          <t>POLY</t>
        </is>
      </c>
      <c r="I135" t="n">
        <v>20</v>
      </c>
      <c r="J135" t="n">
        <v>200</v>
      </c>
      <c r="K135" t="inlineStr"/>
      <c r="L135" t="inlineStr">
        <is>
          <t>PhylBone-ab-5mn-m-haz-pol-l20-r200</t>
        </is>
      </c>
      <c r="M135" t="n">
        <v>4</v>
      </c>
      <c r="N135" t="n">
        <v>0</v>
      </c>
    </row>
    <row r="136">
      <c r="A136" s="1" t="n">
        <v>134</v>
      </c>
      <c r="B136" t="n">
        <v>144</v>
      </c>
      <c r="C136" t="inlineStr">
        <is>
          <t>Phylloscopus bonelli</t>
        </is>
      </c>
      <c r="D136" t="inlineStr">
        <is>
          <t>a+b</t>
        </is>
      </c>
      <c r="E136" t="inlineStr">
        <is>
          <t>m</t>
        </is>
      </c>
      <c r="F136" t="inlineStr">
        <is>
          <t>10mn</t>
        </is>
      </c>
      <c r="G136" t="inlineStr">
        <is>
          <t>HNORMAL</t>
        </is>
      </c>
      <c r="H136" t="inlineStr">
        <is>
          <t>POLY</t>
        </is>
      </c>
      <c r="I136" t="inlineStr"/>
      <c r="J136" t="inlineStr"/>
      <c r="K136" t="inlineStr"/>
      <c r="L136" t="inlineStr">
        <is>
          <t>PhylBone-ab-10mn-m-hno-pol</t>
        </is>
      </c>
      <c r="M136" t="n">
        <v>5</v>
      </c>
      <c r="N136" t="n">
        <v>0</v>
      </c>
    </row>
    <row r="137">
      <c r="A137" s="1" t="n">
        <v>135</v>
      </c>
      <c r="B137" t="n">
        <v>145</v>
      </c>
      <c r="C137" t="inlineStr">
        <is>
          <t>Phylloscopus bonelli</t>
        </is>
      </c>
      <c r="D137" t="inlineStr">
        <is>
          <t>a+b</t>
        </is>
      </c>
      <c r="E137" t="inlineStr">
        <is>
          <t>m</t>
        </is>
      </c>
      <c r="F137" t="inlineStr">
        <is>
          <t>10mn</t>
        </is>
      </c>
      <c r="G137" t="inlineStr">
        <is>
          <t>HNORMAL</t>
        </is>
      </c>
      <c r="H137" t="inlineStr">
        <is>
          <t>POLY</t>
        </is>
      </c>
      <c r="I137" t="inlineStr"/>
      <c r="J137" t="inlineStr"/>
      <c r="K137" t="n">
        <v>9</v>
      </c>
      <c r="L137" t="inlineStr">
        <is>
          <t>PhylBone-ab-10mn-m-hno-pol-ma</t>
        </is>
      </c>
      <c r="M137" t="n">
        <v>5</v>
      </c>
      <c r="N137" t="n">
        <v>1</v>
      </c>
    </row>
    <row r="138">
      <c r="A138" s="1" t="n">
        <v>136</v>
      </c>
      <c r="B138" t="n">
        <v>146</v>
      </c>
      <c r="C138" t="inlineStr">
        <is>
          <t>Phylloscopus bonelli</t>
        </is>
      </c>
      <c r="D138" t="inlineStr">
        <is>
          <t>a+b</t>
        </is>
      </c>
      <c r="E138" t="inlineStr">
        <is>
          <t>m</t>
        </is>
      </c>
      <c r="F138" t="inlineStr">
        <is>
          <t>10mn</t>
        </is>
      </c>
      <c r="G138" t="inlineStr">
        <is>
          <t>HNORMAL</t>
        </is>
      </c>
      <c r="H138" t="inlineStr">
        <is>
          <t>POLY</t>
        </is>
      </c>
      <c r="I138" t="inlineStr"/>
      <c r="J138" t="n">
        <v>275.0329294573732</v>
      </c>
      <c r="K138" t="inlineStr"/>
      <c r="L138" t="inlineStr">
        <is>
          <t>PhylBone-ab-10mn-m-hno-pol-ra</t>
        </is>
      </c>
      <c r="M138" t="n">
        <v>5</v>
      </c>
      <c r="N138" t="n">
        <v>1</v>
      </c>
    </row>
    <row r="139">
      <c r="A139" s="1" t="n">
        <v>137</v>
      </c>
      <c r="B139" t="n">
        <v>147</v>
      </c>
      <c r="C139" t="inlineStr">
        <is>
          <t>Phylloscopus bonelli</t>
        </is>
      </c>
      <c r="D139" t="inlineStr">
        <is>
          <t>a+b</t>
        </is>
      </c>
      <c r="E139" t="inlineStr">
        <is>
          <t>m</t>
        </is>
      </c>
      <c r="F139" t="inlineStr">
        <is>
          <t>10mn</t>
        </is>
      </c>
      <c r="G139" t="inlineStr">
        <is>
          <t>HNORMAL</t>
        </is>
      </c>
      <c r="H139" t="inlineStr">
        <is>
          <t>POLY</t>
        </is>
      </c>
      <c r="I139" t="inlineStr"/>
      <c r="J139" t="n">
        <v>275.0389111438525</v>
      </c>
      <c r="K139" t="n">
        <v>9</v>
      </c>
      <c r="L139" t="inlineStr">
        <is>
          <t>PhylBone-ab-10mn-m-hno-pol-ra-ma</t>
        </is>
      </c>
      <c r="M139" t="n">
        <v>5</v>
      </c>
      <c r="N139" t="n">
        <v>1</v>
      </c>
    </row>
    <row r="140">
      <c r="A140" s="1" t="n">
        <v>138</v>
      </c>
      <c r="B140" t="n">
        <v>148</v>
      </c>
      <c r="C140" t="inlineStr">
        <is>
          <t>Phylloscopus bonelli</t>
        </is>
      </c>
      <c r="D140" t="inlineStr">
        <is>
          <t>a+b</t>
        </is>
      </c>
      <c r="E140" t="inlineStr">
        <is>
          <t>m</t>
        </is>
      </c>
      <c r="F140" t="inlineStr">
        <is>
          <t>10mn</t>
        </is>
      </c>
      <c r="G140" t="inlineStr">
        <is>
          <t>HNORMAL</t>
        </is>
      </c>
      <c r="H140" t="inlineStr">
        <is>
          <t>POLY</t>
        </is>
      </c>
      <c r="I140" t="n">
        <v>30.4816612985635</v>
      </c>
      <c r="J140" t="inlineStr"/>
      <c r="K140" t="inlineStr"/>
      <c r="L140" t="inlineStr">
        <is>
          <t>PhylBone-ab-10mn-m-hno-pol-la</t>
        </is>
      </c>
      <c r="M140" t="n">
        <v>5</v>
      </c>
      <c r="N140" t="n">
        <v>1</v>
      </c>
    </row>
    <row r="141">
      <c r="A141" s="1" t="n">
        <v>139</v>
      </c>
      <c r="B141" t="n">
        <v>149</v>
      </c>
      <c r="C141" t="inlineStr">
        <is>
          <t>Phylloscopus bonelli</t>
        </is>
      </c>
      <c r="D141" t="inlineStr">
        <is>
          <t>a+b</t>
        </is>
      </c>
      <c r="E141" t="inlineStr">
        <is>
          <t>m</t>
        </is>
      </c>
      <c r="F141" t="inlineStr">
        <is>
          <t>10mn</t>
        </is>
      </c>
      <c r="G141" t="inlineStr">
        <is>
          <t>HNORMAL</t>
        </is>
      </c>
      <c r="H141" t="inlineStr">
        <is>
          <t>POLY</t>
        </is>
      </c>
      <c r="I141" t="n">
        <v>26.71480654523855</v>
      </c>
      <c r="J141" t="inlineStr"/>
      <c r="K141" t="n">
        <v>8</v>
      </c>
      <c r="L141" t="inlineStr">
        <is>
          <t>PhylBone-ab-10mn-m-hno-pol-la-ma</t>
        </is>
      </c>
      <c r="M141" t="n">
        <v>5</v>
      </c>
      <c r="N141" t="n">
        <v>1</v>
      </c>
    </row>
    <row r="142">
      <c r="A142" s="1" t="n">
        <v>140</v>
      </c>
      <c r="B142" t="n">
        <v>150</v>
      </c>
      <c r="C142" t="inlineStr">
        <is>
          <t>Phylloscopus bonelli</t>
        </is>
      </c>
      <c r="D142" t="inlineStr">
        <is>
          <t>a+b</t>
        </is>
      </c>
      <c r="E142" t="inlineStr">
        <is>
          <t>m</t>
        </is>
      </c>
      <c r="F142" t="inlineStr">
        <is>
          <t>10mn</t>
        </is>
      </c>
      <c r="G142" t="inlineStr">
        <is>
          <t>HNORMAL</t>
        </is>
      </c>
      <c r="H142" t="inlineStr">
        <is>
          <t>POLY</t>
        </is>
      </c>
      <c r="I142" t="n">
        <v>26.90254559466912</v>
      </c>
      <c r="J142" t="n">
        <v>275.1191685429182</v>
      </c>
      <c r="K142" t="inlineStr"/>
      <c r="L142" t="inlineStr">
        <is>
          <t>PhylBone-ab-10mn-m-hno-pol-la-ra</t>
        </is>
      </c>
      <c r="M142" t="n">
        <v>5</v>
      </c>
      <c r="N142" t="n">
        <v>1</v>
      </c>
    </row>
    <row r="143">
      <c r="A143" s="1" t="n">
        <v>141</v>
      </c>
      <c r="B143" t="n">
        <v>151</v>
      </c>
      <c r="C143" t="inlineStr">
        <is>
          <t>Phylloscopus bonelli</t>
        </is>
      </c>
      <c r="D143" t="inlineStr">
        <is>
          <t>a+b</t>
        </is>
      </c>
      <c r="E143" t="inlineStr">
        <is>
          <t>m</t>
        </is>
      </c>
      <c r="F143" t="inlineStr">
        <is>
          <t>10mn</t>
        </is>
      </c>
      <c r="G143" t="inlineStr">
        <is>
          <t>HNORMAL</t>
        </is>
      </c>
      <c r="H143" t="inlineStr">
        <is>
          <t>POLY</t>
        </is>
      </c>
      <c r="I143" t="n">
        <v>24.51650568433719</v>
      </c>
      <c r="J143" t="n">
        <v>274.384786075306</v>
      </c>
      <c r="K143" t="n">
        <v>5</v>
      </c>
      <c r="L143" t="inlineStr">
        <is>
          <t>PhylBone-ab-10mn-m-hno-pol-la-ra-ma</t>
        </is>
      </c>
      <c r="M143" t="n">
        <v>5</v>
      </c>
      <c r="N143" t="n">
        <v>1</v>
      </c>
    </row>
    <row r="144">
      <c r="A144" s="1" t="n">
        <v>142</v>
      </c>
      <c r="B144" t="n">
        <v>153</v>
      </c>
      <c r="C144" t="inlineStr">
        <is>
          <t>Phylloscopus bonelli</t>
        </is>
      </c>
      <c r="D144" t="inlineStr">
        <is>
          <t>a+b</t>
        </is>
      </c>
      <c r="E144" t="inlineStr">
        <is>
          <t>m</t>
        </is>
      </c>
      <c r="F144" t="inlineStr">
        <is>
          <t>10mn</t>
        </is>
      </c>
      <c r="G144" t="inlineStr">
        <is>
          <t>HNORMAL</t>
        </is>
      </c>
      <c r="H144" t="inlineStr">
        <is>
          <t>POLY</t>
        </is>
      </c>
      <c r="I144" t="inlineStr"/>
      <c r="J144" t="n">
        <v>100</v>
      </c>
      <c r="K144" t="inlineStr"/>
      <c r="L144" t="inlineStr">
        <is>
          <t>PhylBone-ab-10mn-m-hno-pol-r100</t>
        </is>
      </c>
      <c r="M144" t="n">
        <v>5</v>
      </c>
      <c r="N144" t="n">
        <v>0</v>
      </c>
    </row>
    <row r="145">
      <c r="A145" s="1" t="n">
        <v>143</v>
      </c>
      <c r="B145" t="n">
        <v>154</v>
      </c>
      <c r="C145" t="inlineStr">
        <is>
          <t>Phylloscopus bonelli</t>
        </is>
      </c>
      <c r="D145" t="inlineStr">
        <is>
          <t>a+b</t>
        </is>
      </c>
      <c r="E145" t="inlineStr">
        <is>
          <t>m</t>
        </is>
      </c>
      <c r="F145" t="inlineStr">
        <is>
          <t>10mn</t>
        </is>
      </c>
      <c r="G145" t="inlineStr">
        <is>
          <t>HNORMAL</t>
        </is>
      </c>
      <c r="H145" t="inlineStr">
        <is>
          <t>POLY</t>
        </is>
      </c>
      <c r="I145" t="inlineStr"/>
      <c r="J145" t="n">
        <v>200</v>
      </c>
      <c r="K145" t="inlineStr"/>
      <c r="L145" t="inlineStr">
        <is>
          <t>PhylBone-ab-10mn-m-hno-pol-r200</t>
        </is>
      </c>
      <c r="M145" t="n">
        <v>5</v>
      </c>
      <c r="N145" t="n">
        <v>0</v>
      </c>
    </row>
    <row r="146">
      <c r="A146" s="1" t="n">
        <v>144</v>
      </c>
      <c r="B146" t="n">
        <v>155</v>
      </c>
      <c r="C146" t="inlineStr">
        <is>
          <t>Phylloscopus bonelli</t>
        </is>
      </c>
      <c r="D146" t="inlineStr">
        <is>
          <t>a+b</t>
        </is>
      </c>
      <c r="E146" t="inlineStr">
        <is>
          <t>m</t>
        </is>
      </c>
      <c r="F146" t="inlineStr">
        <is>
          <t>10mn</t>
        </is>
      </c>
      <c r="G146" t="inlineStr">
        <is>
          <t>HNORMAL</t>
        </is>
      </c>
      <c r="H146" t="inlineStr">
        <is>
          <t>POLY</t>
        </is>
      </c>
      <c r="I146" t="n">
        <v>20</v>
      </c>
      <c r="J146" t="inlineStr"/>
      <c r="K146" t="inlineStr"/>
      <c r="L146" t="inlineStr">
        <is>
          <t>PhylBone-ab-10mn-m-hno-pol-l20</t>
        </is>
      </c>
      <c r="M146" t="n">
        <v>5</v>
      </c>
      <c r="N146" t="n">
        <v>0</v>
      </c>
    </row>
    <row r="147">
      <c r="A147" s="1" t="n">
        <v>145</v>
      </c>
      <c r="B147" t="n">
        <v>156</v>
      </c>
      <c r="C147" t="inlineStr">
        <is>
          <t>Phylloscopus bonelli</t>
        </is>
      </c>
      <c r="D147" t="inlineStr">
        <is>
          <t>a+b</t>
        </is>
      </c>
      <c r="E147" t="inlineStr">
        <is>
          <t>m</t>
        </is>
      </c>
      <c r="F147" t="inlineStr">
        <is>
          <t>10mn</t>
        </is>
      </c>
      <c r="G147" t="inlineStr">
        <is>
          <t>HNORMAL</t>
        </is>
      </c>
      <c r="H147" t="inlineStr">
        <is>
          <t>POLY</t>
        </is>
      </c>
      <c r="I147" t="n">
        <v>20</v>
      </c>
      <c r="J147" t="n">
        <v>100</v>
      </c>
      <c r="K147" t="inlineStr"/>
      <c r="L147" t="inlineStr">
        <is>
          <t>PhylBone-ab-10mn-m-hno-pol-l20-r100</t>
        </is>
      </c>
      <c r="M147" t="n">
        <v>5</v>
      </c>
      <c r="N147" t="n">
        <v>0</v>
      </c>
    </row>
    <row r="148">
      <c r="A148" s="1" t="n">
        <v>146</v>
      </c>
      <c r="B148" t="n">
        <v>157</v>
      </c>
      <c r="C148" t="inlineStr">
        <is>
          <t>Phylloscopus bonelli</t>
        </is>
      </c>
      <c r="D148" t="inlineStr">
        <is>
          <t>a+b</t>
        </is>
      </c>
      <c r="E148" t="inlineStr">
        <is>
          <t>m</t>
        </is>
      </c>
      <c r="F148" t="inlineStr">
        <is>
          <t>10mn</t>
        </is>
      </c>
      <c r="G148" t="inlineStr">
        <is>
          <t>HNORMAL</t>
        </is>
      </c>
      <c r="H148" t="inlineStr">
        <is>
          <t>POLY</t>
        </is>
      </c>
      <c r="I148" t="n">
        <v>20</v>
      </c>
      <c r="J148" t="n">
        <v>200</v>
      </c>
      <c r="K148" t="inlineStr"/>
      <c r="L148" t="inlineStr">
        <is>
          <t>PhylBone-ab-10mn-m-hno-pol-l20-r200</t>
        </is>
      </c>
      <c r="M148" t="n">
        <v>5</v>
      </c>
      <c r="N148" t="n">
        <v>0</v>
      </c>
    </row>
    <row r="149">
      <c r="A149" s="1" t="n">
        <v>147</v>
      </c>
      <c r="B149" t="n">
        <v>158</v>
      </c>
      <c r="C149" t="inlineStr">
        <is>
          <t>Phylloscopus bonelli</t>
        </is>
      </c>
      <c r="D149" t="inlineStr">
        <is>
          <t>a+b</t>
        </is>
      </c>
      <c r="E149" t="inlineStr">
        <is>
          <t>m</t>
        </is>
      </c>
      <c r="F149" t="inlineStr">
        <is>
          <t>10mn</t>
        </is>
      </c>
      <c r="G149" t="inlineStr">
        <is>
          <t>HAZARD</t>
        </is>
      </c>
      <c r="H149" t="inlineStr">
        <is>
          <t>POLY</t>
        </is>
      </c>
      <c r="I149" t="inlineStr"/>
      <c r="J149" t="inlineStr"/>
      <c r="K149" t="inlineStr"/>
      <c r="L149" t="inlineStr">
        <is>
          <t>PhylBone-ab-10mn-m-haz-pol</t>
        </is>
      </c>
      <c r="M149" t="n">
        <v>5</v>
      </c>
      <c r="N149" t="n">
        <v>0</v>
      </c>
    </row>
    <row r="150">
      <c r="A150" s="1" t="n">
        <v>148</v>
      </c>
      <c r="B150" t="n">
        <v>159</v>
      </c>
      <c r="C150" t="inlineStr">
        <is>
          <t>Phylloscopus bonelli</t>
        </is>
      </c>
      <c r="D150" t="inlineStr">
        <is>
          <t>a+b</t>
        </is>
      </c>
      <c r="E150" t="inlineStr">
        <is>
          <t>m</t>
        </is>
      </c>
      <c r="F150" t="inlineStr">
        <is>
          <t>10mn</t>
        </is>
      </c>
      <c r="G150" t="inlineStr">
        <is>
          <t>HAZARD</t>
        </is>
      </c>
      <c r="H150" t="inlineStr">
        <is>
          <t>POLY</t>
        </is>
      </c>
      <c r="I150" t="inlineStr"/>
      <c r="J150" t="inlineStr"/>
      <c r="K150" t="n">
        <v>9</v>
      </c>
      <c r="L150" t="inlineStr">
        <is>
          <t>PhylBone-ab-10mn-m-haz-pol-ma</t>
        </is>
      </c>
      <c r="M150" t="n">
        <v>5</v>
      </c>
      <c r="N150" t="n">
        <v>1</v>
      </c>
    </row>
    <row r="151">
      <c r="A151" s="1" t="n">
        <v>149</v>
      </c>
      <c r="B151" t="n">
        <v>160</v>
      </c>
      <c r="C151" t="inlineStr">
        <is>
          <t>Phylloscopus bonelli</t>
        </is>
      </c>
      <c r="D151" t="inlineStr">
        <is>
          <t>a+b</t>
        </is>
      </c>
      <c r="E151" t="inlineStr">
        <is>
          <t>m</t>
        </is>
      </c>
      <c r="F151" t="inlineStr">
        <is>
          <t>10mn</t>
        </is>
      </c>
      <c r="G151" t="inlineStr">
        <is>
          <t>HAZARD</t>
        </is>
      </c>
      <c r="H151" t="inlineStr">
        <is>
          <t>POLY</t>
        </is>
      </c>
      <c r="I151" t="inlineStr"/>
      <c r="J151" t="n">
        <v>283.8761871388165</v>
      </c>
      <c r="K151" t="inlineStr"/>
      <c r="L151" t="inlineStr">
        <is>
          <t>PhylBone-ab-10mn-m-haz-pol-ra</t>
        </is>
      </c>
      <c r="M151" t="n">
        <v>5</v>
      </c>
      <c r="N151" t="n">
        <v>1</v>
      </c>
    </row>
    <row r="152">
      <c r="A152" s="1" t="n">
        <v>150</v>
      </c>
      <c r="B152" t="n">
        <v>161</v>
      </c>
      <c r="C152" t="inlineStr">
        <is>
          <t>Phylloscopus bonelli</t>
        </is>
      </c>
      <c r="D152" t="inlineStr">
        <is>
          <t>a+b</t>
        </is>
      </c>
      <c r="E152" t="inlineStr">
        <is>
          <t>m</t>
        </is>
      </c>
      <c r="F152" t="inlineStr">
        <is>
          <t>10mn</t>
        </is>
      </c>
      <c r="G152" t="inlineStr">
        <is>
          <t>HAZARD</t>
        </is>
      </c>
      <c r="H152" t="inlineStr">
        <is>
          <t>POLY</t>
        </is>
      </c>
      <c r="I152" t="inlineStr"/>
      <c r="J152" t="n">
        <v>283.8765391295026</v>
      </c>
      <c r="K152" t="n">
        <v>9</v>
      </c>
      <c r="L152" t="inlineStr">
        <is>
          <t>PhylBone-ab-10mn-m-haz-pol-ra-ma</t>
        </is>
      </c>
      <c r="M152" t="n">
        <v>5</v>
      </c>
      <c r="N152" t="n">
        <v>1</v>
      </c>
    </row>
    <row r="153">
      <c r="A153" s="1" t="n">
        <v>151</v>
      </c>
      <c r="B153" t="n">
        <v>162</v>
      </c>
      <c r="C153" t="inlineStr">
        <is>
          <t>Phylloscopus bonelli</t>
        </is>
      </c>
      <c r="D153" t="inlineStr">
        <is>
          <t>a+b</t>
        </is>
      </c>
      <c r="E153" t="inlineStr">
        <is>
          <t>m</t>
        </is>
      </c>
      <c r="F153" t="inlineStr">
        <is>
          <t>10mn</t>
        </is>
      </c>
      <c r="G153" t="inlineStr">
        <is>
          <t>HAZARD</t>
        </is>
      </c>
      <c r="H153" t="inlineStr">
        <is>
          <t>POLY</t>
        </is>
      </c>
      <c r="I153" t="n">
        <v>28.7979898757714</v>
      </c>
      <c r="J153" t="inlineStr"/>
      <c r="K153" t="inlineStr"/>
      <c r="L153" t="inlineStr">
        <is>
          <t>PhylBone-ab-10mn-m-haz-pol-la</t>
        </is>
      </c>
      <c r="M153" t="n">
        <v>5</v>
      </c>
      <c r="N153" t="n">
        <v>1</v>
      </c>
    </row>
    <row r="154">
      <c r="A154" s="1" t="n">
        <v>152</v>
      </c>
      <c r="B154" t="n">
        <v>163</v>
      </c>
      <c r="C154" t="inlineStr">
        <is>
          <t>Phylloscopus bonelli</t>
        </is>
      </c>
      <c r="D154" t="inlineStr">
        <is>
          <t>a+b</t>
        </is>
      </c>
      <c r="E154" t="inlineStr">
        <is>
          <t>m</t>
        </is>
      </c>
      <c r="F154" t="inlineStr">
        <is>
          <t>10mn</t>
        </is>
      </c>
      <c r="G154" t="inlineStr">
        <is>
          <t>HAZARD</t>
        </is>
      </c>
      <c r="H154" t="inlineStr">
        <is>
          <t>POLY</t>
        </is>
      </c>
      <c r="I154" t="n">
        <v>29.04285385347511</v>
      </c>
      <c r="J154" t="inlineStr"/>
      <c r="K154" t="n">
        <v>8</v>
      </c>
      <c r="L154" t="inlineStr">
        <is>
          <t>PhylBone-ab-10mn-m-haz-pol-la-ma</t>
        </is>
      </c>
      <c r="M154" t="n">
        <v>5</v>
      </c>
      <c r="N154" t="n">
        <v>1</v>
      </c>
    </row>
    <row r="155">
      <c r="A155" s="1" t="n">
        <v>153</v>
      </c>
      <c r="B155" t="n">
        <v>164</v>
      </c>
      <c r="C155" t="inlineStr">
        <is>
          <t>Phylloscopus bonelli</t>
        </is>
      </c>
      <c r="D155" t="inlineStr">
        <is>
          <t>a+b</t>
        </is>
      </c>
      <c r="E155" t="inlineStr">
        <is>
          <t>m</t>
        </is>
      </c>
      <c r="F155" t="inlineStr">
        <is>
          <t>10mn</t>
        </is>
      </c>
      <c r="G155" t="inlineStr">
        <is>
          <t>HAZARD</t>
        </is>
      </c>
      <c r="H155" t="inlineStr">
        <is>
          <t>POLY</t>
        </is>
      </c>
      <c r="I155" t="n">
        <v>30.11676778071119</v>
      </c>
      <c r="J155" t="n">
        <v>272.5434629721843</v>
      </c>
      <c r="K155" t="inlineStr"/>
      <c r="L155" t="inlineStr">
        <is>
          <t>PhylBone-ab-10mn-m-haz-pol-la-ra</t>
        </is>
      </c>
      <c r="M155" t="n">
        <v>5</v>
      </c>
      <c r="N155" t="n">
        <v>1</v>
      </c>
    </row>
    <row r="156">
      <c r="A156" s="1" t="n">
        <v>154</v>
      </c>
      <c r="B156" t="n">
        <v>165</v>
      </c>
      <c r="C156" t="inlineStr">
        <is>
          <t>Phylloscopus bonelli</t>
        </is>
      </c>
      <c r="D156" t="inlineStr">
        <is>
          <t>a+b</t>
        </is>
      </c>
      <c r="E156" t="inlineStr">
        <is>
          <t>m</t>
        </is>
      </c>
      <c r="F156" t="inlineStr">
        <is>
          <t>10mn</t>
        </is>
      </c>
      <c r="G156" t="inlineStr">
        <is>
          <t>HAZARD</t>
        </is>
      </c>
      <c r="H156" t="inlineStr">
        <is>
          <t>POLY</t>
        </is>
      </c>
      <c r="I156" t="n">
        <v>27.73496556127581</v>
      </c>
      <c r="J156" t="n">
        <v>287.4378665257084</v>
      </c>
      <c r="K156" t="n">
        <v>7</v>
      </c>
      <c r="L156" t="inlineStr">
        <is>
          <t>PhylBone-ab-10mn-m-haz-pol-la-ra-ma</t>
        </is>
      </c>
      <c r="M156" t="n">
        <v>5</v>
      </c>
      <c r="N156" t="n">
        <v>1</v>
      </c>
    </row>
    <row r="157">
      <c r="A157" s="1" t="n">
        <v>155</v>
      </c>
      <c r="B157" t="n">
        <v>167</v>
      </c>
      <c r="C157" t="inlineStr">
        <is>
          <t>Phylloscopus bonelli</t>
        </is>
      </c>
      <c r="D157" t="inlineStr">
        <is>
          <t>a+b</t>
        </is>
      </c>
      <c r="E157" t="inlineStr">
        <is>
          <t>m</t>
        </is>
      </c>
      <c r="F157" t="inlineStr">
        <is>
          <t>10mn</t>
        </is>
      </c>
      <c r="G157" t="inlineStr">
        <is>
          <t>HAZARD</t>
        </is>
      </c>
      <c r="H157" t="inlineStr">
        <is>
          <t>POLY</t>
        </is>
      </c>
      <c r="I157" t="inlineStr"/>
      <c r="J157" t="n">
        <v>100</v>
      </c>
      <c r="K157" t="inlineStr"/>
      <c r="L157" t="inlineStr">
        <is>
          <t>PhylBone-ab-10mn-m-haz-pol-r100</t>
        </is>
      </c>
      <c r="M157" t="n">
        <v>5</v>
      </c>
      <c r="N157" t="n">
        <v>0</v>
      </c>
    </row>
    <row r="158">
      <c r="A158" s="1" t="n">
        <v>156</v>
      </c>
      <c r="B158" t="n">
        <v>168</v>
      </c>
      <c r="C158" t="inlineStr">
        <is>
          <t>Phylloscopus bonelli</t>
        </is>
      </c>
      <c r="D158" t="inlineStr">
        <is>
          <t>a+b</t>
        </is>
      </c>
      <c r="E158" t="inlineStr">
        <is>
          <t>m</t>
        </is>
      </c>
      <c r="F158" t="inlineStr">
        <is>
          <t>10mn</t>
        </is>
      </c>
      <c r="G158" t="inlineStr">
        <is>
          <t>HAZARD</t>
        </is>
      </c>
      <c r="H158" t="inlineStr">
        <is>
          <t>POLY</t>
        </is>
      </c>
      <c r="I158" t="inlineStr"/>
      <c r="J158" t="n">
        <v>200</v>
      </c>
      <c r="K158" t="inlineStr"/>
      <c r="L158" t="inlineStr">
        <is>
          <t>PhylBone-ab-10mn-m-haz-pol-r200</t>
        </is>
      </c>
      <c r="M158" t="n">
        <v>5</v>
      </c>
      <c r="N158" t="n">
        <v>0</v>
      </c>
    </row>
    <row r="159">
      <c r="A159" s="1" t="n">
        <v>157</v>
      </c>
      <c r="B159" t="n">
        <v>169</v>
      </c>
      <c r="C159" t="inlineStr">
        <is>
          <t>Phylloscopus bonelli</t>
        </is>
      </c>
      <c r="D159" t="inlineStr">
        <is>
          <t>a+b</t>
        </is>
      </c>
      <c r="E159" t="inlineStr">
        <is>
          <t>m</t>
        </is>
      </c>
      <c r="F159" t="inlineStr">
        <is>
          <t>10mn</t>
        </is>
      </c>
      <c r="G159" t="inlineStr">
        <is>
          <t>HAZARD</t>
        </is>
      </c>
      <c r="H159" t="inlineStr">
        <is>
          <t>POLY</t>
        </is>
      </c>
      <c r="I159" t="n">
        <v>20</v>
      </c>
      <c r="J159" t="inlineStr"/>
      <c r="K159" t="inlineStr"/>
      <c r="L159" t="inlineStr">
        <is>
          <t>PhylBone-ab-10mn-m-haz-pol-l20</t>
        </is>
      </c>
      <c r="M159" t="n">
        <v>5</v>
      </c>
      <c r="N159" t="n">
        <v>0</v>
      </c>
    </row>
    <row r="160">
      <c r="A160" s="1" t="n">
        <v>158</v>
      </c>
      <c r="B160" t="n">
        <v>170</v>
      </c>
      <c r="C160" t="inlineStr">
        <is>
          <t>Phylloscopus bonelli</t>
        </is>
      </c>
      <c r="D160" t="inlineStr">
        <is>
          <t>a+b</t>
        </is>
      </c>
      <c r="E160" t="inlineStr">
        <is>
          <t>m</t>
        </is>
      </c>
      <c r="F160" t="inlineStr">
        <is>
          <t>10mn</t>
        </is>
      </c>
      <c r="G160" t="inlineStr">
        <is>
          <t>HAZARD</t>
        </is>
      </c>
      <c r="H160" t="inlineStr">
        <is>
          <t>POLY</t>
        </is>
      </c>
      <c r="I160" t="n">
        <v>20</v>
      </c>
      <c r="J160" t="n">
        <v>100</v>
      </c>
      <c r="K160" t="inlineStr"/>
      <c r="L160" t="inlineStr">
        <is>
          <t>PhylBone-ab-10mn-m-haz-pol-l20-r100</t>
        </is>
      </c>
      <c r="M160" t="n">
        <v>5</v>
      </c>
      <c r="N160" t="n">
        <v>0</v>
      </c>
    </row>
    <row r="161">
      <c r="A161" s="1" t="n">
        <v>159</v>
      </c>
      <c r="B161" t="n">
        <v>171</v>
      </c>
      <c r="C161" t="inlineStr">
        <is>
          <t>Phylloscopus bonelli</t>
        </is>
      </c>
      <c r="D161" t="inlineStr">
        <is>
          <t>a+b</t>
        </is>
      </c>
      <c r="E161" t="inlineStr">
        <is>
          <t>m</t>
        </is>
      </c>
      <c r="F161" t="inlineStr">
        <is>
          <t>10mn</t>
        </is>
      </c>
      <c r="G161" t="inlineStr">
        <is>
          <t>HAZARD</t>
        </is>
      </c>
      <c r="H161" t="inlineStr">
        <is>
          <t>POLY</t>
        </is>
      </c>
      <c r="I161" t="n">
        <v>20</v>
      </c>
      <c r="J161" t="n">
        <v>200</v>
      </c>
      <c r="K161" t="inlineStr"/>
      <c r="L161" t="inlineStr">
        <is>
          <t>PhylBone-ab-10mn-m-haz-pol-l20-r200</t>
        </is>
      </c>
      <c r="M161" t="n">
        <v>5</v>
      </c>
      <c r="N161" t="n">
        <v>0</v>
      </c>
    </row>
    <row r="162">
      <c r="A162" s="1" t="n">
        <v>160</v>
      </c>
      <c r="B162" t="n">
        <v>172</v>
      </c>
      <c r="C162" t="inlineStr">
        <is>
          <t>Oriolus oriolus</t>
        </is>
      </c>
      <c r="D162" t="inlineStr">
        <is>
          <t>b</t>
        </is>
      </c>
      <c r="E162" t="inlineStr">
        <is>
          <t>m</t>
        </is>
      </c>
      <c r="F162" t="inlineStr">
        <is>
          <t>5mn</t>
        </is>
      </c>
      <c r="G162" t="inlineStr">
        <is>
          <t>HNORMAL</t>
        </is>
      </c>
      <c r="H162" t="inlineStr">
        <is>
          <t>POLY</t>
        </is>
      </c>
      <c r="I162" t="inlineStr"/>
      <c r="J162" t="inlineStr"/>
      <c r="K162" t="inlineStr"/>
      <c r="L162" t="inlineStr">
        <is>
          <t>OrioOrio-b-5mn-m-hno-pol</t>
        </is>
      </c>
      <c r="M162" t="n">
        <v>6</v>
      </c>
      <c r="N162" t="n">
        <v>0</v>
      </c>
    </row>
    <row r="163">
      <c r="A163" s="1" t="n">
        <v>161</v>
      </c>
      <c r="B163" t="n">
        <v>173</v>
      </c>
      <c r="C163" t="inlineStr">
        <is>
          <t>Oriolus oriolus</t>
        </is>
      </c>
      <c r="D163" t="inlineStr">
        <is>
          <t>b</t>
        </is>
      </c>
      <c r="E163" t="inlineStr">
        <is>
          <t>m</t>
        </is>
      </c>
      <c r="F163" t="inlineStr">
        <is>
          <t>5mn</t>
        </is>
      </c>
      <c r="G163" t="inlineStr">
        <is>
          <t>HNORMAL</t>
        </is>
      </c>
      <c r="H163" t="inlineStr">
        <is>
          <t>POLY</t>
        </is>
      </c>
      <c r="I163" t="inlineStr"/>
      <c r="J163" t="inlineStr"/>
      <c r="K163" t="n">
        <v>3</v>
      </c>
      <c r="L163" t="inlineStr">
        <is>
          <t>OrioOrio-b-5mn-m-hno-pol-ma</t>
        </is>
      </c>
      <c r="M163" t="n">
        <v>6</v>
      </c>
      <c r="N163" t="n">
        <v>1</v>
      </c>
    </row>
    <row r="164">
      <c r="A164" s="1" t="n">
        <v>162</v>
      </c>
      <c r="B164" t="n">
        <v>174</v>
      </c>
      <c r="C164" t="inlineStr">
        <is>
          <t>Oriolus oriolus</t>
        </is>
      </c>
      <c r="D164" t="inlineStr">
        <is>
          <t>b</t>
        </is>
      </c>
      <c r="E164" t="inlineStr">
        <is>
          <t>m</t>
        </is>
      </c>
      <c r="F164" t="inlineStr">
        <is>
          <t>5mn</t>
        </is>
      </c>
      <c r="G164" t="inlineStr">
        <is>
          <t>HNORMAL</t>
        </is>
      </c>
      <c r="H164" t="inlineStr">
        <is>
          <t>POLY</t>
        </is>
      </c>
      <c r="I164" t="inlineStr"/>
      <c r="J164" t="n">
        <v>201.0731055095719</v>
      </c>
      <c r="K164" t="inlineStr"/>
      <c r="L164" t="inlineStr">
        <is>
          <t>OrioOrio-b-5mn-m-hno-pol-ra</t>
        </is>
      </c>
      <c r="M164" t="n">
        <v>6</v>
      </c>
      <c r="N164" t="n">
        <v>1</v>
      </c>
    </row>
    <row r="165">
      <c r="A165" s="1" t="n">
        <v>163</v>
      </c>
      <c r="B165" t="n">
        <v>175</v>
      </c>
      <c r="C165" t="inlineStr">
        <is>
          <t>Oriolus oriolus</t>
        </is>
      </c>
      <c r="D165" t="inlineStr">
        <is>
          <t>b</t>
        </is>
      </c>
      <c r="E165" t="inlineStr">
        <is>
          <t>m</t>
        </is>
      </c>
      <c r="F165" t="inlineStr">
        <is>
          <t>5mn</t>
        </is>
      </c>
      <c r="G165" t="inlineStr">
        <is>
          <t>HNORMAL</t>
        </is>
      </c>
      <c r="H165" t="inlineStr">
        <is>
          <t>POLY</t>
        </is>
      </c>
      <c r="I165" t="inlineStr"/>
      <c r="J165" t="n">
        <v>200.2120034342496</v>
      </c>
      <c r="K165" t="n">
        <v>3</v>
      </c>
      <c r="L165" t="inlineStr">
        <is>
          <t>OrioOrio-b-5mn-m-hno-pol-ra-ma</t>
        </is>
      </c>
      <c r="M165" t="n">
        <v>6</v>
      </c>
      <c r="N165" t="n">
        <v>1</v>
      </c>
    </row>
    <row r="166">
      <c r="A166" s="1" t="n">
        <v>164</v>
      </c>
      <c r="B166" t="n">
        <v>176</v>
      </c>
      <c r="C166" t="inlineStr">
        <is>
          <t>Oriolus oriolus</t>
        </is>
      </c>
      <c r="D166" t="inlineStr">
        <is>
          <t>b</t>
        </is>
      </c>
      <c r="E166" t="inlineStr">
        <is>
          <t>m</t>
        </is>
      </c>
      <c r="F166" t="inlineStr">
        <is>
          <t>5mn</t>
        </is>
      </c>
      <c r="G166" t="inlineStr">
        <is>
          <t>HNORMAL</t>
        </is>
      </c>
      <c r="H166" t="inlineStr">
        <is>
          <t>POLY</t>
        </is>
      </c>
      <c r="I166" t="n">
        <v>85.81594904417618</v>
      </c>
      <c r="J166" t="inlineStr"/>
      <c r="K166" t="inlineStr"/>
      <c r="L166" t="inlineStr">
        <is>
          <t>OrioOrio-b-5mn-m-hno-pol-la</t>
        </is>
      </c>
      <c r="M166" t="n">
        <v>6</v>
      </c>
      <c r="N166" t="n">
        <v>1</v>
      </c>
    </row>
    <row r="167">
      <c r="A167" s="1" t="n">
        <v>165</v>
      </c>
      <c r="B167" t="n">
        <v>177</v>
      </c>
      <c r="C167" t="inlineStr">
        <is>
          <t>Oriolus oriolus</t>
        </is>
      </c>
      <c r="D167" t="inlineStr">
        <is>
          <t>b</t>
        </is>
      </c>
      <c r="E167" t="inlineStr">
        <is>
          <t>m</t>
        </is>
      </c>
      <c r="F167" t="inlineStr">
        <is>
          <t>5mn</t>
        </is>
      </c>
      <c r="G167" t="inlineStr">
        <is>
          <t>HNORMAL</t>
        </is>
      </c>
      <c r="H167" t="inlineStr">
        <is>
          <t>POLY</t>
        </is>
      </c>
      <c r="I167" t="n">
        <v>85.96909897210912</v>
      </c>
      <c r="J167" t="inlineStr"/>
      <c r="K167" t="n">
        <v>3</v>
      </c>
      <c r="L167" t="inlineStr">
        <is>
          <t>OrioOrio-b-5mn-m-hno-pol-la-ma</t>
        </is>
      </c>
      <c r="M167" t="n">
        <v>6</v>
      </c>
      <c r="N167" t="n">
        <v>1</v>
      </c>
    </row>
    <row r="168">
      <c r="A168" s="1" t="n">
        <v>166</v>
      </c>
      <c r="B168" t="n">
        <v>178</v>
      </c>
      <c r="C168" t="inlineStr">
        <is>
          <t>Oriolus oriolus</t>
        </is>
      </c>
      <c r="D168" t="inlineStr">
        <is>
          <t>b</t>
        </is>
      </c>
      <c r="E168" t="inlineStr">
        <is>
          <t>m</t>
        </is>
      </c>
      <c r="F168" t="inlineStr">
        <is>
          <t>5mn</t>
        </is>
      </c>
      <c r="G168" t="inlineStr">
        <is>
          <t>HNORMAL</t>
        </is>
      </c>
      <c r="H168" t="inlineStr">
        <is>
          <t>POLY</t>
        </is>
      </c>
      <c r="I168" t="n">
        <v>85.93713910190918</v>
      </c>
      <c r="J168" t="n">
        <v>199.4174514273295</v>
      </c>
      <c r="K168" t="inlineStr"/>
      <c r="L168" t="inlineStr">
        <is>
          <t>OrioOrio-b-5mn-m-hno-pol-la-ra</t>
        </is>
      </c>
      <c r="M168" t="n">
        <v>6</v>
      </c>
      <c r="N168" t="n">
        <v>1</v>
      </c>
    </row>
    <row r="169">
      <c r="A169" s="1" t="n">
        <v>167</v>
      </c>
      <c r="B169" t="n">
        <v>179</v>
      </c>
      <c r="C169" t="inlineStr">
        <is>
          <t>Oriolus oriolus</t>
        </is>
      </c>
      <c r="D169" t="inlineStr">
        <is>
          <t>b</t>
        </is>
      </c>
      <c r="E169" t="inlineStr">
        <is>
          <t>m</t>
        </is>
      </c>
      <c r="F169" t="inlineStr">
        <is>
          <t>5mn</t>
        </is>
      </c>
      <c r="G169" t="inlineStr">
        <is>
          <t>HNORMAL</t>
        </is>
      </c>
      <c r="H169" t="inlineStr">
        <is>
          <t>POLY</t>
        </is>
      </c>
      <c r="I169" t="n">
        <v>86.03672835072341</v>
      </c>
      <c r="J169" t="n">
        <v>200.9312413519589</v>
      </c>
      <c r="K169" t="n">
        <v>3</v>
      </c>
      <c r="L169" t="inlineStr">
        <is>
          <t>OrioOrio-b-5mn-m-hno-pol-la-ra-ma</t>
        </is>
      </c>
      <c r="M169" t="n">
        <v>6</v>
      </c>
      <c r="N169" t="n">
        <v>1</v>
      </c>
    </row>
    <row r="170">
      <c r="A170" s="1" t="n">
        <v>168</v>
      </c>
      <c r="B170" t="n">
        <v>181</v>
      </c>
      <c r="C170" t="inlineStr">
        <is>
          <t>Oriolus oriolus</t>
        </is>
      </c>
      <c r="D170" t="inlineStr">
        <is>
          <t>b</t>
        </is>
      </c>
      <c r="E170" t="inlineStr">
        <is>
          <t>m</t>
        </is>
      </c>
      <c r="F170" t="inlineStr">
        <is>
          <t>5mn</t>
        </is>
      </c>
      <c r="G170" t="inlineStr">
        <is>
          <t>HNORMAL</t>
        </is>
      </c>
      <c r="H170" t="inlineStr">
        <is>
          <t>POLY</t>
        </is>
      </c>
      <c r="I170" t="inlineStr"/>
      <c r="J170" t="n">
        <v>100</v>
      </c>
      <c r="K170" t="inlineStr"/>
      <c r="L170" t="inlineStr">
        <is>
          <t>OrioOrio-b-5mn-m-hno-pol-r100</t>
        </is>
      </c>
      <c r="M170" t="n">
        <v>6</v>
      </c>
      <c r="N170" t="n">
        <v>0</v>
      </c>
    </row>
    <row r="171">
      <c r="A171" s="1" t="n">
        <v>169</v>
      </c>
      <c r="B171" t="n">
        <v>182</v>
      </c>
      <c r="C171" t="inlineStr">
        <is>
          <t>Oriolus oriolus</t>
        </is>
      </c>
      <c r="D171" t="inlineStr">
        <is>
          <t>b</t>
        </is>
      </c>
      <c r="E171" t="inlineStr">
        <is>
          <t>m</t>
        </is>
      </c>
      <c r="F171" t="inlineStr">
        <is>
          <t>5mn</t>
        </is>
      </c>
      <c r="G171" t="inlineStr">
        <is>
          <t>HNORMAL</t>
        </is>
      </c>
      <c r="H171" t="inlineStr">
        <is>
          <t>POLY</t>
        </is>
      </c>
      <c r="I171" t="inlineStr"/>
      <c r="J171" t="n">
        <v>200</v>
      </c>
      <c r="K171" t="inlineStr"/>
      <c r="L171" t="inlineStr">
        <is>
          <t>OrioOrio-b-5mn-m-hno-pol-r200</t>
        </is>
      </c>
      <c r="M171" t="n">
        <v>6</v>
      </c>
      <c r="N171" t="n">
        <v>0</v>
      </c>
    </row>
    <row r="172">
      <c r="A172" s="1" t="n">
        <v>170</v>
      </c>
      <c r="B172" t="n">
        <v>183</v>
      </c>
      <c r="C172" t="inlineStr">
        <is>
          <t>Oriolus oriolus</t>
        </is>
      </c>
      <c r="D172" t="inlineStr">
        <is>
          <t>b</t>
        </is>
      </c>
      <c r="E172" t="inlineStr">
        <is>
          <t>m</t>
        </is>
      </c>
      <c r="F172" t="inlineStr">
        <is>
          <t>5mn</t>
        </is>
      </c>
      <c r="G172" t="inlineStr">
        <is>
          <t>HNORMAL</t>
        </is>
      </c>
      <c r="H172" t="inlineStr">
        <is>
          <t>POLY</t>
        </is>
      </c>
      <c r="I172" t="n">
        <v>20</v>
      </c>
      <c r="J172" t="inlineStr"/>
      <c r="K172" t="inlineStr"/>
      <c r="L172" t="inlineStr">
        <is>
          <t>OrioOrio-b-5mn-m-hno-pol-l20</t>
        </is>
      </c>
      <c r="M172" t="n">
        <v>6</v>
      </c>
      <c r="N172" t="n">
        <v>0</v>
      </c>
    </row>
    <row r="173">
      <c r="A173" s="1" t="n">
        <v>171</v>
      </c>
      <c r="B173" t="n">
        <v>184</v>
      </c>
      <c r="C173" t="inlineStr">
        <is>
          <t>Oriolus oriolus</t>
        </is>
      </c>
      <c r="D173" t="inlineStr">
        <is>
          <t>b</t>
        </is>
      </c>
      <c r="E173" t="inlineStr">
        <is>
          <t>m</t>
        </is>
      </c>
      <c r="F173" t="inlineStr">
        <is>
          <t>5mn</t>
        </is>
      </c>
      <c r="G173" t="inlineStr">
        <is>
          <t>HNORMAL</t>
        </is>
      </c>
      <c r="H173" t="inlineStr">
        <is>
          <t>POLY</t>
        </is>
      </c>
      <c r="I173" t="n">
        <v>20</v>
      </c>
      <c r="J173" t="n">
        <v>100</v>
      </c>
      <c r="K173" t="inlineStr"/>
      <c r="L173" t="inlineStr">
        <is>
          <t>OrioOrio-b-5mn-m-hno-pol-l20-r100</t>
        </is>
      </c>
      <c r="M173" t="n">
        <v>6</v>
      </c>
      <c r="N173" t="n">
        <v>0</v>
      </c>
    </row>
    <row r="174">
      <c r="A174" s="1" t="n">
        <v>172</v>
      </c>
      <c r="B174" t="n">
        <v>185</v>
      </c>
      <c r="C174" t="inlineStr">
        <is>
          <t>Oriolus oriolus</t>
        </is>
      </c>
      <c r="D174" t="inlineStr">
        <is>
          <t>b</t>
        </is>
      </c>
      <c r="E174" t="inlineStr">
        <is>
          <t>m</t>
        </is>
      </c>
      <c r="F174" t="inlineStr">
        <is>
          <t>5mn</t>
        </is>
      </c>
      <c r="G174" t="inlineStr">
        <is>
          <t>HNORMAL</t>
        </is>
      </c>
      <c r="H174" t="inlineStr">
        <is>
          <t>POLY</t>
        </is>
      </c>
      <c r="I174" t="n">
        <v>20</v>
      </c>
      <c r="J174" t="n">
        <v>200</v>
      </c>
      <c r="K174" t="inlineStr"/>
      <c r="L174" t="inlineStr">
        <is>
          <t>OrioOrio-b-5mn-m-hno-pol-l20-r200</t>
        </is>
      </c>
      <c r="M174" t="n">
        <v>6</v>
      </c>
      <c r="N174" t="n">
        <v>0</v>
      </c>
    </row>
    <row r="175">
      <c r="A175" s="1" t="n">
        <v>173</v>
      </c>
      <c r="B175" t="n">
        <v>186</v>
      </c>
      <c r="C175" t="inlineStr">
        <is>
          <t>Oriolus oriolus</t>
        </is>
      </c>
      <c r="D175" t="inlineStr">
        <is>
          <t>b</t>
        </is>
      </c>
      <c r="E175" t="inlineStr">
        <is>
          <t>m</t>
        </is>
      </c>
      <c r="F175" t="inlineStr">
        <is>
          <t>5mn</t>
        </is>
      </c>
      <c r="G175" t="inlineStr">
        <is>
          <t>HNORMAL</t>
        </is>
      </c>
      <c r="H175" t="inlineStr">
        <is>
          <t>POLY</t>
        </is>
      </c>
      <c r="I175" t="inlineStr"/>
      <c r="J175" t="n">
        <v>400</v>
      </c>
      <c r="K175" t="inlineStr"/>
      <c r="L175" t="inlineStr">
        <is>
          <t>OrioOrio-b-5mn-m-hno-pol-r400</t>
        </is>
      </c>
      <c r="M175" t="n">
        <v>6</v>
      </c>
      <c r="N175" t="n">
        <v>0</v>
      </c>
    </row>
    <row r="176">
      <c r="A176" s="1" t="n">
        <v>174</v>
      </c>
      <c r="B176" t="n">
        <v>187</v>
      </c>
      <c r="C176" t="inlineStr">
        <is>
          <t>Oriolus oriolus</t>
        </is>
      </c>
      <c r="D176" t="inlineStr">
        <is>
          <t>b</t>
        </is>
      </c>
      <c r="E176" t="inlineStr">
        <is>
          <t>m</t>
        </is>
      </c>
      <c r="F176" t="inlineStr">
        <is>
          <t>5mn</t>
        </is>
      </c>
      <c r="G176" t="inlineStr">
        <is>
          <t>HAZARD</t>
        </is>
      </c>
      <c r="H176" t="inlineStr">
        <is>
          <t>POLY</t>
        </is>
      </c>
      <c r="I176" t="inlineStr"/>
      <c r="J176" t="inlineStr"/>
      <c r="K176" t="inlineStr"/>
      <c r="L176" t="inlineStr">
        <is>
          <t>OrioOrio-b-5mn-m-haz-pol</t>
        </is>
      </c>
      <c r="M176" t="n">
        <v>6</v>
      </c>
      <c r="N176" t="n">
        <v>0</v>
      </c>
    </row>
    <row r="177">
      <c r="A177" s="1" t="n">
        <v>175</v>
      </c>
      <c r="B177" t="n">
        <v>188</v>
      </c>
      <c r="C177" t="inlineStr">
        <is>
          <t>Oriolus oriolus</t>
        </is>
      </c>
      <c r="D177" t="inlineStr">
        <is>
          <t>b</t>
        </is>
      </c>
      <c r="E177" t="inlineStr">
        <is>
          <t>m</t>
        </is>
      </c>
      <c r="F177" t="inlineStr">
        <is>
          <t>5mn</t>
        </is>
      </c>
      <c r="G177" t="inlineStr">
        <is>
          <t>HAZARD</t>
        </is>
      </c>
      <c r="H177" t="inlineStr">
        <is>
          <t>POLY</t>
        </is>
      </c>
      <c r="I177" t="inlineStr"/>
      <c r="J177" t="inlineStr"/>
      <c r="K177" t="n">
        <v>3</v>
      </c>
      <c r="L177" t="inlineStr">
        <is>
          <t>OrioOrio-b-5mn-m-haz-pol-ma</t>
        </is>
      </c>
      <c r="M177" t="n">
        <v>6</v>
      </c>
      <c r="N177" t="n">
        <v>1</v>
      </c>
    </row>
    <row r="178">
      <c r="A178" s="1" t="n">
        <v>176</v>
      </c>
      <c r="B178" t="n">
        <v>189</v>
      </c>
      <c r="C178" t="inlineStr">
        <is>
          <t>Oriolus oriolus</t>
        </is>
      </c>
      <c r="D178" t="inlineStr">
        <is>
          <t>b</t>
        </is>
      </c>
      <c r="E178" t="inlineStr">
        <is>
          <t>m</t>
        </is>
      </c>
      <c r="F178" t="inlineStr">
        <is>
          <t>5mn</t>
        </is>
      </c>
      <c r="G178" t="inlineStr">
        <is>
          <t>HAZARD</t>
        </is>
      </c>
      <c r="H178" t="inlineStr">
        <is>
          <t>POLY</t>
        </is>
      </c>
      <c r="I178" t="inlineStr"/>
      <c r="J178" t="n">
        <v>202.8400964029263</v>
      </c>
      <c r="K178" t="inlineStr"/>
      <c r="L178" t="inlineStr">
        <is>
          <t>OrioOrio-b-5mn-m-haz-pol-ra</t>
        </is>
      </c>
      <c r="M178" t="n">
        <v>6</v>
      </c>
      <c r="N178" t="n">
        <v>1</v>
      </c>
    </row>
    <row r="179">
      <c r="A179" s="1" t="n">
        <v>177</v>
      </c>
      <c r="B179" t="n">
        <v>190</v>
      </c>
      <c r="C179" t="inlineStr">
        <is>
          <t>Oriolus oriolus</t>
        </is>
      </c>
      <c r="D179" t="inlineStr">
        <is>
          <t>b</t>
        </is>
      </c>
      <c r="E179" t="inlineStr">
        <is>
          <t>m</t>
        </is>
      </c>
      <c r="F179" t="inlineStr">
        <is>
          <t>5mn</t>
        </is>
      </c>
      <c r="G179" t="inlineStr">
        <is>
          <t>HAZARD</t>
        </is>
      </c>
      <c r="H179" t="inlineStr">
        <is>
          <t>POLY</t>
        </is>
      </c>
      <c r="I179" t="inlineStr"/>
      <c r="J179" t="n">
        <v>203.0136402816566</v>
      </c>
      <c r="K179" t="n">
        <v>2</v>
      </c>
      <c r="L179" t="inlineStr">
        <is>
          <t>OrioOrio-b-5mn-m-haz-pol-ra-ma</t>
        </is>
      </c>
      <c r="M179" t="n">
        <v>6</v>
      </c>
      <c r="N179" t="n">
        <v>1</v>
      </c>
    </row>
    <row r="180">
      <c r="A180" s="1" t="n">
        <v>178</v>
      </c>
      <c r="B180" t="n">
        <v>191</v>
      </c>
      <c r="C180" t="inlineStr">
        <is>
          <t>Oriolus oriolus</t>
        </is>
      </c>
      <c r="D180" t="inlineStr">
        <is>
          <t>b</t>
        </is>
      </c>
      <c r="E180" t="inlineStr">
        <is>
          <t>m</t>
        </is>
      </c>
      <c r="F180" t="inlineStr">
        <is>
          <t>5mn</t>
        </is>
      </c>
      <c r="G180" t="inlineStr">
        <is>
          <t>HAZARD</t>
        </is>
      </c>
      <c r="H180" t="inlineStr">
        <is>
          <t>POLY</t>
        </is>
      </c>
      <c r="I180" t="n">
        <v>86.03708497868197</v>
      </c>
      <c r="J180" t="inlineStr"/>
      <c r="K180" t="inlineStr"/>
      <c r="L180" t="inlineStr">
        <is>
          <t>OrioOrio-b-5mn-m-haz-pol-la</t>
        </is>
      </c>
      <c r="M180" t="n">
        <v>6</v>
      </c>
      <c r="N180" t="n">
        <v>1</v>
      </c>
    </row>
    <row r="181">
      <c r="A181" s="1" t="n">
        <v>179</v>
      </c>
      <c r="B181" t="n">
        <v>192</v>
      </c>
      <c r="C181" t="inlineStr">
        <is>
          <t>Oriolus oriolus</t>
        </is>
      </c>
      <c r="D181" t="inlineStr">
        <is>
          <t>b</t>
        </is>
      </c>
      <c r="E181" t="inlineStr">
        <is>
          <t>m</t>
        </is>
      </c>
      <c r="F181" t="inlineStr">
        <is>
          <t>5mn</t>
        </is>
      </c>
      <c r="G181" t="inlineStr">
        <is>
          <t>HAZARD</t>
        </is>
      </c>
      <c r="H181" t="inlineStr">
        <is>
          <t>POLY</t>
        </is>
      </c>
      <c r="I181" t="n">
        <v>86.01930818715024</v>
      </c>
      <c r="J181" t="inlineStr"/>
      <c r="K181" t="n">
        <v>2</v>
      </c>
      <c r="L181" t="inlineStr">
        <is>
          <t>OrioOrio-b-5mn-m-haz-pol-la-ma</t>
        </is>
      </c>
      <c r="M181" t="n">
        <v>6</v>
      </c>
      <c r="N181" t="n">
        <v>1</v>
      </c>
    </row>
    <row r="182">
      <c r="A182" s="1" t="n">
        <v>180</v>
      </c>
      <c r="B182" t="n">
        <v>193</v>
      </c>
      <c r="C182" t="inlineStr">
        <is>
          <t>Oriolus oriolus</t>
        </is>
      </c>
      <c r="D182" t="inlineStr">
        <is>
          <t>b</t>
        </is>
      </c>
      <c r="E182" t="inlineStr">
        <is>
          <t>m</t>
        </is>
      </c>
      <c r="F182" t="inlineStr">
        <is>
          <t>5mn</t>
        </is>
      </c>
      <c r="G182" t="inlineStr">
        <is>
          <t>HAZARD</t>
        </is>
      </c>
      <c r="H182" t="inlineStr">
        <is>
          <t>POLY</t>
        </is>
      </c>
      <c r="I182" t="n">
        <v>85.87335682058793</v>
      </c>
      <c r="J182" t="n">
        <v>201.6181588903903</v>
      </c>
      <c r="K182" t="inlineStr"/>
      <c r="L182" t="inlineStr">
        <is>
          <t>OrioOrio-b-5mn-m-haz-pol-la-ra</t>
        </is>
      </c>
      <c r="M182" t="n">
        <v>6</v>
      </c>
      <c r="N182" t="n">
        <v>1</v>
      </c>
    </row>
    <row r="183">
      <c r="A183" s="1" t="n">
        <v>181</v>
      </c>
      <c r="B183" t="n">
        <v>194</v>
      </c>
      <c r="C183" t="inlineStr">
        <is>
          <t>Oriolus oriolus</t>
        </is>
      </c>
      <c r="D183" t="inlineStr">
        <is>
          <t>b</t>
        </is>
      </c>
      <c r="E183" t="inlineStr">
        <is>
          <t>m</t>
        </is>
      </c>
      <c r="F183" t="inlineStr">
        <is>
          <t>5mn</t>
        </is>
      </c>
      <c r="G183" t="inlineStr">
        <is>
          <t>HAZARD</t>
        </is>
      </c>
      <c r="H183" t="inlineStr">
        <is>
          <t>POLY</t>
        </is>
      </c>
      <c r="I183" t="n">
        <v>85.83086246999601</v>
      </c>
      <c r="J183" t="n">
        <v>202.2097650696443</v>
      </c>
      <c r="K183" t="n">
        <v>3</v>
      </c>
      <c r="L183" t="inlineStr">
        <is>
          <t>OrioOrio-b-5mn-m-haz-pol-la-ra-ma</t>
        </is>
      </c>
      <c r="M183" t="n">
        <v>6</v>
      </c>
      <c r="N183" t="n">
        <v>1</v>
      </c>
    </row>
    <row r="184">
      <c r="A184" s="1" t="n">
        <v>182</v>
      </c>
      <c r="B184" t="n">
        <v>196</v>
      </c>
      <c r="C184" t="inlineStr">
        <is>
          <t>Oriolus oriolus</t>
        </is>
      </c>
      <c r="D184" t="inlineStr">
        <is>
          <t>b</t>
        </is>
      </c>
      <c r="E184" t="inlineStr">
        <is>
          <t>m</t>
        </is>
      </c>
      <c r="F184" t="inlineStr">
        <is>
          <t>5mn</t>
        </is>
      </c>
      <c r="G184" t="inlineStr">
        <is>
          <t>HAZARD</t>
        </is>
      </c>
      <c r="H184" t="inlineStr">
        <is>
          <t>POLY</t>
        </is>
      </c>
      <c r="I184" t="inlineStr"/>
      <c r="J184" t="n">
        <v>100</v>
      </c>
      <c r="K184" t="inlineStr"/>
      <c r="L184" t="inlineStr">
        <is>
          <t>OrioOrio-b-5mn-m-haz-pol-r100</t>
        </is>
      </c>
      <c r="M184" t="n">
        <v>6</v>
      </c>
      <c r="N184" t="n">
        <v>0</v>
      </c>
    </row>
    <row r="185">
      <c r="A185" s="1" t="n">
        <v>183</v>
      </c>
      <c r="B185" t="n">
        <v>197</v>
      </c>
      <c r="C185" t="inlineStr">
        <is>
          <t>Oriolus oriolus</t>
        </is>
      </c>
      <c r="D185" t="inlineStr">
        <is>
          <t>b</t>
        </is>
      </c>
      <c r="E185" t="inlineStr">
        <is>
          <t>m</t>
        </is>
      </c>
      <c r="F185" t="inlineStr">
        <is>
          <t>5mn</t>
        </is>
      </c>
      <c r="G185" t="inlineStr">
        <is>
          <t>HAZARD</t>
        </is>
      </c>
      <c r="H185" t="inlineStr">
        <is>
          <t>POLY</t>
        </is>
      </c>
      <c r="I185" t="inlineStr"/>
      <c r="J185" t="n">
        <v>200</v>
      </c>
      <c r="K185" t="inlineStr"/>
      <c r="L185" t="inlineStr">
        <is>
          <t>OrioOrio-b-5mn-m-haz-pol-r200</t>
        </is>
      </c>
      <c r="M185" t="n">
        <v>6</v>
      </c>
      <c r="N185" t="n">
        <v>0</v>
      </c>
    </row>
    <row r="186">
      <c r="A186" s="1" t="n">
        <v>184</v>
      </c>
      <c r="B186" t="n">
        <v>198</v>
      </c>
      <c r="C186" t="inlineStr">
        <is>
          <t>Oriolus oriolus</t>
        </is>
      </c>
      <c r="D186" t="inlineStr">
        <is>
          <t>b</t>
        </is>
      </c>
      <c r="E186" t="inlineStr">
        <is>
          <t>m</t>
        </is>
      </c>
      <c r="F186" t="inlineStr">
        <is>
          <t>5mn</t>
        </is>
      </c>
      <c r="G186" t="inlineStr">
        <is>
          <t>HAZARD</t>
        </is>
      </c>
      <c r="H186" t="inlineStr">
        <is>
          <t>POLY</t>
        </is>
      </c>
      <c r="I186" t="n">
        <v>20</v>
      </c>
      <c r="J186" t="inlineStr"/>
      <c r="K186" t="inlineStr"/>
      <c r="L186" t="inlineStr">
        <is>
          <t>OrioOrio-b-5mn-m-haz-pol-l20</t>
        </is>
      </c>
      <c r="M186" t="n">
        <v>6</v>
      </c>
      <c r="N186" t="n">
        <v>0</v>
      </c>
    </row>
    <row r="187">
      <c r="A187" s="1" t="n">
        <v>185</v>
      </c>
      <c r="B187" t="n">
        <v>199</v>
      </c>
      <c r="C187" t="inlineStr">
        <is>
          <t>Oriolus oriolus</t>
        </is>
      </c>
      <c r="D187" t="inlineStr">
        <is>
          <t>b</t>
        </is>
      </c>
      <c r="E187" t="inlineStr">
        <is>
          <t>m</t>
        </is>
      </c>
      <c r="F187" t="inlineStr">
        <is>
          <t>5mn</t>
        </is>
      </c>
      <c r="G187" t="inlineStr">
        <is>
          <t>HAZARD</t>
        </is>
      </c>
      <c r="H187" t="inlineStr">
        <is>
          <t>POLY</t>
        </is>
      </c>
      <c r="I187" t="n">
        <v>20</v>
      </c>
      <c r="J187" t="n">
        <v>100</v>
      </c>
      <c r="K187" t="inlineStr"/>
      <c r="L187" t="inlineStr">
        <is>
          <t>OrioOrio-b-5mn-m-haz-pol-l20-r100</t>
        </is>
      </c>
      <c r="M187" t="n">
        <v>6</v>
      </c>
      <c r="N187" t="n">
        <v>0</v>
      </c>
    </row>
    <row r="188">
      <c r="A188" s="1" t="n">
        <v>186</v>
      </c>
      <c r="B188" t="n">
        <v>200</v>
      </c>
      <c r="C188" t="inlineStr">
        <is>
          <t>Oriolus oriolus</t>
        </is>
      </c>
      <c r="D188" t="inlineStr">
        <is>
          <t>b</t>
        </is>
      </c>
      <c r="E188" t="inlineStr">
        <is>
          <t>m</t>
        </is>
      </c>
      <c r="F188" t="inlineStr">
        <is>
          <t>5mn</t>
        </is>
      </c>
      <c r="G188" t="inlineStr">
        <is>
          <t>HAZARD</t>
        </is>
      </c>
      <c r="H188" t="inlineStr">
        <is>
          <t>POLY</t>
        </is>
      </c>
      <c r="I188" t="n">
        <v>20</v>
      </c>
      <c r="J188" t="n">
        <v>200</v>
      </c>
      <c r="K188" t="inlineStr"/>
      <c r="L188" t="inlineStr">
        <is>
          <t>OrioOrio-b-5mn-m-haz-pol-l20-r200</t>
        </is>
      </c>
      <c r="M188" t="n">
        <v>6</v>
      </c>
      <c r="N188" t="n">
        <v>0</v>
      </c>
    </row>
    <row r="189">
      <c r="A189" s="1" t="n">
        <v>187</v>
      </c>
      <c r="B189" t="n">
        <v>201</v>
      </c>
      <c r="C189" t="inlineStr">
        <is>
          <t>Oriolus oriolus</t>
        </is>
      </c>
      <c r="D189" t="inlineStr">
        <is>
          <t>b</t>
        </is>
      </c>
      <c r="E189" t="inlineStr">
        <is>
          <t>m</t>
        </is>
      </c>
      <c r="F189" t="inlineStr">
        <is>
          <t>5mn</t>
        </is>
      </c>
      <c r="G189" t="inlineStr">
        <is>
          <t>HAZARD</t>
        </is>
      </c>
      <c r="H189" t="inlineStr">
        <is>
          <t>POLY</t>
        </is>
      </c>
      <c r="I189" t="inlineStr"/>
      <c r="J189" t="n">
        <v>400</v>
      </c>
      <c r="K189" t="inlineStr"/>
      <c r="L189" t="inlineStr">
        <is>
          <t>OrioOrio-b-5mn-m-haz-pol-r400</t>
        </is>
      </c>
      <c r="M189" t="n">
        <v>6</v>
      </c>
      <c r="N189" t="n">
        <v>0</v>
      </c>
    </row>
    <row r="190">
      <c r="A190" s="1" t="n">
        <v>188</v>
      </c>
      <c r="B190" t="n">
        <v>202</v>
      </c>
      <c r="C190" t="inlineStr">
        <is>
          <t>Oriolus oriolus</t>
        </is>
      </c>
      <c r="D190" t="inlineStr">
        <is>
          <t>b</t>
        </is>
      </c>
      <c r="E190" t="inlineStr">
        <is>
          <t>m</t>
        </is>
      </c>
      <c r="F190" t="inlineStr">
        <is>
          <t>10mn</t>
        </is>
      </c>
      <c r="G190" t="inlineStr">
        <is>
          <t>HNORMAL</t>
        </is>
      </c>
      <c r="H190" t="inlineStr">
        <is>
          <t>POLY</t>
        </is>
      </c>
      <c r="I190" t="inlineStr"/>
      <c r="J190" t="inlineStr"/>
      <c r="K190" t="inlineStr"/>
      <c r="L190" t="inlineStr">
        <is>
          <t>OrioOrio-b-10mn-m-hno-pol</t>
        </is>
      </c>
      <c r="M190" t="n">
        <v>7</v>
      </c>
      <c r="N190" t="n">
        <v>0</v>
      </c>
    </row>
    <row r="191">
      <c r="A191" s="1" t="n">
        <v>189</v>
      </c>
      <c r="B191" t="n">
        <v>203</v>
      </c>
      <c r="C191" t="inlineStr">
        <is>
          <t>Oriolus oriolus</t>
        </is>
      </c>
      <c r="D191" t="inlineStr">
        <is>
          <t>b</t>
        </is>
      </c>
      <c r="E191" t="inlineStr">
        <is>
          <t>m</t>
        </is>
      </c>
      <c r="F191" t="inlineStr">
        <is>
          <t>10mn</t>
        </is>
      </c>
      <c r="G191" t="inlineStr">
        <is>
          <t>HNORMAL</t>
        </is>
      </c>
      <c r="H191" t="inlineStr">
        <is>
          <t>POLY</t>
        </is>
      </c>
      <c r="I191" t="inlineStr"/>
      <c r="J191" t="inlineStr"/>
      <c r="K191" t="n">
        <v>5</v>
      </c>
      <c r="L191" t="inlineStr">
        <is>
          <t>OrioOrio-b-10mn-m-hno-pol-ma</t>
        </is>
      </c>
      <c r="M191" t="n">
        <v>7</v>
      </c>
      <c r="N191" t="n">
        <v>1</v>
      </c>
    </row>
    <row r="192">
      <c r="A192" s="1" t="n">
        <v>190</v>
      </c>
      <c r="B192" t="n">
        <v>204</v>
      </c>
      <c r="C192" t="inlineStr">
        <is>
          <t>Oriolus oriolus</t>
        </is>
      </c>
      <c r="D192" t="inlineStr">
        <is>
          <t>b</t>
        </is>
      </c>
      <c r="E192" t="inlineStr">
        <is>
          <t>m</t>
        </is>
      </c>
      <c r="F192" t="inlineStr">
        <is>
          <t>10mn</t>
        </is>
      </c>
      <c r="G192" t="inlineStr">
        <is>
          <t>HNORMAL</t>
        </is>
      </c>
      <c r="H192" t="inlineStr">
        <is>
          <t>POLY</t>
        </is>
      </c>
      <c r="I192" t="inlineStr"/>
      <c r="J192" t="n">
        <v>793.3169278382986</v>
      </c>
      <c r="K192" t="inlineStr"/>
      <c r="L192" t="inlineStr">
        <is>
          <t>OrioOrio-b-10mn-m-hno-pol-ra</t>
        </is>
      </c>
      <c r="M192" t="n">
        <v>7</v>
      </c>
      <c r="N192" t="n">
        <v>1</v>
      </c>
    </row>
    <row r="193">
      <c r="A193" s="1" t="n">
        <v>191</v>
      </c>
      <c r="B193" t="n">
        <v>205</v>
      </c>
      <c r="C193" t="inlineStr">
        <is>
          <t>Oriolus oriolus</t>
        </is>
      </c>
      <c r="D193" t="inlineStr">
        <is>
          <t>b</t>
        </is>
      </c>
      <c r="E193" t="inlineStr">
        <is>
          <t>m</t>
        </is>
      </c>
      <c r="F193" t="inlineStr">
        <is>
          <t>10mn</t>
        </is>
      </c>
      <c r="G193" t="inlineStr">
        <is>
          <t>HNORMAL</t>
        </is>
      </c>
      <c r="H193" t="inlineStr">
        <is>
          <t>POLY</t>
        </is>
      </c>
      <c r="I193" t="inlineStr"/>
      <c r="J193" t="n">
        <v>778.5081115969167</v>
      </c>
      <c r="K193" t="n">
        <v>5</v>
      </c>
      <c r="L193" t="inlineStr">
        <is>
          <t>OrioOrio-b-10mn-m-hno-pol-ra-ma</t>
        </is>
      </c>
      <c r="M193" t="n">
        <v>7</v>
      </c>
      <c r="N193" t="n">
        <v>1</v>
      </c>
    </row>
    <row r="194">
      <c r="A194" s="1" t="n">
        <v>192</v>
      </c>
      <c r="B194" t="n">
        <v>206</v>
      </c>
      <c r="C194" t="inlineStr">
        <is>
          <t>Oriolus oriolus</t>
        </is>
      </c>
      <c r="D194" t="inlineStr">
        <is>
          <t>b</t>
        </is>
      </c>
      <c r="E194" t="inlineStr">
        <is>
          <t>m</t>
        </is>
      </c>
      <c r="F194" t="inlineStr">
        <is>
          <t>10mn</t>
        </is>
      </c>
      <c r="G194" t="inlineStr">
        <is>
          <t>HNORMAL</t>
        </is>
      </c>
      <c r="H194" t="inlineStr">
        <is>
          <t>POLY</t>
        </is>
      </c>
      <c r="I194" t="n">
        <v>82.69660796976878</v>
      </c>
      <c r="J194" t="inlineStr"/>
      <c r="K194" t="inlineStr"/>
      <c r="L194" t="inlineStr">
        <is>
          <t>OrioOrio-b-10mn-m-hno-pol-la</t>
        </is>
      </c>
      <c r="M194" t="n">
        <v>7</v>
      </c>
      <c r="N194" t="n">
        <v>1</v>
      </c>
    </row>
    <row r="195">
      <c r="A195" s="1" t="n">
        <v>193</v>
      </c>
      <c r="B195" t="n">
        <v>207</v>
      </c>
      <c r="C195" t="inlineStr">
        <is>
          <t>Oriolus oriolus</t>
        </is>
      </c>
      <c r="D195" t="inlineStr">
        <is>
          <t>b</t>
        </is>
      </c>
      <c r="E195" t="inlineStr">
        <is>
          <t>m</t>
        </is>
      </c>
      <c r="F195" t="inlineStr">
        <is>
          <t>10mn</t>
        </is>
      </c>
      <c r="G195" t="inlineStr">
        <is>
          <t>HNORMAL</t>
        </is>
      </c>
      <c r="H195" t="inlineStr">
        <is>
          <t>POLY</t>
        </is>
      </c>
      <c r="I195" t="n">
        <v>83.03831689861811</v>
      </c>
      <c r="J195" t="inlineStr"/>
      <c r="K195" t="n">
        <v>5</v>
      </c>
      <c r="L195" t="inlineStr">
        <is>
          <t>OrioOrio-b-10mn-m-hno-pol-la-ma</t>
        </is>
      </c>
      <c r="M195" t="n">
        <v>7</v>
      </c>
      <c r="N195" t="n">
        <v>1</v>
      </c>
    </row>
    <row r="196">
      <c r="A196" s="1" t="n">
        <v>194</v>
      </c>
      <c r="B196" t="n">
        <v>208</v>
      </c>
      <c r="C196" t="inlineStr">
        <is>
          <t>Oriolus oriolus</t>
        </is>
      </c>
      <c r="D196" t="inlineStr">
        <is>
          <t>b</t>
        </is>
      </c>
      <c r="E196" t="inlineStr">
        <is>
          <t>m</t>
        </is>
      </c>
      <c r="F196" t="inlineStr">
        <is>
          <t>10mn</t>
        </is>
      </c>
      <c r="G196" t="inlineStr">
        <is>
          <t>HNORMAL</t>
        </is>
      </c>
      <c r="H196" t="inlineStr">
        <is>
          <t>POLY</t>
        </is>
      </c>
      <c r="I196" t="n">
        <v>82.85059216527205</v>
      </c>
      <c r="J196" t="n">
        <v>653.106986004051</v>
      </c>
      <c r="K196" t="inlineStr"/>
      <c r="L196" t="inlineStr">
        <is>
          <t>OrioOrio-b-10mn-m-hno-pol-la-ra</t>
        </is>
      </c>
      <c r="M196" t="n">
        <v>7</v>
      </c>
      <c r="N196" t="n">
        <v>1</v>
      </c>
    </row>
    <row r="197">
      <c r="A197" s="1" t="n">
        <v>195</v>
      </c>
      <c r="B197" t="n">
        <v>209</v>
      </c>
      <c r="C197" t="inlineStr">
        <is>
          <t>Oriolus oriolus</t>
        </is>
      </c>
      <c r="D197" t="inlineStr">
        <is>
          <t>b</t>
        </is>
      </c>
      <c r="E197" t="inlineStr">
        <is>
          <t>m</t>
        </is>
      </c>
      <c r="F197" t="inlineStr">
        <is>
          <t>10mn</t>
        </is>
      </c>
      <c r="G197" t="inlineStr">
        <is>
          <t>HNORMAL</t>
        </is>
      </c>
      <c r="H197" t="inlineStr">
        <is>
          <t>POLY</t>
        </is>
      </c>
      <c r="I197" t="n">
        <v>80.45861772617855</v>
      </c>
      <c r="J197" t="n">
        <v>697.494903861476</v>
      </c>
      <c r="K197" t="n">
        <v>5</v>
      </c>
      <c r="L197" t="inlineStr">
        <is>
          <t>OrioOrio-b-10mn-m-hno-pol-la-ra-ma</t>
        </is>
      </c>
      <c r="M197" t="n">
        <v>7</v>
      </c>
      <c r="N197" t="n">
        <v>1</v>
      </c>
    </row>
    <row r="198">
      <c r="A198" s="1" t="n">
        <v>196</v>
      </c>
      <c r="B198" t="n">
        <v>211</v>
      </c>
      <c r="C198" t="inlineStr">
        <is>
          <t>Oriolus oriolus</t>
        </is>
      </c>
      <c r="D198" t="inlineStr">
        <is>
          <t>b</t>
        </is>
      </c>
      <c r="E198" t="inlineStr">
        <is>
          <t>m</t>
        </is>
      </c>
      <c r="F198" t="inlineStr">
        <is>
          <t>10mn</t>
        </is>
      </c>
      <c r="G198" t="inlineStr">
        <is>
          <t>HNORMAL</t>
        </is>
      </c>
      <c r="H198" t="inlineStr">
        <is>
          <t>POLY</t>
        </is>
      </c>
      <c r="I198" t="inlineStr"/>
      <c r="J198" t="n">
        <v>100</v>
      </c>
      <c r="K198" t="inlineStr"/>
      <c r="L198" t="inlineStr">
        <is>
          <t>OrioOrio-b-10mn-m-hno-pol-r100</t>
        </is>
      </c>
      <c r="M198" t="n">
        <v>7</v>
      </c>
      <c r="N198" t="n">
        <v>0</v>
      </c>
    </row>
    <row r="199">
      <c r="A199" s="1" t="n">
        <v>197</v>
      </c>
      <c r="B199" t="n">
        <v>212</v>
      </c>
      <c r="C199" t="inlineStr">
        <is>
          <t>Oriolus oriolus</t>
        </is>
      </c>
      <c r="D199" t="inlineStr">
        <is>
          <t>b</t>
        </is>
      </c>
      <c r="E199" t="inlineStr">
        <is>
          <t>m</t>
        </is>
      </c>
      <c r="F199" t="inlineStr">
        <is>
          <t>10mn</t>
        </is>
      </c>
      <c r="G199" t="inlineStr">
        <is>
          <t>HNORMAL</t>
        </is>
      </c>
      <c r="H199" t="inlineStr">
        <is>
          <t>POLY</t>
        </is>
      </c>
      <c r="I199" t="inlineStr"/>
      <c r="J199" t="n">
        <v>200</v>
      </c>
      <c r="K199" t="inlineStr"/>
      <c r="L199" t="inlineStr">
        <is>
          <t>OrioOrio-b-10mn-m-hno-pol-r200</t>
        </is>
      </c>
      <c r="M199" t="n">
        <v>7</v>
      </c>
      <c r="N199" t="n">
        <v>0</v>
      </c>
    </row>
    <row r="200">
      <c r="A200" s="1" t="n">
        <v>198</v>
      </c>
      <c r="B200" t="n">
        <v>213</v>
      </c>
      <c r="C200" t="inlineStr">
        <is>
          <t>Oriolus oriolus</t>
        </is>
      </c>
      <c r="D200" t="inlineStr">
        <is>
          <t>b</t>
        </is>
      </c>
      <c r="E200" t="inlineStr">
        <is>
          <t>m</t>
        </is>
      </c>
      <c r="F200" t="inlineStr">
        <is>
          <t>10mn</t>
        </is>
      </c>
      <c r="G200" t="inlineStr">
        <is>
          <t>HNORMAL</t>
        </is>
      </c>
      <c r="H200" t="inlineStr">
        <is>
          <t>POLY</t>
        </is>
      </c>
      <c r="I200" t="n">
        <v>20</v>
      </c>
      <c r="J200" t="inlineStr"/>
      <c r="K200" t="inlineStr"/>
      <c r="L200" t="inlineStr">
        <is>
          <t>OrioOrio-b-10mn-m-hno-pol-l20</t>
        </is>
      </c>
      <c r="M200" t="n">
        <v>7</v>
      </c>
      <c r="N200" t="n">
        <v>0</v>
      </c>
    </row>
    <row r="201">
      <c r="A201" s="1" t="n">
        <v>199</v>
      </c>
      <c r="B201" t="n">
        <v>214</v>
      </c>
      <c r="C201" t="inlineStr">
        <is>
          <t>Oriolus oriolus</t>
        </is>
      </c>
      <c r="D201" t="inlineStr">
        <is>
          <t>b</t>
        </is>
      </c>
      <c r="E201" t="inlineStr">
        <is>
          <t>m</t>
        </is>
      </c>
      <c r="F201" t="inlineStr">
        <is>
          <t>10mn</t>
        </is>
      </c>
      <c r="G201" t="inlineStr">
        <is>
          <t>HNORMAL</t>
        </is>
      </c>
      <c r="H201" t="inlineStr">
        <is>
          <t>POLY</t>
        </is>
      </c>
      <c r="I201" t="n">
        <v>20</v>
      </c>
      <c r="J201" t="n">
        <v>100</v>
      </c>
      <c r="K201" t="inlineStr"/>
      <c r="L201" t="inlineStr">
        <is>
          <t>OrioOrio-b-10mn-m-hno-pol-l20-r100</t>
        </is>
      </c>
      <c r="M201" t="n">
        <v>7</v>
      </c>
      <c r="N201" t="n">
        <v>0</v>
      </c>
    </row>
    <row r="202">
      <c r="A202" s="1" t="n">
        <v>200</v>
      </c>
      <c r="B202" t="n">
        <v>215</v>
      </c>
      <c r="C202" t="inlineStr">
        <is>
          <t>Oriolus oriolus</t>
        </is>
      </c>
      <c r="D202" t="inlineStr">
        <is>
          <t>b</t>
        </is>
      </c>
      <c r="E202" t="inlineStr">
        <is>
          <t>m</t>
        </is>
      </c>
      <c r="F202" t="inlineStr">
        <is>
          <t>10mn</t>
        </is>
      </c>
      <c r="G202" t="inlineStr">
        <is>
          <t>HNORMAL</t>
        </is>
      </c>
      <c r="H202" t="inlineStr">
        <is>
          <t>POLY</t>
        </is>
      </c>
      <c r="I202" t="n">
        <v>20</v>
      </c>
      <c r="J202" t="n">
        <v>200</v>
      </c>
      <c r="K202" t="inlineStr"/>
      <c r="L202" t="inlineStr">
        <is>
          <t>OrioOrio-b-10mn-m-hno-pol-l20-r200</t>
        </is>
      </c>
      <c r="M202" t="n">
        <v>7</v>
      </c>
      <c r="N202" t="n">
        <v>0</v>
      </c>
    </row>
    <row r="203">
      <c r="A203" s="1" t="n">
        <v>201</v>
      </c>
      <c r="B203" t="n">
        <v>216</v>
      </c>
      <c r="C203" t="inlineStr">
        <is>
          <t>Oriolus oriolus</t>
        </is>
      </c>
      <c r="D203" t="inlineStr">
        <is>
          <t>b</t>
        </is>
      </c>
      <c r="E203" t="inlineStr">
        <is>
          <t>m</t>
        </is>
      </c>
      <c r="F203" t="inlineStr">
        <is>
          <t>10mn</t>
        </is>
      </c>
      <c r="G203" t="inlineStr">
        <is>
          <t>HNORMAL</t>
        </is>
      </c>
      <c r="H203" t="inlineStr">
        <is>
          <t>POLY</t>
        </is>
      </c>
      <c r="I203" t="inlineStr"/>
      <c r="J203" t="n">
        <v>400</v>
      </c>
      <c r="K203" t="inlineStr"/>
      <c r="L203" t="inlineStr">
        <is>
          <t>OrioOrio-b-10mn-m-hno-pol-r400</t>
        </is>
      </c>
      <c r="M203" t="n">
        <v>7</v>
      </c>
      <c r="N203" t="n">
        <v>0</v>
      </c>
    </row>
    <row r="204">
      <c r="A204" s="1" t="n">
        <v>202</v>
      </c>
      <c r="B204" t="n">
        <v>217</v>
      </c>
      <c r="C204" t="inlineStr">
        <is>
          <t>Oriolus oriolus</t>
        </is>
      </c>
      <c r="D204" t="inlineStr">
        <is>
          <t>b</t>
        </is>
      </c>
      <c r="E204" t="inlineStr">
        <is>
          <t>m</t>
        </is>
      </c>
      <c r="F204" t="inlineStr">
        <is>
          <t>10mn</t>
        </is>
      </c>
      <c r="G204" t="inlineStr">
        <is>
          <t>HAZARD</t>
        </is>
      </c>
      <c r="H204" t="inlineStr">
        <is>
          <t>POLY</t>
        </is>
      </c>
      <c r="I204" t="inlineStr"/>
      <c r="J204" t="inlineStr"/>
      <c r="K204" t="inlineStr"/>
      <c r="L204" t="inlineStr">
        <is>
          <t>OrioOrio-b-10mn-m-haz-pol</t>
        </is>
      </c>
      <c r="M204" t="n">
        <v>7</v>
      </c>
      <c r="N204" t="n">
        <v>0</v>
      </c>
    </row>
    <row r="205">
      <c r="A205" s="1" t="n">
        <v>203</v>
      </c>
      <c r="B205" t="n">
        <v>218</v>
      </c>
      <c r="C205" t="inlineStr">
        <is>
          <t>Oriolus oriolus</t>
        </is>
      </c>
      <c r="D205" t="inlineStr">
        <is>
          <t>b</t>
        </is>
      </c>
      <c r="E205" t="inlineStr">
        <is>
          <t>m</t>
        </is>
      </c>
      <c r="F205" t="inlineStr">
        <is>
          <t>10mn</t>
        </is>
      </c>
      <c r="G205" t="inlineStr">
        <is>
          <t>HAZARD</t>
        </is>
      </c>
      <c r="H205" t="inlineStr">
        <is>
          <t>POLY</t>
        </is>
      </c>
      <c r="I205" t="inlineStr"/>
      <c r="J205" t="inlineStr"/>
      <c r="K205" t="n">
        <v>5</v>
      </c>
      <c r="L205" t="inlineStr">
        <is>
          <t>OrioOrio-b-10mn-m-haz-pol-ma</t>
        </is>
      </c>
      <c r="M205" t="n">
        <v>7</v>
      </c>
      <c r="N205" t="n">
        <v>1</v>
      </c>
    </row>
    <row r="206">
      <c r="A206" s="1" t="n">
        <v>204</v>
      </c>
      <c r="B206" t="n">
        <v>219</v>
      </c>
      <c r="C206" t="inlineStr">
        <is>
          <t>Oriolus oriolus</t>
        </is>
      </c>
      <c r="D206" t="inlineStr">
        <is>
          <t>b</t>
        </is>
      </c>
      <c r="E206" t="inlineStr">
        <is>
          <t>m</t>
        </is>
      </c>
      <c r="F206" t="inlineStr">
        <is>
          <t>10mn</t>
        </is>
      </c>
      <c r="G206" t="inlineStr">
        <is>
          <t>HAZARD</t>
        </is>
      </c>
      <c r="H206" t="inlineStr">
        <is>
          <t>POLY</t>
        </is>
      </c>
      <c r="I206" t="inlineStr"/>
      <c r="J206" t="n">
        <v>793.8593295288249</v>
      </c>
      <c r="K206" t="inlineStr"/>
      <c r="L206" t="inlineStr">
        <is>
          <t>OrioOrio-b-10mn-m-haz-pol-ra</t>
        </is>
      </c>
      <c r="M206" t="n">
        <v>7</v>
      </c>
      <c r="N206" t="n">
        <v>1</v>
      </c>
    </row>
    <row r="207">
      <c r="A207" s="1" t="n">
        <v>205</v>
      </c>
      <c r="B207" t="n">
        <v>220</v>
      </c>
      <c r="C207" t="inlineStr">
        <is>
          <t>Oriolus oriolus</t>
        </is>
      </c>
      <c r="D207" t="inlineStr">
        <is>
          <t>b</t>
        </is>
      </c>
      <c r="E207" t="inlineStr">
        <is>
          <t>m</t>
        </is>
      </c>
      <c r="F207" t="inlineStr">
        <is>
          <t>10mn</t>
        </is>
      </c>
      <c r="G207" t="inlineStr">
        <is>
          <t>HAZARD</t>
        </is>
      </c>
      <c r="H207" t="inlineStr">
        <is>
          <t>POLY</t>
        </is>
      </c>
      <c r="I207" t="inlineStr"/>
      <c r="J207" t="n">
        <v>813.9218307034533</v>
      </c>
      <c r="K207" t="n">
        <v>5</v>
      </c>
      <c r="L207" t="inlineStr">
        <is>
          <t>OrioOrio-b-10mn-m-haz-pol-ra-ma</t>
        </is>
      </c>
      <c r="M207" t="n">
        <v>7</v>
      </c>
      <c r="N207" t="n">
        <v>1</v>
      </c>
    </row>
    <row r="208">
      <c r="A208" s="1" t="n">
        <v>206</v>
      </c>
      <c r="B208" t="n">
        <v>221</v>
      </c>
      <c r="C208" t="inlineStr">
        <is>
          <t>Oriolus oriolus</t>
        </is>
      </c>
      <c r="D208" t="inlineStr">
        <is>
          <t>b</t>
        </is>
      </c>
      <c r="E208" t="inlineStr">
        <is>
          <t>m</t>
        </is>
      </c>
      <c r="F208" t="inlineStr">
        <is>
          <t>10mn</t>
        </is>
      </c>
      <c r="G208" t="inlineStr">
        <is>
          <t>HAZARD</t>
        </is>
      </c>
      <c r="H208" t="inlineStr">
        <is>
          <t>POLY</t>
        </is>
      </c>
      <c r="I208" t="n">
        <v>82.9330251907156</v>
      </c>
      <c r="J208" t="inlineStr"/>
      <c r="K208" t="inlineStr"/>
      <c r="L208" t="inlineStr">
        <is>
          <t>OrioOrio-b-10mn-m-haz-pol-la</t>
        </is>
      </c>
      <c r="M208" t="n">
        <v>7</v>
      </c>
      <c r="N208" t="n">
        <v>1</v>
      </c>
    </row>
    <row r="209">
      <c r="A209" s="1" t="n">
        <v>207</v>
      </c>
      <c r="B209" t="n">
        <v>222</v>
      </c>
      <c r="C209" t="inlineStr">
        <is>
          <t>Oriolus oriolus</t>
        </is>
      </c>
      <c r="D209" t="inlineStr">
        <is>
          <t>b</t>
        </is>
      </c>
      <c r="E209" t="inlineStr">
        <is>
          <t>m</t>
        </is>
      </c>
      <c r="F209" t="inlineStr">
        <is>
          <t>10mn</t>
        </is>
      </c>
      <c r="G209" t="inlineStr">
        <is>
          <t>HAZARD</t>
        </is>
      </c>
      <c r="H209" t="inlineStr">
        <is>
          <t>POLY</t>
        </is>
      </c>
      <c r="I209" t="n">
        <v>82.91794968269333</v>
      </c>
      <c r="J209" t="inlineStr"/>
      <c r="K209" t="n">
        <v>4</v>
      </c>
      <c r="L209" t="inlineStr">
        <is>
          <t>OrioOrio-b-10mn-m-haz-pol-la-ma</t>
        </is>
      </c>
      <c r="M209" t="n">
        <v>7</v>
      </c>
      <c r="N209" t="n">
        <v>1</v>
      </c>
    </row>
    <row r="210">
      <c r="A210" s="1" t="n">
        <v>208</v>
      </c>
      <c r="B210" t="n">
        <v>223</v>
      </c>
      <c r="C210" t="inlineStr">
        <is>
          <t>Oriolus oriolus</t>
        </is>
      </c>
      <c r="D210" t="inlineStr">
        <is>
          <t>b</t>
        </is>
      </c>
      <c r="E210" t="inlineStr">
        <is>
          <t>m</t>
        </is>
      </c>
      <c r="F210" t="inlineStr">
        <is>
          <t>10mn</t>
        </is>
      </c>
      <c r="G210" t="inlineStr">
        <is>
          <t>HAZARD</t>
        </is>
      </c>
      <c r="H210" t="inlineStr">
        <is>
          <t>POLY</t>
        </is>
      </c>
      <c r="I210" t="n">
        <v>81.26466894143181</v>
      </c>
      <c r="J210" t="n">
        <v>659.1160837743259</v>
      </c>
      <c r="K210" t="inlineStr"/>
      <c r="L210" t="inlineStr">
        <is>
          <t>OrioOrio-b-10mn-m-haz-pol-la-ra</t>
        </is>
      </c>
      <c r="M210" t="n">
        <v>7</v>
      </c>
      <c r="N210" t="n">
        <v>1</v>
      </c>
    </row>
    <row r="211">
      <c r="A211" s="1" t="n">
        <v>209</v>
      </c>
      <c r="B211" t="n">
        <v>224</v>
      </c>
      <c r="C211" t="inlineStr">
        <is>
          <t>Oriolus oriolus</t>
        </is>
      </c>
      <c r="D211" t="inlineStr">
        <is>
          <t>b</t>
        </is>
      </c>
      <c r="E211" t="inlineStr">
        <is>
          <t>m</t>
        </is>
      </c>
      <c r="F211" t="inlineStr">
        <is>
          <t>10mn</t>
        </is>
      </c>
      <c r="G211" t="inlineStr">
        <is>
          <t>HAZARD</t>
        </is>
      </c>
      <c r="H211" t="inlineStr">
        <is>
          <t>POLY</t>
        </is>
      </c>
      <c r="I211" t="n">
        <v>80.33848412088859</v>
      </c>
      <c r="J211" t="n">
        <v>851.0827078659911</v>
      </c>
      <c r="K211" t="n">
        <v>5</v>
      </c>
      <c r="L211" t="inlineStr">
        <is>
          <t>OrioOrio-b-10mn-m-haz-pol-la-ra-ma</t>
        </is>
      </c>
      <c r="M211" t="n">
        <v>7</v>
      </c>
      <c r="N211" t="n">
        <v>1</v>
      </c>
    </row>
    <row r="212">
      <c r="A212" s="1" t="n">
        <v>210</v>
      </c>
      <c r="B212" t="n">
        <v>226</v>
      </c>
      <c r="C212" t="inlineStr">
        <is>
          <t>Oriolus oriolus</t>
        </is>
      </c>
      <c r="D212" t="inlineStr">
        <is>
          <t>b</t>
        </is>
      </c>
      <c r="E212" t="inlineStr">
        <is>
          <t>m</t>
        </is>
      </c>
      <c r="F212" t="inlineStr">
        <is>
          <t>10mn</t>
        </is>
      </c>
      <c r="G212" t="inlineStr">
        <is>
          <t>HAZARD</t>
        </is>
      </c>
      <c r="H212" t="inlineStr">
        <is>
          <t>POLY</t>
        </is>
      </c>
      <c r="I212" t="inlineStr"/>
      <c r="J212" t="n">
        <v>100</v>
      </c>
      <c r="K212" t="inlineStr"/>
      <c r="L212" t="inlineStr">
        <is>
          <t>OrioOrio-b-10mn-m-haz-pol-r100</t>
        </is>
      </c>
      <c r="M212" t="n">
        <v>7</v>
      </c>
      <c r="N212" t="n">
        <v>0</v>
      </c>
    </row>
    <row r="213">
      <c r="A213" s="1" t="n">
        <v>211</v>
      </c>
      <c r="B213" t="n">
        <v>227</v>
      </c>
      <c r="C213" t="inlineStr">
        <is>
          <t>Oriolus oriolus</t>
        </is>
      </c>
      <c r="D213" t="inlineStr">
        <is>
          <t>b</t>
        </is>
      </c>
      <c r="E213" t="inlineStr">
        <is>
          <t>m</t>
        </is>
      </c>
      <c r="F213" t="inlineStr">
        <is>
          <t>10mn</t>
        </is>
      </c>
      <c r="G213" t="inlineStr">
        <is>
          <t>HAZARD</t>
        </is>
      </c>
      <c r="H213" t="inlineStr">
        <is>
          <t>POLY</t>
        </is>
      </c>
      <c r="I213" t="inlineStr"/>
      <c r="J213" t="n">
        <v>200</v>
      </c>
      <c r="K213" t="inlineStr"/>
      <c r="L213" t="inlineStr">
        <is>
          <t>OrioOrio-b-10mn-m-haz-pol-r200</t>
        </is>
      </c>
      <c r="M213" t="n">
        <v>7</v>
      </c>
      <c r="N213" t="n">
        <v>0</v>
      </c>
    </row>
    <row r="214">
      <c r="A214" s="1" t="n">
        <v>212</v>
      </c>
      <c r="B214" t="n">
        <v>228</v>
      </c>
      <c r="C214" t="inlineStr">
        <is>
          <t>Oriolus oriolus</t>
        </is>
      </c>
      <c r="D214" t="inlineStr">
        <is>
          <t>b</t>
        </is>
      </c>
      <c r="E214" t="inlineStr">
        <is>
          <t>m</t>
        </is>
      </c>
      <c r="F214" t="inlineStr">
        <is>
          <t>10mn</t>
        </is>
      </c>
      <c r="G214" t="inlineStr">
        <is>
          <t>HAZARD</t>
        </is>
      </c>
      <c r="H214" t="inlineStr">
        <is>
          <t>POLY</t>
        </is>
      </c>
      <c r="I214" t="n">
        <v>20</v>
      </c>
      <c r="J214" t="inlineStr"/>
      <c r="K214" t="inlineStr"/>
      <c r="L214" t="inlineStr">
        <is>
          <t>OrioOrio-b-10mn-m-haz-pol-l20</t>
        </is>
      </c>
      <c r="M214" t="n">
        <v>7</v>
      </c>
      <c r="N214" t="n">
        <v>0</v>
      </c>
    </row>
    <row r="215">
      <c r="A215" s="1" t="n">
        <v>213</v>
      </c>
      <c r="B215" t="n">
        <v>229</v>
      </c>
      <c r="C215" t="inlineStr">
        <is>
          <t>Oriolus oriolus</t>
        </is>
      </c>
      <c r="D215" t="inlineStr">
        <is>
          <t>b</t>
        </is>
      </c>
      <c r="E215" t="inlineStr">
        <is>
          <t>m</t>
        </is>
      </c>
      <c r="F215" t="inlineStr">
        <is>
          <t>10mn</t>
        </is>
      </c>
      <c r="G215" t="inlineStr">
        <is>
          <t>HAZARD</t>
        </is>
      </c>
      <c r="H215" t="inlineStr">
        <is>
          <t>POLY</t>
        </is>
      </c>
      <c r="I215" t="n">
        <v>20</v>
      </c>
      <c r="J215" t="n">
        <v>100</v>
      </c>
      <c r="K215" t="inlineStr"/>
      <c r="L215" t="inlineStr">
        <is>
          <t>OrioOrio-b-10mn-m-haz-pol-l20-r100</t>
        </is>
      </c>
      <c r="M215" t="n">
        <v>7</v>
      </c>
      <c r="N215" t="n">
        <v>0</v>
      </c>
    </row>
    <row r="216">
      <c r="A216" s="1" t="n">
        <v>214</v>
      </c>
      <c r="B216" t="n">
        <v>230</v>
      </c>
      <c r="C216" t="inlineStr">
        <is>
          <t>Oriolus oriolus</t>
        </is>
      </c>
      <c r="D216" t="inlineStr">
        <is>
          <t>b</t>
        </is>
      </c>
      <c r="E216" t="inlineStr">
        <is>
          <t>m</t>
        </is>
      </c>
      <c r="F216" t="inlineStr">
        <is>
          <t>10mn</t>
        </is>
      </c>
      <c r="G216" t="inlineStr">
        <is>
          <t>HAZARD</t>
        </is>
      </c>
      <c r="H216" t="inlineStr">
        <is>
          <t>POLY</t>
        </is>
      </c>
      <c r="I216" t="n">
        <v>20</v>
      </c>
      <c r="J216" t="n">
        <v>200</v>
      </c>
      <c r="K216" t="inlineStr"/>
      <c r="L216" t="inlineStr">
        <is>
          <t>OrioOrio-b-10mn-m-haz-pol-l20-r200</t>
        </is>
      </c>
      <c r="M216" t="n">
        <v>7</v>
      </c>
      <c r="N216" t="n">
        <v>0</v>
      </c>
    </row>
    <row r="217">
      <c r="A217" s="1" t="n">
        <v>215</v>
      </c>
      <c r="B217" t="n">
        <v>231</v>
      </c>
      <c r="C217" t="inlineStr">
        <is>
          <t>Oriolus oriolus</t>
        </is>
      </c>
      <c r="D217" t="inlineStr">
        <is>
          <t>b</t>
        </is>
      </c>
      <c r="E217" t="inlineStr">
        <is>
          <t>m</t>
        </is>
      </c>
      <c r="F217" t="inlineStr">
        <is>
          <t>10mn</t>
        </is>
      </c>
      <c r="G217" t="inlineStr">
        <is>
          <t>HAZARD</t>
        </is>
      </c>
      <c r="H217" t="inlineStr">
        <is>
          <t>POLY</t>
        </is>
      </c>
      <c r="I217" t="inlineStr"/>
      <c r="J217" t="n">
        <v>400</v>
      </c>
      <c r="K217" t="inlineStr"/>
      <c r="L217" t="inlineStr">
        <is>
          <t>OrioOrio-b-10mn-m-haz-pol-r400</t>
        </is>
      </c>
      <c r="M217" t="n">
        <v>7</v>
      </c>
      <c r="N217" t="n">
        <v>0</v>
      </c>
    </row>
    <row r="218">
      <c r="A218" s="1" t="n">
        <v>216</v>
      </c>
      <c r="B218" t="n">
        <v>232</v>
      </c>
      <c r="C218" t="inlineStr">
        <is>
          <t>Oriolus oriolus</t>
        </is>
      </c>
      <c r="D218" t="inlineStr">
        <is>
          <t>b</t>
        </is>
      </c>
      <c r="E218" t="inlineStr">
        <is>
          <t>m+a</t>
        </is>
      </c>
      <c r="F218" t="inlineStr">
        <is>
          <t>5mn</t>
        </is>
      </c>
      <c r="G218" t="inlineStr">
        <is>
          <t>HNORMAL</t>
        </is>
      </c>
      <c r="H218" t="inlineStr">
        <is>
          <t>POLY</t>
        </is>
      </c>
      <c r="I218" t="inlineStr"/>
      <c r="J218" t="inlineStr"/>
      <c r="K218" t="inlineStr"/>
      <c r="L218" t="inlineStr">
        <is>
          <t>OrioOrio-b-5mn-ma-hno-pol</t>
        </is>
      </c>
      <c r="M218" t="n">
        <v>8</v>
      </c>
      <c r="N218" t="n">
        <v>0</v>
      </c>
    </row>
    <row r="219">
      <c r="A219" s="1" t="n">
        <v>217</v>
      </c>
      <c r="B219" t="n">
        <v>233</v>
      </c>
      <c r="C219" t="inlineStr">
        <is>
          <t>Oriolus oriolus</t>
        </is>
      </c>
      <c r="D219" t="inlineStr">
        <is>
          <t>b</t>
        </is>
      </c>
      <c r="E219" t="inlineStr">
        <is>
          <t>m+a</t>
        </is>
      </c>
      <c r="F219" t="inlineStr">
        <is>
          <t>5mn</t>
        </is>
      </c>
      <c r="G219" t="inlineStr">
        <is>
          <t>HNORMAL</t>
        </is>
      </c>
      <c r="H219" t="inlineStr">
        <is>
          <t>POLY</t>
        </is>
      </c>
      <c r="I219" t="inlineStr"/>
      <c r="J219" t="inlineStr"/>
      <c r="K219" t="n">
        <v>2</v>
      </c>
      <c r="L219" t="inlineStr">
        <is>
          <t>OrioOrio-b-5mn-ma-hno-pol-ma</t>
        </is>
      </c>
      <c r="M219" t="n">
        <v>8</v>
      </c>
      <c r="N219" t="n">
        <v>1</v>
      </c>
    </row>
    <row r="220">
      <c r="A220" s="1" t="n">
        <v>218</v>
      </c>
      <c r="B220" t="n">
        <v>234</v>
      </c>
      <c r="C220" t="inlineStr">
        <is>
          <t>Oriolus oriolus</t>
        </is>
      </c>
      <c r="D220" t="inlineStr">
        <is>
          <t>b</t>
        </is>
      </c>
      <c r="E220" t="inlineStr">
        <is>
          <t>m+a</t>
        </is>
      </c>
      <c r="F220" t="inlineStr">
        <is>
          <t>5mn</t>
        </is>
      </c>
      <c r="G220" t="inlineStr">
        <is>
          <t>HNORMAL</t>
        </is>
      </c>
      <c r="H220" t="inlineStr">
        <is>
          <t>POLY</t>
        </is>
      </c>
      <c r="I220" t="inlineStr"/>
      <c r="J220" t="n">
        <v>201.5228979804856</v>
      </c>
      <c r="K220" t="inlineStr"/>
      <c r="L220" t="inlineStr">
        <is>
          <t>OrioOrio-b-5mn-ma-hno-pol-ra</t>
        </is>
      </c>
      <c r="M220" t="n">
        <v>8</v>
      </c>
      <c r="N220" t="n">
        <v>1</v>
      </c>
    </row>
    <row r="221">
      <c r="A221" s="1" t="n">
        <v>219</v>
      </c>
      <c r="B221" t="n">
        <v>235</v>
      </c>
      <c r="C221" t="inlineStr">
        <is>
          <t>Oriolus oriolus</t>
        </is>
      </c>
      <c r="D221" t="inlineStr">
        <is>
          <t>b</t>
        </is>
      </c>
      <c r="E221" t="inlineStr">
        <is>
          <t>m+a</t>
        </is>
      </c>
      <c r="F221" t="inlineStr">
        <is>
          <t>5mn</t>
        </is>
      </c>
      <c r="G221" t="inlineStr">
        <is>
          <t>HNORMAL</t>
        </is>
      </c>
      <c r="H221" t="inlineStr">
        <is>
          <t>POLY</t>
        </is>
      </c>
      <c r="I221" t="inlineStr"/>
      <c r="J221" t="n">
        <v>201.6733981538304</v>
      </c>
      <c r="K221" t="n">
        <v>3</v>
      </c>
      <c r="L221" t="inlineStr">
        <is>
          <t>OrioOrio-b-5mn-ma-hno-pol-ra-ma</t>
        </is>
      </c>
      <c r="M221" t="n">
        <v>8</v>
      </c>
      <c r="N221" t="n">
        <v>1</v>
      </c>
    </row>
    <row r="222">
      <c r="A222" s="1" t="n">
        <v>220</v>
      </c>
      <c r="B222" t="n">
        <v>236</v>
      </c>
      <c r="C222" t="inlineStr">
        <is>
          <t>Oriolus oriolus</t>
        </is>
      </c>
      <c r="D222" t="inlineStr">
        <is>
          <t>b</t>
        </is>
      </c>
      <c r="E222" t="inlineStr">
        <is>
          <t>m+a</t>
        </is>
      </c>
      <c r="F222" t="inlineStr">
        <is>
          <t>5mn</t>
        </is>
      </c>
      <c r="G222" t="inlineStr">
        <is>
          <t>HNORMAL</t>
        </is>
      </c>
      <c r="H222" t="inlineStr">
        <is>
          <t>POLY</t>
        </is>
      </c>
      <c r="I222" t="n">
        <v>86.0430664876294</v>
      </c>
      <c r="J222" t="inlineStr"/>
      <c r="K222" t="inlineStr"/>
      <c r="L222" t="inlineStr">
        <is>
          <t>OrioOrio-b-5mn-ma-hno-pol-la</t>
        </is>
      </c>
      <c r="M222" t="n">
        <v>8</v>
      </c>
      <c r="N222" t="n">
        <v>1</v>
      </c>
    </row>
    <row r="223">
      <c r="A223" s="1" t="n">
        <v>221</v>
      </c>
      <c r="B223" t="n">
        <v>237</v>
      </c>
      <c r="C223" t="inlineStr">
        <is>
          <t>Oriolus oriolus</t>
        </is>
      </c>
      <c r="D223" t="inlineStr">
        <is>
          <t>b</t>
        </is>
      </c>
      <c r="E223" t="inlineStr">
        <is>
          <t>m+a</t>
        </is>
      </c>
      <c r="F223" t="inlineStr">
        <is>
          <t>5mn</t>
        </is>
      </c>
      <c r="G223" t="inlineStr">
        <is>
          <t>HNORMAL</t>
        </is>
      </c>
      <c r="H223" t="inlineStr">
        <is>
          <t>POLY</t>
        </is>
      </c>
      <c r="I223" t="n">
        <v>85.9068650053722</v>
      </c>
      <c r="J223" t="inlineStr"/>
      <c r="K223" t="n">
        <v>2</v>
      </c>
      <c r="L223" t="inlineStr">
        <is>
          <t>OrioOrio-b-5mn-ma-hno-pol-la-ma</t>
        </is>
      </c>
      <c r="M223" t="n">
        <v>8</v>
      </c>
      <c r="N223" t="n">
        <v>1</v>
      </c>
    </row>
    <row r="224">
      <c r="A224" s="1" t="n">
        <v>222</v>
      </c>
      <c r="B224" t="n">
        <v>238</v>
      </c>
      <c r="C224" t="inlineStr">
        <is>
          <t>Oriolus oriolus</t>
        </is>
      </c>
      <c r="D224" t="inlineStr">
        <is>
          <t>b</t>
        </is>
      </c>
      <c r="E224" t="inlineStr">
        <is>
          <t>m+a</t>
        </is>
      </c>
      <c r="F224" t="inlineStr">
        <is>
          <t>5mn</t>
        </is>
      </c>
      <c r="G224" t="inlineStr">
        <is>
          <t>HNORMAL</t>
        </is>
      </c>
      <c r="H224" t="inlineStr">
        <is>
          <t>POLY</t>
        </is>
      </c>
      <c r="I224" t="n">
        <v>85.74703175148916</v>
      </c>
      <c r="J224" t="n">
        <v>200.1613296275616</v>
      </c>
      <c r="K224" t="inlineStr"/>
      <c r="L224" t="inlineStr">
        <is>
          <t>OrioOrio-b-5mn-ma-hno-pol-la-ra</t>
        </is>
      </c>
      <c r="M224" t="n">
        <v>8</v>
      </c>
      <c r="N224" t="n">
        <v>1</v>
      </c>
    </row>
    <row r="225">
      <c r="A225" s="1" t="n">
        <v>223</v>
      </c>
      <c r="B225" t="n">
        <v>239</v>
      </c>
      <c r="C225" t="inlineStr">
        <is>
          <t>Oriolus oriolus</t>
        </is>
      </c>
      <c r="D225" t="inlineStr">
        <is>
          <t>b</t>
        </is>
      </c>
      <c r="E225" t="inlineStr">
        <is>
          <t>m+a</t>
        </is>
      </c>
      <c r="F225" t="inlineStr">
        <is>
          <t>5mn</t>
        </is>
      </c>
      <c r="G225" t="inlineStr">
        <is>
          <t>HNORMAL</t>
        </is>
      </c>
      <c r="H225" t="inlineStr">
        <is>
          <t>POLY</t>
        </is>
      </c>
      <c r="I225" t="n">
        <v>85.88279335511363</v>
      </c>
      <c r="J225" t="n">
        <v>200.1588479513406</v>
      </c>
      <c r="K225" t="n">
        <v>3</v>
      </c>
      <c r="L225" t="inlineStr">
        <is>
          <t>OrioOrio-b-5mn-ma-hno-pol-la-ra-ma</t>
        </is>
      </c>
      <c r="M225" t="n">
        <v>8</v>
      </c>
      <c r="N225" t="n">
        <v>1</v>
      </c>
    </row>
    <row r="226">
      <c r="A226" s="1" t="n">
        <v>224</v>
      </c>
      <c r="B226" t="n">
        <v>241</v>
      </c>
      <c r="C226" t="inlineStr">
        <is>
          <t>Oriolus oriolus</t>
        </is>
      </c>
      <c r="D226" t="inlineStr">
        <is>
          <t>b</t>
        </is>
      </c>
      <c r="E226" t="inlineStr">
        <is>
          <t>m+a</t>
        </is>
      </c>
      <c r="F226" t="inlineStr">
        <is>
          <t>5mn</t>
        </is>
      </c>
      <c r="G226" t="inlineStr">
        <is>
          <t>HNORMAL</t>
        </is>
      </c>
      <c r="H226" t="inlineStr">
        <is>
          <t>POLY</t>
        </is>
      </c>
      <c r="I226" t="inlineStr"/>
      <c r="J226" t="n">
        <v>100</v>
      </c>
      <c r="K226" t="inlineStr"/>
      <c r="L226" t="inlineStr">
        <is>
          <t>OrioOrio-b-5mn-ma-hno-pol-r100</t>
        </is>
      </c>
      <c r="M226" t="n">
        <v>8</v>
      </c>
      <c r="N226" t="n">
        <v>0</v>
      </c>
    </row>
    <row r="227">
      <c r="A227" s="1" t="n">
        <v>225</v>
      </c>
      <c r="B227" t="n">
        <v>242</v>
      </c>
      <c r="C227" t="inlineStr">
        <is>
          <t>Oriolus oriolus</t>
        </is>
      </c>
      <c r="D227" t="inlineStr">
        <is>
          <t>b</t>
        </is>
      </c>
      <c r="E227" t="inlineStr">
        <is>
          <t>m+a</t>
        </is>
      </c>
      <c r="F227" t="inlineStr">
        <is>
          <t>5mn</t>
        </is>
      </c>
      <c r="G227" t="inlineStr">
        <is>
          <t>HNORMAL</t>
        </is>
      </c>
      <c r="H227" t="inlineStr">
        <is>
          <t>POLY</t>
        </is>
      </c>
      <c r="I227" t="inlineStr"/>
      <c r="J227" t="n">
        <v>200</v>
      </c>
      <c r="K227" t="inlineStr"/>
      <c r="L227" t="inlineStr">
        <is>
          <t>OrioOrio-b-5mn-ma-hno-pol-r200</t>
        </is>
      </c>
      <c r="M227" t="n">
        <v>8</v>
      </c>
      <c r="N227" t="n">
        <v>0</v>
      </c>
    </row>
    <row r="228">
      <c r="A228" s="1" t="n">
        <v>226</v>
      </c>
      <c r="B228" t="n">
        <v>243</v>
      </c>
      <c r="C228" t="inlineStr">
        <is>
          <t>Oriolus oriolus</t>
        </is>
      </c>
      <c r="D228" t="inlineStr">
        <is>
          <t>b</t>
        </is>
      </c>
      <c r="E228" t="inlineStr">
        <is>
          <t>m+a</t>
        </is>
      </c>
      <c r="F228" t="inlineStr">
        <is>
          <t>5mn</t>
        </is>
      </c>
      <c r="G228" t="inlineStr">
        <is>
          <t>HNORMAL</t>
        </is>
      </c>
      <c r="H228" t="inlineStr">
        <is>
          <t>POLY</t>
        </is>
      </c>
      <c r="I228" t="n">
        <v>20</v>
      </c>
      <c r="J228" t="inlineStr"/>
      <c r="K228" t="inlineStr"/>
      <c r="L228" t="inlineStr">
        <is>
          <t>OrioOrio-b-5mn-ma-hno-pol-l20</t>
        </is>
      </c>
      <c r="M228" t="n">
        <v>8</v>
      </c>
      <c r="N228" t="n">
        <v>0</v>
      </c>
    </row>
    <row r="229">
      <c r="A229" s="1" t="n">
        <v>227</v>
      </c>
      <c r="B229" t="n">
        <v>244</v>
      </c>
      <c r="C229" t="inlineStr">
        <is>
          <t>Oriolus oriolus</t>
        </is>
      </c>
      <c r="D229" t="inlineStr">
        <is>
          <t>b</t>
        </is>
      </c>
      <c r="E229" t="inlineStr">
        <is>
          <t>m+a</t>
        </is>
      </c>
      <c r="F229" t="inlineStr">
        <is>
          <t>5mn</t>
        </is>
      </c>
      <c r="G229" t="inlineStr">
        <is>
          <t>HNORMAL</t>
        </is>
      </c>
      <c r="H229" t="inlineStr">
        <is>
          <t>POLY</t>
        </is>
      </c>
      <c r="I229" t="n">
        <v>20</v>
      </c>
      <c r="J229" t="n">
        <v>100</v>
      </c>
      <c r="K229" t="inlineStr"/>
      <c r="L229" t="inlineStr">
        <is>
          <t>OrioOrio-b-5mn-ma-hno-pol-l20-r100</t>
        </is>
      </c>
      <c r="M229" t="n">
        <v>8</v>
      </c>
      <c r="N229" t="n">
        <v>0</v>
      </c>
    </row>
    <row r="230">
      <c r="A230" s="1" t="n">
        <v>228</v>
      </c>
      <c r="B230" t="n">
        <v>245</v>
      </c>
      <c r="C230" t="inlineStr">
        <is>
          <t>Oriolus oriolus</t>
        </is>
      </c>
      <c r="D230" t="inlineStr">
        <is>
          <t>b</t>
        </is>
      </c>
      <c r="E230" t="inlineStr">
        <is>
          <t>m+a</t>
        </is>
      </c>
      <c r="F230" t="inlineStr">
        <is>
          <t>5mn</t>
        </is>
      </c>
      <c r="G230" t="inlineStr">
        <is>
          <t>HNORMAL</t>
        </is>
      </c>
      <c r="H230" t="inlineStr">
        <is>
          <t>POLY</t>
        </is>
      </c>
      <c r="I230" t="n">
        <v>20</v>
      </c>
      <c r="J230" t="n">
        <v>200</v>
      </c>
      <c r="K230" t="inlineStr"/>
      <c r="L230" t="inlineStr">
        <is>
          <t>OrioOrio-b-5mn-ma-hno-pol-l20-r200</t>
        </is>
      </c>
      <c r="M230" t="n">
        <v>8</v>
      </c>
      <c r="N230" t="n">
        <v>0</v>
      </c>
    </row>
    <row r="231">
      <c r="A231" s="1" t="n">
        <v>229</v>
      </c>
      <c r="B231" t="n">
        <v>246</v>
      </c>
      <c r="C231" t="inlineStr">
        <is>
          <t>Oriolus oriolus</t>
        </is>
      </c>
      <c r="D231" t="inlineStr">
        <is>
          <t>b</t>
        </is>
      </c>
      <c r="E231" t="inlineStr">
        <is>
          <t>m+a</t>
        </is>
      </c>
      <c r="F231" t="inlineStr">
        <is>
          <t>5mn</t>
        </is>
      </c>
      <c r="G231" t="inlineStr">
        <is>
          <t>HNORMAL</t>
        </is>
      </c>
      <c r="H231" t="inlineStr">
        <is>
          <t>POLY</t>
        </is>
      </c>
      <c r="I231" t="inlineStr"/>
      <c r="J231" t="n">
        <v>400</v>
      </c>
      <c r="K231" t="inlineStr"/>
      <c r="L231" t="inlineStr">
        <is>
          <t>OrioOrio-b-5mn-ma-hno-pol-r400</t>
        </is>
      </c>
      <c r="M231" t="n">
        <v>8</v>
      </c>
      <c r="N231" t="n">
        <v>0</v>
      </c>
    </row>
    <row r="232">
      <c r="A232" s="1" t="n">
        <v>230</v>
      </c>
      <c r="B232" t="n">
        <v>247</v>
      </c>
      <c r="C232" t="inlineStr">
        <is>
          <t>Oriolus oriolus</t>
        </is>
      </c>
      <c r="D232" t="inlineStr">
        <is>
          <t>b</t>
        </is>
      </c>
      <c r="E232" t="inlineStr">
        <is>
          <t>m+a</t>
        </is>
      </c>
      <c r="F232" t="inlineStr">
        <is>
          <t>5mn</t>
        </is>
      </c>
      <c r="G232" t="inlineStr">
        <is>
          <t>HAZARD</t>
        </is>
      </c>
      <c r="H232" t="inlineStr">
        <is>
          <t>POLY</t>
        </is>
      </c>
      <c r="I232" t="inlineStr"/>
      <c r="J232" t="inlineStr"/>
      <c r="K232" t="inlineStr"/>
      <c r="L232" t="inlineStr">
        <is>
          <t>OrioOrio-b-5mn-ma-haz-pol</t>
        </is>
      </c>
      <c r="M232" t="n">
        <v>8</v>
      </c>
      <c r="N232" t="n">
        <v>0</v>
      </c>
    </row>
    <row r="233">
      <c r="A233" s="1" t="n">
        <v>231</v>
      </c>
      <c r="B233" t="n">
        <v>248</v>
      </c>
      <c r="C233" t="inlineStr">
        <is>
          <t>Oriolus oriolus</t>
        </is>
      </c>
      <c r="D233" t="inlineStr">
        <is>
          <t>b</t>
        </is>
      </c>
      <c r="E233" t="inlineStr">
        <is>
          <t>m+a</t>
        </is>
      </c>
      <c r="F233" t="inlineStr">
        <is>
          <t>5mn</t>
        </is>
      </c>
      <c r="G233" t="inlineStr">
        <is>
          <t>HAZARD</t>
        </is>
      </c>
      <c r="H233" t="inlineStr">
        <is>
          <t>POLY</t>
        </is>
      </c>
      <c r="I233" t="inlineStr"/>
      <c r="J233" t="inlineStr"/>
      <c r="K233" t="n">
        <v>3</v>
      </c>
      <c r="L233" t="inlineStr">
        <is>
          <t>OrioOrio-b-5mn-ma-haz-pol-ma</t>
        </is>
      </c>
      <c r="M233" t="n">
        <v>8</v>
      </c>
      <c r="N233" t="n">
        <v>1</v>
      </c>
    </row>
    <row r="234">
      <c r="A234" s="1" t="n">
        <v>232</v>
      </c>
      <c r="B234" t="n">
        <v>249</v>
      </c>
      <c r="C234" t="inlineStr">
        <is>
          <t>Oriolus oriolus</t>
        </is>
      </c>
      <c r="D234" t="inlineStr">
        <is>
          <t>b</t>
        </is>
      </c>
      <c r="E234" t="inlineStr">
        <is>
          <t>m+a</t>
        </is>
      </c>
      <c r="F234" t="inlineStr">
        <is>
          <t>5mn</t>
        </is>
      </c>
      <c r="G234" t="inlineStr">
        <is>
          <t>HAZARD</t>
        </is>
      </c>
      <c r="H234" t="inlineStr">
        <is>
          <t>POLY</t>
        </is>
      </c>
      <c r="I234" t="inlineStr"/>
      <c r="J234" t="n">
        <v>200.1643776035679</v>
      </c>
      <c r="K234" t="inlineStr"/>
      <c r="L234" t="inlineStr">
        <is>
          <t>OrioOrio-b-5mn-ma-haz-pol-ra</t>
        </is>
      </c>
      <c r="M234" t="n">
        <v>8</v>
      </c>
      <c r="N234" t="n">
        <v>1</v>
      </c>
    </row>
    <row r="235">
      <c r="A235" s="1" t="n">
        <v>233</v>
      </c>
      <c r="B235" t="n">
        <v>250</v>
      </c>
      <c r="C235" t="inlineStr">
        <is>
          <t>Oriolus oriolus</t>
        </is>
      </c>
      <c r="D235" t="inlineStr">
        <is>
          <t>b</t>
        </is>
      </c>
      <c r="E235" t="inlineStr">
        <is>
          <t>m+a</t>
        </is>
      </c>
      <c r="F235" t="inlineStr">
        <is>
          <t>5mn</t>
        </is>
      </c>
      <c r="G235" t="inlineStr">
        <is>
          <t>HAZARD</t>
        </is>
      </c>
      <c r="H235" t="inlineStr">
        <is>
          <t>POLY</t>
        </is>
      </c>
      <c r="I235" t="inlineStr"/>
      <c r="J235" t="n">
        <v>200.5135540757269</v>
      </c>
      <c r="K235" t="n">
        <v>3</v>
      </c>
      <c r="L235" t="inlineStr">
        <is>
          <t>OrioOrio-b-5mn-ma-haz-pol-ra-ma</t>
        </is>
      </c>
      <c r="M235" t="n">
        <v>8</v>
      </c>
      <c r="N235" t="n">
        <v>1</v>
      </c>
    </row>
    <row r="236">
      <c r="A236" s="1" t="n">
        <v>234</v>
      </c>
      <c r="B236" t="n">
        <v>251</v>
      </c>
      <c r="C236" t="inlineStr">
        <is>
          <t>Oriolus oriolus</t>
        </is>
      </c>
      <c r="D236" t="inlineStr">
        <is>
          <t>b</t>
        </is>
      </c>
      <c r="E236" t="inlineStr">
        <is>
          <t>m+a</t>
        </is>
      </c>
      <c r="F236" t="inlineStr">
        <is>
          <t>5mn</t>
        </is>
      </c>
      <c r="G236" t="inlineStr">
        <is>
          <t>HAZARD</t>
        </is>
      </c>
      <c r="H236" t="inlineStr">
        <is>
          <t>POLY</t>
        </is>
      </c>
      <c r="I236" t="n">
        <v>85.85103080706686</v>
      </c>
      <c r="J236" t="inlineStr"/>
      <c r="K236" t="inlineStr"/>
      <c r="L236" t="inlineStr">
        <is>
          <t>OrioOrio-b-5mn-ma-haz-pol-la</t>
        </is>
      </c>
      <c r="M236" t="n">
        <v>8</v>
      </c>
      <c r="N236" t="n">
        <v>1</v>
      </c>
    </row>
    <row r="237">
      <c r="A237" s="1" t="n">
        <v>235</v>
      </c>
      <c r="B237" t="n">
        <v>252</v>
      </c>
      <c r="C237" t="inlineStr">
        <is>
          <t>Oriolus oriolus</t>
        </is>
      </c>
      <c r="D237" t="inlineStr">
        <is>
          <t>b</t>
        </is>
      </c>
      <c r="E237" t="inlineStr">
        <is>
          <t>m+a</t>
        </is>
      </c>
      <c r="F237" t="inlineStr">
        <is>
          <t>5mn</t>
        </is>
      </c>
      <c r="G237" t="inlineStr">
        <is>
          <t>HAZARD</t>
        </is>
      </c>
      <c r="H237" t="inlineStr">
        <is>
          <t>POLY</t>
        </is>
      </c>
      <c r="I237" t="n">
        <v>86.01108608482011</v>
      </c>
      <c r="J237" t="inlineStr"/>
      <c r="K237" t="n">
        <v>2</v>
      </c>
      <c r="L237" t="inlineStr">
        <is>
          <t>OrioOrio-b-5mn-ma-haz-pol-la-ma</t>
        </is>
      </c>
      <c r="M237" t="n">
        <v>8</v>
      </c>
      <c r="N237" t="n">
        <v>1</v>
      </c>
    </row>
    <row r="238">
      <c r="A238" s="1" t="n">
        <v>236</v>
      </c>
      <c r="B238" t="n">
        <v>253</v>
      </c>
      <c r="C238" t="inlineStr">
        <is>
          <t>Oriolus oriolus</t>
        </is>
      </c>
      <c r="D238" t="inlineStr">
        <is>
          <t>b</t>
        </is>
      </c>
      <c r="E238" t="inlineStr">
        <is>
          <t>m+a</t>
        </is>
      </c>
      <c r="F238" t="inlineStr">
        <is>
          <t>5mn</t>
        </is>
      </c>
      <c r="G238" t="inlineStr">
        <is>
          <t>HAZARD</t>
        </is>
      </c>
      <c r="H238" t="inlineStr">
        <is>
          <t>POLY</t>
        </is>
      </c>
      <c r="I238" t="n">
        <v>85.85098916661782</v>
      </c>
      <c r="J238" t="n">
        <v>199.6548045657437</v>
      </c>
      <c r="K238" t="inlineStr"/>
      <c r="L238" t="inlineStr">
        <is>
          <t>OrioOrio-b-5mn-ma-haz-pol-la-ra</t>
        </is>
      </c>
      <c r="M238" t="n">
        <v>8</v>
      </c>
      <c r="N238" t="n">
        <v>1</v>
      </c>
    </row>
    <row r="239">
      <c r="A239" s="1" t="n">
        <v>237</v>
      </c>
      <c r="B239" t="n">
        <v>254</v>
      </c>
      <c r="C239" t="inlineStr">
        <is>
          <t>Oriolus oriolus</t>
        </is>
      </c>
      <c r="D239" t="inlineStr">
        <is>
          <t>b</t>
        </is>
      </c>
      <c r="E239" t="inlineStr">
        <is>
          <t>m+a</t>
        </is>
      </c>
      <c r="F239" t="inlineStr">
        <is>
          <t>5mn</t>
        </is>
      </c>
      <c r="G239" t="inlineStr">
        <is>
          <t>HAZARD</t>
        </is>
      </c>
      <c r="H239" t="inlineStr">
        <is>
          <t>POLY</t>
        </is>
      </c>
      <c r="I239" t="n">
        <v>86.00278639658835</v>
      </c>
      <c r="J239" t="n">
        <v>200.7964922297087</v>
      </c>
      <c r="K239" t="n">
        <v>2</v>
      </c>
      <c r="L239" t="inlineStr">
        <is>
          <t>OrioOrio-b-5mn-ma-haz-pol-la-ra-ma</t>
        </is>
      </c>
      <c r="M239" t="n">
        <v>8</v>
      </c>
      <c r="N239" t="n">
        <v>1</v>
      </c>
    </row>
    <row r="240">
      <c r="A240" s="1" t="n">
        <v>238</v>
      </c>
      <c r="B240" t="n">
        <v>256</v>
      </c>
      <c r="C240" t="inlineStr">
        <is>
          <t>Oriolus oriolus</t>
        </is>
      </c>
      <c r="D240" t="inlineStr">
        <is>
          <t>b</t>
        </is>
      </c>
      <c r="E240" t="inlineStr">
        <is>
          <t>m+a</t>
        </is>
      </c>
      <c r="F240" t="inlineStr">
        <is>
          <t>5mn</t>
        </is>
      </c>
      <c r="G240" t="inlineStr">
        <is>
          <t>HAZARD</t>
        </is>
      </c>
      <c r="H240" t="inlineStr">
        <is>
          <t>POLY</t>
        </is>
      </c>
      <c r="I240" t="inlineStr"/>
      <c r="J240" t="n">
        <v>100</v>
      </c>
      <c r="K240" t="inlineStr"/>
      <c r="L240" t="inlineStr">
        <is>
          <t>OrioOrio-b-5mn-ma-haz-pol-r100</t>
        </is>
      </c>
      <c r="M240" t="n">
        <v>8</v>
      </c>
      <c r="N240" t="n">
        <v>0</v>
      </c>
    </row>
    <row r="241">
      <c r="A241" s="1" t="n">
        <v>239</v>
      </c>
      <c r="B241" t="n">
        <v>257</v>
      </c>
      <c r="C241" t="inlineStr">
        <is>
          <t>Oriolus oriolus</t>
        </is>
      </c>
      <c r="D241" t="inlineStr">
        <is>
          <t>b</t>
        </is>
      </c>
      <c r="E241" t="inlineStr">
        <is>
          <t>m+a</t>
        </is>
      </c>
      <c r="F241" t="inlineStr">
        <is>
          <t>5mn</t>
        </is>
      </c>
      <c r="G241" t="inlineStr">
        <is>
          <t>HAZARD</t>
        </is>
      </c>
      <c r="H241" t="inlineStr">
        <is>
          <t>POLY</t>
        </is>
      </c>
      <c r="I241" t="inlineStr"/>
      <c r="J241" t="n">
        <v>200</v>
      </c>
      <c r="K241" t="inlineStr"/>
      <c r="L241" t="inlineStr">
        <is>
          <t>OrioOrio-b-5mn-ma-haz-pol-r200</t>
        </is>
      </c>
      <c r="M241" t="n">
        <v>8</v>
      </c>
      <c r="N241" t="n">
        <v>0</v>
      </c>
    </row>
    <row r="242">
      <c r="A242" s="1" t="n">
        <v>240</v>
      </c>
      <c r="B242" t="n">
        <v>258</v>
      </c>
      <c r="C242" t="inlineStr">
        <is>
          <t>Oriolus oriolus</t>
        </is>
      </c>
      <c r="D242" t="inlineStr">
        <is>
          <t>b</t>
        </is>
      </c>
      <c r="E242" t="inlineStr">
        <is>
          <t>m+a</t>
        </is>
      </c>
      <c r="F242" t="inlineStr">
        <is>
          <t>5mn</t>
        </is>
      </c>
      <c r="G242" t="inlineStr">
        <is>
          <t>HAZARD</t>
        </is>
      </c>
      <c r="H242" t="inlineStr">
        <is>
          <t>POLY</t>
        </is>
      </c>
      <c r="I242" t="n">
        <v>20</v>
      </c>
      <c r="J242" t="inlineStr"/>
      <c r="K242" t="inlineStr"/>
      <c r="L242" t="inlineStr">
        <is>
          <t>OrioOrio-b-5mn-ma-haz-pol-l20</t>
        </is>
      </c>
      <c r="M242" t="n">
        <v>8</v>
      </c>
      <c r="N242" t="n">
        <v>0</v>
      </c>
    </row>
    <row r="243">
      <c r="A243" s="1" t="n">
        <v>241</v>
      </c>
      <c r="B243" t="n">
        <v>259</v>
      </c>
      <c r="C243" t="inlineStr">
        <is>
          <t>Oriolus oriolus</t>
        </is>
      </c>
      <c r="D243" t="inlineStr">
        <is>
          <t>b</t>
        </is>
      </c>
      <c r="E243" t="inlineStr">
        <is>
          <t>m+a</t>
        </is>
      </c>
      <c r="F243" t="inlineStr">
        <is>
          <t>5mn</t>
        </is>
      </c>
      <c r="G243" t="inlineStr">
        <is>
          <t>HAZARD</t>
        </is>
      </c>
      <c r="H243" t="inlineStr">
        <is>
          <t>POLY</t>
        </is>
      </c>
      <c r="I243" t="n">
        <v>20</v>
      </c>
      <c r="J243" t="n">
        <v>100</v>
      </c>
      <c r="K243" t="inlineStr"/>
      <c r="L243" t="inlineStr">
        <is>
          <t>OrioOrio-b-5mn-ma-haz-pol-l20-r100</t>
        </is>
      </c>
      <c r="M243" t="n">
        <v>8</v>
      </c>
      <c r="N243" t="n">
        <v>0</v>
      </c>
    </row>
    <row r="244">
      <c r="A244" s="1" t="n">
        <v>242</v>
      </c>
      <c r="B244" t="n">
        <v>260</v>
      </c>
      <c r="C244" t="inlineStr">
        <is>
          <t>Oriolus oriolus</t>
        </is>
      </c>
      <c r="D244" t="inlineStr">
        <is>
          <t>b</t>
        </is>
      </c>
      <c r="E244" t="inlineStr">
        <is>
          <t>m+a</t>
        </is>
      </c>
      <c r="F244" t="inlineStr">
        <is>
          <t>5mn</t>
        </is>
      </c>
      <c r="G244" t="inlineStr">
        <is>
          <t>HAZARD</t>
        </is>
      </c>
      <c r="H244" t="inlineStr">
        <is>
          <t>POLY</t>
        </is>
      </c>
      <c r="I244" t="n">
        <v>20</v>
      </c>
      <c r="J244" t="n">
        <v>200</v>
      </c>
      <c r="K244" t="inlineStr"/>
      <c r="L244" t="inlineStr">
        <is>
          <t>OrioOrio-b-5mn-ma-haz-pol-l20-r200</t>
        </is>
      </c>
      <c r="M244" t="n">
        <v>8</v>
      </c>
      <c r="N244" t="n">
        <v>0</v>
      </c>
    </row>
    <row r="245">
      <c r="A245" s="1" t="n">
        <v>243</v>
      </c>
      <c r="B245" t="n">
        <v>261</v>
      </c>
      <c r="C245" t="inlineStr">
        <is>
          <t>Oriolus oriolus</t>
        </is>
      </c>
      <c r="D245" t="inlineStr">
        <is>
          <t>b</t>
        </is>
      </c>
      <c r="E245" t="inlineStr">
        <is>
          <t>m+a</t>
        </is>
      </c>
      <c r="F245" t="inlineStr">
        <is>
          <t>5mn</t>
        </is>
      </c>
      <c r="G245" t="inlineStr">
        <is>
          <t>HAZARD</t>
        </is>
      </c>
      <c r="H245" t="inlineStr">
        <is>
          <t>POLY</t>
        </is>
      </c>
      <c r="I245" t="inlineStr"/>
      <c r="J245" t="n">
        <v>400</v>
      </c>
      <c r="K245" t="inlineStr"/>
      <c r="L245" t="inlineStr">
        <is>
          <t>OrioOrio-b-5mn-ma-haz-pol-r400</t>
        </is>
      </c>
      <c r="M245" t="n">
        <v>8</v>
      </c>
      <c r="N245" t="n">
        <v>0</v>
      </c>
    </row>
    <row r="246">
      <c r="A246" s="1" t="n">
        <v>244</v>
      </c>
      <c r="B246" t="n">
        <v>262</v>
      </c>
      <c r="C246" t="inlineStr">
        <is>
          <t>Oriolus oriolus</t>
        </is>
      </c>
      <c r="D246" t="inlineStr">
        <is>
          <t>b</t>
        </is>
      </c>
      <c r="E246" t="inlineStr">
        <is>
          <t>m+a</t>
        </is>
      </c>
      <c r="F246" t="inlineStr">
        <is>
          <t>10mn</t>
        </is>
      </c>
      <c r="G246" t="inlineStr">
        <is>
          <t>HNORMAL</t>
        </is>
      </c>
      <c r="H246" t="inlineStr">
        <is>
          <t>POLY</t>
        </is>
      </c>
      <c r="I246" t="inlineStr"/>
      <c r="J246" t="inlineStr"/>
      <c r="K246" t="inlineStr"/>
      <c r="L246" t="inlineStr">
        <is>
          <t>OrioOrio-b-10mn-ma-hno-pol</t>
        </is>
      </c>
      <c r="M246" t="n">
        <v>9</v>
      </c>
      <c r="N246" t="n">
        <v>0</v>
      </c>
    </row>
    <row r="247">
      <c r="A247" s="1" t="n">
        <v>245</v>
      </c>
      <c r="B247" t="n">
        <v>263</v>
      </c>
      <c r="C247" t="inlineStr">
        <is>
          <t>Oriolus oriolus</t>
        </is>
      </c>
      <c r="D247" t="inlineStr">
        <is>
          <t>b</t>
        </is>
      </c>
      <c r="E247" t="inlineStr">
        <is>
          <t>m+a</t>
        </is>
      </c>
      <c r="F247" t="inlineStr">
        <is>
          <t>10mn</t>
        </is>
      </c>
      <c r="G247" t="inlineStr">
        <is>
          <t>HNORMAL</t>
        </is>
      </c>
      <c r="H247" t="inlineStr">
        <is>
          <t>POLY</t>
        </is>
      </c>
      <c r="I247" t="inlineStr"/>
      <c r="J247" t="inlineStr"/>
      <c r="K247" t="n">
        <v>5</v>
      </c>
      <c r="L247" t="inlineStr">
        <is>
          <t>OrioOrio-b-10mn-ma-hno-pol-ma</t>
        </is>
      </c>
      <c r="M247" t="n">
        <v>9</v>
      </c>
      <c r="N247" t="n">
        <v>1</v>
      </c>
    </row>
    <row r="248">
      <c r="A248" s="1" t="n">
        <v>246</v>
      </c>
      <c r="B248" t="n">
        <v>264</v>
      </c>
      <c r="C248" t="inlineStr">
        <is>
          <t>Oriolus oriolus</t>
        </is>
      </c>
      <c r="D248" t="inlineStr">
        <is>
          <t>b</t>
        </is>
      </c>
      <c r="E248" t="inlineStr">
        <is>
          <t>m+a</t>
        </is>
      </c>
      <c r="F248" t="inlineStr">
        <is>
          <t>10mn</t>
        </is>
      </c>
      <c r="G248" t="inlineStr">
        <is>
          <t>HNORMAL</t>
        </is>
      </c>
      <c r="H248" t="inlineStr">
        <is>
          <t>POLY</t>
        </is>
      </c>
      <c r="I248" t="inlineStr"/>
      <c r="J248" t="n">
        <v>696.2887241397262</v>
      </c>
      <c r="K248" t="inlineStr"/>
      <c r="L248" t="inlineStr">
        <is>
          <t>OrioOrio-b-10mn-ma-hno-pol-ra</t>
        </is>
      </c>
      <c r="M248" t="n">
        <v>9</v>
      </c>
      <c r="N248" t="n">
        <v>1</v>
      </c>
    </row>
    <row r="249">
      <c r="A249" s="1" t="n">
        <v>247</v>
      </c>
      <c r="B249" t="n">
        <v>265</v>
      </c>
      <c r="C249" t="inlineStr">
        <is>
          <t>Oriolus oriolus</t>
        </is>
      </c>
      <c r="D249" t="inlineStr">
        <is>
          <t>b</t>
        </is>
      </c>
      <c r="E249" t="inlineStr">
        <is>
          <t>m+a</t>
        </is>
      </c>
      <c r="F249" t="inlineStr">
        <is>
          <t>10mn</t>
        </is>
      </c>
      <c r="G249" t="inlineStr">
        <is>
          <t>HNORMAL</t>
        </is>
      </c>
      <c r="H249" t="inlineStr">
        <is>
          <t>POLY</t>
        </is>
      </c>
      <c r="I249" t="inlineStr"/>
      <c r="J249" t="n">
        <v>780.3265930857717</v>
      </c>
      <c r="K249" t="n">
        <v>5</v>
      </c>
      <c r="L249" t="inlineStr">
        <is>
          <t>OrioOrio-b-10mn-ma-hno-pol-ra-ma</t>
        </is>
      </c>
      <c r="M249" t="n">
        <v>9</v>
      </c>
      <c r="N249" t="n">
        <v>1</v>
      </c>
    </row>
    <row r="250">
      <c r="A250" s="1" t="n">
        <v>248</v>
      </c>
      <c r="B250" t="n">
        <v>266</v>
      </c>
      <c r="C250" t="inlineStr">
        <is>
          <t>Oriolus oriolus</t>
        </is>
      </c>
      <c r="D250" t="inlineStr">
        <is>
          <t>b</t>
        </is>
      </c>
      <c r="E250" t="inlineStr">
        <is>
          <t>m+a</t>
        </is>
      </c>
      <c r="F250" t="inlineStr">
        <is>
          <t>10mn</t>
        </is>
      </c>
      <c r="G250" t="inlineStr">
        <is>
          <t>HNORMAL</t>
        </is>
      </c>
      <c r="H250" t="inlineStr">
        <is>
          <t>POLY</t>
        </is>
      </c>
      <c r="I250" t="n">
        <v>81.31920764494816</v>
      </c>
      <c r="J250" t="inlineStr"/>
      <c r="K250" t="inlineStr"/>
      <c r="L250" t="inlineStr">
        <is>
          <t>OrioOrio-b-10mn-ma-hno-pol-la</t>
        </is>
      </c>
      <c r="M250" t="n">
        <v>9</v>
      </c>
      <c r="N250" t="n">
        <v>1</v>
      </c>
    </row>
    <row r="251">
      <c r="A251" s="1" t="n">
        <v>249</v>
      </c>
      <c r="B251" t="n">
        <v>267</v>
      </c>
      <c r="C251" t="inlineStr">
        <is>
          <t>Oriolus oriolus</t>
        </is>
      </c>
      <c r="D251" t="inlineStr">
        <is>
          <t>b</t>
        </is>
      </c>
      <c r="E251" t="inlineStr">
        <is>
          <t>m+a</t>
        </is>
      </c>
      <c r="F251" t="inlineStr">
        <is>
          <t>10mn</t>
        </is>
      </c>
      <c r="G251" t="inlineStr">
        <is>
          <t>HNORMAL</t>
        </is>
      </c>
      <c r="H251" t="inlineStr">
        <is>
          <t>POLY</t>
        </is>
      </c>
      <c r="I251" t="n">
        <v>83.03826099678724</v>
      </c>
      <c r="J251" t="inlineStr"/>
      <c r="K251" t="n">
        <v>5</v>
      </c>
      <c r="L251" t="inlineStr">
        <is>
          <t>OrioOrio-b-10mn-ma-hno-pol-la-ma</t>
        </is>
      </c>
      <c r="M251" t="n">
        <v>9</v>
      </c>
      <c r="N251" t="n">
        <v>1</v>
      </c>
    </row>
    <row r="252">
      <c r="A252" s="1" t="n">
        <v>250</v>
      </c>
      <c r="B252" t="n">
        <v>268</v>
      </c>
      <c r="C252" t="inlineStr">
        <is>
          <t>Oriolus oriolus</t>
        </is>
      </c>
      <c r="D252" t="inlineStr">
        <is>
          <t>b</t>
        </is>
      </c>
      <c r="E252" t="inlineStr">
        <is>
          <t>m+a</t>
        </is>
      </c>
      <c r="F252" t="inlineStr">
        <is>
          <t>10mn</t>
        </is>
      </c>
      <c r="G252" t="inlineStr">
        <is>
          <t>HNORMAL</t>
        </is>
      </c>
      <c r="H252" t="inlineStr">
        <is>
          <t>POLY</t>
        </is>
      </c>
      <c r="I252" t="n">
        <v>81.54415270590088</v>
      </c>
      <c r="J252" t="n">
        <v>871.5976321140524</v>
      </c>
      <c r="K252" t="inlineStr"/>
      <c r="L252" t="inlineStr">
        <is>
          <t>OrioOrio-b-10mn-ma-hno-pol-la-ra</t>
        </is>
      </c>
      <c r="M252" t="n">
        <v>9</v>
      </c>
      <c r="N252" t="n">
        <v>1</v>
      </c>
    </row>
    <row r="253">
      <c r="A253" s="1" t="n">
        <v>251</v>
      </c>
      <c r="B253" t="n">
        <v>269</v>
      </c>
      <c r="C253" t="inlineStr">
        <is>
          <t>Oriolus oriolus</t>
        </is>
      </c>
      <c r="D253" t="inlineStr">
        <is>
          <t>b</t>
        </is>
      </c>
      <c r="E253" t="inlineStr">
        <is>
          <t>m+a</t>
        </is>
      </c>
      <c r="F253" t="inlineStr">
        <is>
          <t>10mn</t>
        </is>
      </c>
      <c r="G253" t="inlineStr">
        <is>
          <t>HNORMAL</t>
        </is>
      </c>
      <c r="H253" t="inlineStr">
        <is>
          <t>POLY</t>
        </is>
      </c>
      <c r="I253" t="n">
        <v>80.34035985567246</v>
      </c>
      <c r="J253" t="n">
        <v>851.0720260480081</v>
      </c>
      <c r="K253" t="n">
        <v>5</v>
      </c>
      <c r="L253" t="inlineStr">
        <is>
          <t>OrioOrio-b-10mn-ma-hno-pol-la-ra-ma</t>
        </is>
      </c>
      <c r="M253" t="n">
        <v>9</v>
      </c>
      <c r="N253" t="n">
        <v>1</v>
      </c>
    </row>
    <row r="254">
      <c r="A254" s="1" t="n">
        <v>252</v>
      </c>
      <c r="B254" t="n">
        <v>271</v>
      </c>
      <c r="C254" t="inlineStr">
        <is>
          <t>Oriolus oriolus</t>
        </is>
      </c>
      <c r="D254" t="inlineStr">
        <is>
          <t>b</t>
        </is>
      </c>
      <c r="E254" t="inlineStr">
        <is>
          <t>m+a</t>
        </is>
      </c>
      <c r="F254" t="inlineStr">
        <is>
          <t>10mn</t>
        </is>
      </c>
      <c r="G254" t="inlineStr">
        <is>
          <t>HNORMAL</t>
        </is>
      </c>
      <c r="H254" t="inlineStr">
        <is>
          <t>POLY</t>
        </is>
      </c>
      <c r="I254" t="inlineStr"/>
      <c r="J254" t="n">
        <v>100</v>
      </c>
      <c r="K254" t="inlineStr"/>
      <c r="L254" t="inlineStr">
        <is>
          <t>OrioOrio-b-10mn-ma-hno-pol-r100</t>
        </is>
      </c>
      <c r="M254" t="n">
        <v>9</v>
      </c>
      <c r="N254" t="n">
        <v>0</v>
      </c>
    </row>
    <row r="255">
      <c r="A255" s="1" t="n">
        <v>253</v>
      </c>
      <c r="B255" t="n">
        <v>272</v>
      </c>
      <c r="C255" t="inlineStr">
        <is>
          <t>Oriolus oriolus</t>
        </is>
      </c>
      <c r="D255" t="inlineStr">
        <is>
          <t>b</t>
        </is>
      </c>
      <c r="E255" t="inlineStr">
        <is>
          <t>m+a</t>
        </is>
      </c>
      <c r="F255" t="inlineStr">
        <is>
          <t>10mn</t>
        </is>
      </c>
      <c r="G255" t="inlineStr">
        <is>
          <t>HNORMAL</t>
        </is>
      </c>
      <c r="H255" t="inlineStr">
        <is>
          <t>POLY</t>
        </is>
      </c>
      <c r="I255" t="inlineStr"/>
      <c r="J255" t="n">
        <v>200</v>
      </c>
      <c r="K255" t="inlineStr"/>
      <c r="L255" t="inlineStr">
        <is>
          <t>OrioOrio-b-10mn-ma-hno-pol-r200</t>
        </is>
      </c>
      <c r="M255" t="n">
        <v>9</v>
      </c>
      <c r="N255" t="n">
        <v>0</v>
      </c>
    </row>
    <row r="256">
      <c r="A256" s="1" t="n">
        <v>254</v>
      </c>
      <c r="B256" t="n">
        <v>273</v>
      </c>
      <c r="C256" t="inlineStr">
        <is>
          <t>Oriolus oriolus</t>
        </is>
      </c>
      <c r="D256" t="inlineStr">
        <is>
          <t>b</t>
        </is>
      </c>
      <c r="E256" t="inlineStr">
        <is>
          <t>m+a</t>
        </is>
      </c>
      <c r="F256" t="inlineStr">
        <is>
          <t>10mn</t>
        </is>
      </c>
      <c r="G256" t="inlineStr">
        <is>
          <t>HNORMAL</t>
        </is>
      </c>
      <c r="H256" t="inlineStr">
        <is>
          <t>POLY</t>
        </is>
      </c>
      <c r="I256" t="n">
        <v>20</v>
      </c>
      <c r="J256" t="inlineStr"/>
      <c r="K256" t="inlineStr"/>
      <c r="L256" t="inlineStr">
        <is>
          <t>OrioOrio-b-10mn-ma-hno-pol-l20</t>
        </is>
      </c>
      <c r="M256" t="n">
        <v>9</v>
      </c>
      <c r="N256" t="n">
        <v>0</v>
      </c>
    </row>
    <row r="257">
      <c r="A257" s="1" t="n">
        <v>255</v>
      </c>
      <c r="B257" t="n">
        <v>274</v>
      </c>
      <c r="C257" t="inlineStr">
        <is>
          <t>Oriolus oriolus</t>
        </is>
      </c>
      <c r="D257" t="inlineStr">
        <is>
          <t>b</t>
        </is>
      </c>
      <c r="E257" t="inlineStr">
        <is>
          <t>m+a</t>
        </is>
      </c>
      <c r="F257" t="inlineStr">
        <is>
          <t>10mn</t>
        </is>
      </c>
      <c r="G257" t="inlineStr">
        <is>
          <t>HNORMAL</t>
        </is>
      </c>
      <c r="H257" t="inlineStr">
        <is>
          <t>POLY</t>
        </is>
      </c>
      <c r="I257" t="n">
        <v>20</v>
      </c>
      <c r="J257" t="n">
        <v>100</v>
      </c>
      <c r="K257" t="inlineStr"/>
      <c r="L257" t="inlineStr">
        <is>
          <t>OrioOrio-b-10mn-ma-hno-pol-l20-r100</t>
        </is>
      </c>
      <c r="M257" t="n">
        <v>9</v>
      </c>
      <c r="N257" t="n">
        <v>0</v>
      </c>
    </row>
    <row r="258">
      <c r="A258" s="1" t="n">
        <v>256</v>
      </c>
      <c r="B258" t="n">
        <v>275</v>
      </c>
      <c r="C258" t="inlineStr">
        <is>
          <t>Oriolus oriolus</t>
        </is>
      </c>
      <c r="D258" t="inlineStr">
        <is>
          <t>b</t>
        </is>
      </c>
      <c r="E258" t="inlineStr">
        <is>
          <t>m+a</t>
        </is>
      </c>
      <c r="F258" t="inlineStr">
        <is>
          <t>10mn</t>
        </is>
      </c>
      <c r="G258" t="inlineStr">
        <is>
          <t>HNORMAL</t>
        </is>
      </c>
      <c r="H258" t="inlineStr">
        <is>
          <t>POLY</t>
        </is>
      </c>
      <c r="I258" t="n">
        <v>20</v>
      </c>
      <c r="J258" t="n">
        <v>200</v>
      </c>
      <c r="K258" t="inlineStr"/>
      <c r="L258" t="inlineStr">
        <is>
          <t>OrioOrio-b-10mn-ma-hno-pol-l20-r200</t>
        </is>
      </c>
      <c r="M258" t="n">
        <v>9</v>
      </c>
      <c r="N258" t="n">
        <v>0</v>
      </c>
    </row>
    <row r="259">
      <c r="A259" s="1" t="n">
        <v>257</v>
      </c>
      <c r="B259" t="n">
        <v>276</v>
      </c>
      <c r="C259" t="inlineStr">
        <is>
          <t>Oriolus oriolus</t>
        </is>
      </c>
      <c r="D259" t="inlineStr">
        <is>
          <t>b</t>
        </is>
      </c>
      <c r="E259" t="inlineStr">
        <is>
          <t>m+a</t>
        </is>
      </c>
      <c r="F259" t="inlineStr">
        <is>
          <t>10mn</t>
        </is>
      </c>
      <c r="G259" t="inlineStr">
        <is>
          <t>HNORMAL</t>
        </is>
      </c>
      <c r="H259" t="inlineStr">
        <is>
          <t>POLY</t>
        </is>
      </c>
      <c r="I259" t="inlineStr"/>
      <c r="J259" t="n">
        <v>400</v>
      </c>
      <c r="K259" t="inlineStr"/>
      <c r="L259" t="inlineStr">
        <is>
          <t>OrioOrio-b-10mn-ma-hno-pol-r400</t>
        </is>
      </c>
      <c r="M259" t="n">
        <v>9</v>
      </c>
      <c r="N259" t="n">
        <v>0</v>
      </c>
    </row>
    <row r="260">
      <c r="A260" s="1" t="n">
        <v>258</v>
      </c>
      <c r="B260" t="n">
        <v>277</v>
      </c>
      <c r="C260" t="inlineStr">
        <is>
          <t>Oriolus oriolus</t>
        </is>
      </c>
      <c r="D260" t="inlineStr">
        <is>
          <t>b</t>
        </is>
      </c>
      <c r="E260" t="inlineStr">
        <is>
          <t>m+a</t>
        </is>
      </c>
      <c r="F260" t="inlineStr">
        <is>
          <t>10mn</t>
        </is>
      </c>
      <c r="G260" t="inlineStr">
        <is>
          <t>HAZARD</t>
        </is>
      </c>
      <c r="H260" t="inlineStr">
        <is>
          <t>POLY</t>
        </is>
      </c>
      <c r="I260" t="inlineStr"/>
      <c r="J260" t="inlineStr"/>
      <c r="K260" t="inlineStr"/>
      <c r="L260" t="inlineStr">
        <is>
          <t>OrioOrio-b-10mn-ma-haz-pol</t>
        </is>
      </c>
      <c r="M260" t="n">
        <v>9</v>
      </c>
      <c r="N260" t="n">
        <v>0</v>
      </c>
    </row>
    <row r="261">
      <c r="A261" s="1" t="n">
        <v>259</v>
      </c>
      <c r="B261" t="n">
        <v>278</v>
      </c>
      <c r="C261" t="inlineStr">
        <is>
          <t>Oriolus oriolus</t>
        </is>
      </c>
      <c r="D261" t="inlineStr">
        <is>
          <t>b</t>
        </is>
      </c>
      <c r="E261" t="inlineStr">
        <is>
          <t>m+a</t>
        </is>
      </c>
      <c r="F261" t="inlineStr">
        <is>
          <t>10mn</t>
        </is>
      </c>
      <c r="G261" t="inlineStr">
        <is>
          <t>HAZARD</t>
        </is>
      </c>
      <c r="H261" t="inlineStr">
        <is>
          <t>POLY</t>
        </is>
      </c>
      <c r="I261" t="inlineStr"/>
      <c r="J261" t="inlineStr"/>
      <c r="K261" t="n">
        <v>5</v>
      </c>
      <c r="L261" t="inlineStr">
        <is>
          <t>OrioOrio-b-10mn-ma-haz-pol-ma</t>
        </is>
      </c>
      <c r="M261" t="n">
        <v>9</v>
      </c>
      <c r="N261" t="n">
        <v>1</v>
      </c>
    </row>
    <row r="262">
      <c r="A262" s="1" t="n">
        <v>260</v>
      </c>
      <c r="B262" t="n">
        <v>279</v>
      </c>
      <c r="C262" t="inlineStr">
        <is>
          <t>Oriolus oriolus</t>
        </is>
      </c>
      <c r="D262" t="inlineStr">
        <is>
          <t>b</t>
        </is>
      </c>
      <c r="E262" t="inlineStr">
        <is>
          <t>m+a</t>
        </is>
      </c>
      <c r="F262" t="inlineStr">
        <is>
          <t>10mn</t>
        </is>
      </c>
      <c r="G262" t="inlineStr">
        <is>
          <t>HAZARD</t>
        </is>
      </c>
      <c r="H262" t="inlineStr">
        <is>
          <t>POLY</t>
        </is>
      </c>
      <c r="I262" t="inlineStr"/>
      <c r="J262" t="n">
        <v>847.1662210250247</v>
      </c>
      <c r="K262" t="inlineStr"/>
      <c r="L262" t="inlineStr">
        <is>
          <t>OrioOrio-b-10mn-ma-haz-pol-ra</t>
        </is>
      </c>
      <c r="M262" t="n">
        <v>9</v>
      </c>
      <c r="N262" t="n">
        <v>1</v>
      </c>
    </row>
    <row r="263">
      <c r="A263" s="1" t="n">
        <v>261</v>
      </c>
      <c r="B263" t="n">
        <v>280</v>
      </c>
      <c r="C263" t="inlineStr">
        <is>
          <t>Oriolus oriolus</t>
        </is>
      </c>
      <c r="D263" t="inlineStr">
        <is>
          <t>b</t>
        </is>
      </c>
      <c r="E263" t="inlineStr">
        <is>
          <t>m+a</t>
        </is>
      </c>
      <c r="F263" t="inlineStr">
        <is>
          <t>10mn</t>
        </is>
      </c>
      <c r="G263" t="inlineStr">
        <is>
          <t>HAZARD</t>
        </is>
      </c>
      <c r="H263" t="inlineStr">
        <is>
          <t>POLY</t>
        </is>
      </c>
      <c r="I263" t="inlineStr"/>
      <c r="J263" t="n">
        <v>813.5517652371093</v>
      </c>
      <c r="K263" t="n">
        <v>5</v>
      </c>
      <c r="L263" t="inlineStr">
        <is>
          <t>OrioOrio-b-10mn-ma-haz-pol-ra-ma</t>
        </is>
      </c>
      <c r="M263" t="n">
        <v>9</v>
      </c>
      <c r="N263" t="n">
        <v>1</v>
      </c>
    </row>
    <row r="264">
      <c r="A264" s="1" t="n">
        <v>262</v>
      </c>
      <c r="B264" t="n">
        <v>281</v>
      </c>
      <c r="C264" t="inlineStr">
        <is>
          <t>Oriolus oriolus</t>
        </is>
      </c>
      <c r="D264" t="inlineStr">
        <is>
          <t>b</t>
        </is>
      </c>
      <c r="E264" t="inlineStr">
        <is>
          <t>m+a</t>
        </is>
      </c>
      <c r="F264" t="inlineStr">
        <is>
          <t>10mn</t>
        </is>
      </c>
      <c r="G264" t="inlineStr">
        <is>
          <t>HAZARD</t>
        </is>
      </c>
      <c r="H264" t="inlineStr">
        <is>
          <t>POLY</t>
        </is>
      </c>
      <c r="I264" t="n">
        <v>80.73469501485989</v>
      </c>
      <c r="J264" t="inlineStr"/>
      <c r="K264" t="inlineStr"/>
      <c r="L264" t="inlineStr">
        <is>
          <t>OrioOrio-b-10mn-ma-haz-pol-la</t>
        </is>
      </c>
      <c r="M264" t="n">
        <v>9</v>
      </c>
      <c r="N264" t="n">
        <v>1</v>
      </c>
    </row>
    <row r="265">
      <c r="A265" s="1" t="n">
        <v>263</v>
      </c>
      <c r="B265" t="n">
        <v>282</v>
      </c>
      <c r="C265" t="inlineStr">
        <is>
          <t>Oriolus oriolus</t>
        </is>
      </c>
      <c r="D265" t="inlineStr">
        <is>
          <t>b</t>
        </is>
      </c>
      <c r="E265" t="inlineStr">
        <is>
          <t>m+a</t>
        </is>
      </c>
      <c r="F265" t="inlineStr">
        <is>
          <t>10mn</t>
        </is>
      </c>
      <c r="G265" t="inlineStr">
        <is>
          <t>HAZARD</t>
        </is>
      </c>
      <c r="H265" t="inlineStr">
        <is>
          <t>POLY</t>
        </is>
      </c>
      <c r="I265" t="n">
        <v>82.8013060128243</v>
      </c>
      <c r="J265" t="inlineStr"/>
      <c r="K265" t="n">
        <v>4</v>
      </c>
      <c r="L265" t="inlineStr">
        <is>
          <t>OrioOrio-b-10mn-ma-haz-pol-la-ma</t>
        </is>
      </c>
      <c r="M265" t="n">
        <v>9</v>
      </c>
      <c r="N265" t="n">
        <v>1</v>
      </c>
    </row>
    <row r="266">
      <c r="A266" s="1" t="n">
        <v>264</v>
      </c>
      <c r="B266" t="n">
        <v>283</v>
      </c>
      <c r="C266" t="inlineStr">
        <is>
          <t>Oriolus oriolus</t>
        </is>
      </c>
      <c r="D266" t="inlineStr">
        <is>
          <t>b</t>
        </is>
      </c>
      <c r="E266" t="inlineStr">
        <is>
          <t>m+a</t>
        </is>
      </c>
      <c r="F266" t="inlineStr">
        <is>
          <t>10mn</t>
        </is>
      </c>
      <c r="G266" t="inlineStr">
        <is>
          <t>HAZARD</t>
        </is>
      </c>
      <c r="H266" t="inlineStr">
        <is>
          <t>POLY</t>
        </is>
      </c>
      <c r="I266" t="n">
        <v>81.21106961784501</v>
      </c>
      <c r="J266" t="n">
        <v>811.9914600162549</v>
      </c>
      <c r="K266" t="inlineStr"/>
      <c r="L266" t="inlineStr">
        <is>
          <t>OrioOrio-b-10mn-ma-haz-pol-la-ra</t>
        </is>
      </c>
      <c r="M266" t="n">
        <v>9</v>
      </c>
      <c r="N266" t="n">
        <v>1</v>
      </c>
    </row>
    <row r="267">
      <c r="A267" s="1" t="n">
        <v>265</v>
      </c>
      <c r="B267" t="n">
        <v>284</v>
      </c>
      <c r="C267" t="inlineStr">
        <is>
          <t>Oriolus oriolus</t>
        </is>
      </c>
      <c r="D267" t="inlineStr">
        <is>
          <t>b</t>
        </is>
      </c>
      <c r="E267" t="inlineStr">
        <is>
          <t>m+a</t>
        </is>
      </c>
      <c r="F267" t="inlineStr">
        <is>
          <t>10mn</t>
        </is>
      </c>
      <c r="G267" t="inlineStr">
        <is>
          <t>HAZARD</t>
        </is>
      </c>
      <c r="H267" t="inlineStr">
        <is>
          <t>POLY</t>
        </is>
      </c>
      <c r="I267" t="n">
        <v>80.34323602417037</v>
      </c>
      <c r="J267" t="n">
        <v>697.2208783672643</v>
      </c>
      <c r="K267" t="n">
        <v>5</v>
      </c>
      <c r="L267" t="inlineStr">
        <is>
          <t>OrioOrio-b-10mn-ma-haz-pol-la-ra-ma</t>
        </is>
      </c>
      <c r="M267" t="n">
        <v>9</v>
      </c>
      <c r="N267" t="n">
        <v>1</v>
      </c>
    </row>
    <row r="268">
      <c r="A268" s="1" t="n">
        <v>266</v>
      </c>
      <c r="B268" t="n">
        <v>286</v>
      </c>
      <c r="C268" t="inlineStr">
        <is>
          <t>Oriolus oriolus</t>
        </is>
      </c>
      <c r="D268" t="inlineStr">
        <is>
          <t>b</t>
        </is>
      </c>
      <c r="E268" t="inlineStr">
        <is>
          <t>m+a</t>
        </is>
      </c>
      <c r="F268" t="inlineStr">
        <is>
          <t>10mn</t>
        </is>
      </c>
      <c r="G268" t="inlineStr">
        <is>
          <t>HAZARD</t>
        </is>
      </c>
      <c r="H268" t="inlineStr">
        <is>
          <t>POLY</t>
        </is>
      </c>
      <c r="I268" t="inlineStr"/>
      <c r="J268" t="n">
        <v>100</v>
      </c>
      <c r="K268" t="inlineStr"/>
      <c r="L268" t="inlineStr">
        <is>
          <t>OrioOrio-b-10mn-ma-haz-pol-r100</t>
        </is>
      </c>
      <c r="M268" t="n">
        <v>9</v>
      </c>
      <c r="N268" t="n">
        <v>0</v>
      </c>
    </row>
    <row r="269">
      <c r="A269" s="1" t="n">
        <v>267</v>
      </c>
      <c r="B269" t="n">
        <v>287</v>
      </c>
      <c r="C269" t="inlineStr">
        <is>
          <t>Oriolus oriolus</t>
        </is>
      </c>
      <c r="D269" t="inlineStr">
        <is>
          <t>b</t>
        </is>
      </c>
      <c r="E269" t="inlineStr">
        <is>
          <t>m+a</t>
        </is>
      </c>
      <c r="F269" t="inlineStr">
        <is>
          <t>10mn</t>
        </is>
      </c>
      <c r="G269" t="inlineStr">
        <is>
          <t>HAZARD</t>
        </is>
      </c>
      <c r="H269" t="inlineStr">
        <is>
          <t>POLY</t>
        </is>
      </c>
      <c r="I269" t="inlineStr"/>
      <c r="J269" t="n">
        <v>200</v>
      </c>
      <c r="K269" t="inlineStr"/>
      <c r="L269" t="inlineStr">
        <is>
          <t>OrioOrio-b-10mn-ma-haz-pol-r200</t>
        </is>
      </c>
      <c r="M269" t="n">
        <v>9</v>
      </c>
      <c r="N269" t="n">
        <v>0</v>
      </c>
    </row>
    <row r="270">
      <c r="A270" s="1" t="n">
        <v>268</v>
      </c>
      <c r="B270" t="n">
        <v>288</v>
      </c>
      <c r="C270" t="inlineStr">
        <is>
          <t>Oriolus oriolus</t>
        </is>
      </c>
      <c r="D270" t="inlineStr">
        <is>
          <t>b</t>
        </is>
      </c>
      <c r="E270" t="inlineStr">
        <is>
          <t>m+a</t>
        </is>
      </c>
      <c r="F270" t="inlineStr">
        <is>
          <t>10mn</t>
        </is>
      </c>
      <c r="G270" t="inlineStr">
        <is>
          <t>HAZARD</t>
        </is>
      </c>
      <c r="H270" t="inlineStr">
        <is>
          <t>POLY</t>
        </is>
      </c>
      <c r="I270" t="n">
        <v>20</v>
      </c>
      <c r="J270" t="inlineStr"/>
      <c r="K270" t="inlineStr"/>
      <c r="L270" t="inlineStr">
        <is>
          <t>OrioOrio-b-10mn-ma-haz-pol-l20</t>
        </is>
      </c>
      <c r="M270" t="n">
        <v>9</v>
      </c>
      <c r="N270" t="n">
        <v>0</v>
      </c>
    </row>
    <row r="271">
      <c r="A271" s="1" t="n">
        <v>269</v>
      </c>
      <c r="B271" t="n">
        <v>289</v>
      </c>
      <c r="C271" t="inlineStr">
        <is>
          <t>Oriolus oriolus</t>
        </is>
      </c>
      <c r="D271" t="inlineStr">
        <is>
          <t>b</t>
        </is>
      </c>
      <c r="E271" t="inlineStr">
        <is>
          <t>m+a</t>
        </is>
      </c>
      <c r="F271" t="inlineStr">
        <is>
          <t>10mn</t>
        </is>
      </c>
      <c r="G271" t="inlineStr">
        <is>
          <t>HAZARD</t>
        </is>
      </c>
      <c r="H271" t="inlineStr">
        <is>
          <t>POLY</t>
        </is>
      </c>
      <c r="I271" t="n">
        <v>20</v>
      </c>
      <c r="J271" t="n">
        <v>100</v>
      </c>
      <c r="K271" t="inlineStr"/>
      <c r="L271" t="inlineStr">
        <is>
          <t>OrioOrio-b-10mn-ma-haz-pol-l20-r100</t>
        </is>
      </c>
      <c r="M271" t="n">
        <v>9</v>
      </c>
      <c r="N271" t="n">
        <v>0</v>
      </c>
    </row>
    <row r="272">
      <c r="A272" s="1" t="n">
        <v>270</v>
      </c>
      <c r="B272" t="n">
        <v>290</v>
      </c>
      <c r="C272" t="inlineStr">
        <is>
          <t>Oriolus oriolus</t>
        </is>
      </c>
      <c r="D272" t="inlineStr">
        <is>
          <t>b</t>
        </is>
      </c>
      <c r="E272" t="inlineStr">
        <is>
          <t>m+a</t>
        </is>
      </c>
      <c r="F272" t="inlineStr">
        <is>
          <t>10mn</t>
        </is>
      </c>
      <c r="G272" t="inlineStr">
        <is>
          <t>HAZARD</t>
        </is>
      </c>
      <c r="H272" t="inlineStr">
        <is>
          <t>POLY</t>
        </is>
      </c>
      <c r="I272" t="n">
        <v>20</v>
      </c>
      <c r="J272" t="n">
        <v>200</v>
      </c>
      <c r="K272" t="inlineStr"/>
      <c r="L272" t="inlineStr">
        <is>
          <t>OrioOrio-b-10mn-ma-haz-pol-l20-r200</t>
        </is>
      </c>
      <c r="M272" t="n">
        <v>9</v>
      </c>
      <c r="N272" t="n">
        <v>0</v>
      </c>
    </row>
    <row r="273">
      <c r="A273" s="1" t="n">
        <v>271</v>
      </c>
      <c r="B273" t="n">
        <v>291</v>
      </c>
      <c r="C273" t="inlineStr">
        <is>
          <t>Oriolus oriolus</t>
        </is>
      </c>
      <c r="D273" t="inlineStr">
        <is>
          <t>b</t>
        </is>
      </c>
      <c r="E273" t="inlineStr">
        <is>
          <t>m+a</t>
        </is>
      </c>
      <c r="F273" t="inlineStr">
        <is>
          <t>10mn</t>
        </is>
      </c>
      <c r="G273" t="inlineStr">
        <is>
          <t>HAZARD</t>
        </is>
      </c>
      <c r="H273" t="inlineStr">
        <is>
          <t>POLY</t>
        </is>
      </c>
      <c r="I273" t="inlineStr"/>
      <c r="J273" t="n">
        <v>400</v>
      </c>
      <c r="K273" t="inlineStr"/>
      <c r="L273" t="inlineStr">
        <is>
          <t>OrioOrio-b-10mn-ma-haz-pol-r400</t>
        </is>
      </c>
      <c r="M273" t="n">
        <v>9</v>
      </c>
      <c r="N27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2023-04-30T14:23:24Z</dcterms:created>
  <dcterms:modified xmlns:dcterms="http://purl.org/dc/terms/" xmlns:xsi="http://www.w3.org/2001/XMLSchema-instance" xsi:type="dcterms:W3CDTF">2023-04-30T14:23:24Z</dcterms:modified>
</cp:coreProperties>
</file>