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style4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charts/colors4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8_{85266BFF-10E7-44E8-9FFB-22807A377A5E}" xr6:coauthVersionLast="46" xr6:coauthVersionMax="46" xr10:uidLastSave="{00000000-0000-0000-0000-000000000000}"/>
  <bookViews>
    <workbookView xWindow="-98" yWindow="-98" windowWidth="20715" windowHeight="13276" tabRatio="584" xr2:uid="{00000000-000D-0000-FFFF-FFFF00000000}"/>
  </bookViews>
  <sheets>
    <sheet name="Sheet 1" sheetId="3" r:id="rId1"/>
    <sheet name="Sheet 2" sheetId="8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6" i="3" l="1"/>
  <c r="Z56" i="3" s="1"/>
  <c r="AA57" i="3"/>
  <c r="Z57" i="3" s="1"/>
  <c r="AA58" i="3"/>
  <c r="Z58" i="3" s="1"/>
  <c r="AA59" i="3"/>
  <c r="Z59" i="3" s="1"/>
  <c r="AA60" i="3"/>
  <c r="Z60" i="3" s="1"/>
  <c r="AA61" i="3"/>
  <c r="Z61" i="3" s="1"/>
  <c r="AA62" i="3"/>
  <c r="Z62" i="3" s="1"/>
  <c r="AA63" i="3"/>
  <c r="Z63" i="3" s="1"/>
  <c r="AA64" i="3"/>
  <c r="Z64" i="3" s="1"/>
  <c r="AA65" i="3"/>
  <c r="Z65" i="3" s="1"/>
  <c r="AA66" i="3"/>
  <c r="Z66" i="3" s="1"/>
  <c r="AA67" i="3"/>
  <c r="Z67" i="3" s="1"/>
  <c r="AA68" i="3"/>
  <c r="Z68" i="3" s="1"/>
  <c r="AA69" i="3"/>
  <c r="Z69" i="3" s="1"/>
  <c r="AA70" i="3"/>
  <c r="Z70" i="3" s="1"/>
  <c r="AA71" i="3"/>
  <c r="Z71" i="3" s="1"/>
  <c r="AA72" i="3"/>
  <c r="Z72" i="3" s="1"/>
  <c r="AA73" i="3"/>
  <c r="Z73" i="3" s="1"/>
  <c r="AA74" i="3"/>
  <c r="Z74" i="3" s="1"/>
  <c r="AA75" i="3"/>
  <c r="Z75" i="3" s="1"/>
  <c r="AA76" i="3"/>
  <c r="Z76" i="3" s="1"/>
  <c r="AA77" i="3"/>
  <c r="Z77" i="3" s="1"/>
  <c r="Z55" i="3"/>
  <c r="AA55" i="3"/>
  <c r="Z54" i="3"/>
  <c r="AA54" i="3"/>
  <c r="X55" i="3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54" i="3"/>
  <c r="R56" i="3"/>
  <c r="Q56" i="3" s="1"/>
  <c r="R57" i="3"/>
  <c r="Q57" i="3" s="1"/>
  <c r="R58" i="3"/>
  <c r="Q58" i="3" s="1"/>
  <c r="R59" i="3"/>
  <c r="Q59" i="3" s="1"/>
  <c r="R60" i="3"/>
  <c r="Q60" i="3" s="1"/>
  <c r="R61" i="3"/>
  <c r="Q61" i="3" s="1"/>
  <c r="R62" i="3"/>
  <c r="Q62" i="3" s="1"/>
  <c r="R63" i="3"/>
  <c r="Q63" i="3" s="1"/>
  <c r="R64" i="3"/>
  <c r="Q64" i="3" s="1"/>
  <c r="R65" i="3"/>
  <c r="Q65" i="3" s="1"/>
  <c r="R66" i="3"/>
  <c r="Q66" i="3" s="1"/>
  <c r="R67" i="3"/>
  <c r="Q67" i="3" s="1"/>
  <c r="R68" i="3"/>
  <c r="Q68" i="3" s="1"/>
  <c r="R69" i="3"/>
  <c r="Q69" i="3" s="1"/>
  <c r="R70" i="3"/>
  <c r="Q70" i="3" s="1"/>
  <c r="R71" i="3"/>
  <c r="Q71" i="3" s="1"/>
  <c r="R72" i="3"/>
  <c r="Q72" i="3" s="1"/>
  <c r="R73" i="3"/>
  <c r="Q73" i="3" s="1"/>
  <c r="R74" i="3"/>
  <c r="Q74" i="3" s="1"/>
  <c r="R75" i="3"/>
  <c r="Q75" i="3" s="1"/>
  <c r="R76" i="3"/>
  <c r="Q76" i="3" s="1"/>
  <c r="R77" i="3"/>
  <c r="Q77" i="3" s="1"/>
  <c r="Q55" i="3"/>
  <c r="R55" i="3"/>
  <c r="Q54" i="3"/>
  <c r="R54" i="3"/>
  <c r="O55" i="3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54" i="3"/>
  <c r="AN7" i="3"/>
  <c r="AM7" i="3" s="1"/>
  <c r="AN8" i="3"/>
  <c r="AM8" i="3" s="1"/>
  <c r="AN9" i="3"/>
  <c r="AM9" i="3" s="1"/>
  <c r="AN10" i="3"/>
  <c r="AM10" i="3" s="1"/>
  <c r="AN11" i="3"/>
  <c r="AM11" i="3" s="1"/>
  <c r="AN12" i="3"/>
  <c r="AM12" i="3" s="1"/>
  <c r="AN13" i="3"/>
  <c r="AM13" i="3" s="1"/>
  <c r="AN14" i="3"/>
  <c r="AM14" i="3" s="1"/>
  <c r="AN15" i="3"/>
  <c r="AM15" i="3" s="1"/>
  <c r="AN16" i="3"/>
  <c r="AM16" i="3" s="1"/>
  <c r="AN17" i="3"/>
  <c r="AM17" i="3" s="1"/>
  <c r="AN18" i="3"/>
  <c r="AM18" i="3" s="1"/>
  <c r="AN19" i="3"/>
  <c r="AM19" i="3" s="1"/>
  <c r="AN20" i="3"/>
  <c r="AM20" i="3" s="1"/>
  <c r="AN21" i="3"/>
  <c r="AM21" i="3" s="1"/>
  <c r="AN22" i="3"/>
  <c r="AM22" i="3" s="1"/>
  <c r="AN23" i="3"/>
  <c r="AM23" i="3" s="1"/>
  <c r="AN24" i="3"/>
  <c r="AM24" i="3" s="1"/>
  <c r="AN25" i="3"/>
  <c r="AM25" i="3" s="1"/>
  <c r="AN26" i="3"/>
  <c r="AM26" i="3" s="1"/>
  <c r="AN27" i="3"/>
  <c r="AM27" i="3" s="1"/>
  <c r="AN28" i="3"/>
  <c r="AM28" i="3" s="1"/>
  <c r="AM6" i="3"/>
  <c r="AN6" i="3"/>
  <c r="AM5" i="3"/>
  <c r="AN5" i="3"/>
  <c r="AK6" i="3"/>
  <c r="AK7" i="3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5" i="3"/>
  <c r="Y54" i="3"/>
  <c r="Y58" i="3"/>
  <c r="Y62" i="3"/>
  <c r="Y66" i="3"/>
  <c r="Y70" i="3"/>
  <c r="Y74" i="3"/>
  <c r="Y61" i="3"/>
  <c r="Y69" i="3"/>
  <c r="Y55" i="3"/>
  <c r="Y59" i="3"/>
  <c r="Y63" i="3"/>
  <c r="Y67" i="3"/>
  <c r="Y71" i="3"/>
  <c r="Y75" i="3"/>
  <c r="Y76" i="3"/>
  <c r="Y57" i="3"/>
  <c r="Y77" i="3"/>
  <c r="Y56" i="3"/>
  <c r="Y60" i="3"/>
  <c r="Y64" i="3"/>
  <c r="Y68" i="3"/>
  <c r="Y72" i="3"/>
  <c r="Y65" i="3"/>
  <c r="Y73" i="3"/>
  <c r="P54" i="3"/>
  <c r="P58" i="3"/>
  <c r="P62" i="3"/>
  <c r="P66" i="3"/>
  <c r="P70" i="3"/>
  <c r="P74" i="3"/>
  <c r="P60" i="3"/>
  <c r="P68" i="3"/>
  <c r="P72" i="3"/>
  <c r="P61" i="3"/>
  <c r="P69" i="3"/>
  <c r="P55" i="3"/>
  <c r="P59" i="3"/>
  <c r="P63" i="3"/>
  <c r="P67" i="3"/>
  <c r="P71" i="3"/>
  <c r="P75" i="3"/>
  <c r="P56" i="3"/>
  <c r="P64" i="3"/>
  <c r="P76" i="3"/>
  <c r="P57" i="3"/>
  <c r="P65" i="3"/>
  <c r="P77" i="3"/>
  <c r="P73" i="3"/>
  <c r="AL5" i="3"/>
  <c r="AL9" i="3"/>
  <c r="AL13" i="3"/>
  <c r="AL17" i="3"/>
  <c r="AL21" i="3"/>
  <c r="AL25" i="3"/>
  <c r="AL12" i="3"/>
  <c r="AL20" i="3"/>
  <c r="AL6" i="3"/>
  <c r="AL10" i="3"/>
  <c r="AL14" i="3"/>
  <c r="AL18" i="3"/>
  <c r="AL22" i="3"/>
  <c r="AL26" i="3"/>
  <c r="AL16" i="3"/>
  <c r="AL28" i="3"/>
  <c r="AL7" i="3"/>
  <c r="AL11" i="3"/>
  <c r="AL15" i="3"/>
  <c r="AL19" i="3"/>
  <c r="AL23" i="3"/>
  <c r="AL27" i="3"/>
  <c r="AL8" i="3"/>
  <c r="AL24" i="3"/>
  <c r="AG49" i="3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3" i="3"/>
  <c r="M2" i="3"/>
  <c r="K61" i="3"/>
  <c r="K50" i="3"/>
  <c r="K51" i="3"/>
  <c r="K52" i="3"/>
  <c r="K53" i="3"/>
  <c r="K54" i="3"/>
  <c r="K55" i="3"/>
  <c r="K56" i="3"/>
  <c r="K57" i="3"/>
  <c r="K58" i="3"/>
  <c r="K59" i="3"/>
  <c r="K60" i="3"/>
  <c r="I6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2" i="3"/>
  <c r="H49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3" i="3"/>
  <c r="H2" i="3"/>
  <c r="G19" i="3"/>
  <c r="G10" i="3"/>
  <c r="G11" i="3"/>
  <c r="G12" i="3"/>
  <c r="G13" i="3"/>
  <c r="G14" i="3"/>
  <c r="G15" i="3"/>
  <c r="G16" i="3"/>
  <c r="G17" i="3"/>
  <c r="G18" i="3"/>
  <c r="G9" i="3"/>
  <c r="G8" i="3"/>
  <c r="F43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8" i="3"/>
  <c r="E43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8" i="3"/>
  <c r="D43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7" i="3"/>
  <c r="H4" i="3" l="1"/>
  <c r="H8" i="3"/>
  <c r="AG14" i="3"/>
  <c r="AH14" i="3" s="1"/>
  <c r="AI14" i="3" s="1"/>
  <c r="AG11" i="3"/>
  <c r="AH11" i="3" s="1"/>
  <c r="AG12" i="3"/>
  <c r="AH12" i="3" s="1"/>
  <c r="AG4" i="3"/>
  <c r="AH4" i="3" s="1"/>
  <c r="AG38" i="3"/>
  <c r="AH38" i="3" s="1"/>
  <c r="AG26" i="3"/>
  <c r="AH26" i="3" s="1"/>
  <c r="AG31" i="3"/>
  <c r="AH31" i="3" s="1"/>
  <c r="AI31" i="3" s="1"/>
  <c r="AG29" i="3"/>
  <c r="AH29" i="3" s="1"/>
  <c r="AG32" i="3"/>
  <c r="AH32" i="3" s="1"/>
  <c r="AG43" i="3"/>
  <c r="AH43" i="3" s="1"/>
  <c r="AI43" i="3" s="1"/>
  <c r="AG16" i="3"/>
  <c r="AH16" i="3" s="1"/>
  <c r="AG28" i="3"/>
  <c r="AH28" i="3" s="1"/>
  <c r="AG40" i="3"/>
  <c r="AH40" i="3" s="1"/>
  <c r="AG13" i="3"/>
  <c r="AH13" i="3" s="1"/>
  <c r="AG45" i="3"/>
  <c r="AH45" i="3" s="1"/>
  <c r="AG9" i="3"/>
  <c r="AH9" i="3" s="1"/>
  <c r="AG47" i="3"/>
  <c r="AH47" i="3" s="1"/>
  <c r="AG23" i="3"/>
  <c r="AH23" i="3" s="1"/>
  <c r="AG19" i="3" l="1"/>
  <c r="AH19" i="3" s="1"/>
  <c r="AI19" i="3" s="1"/>
  <c r="H7" i="3"/>
  <c r="AG10" i="3"/>
  <c r="AH10" i="3" s="1"/>
  <c r="AI10" i="3" s="1"/>
  <c r="AG46" i="3"/>
  <c r="AH46" i="3" s="1"/>
  <c r="AI46" i="3" s="1"/>
  <c r="AG34" i="3"/>
  <c r="AH34" i="3" s="1"/>
  <c r="AG22" i="3"/>
  <c r="AH22" i="3" s="1"/>
  <c r="AI22" i="3" s="1"/>
  <c r="AG7" i="3"/>
  <c r="AH7" i="3" s="1"/>
  <c r="AI7" i="3" s="1"/>
  <c r="AG39" i="3"/>
  <c r="AH39" i="3" s="1"/>
  <c r="AI39" i="3" s="1"/>
  <c r="AG3" i="3"/>
  <c r="AH3" i="3" s="1"/>
  <c r="AI3" i="3" s="1"/>
  <c r="AG2" i="3"/>
  <c r="AH2" i="3" s="1"/>
  <c r="AG15" i="3"/>
  <c r="AH15" i="3" s="1"/>
  <c r="AI15" i="3" s="1"/>
  <c r="AG27" i="3"/>
  <c r="AH27" i="3" s="1"/>
  <c r="AI27" i="3" s="1"/>
  <c r="H5" i="3"/>
  <c r="H6" i="3"/>
  <c r="AG6" i="3"/>
  <c r="AH6" i="3" s="1"/>
  <c r="AI6" i="3" s="1"/>
  <c r="H13" i="3"/>
  <c r="H12" i="3"/>
  <c r="AG30" i="3"/>
  <c r="AH30" i="3" s="1"/>
  <c r="AI30" i="3" s="1"/>
  <c r="AG24" i="3"/>
  <c r="AH24" i="3" s="1"/>
  <c r="AI24" i="3" s="1"/>
  <c r="AG21" i="3"/>
  <c r="AH21" i="3" s="1"/>
  <c r="AI21" i="3" s="1"/>
  <c r="H9" i="3"/>
  <c r="H11" i="3"/>
  <c r="AG18" i="3"/>
  <c r="AH18" i="3" s="1"/>
  <c r="AI18" i="3" s="1"/>
  <c r="AG35" i="3"/>
  <c r="AH35" i="3" s="1"/>
  <c r="AI35" i="3" s="1"/>
  <c r="AG48" i="3"/>
  <c r="AH48" i="3" s="1"/>
  <c r="AI48" i="3" s="1"/>
  <c r="AG33" i="3"/>
  <c r="AH33" i="3" s="1"/>
  <c r="AI33" i="3" s="1"/>
  <c r="H10" i="3"/>
  <c r="AG41" i="3"/>
  <c r="AH41" i="3" s="1"/>
  <c r="AI41" i="3" s="1"/>
  <c r="AG42" i="3"/>
  <c r="AH42" i="3" s="1"/>
  <c r="AI42" i="3" s="1"/>
  <c r="AI38" i="3"/>
  <c r="AG36" i="3"/>
  <c r="AH36" i="3" s="1"/>
  <c r="AI36" i="3" s="1"/>
  <c r="AI26" i="3"/>
  <c r="AH49" i="3"/>
  <c r="AI49" i="3" s="1"/>
  <c r="AG25" i="3"/>
  <c r="AH25" i="3" s="1"/>
  <c r="AI25" i="3" s="1"/>
  <c r="AG5" i="3"/>
  <c r="AH5" i="3" s="1"/>
  <c r="AI5" i="3" s="1"/>
  <c r="AG37" i="3"/>
  <c r="AH37" i="3" s="1"/>
  <c r="AI37" i="3" s="1"/>
  <c r="AG17" i="3"/>
  <c r="AH17" i="3" s="1"/>
  <c r="AG44" i="3"/>
  <c r="AH44" i="3" s="1"/>
  <c r="AG8" i="3"/>
  <c r="AH8" i="3" s="1"/>
  <c r="AI8" i="3" s="1"/>
  <c r="AG20" i="3"/>
  <c r="AH20" i="3" s="1"/>
  <c r="AI20" i="3" s="1"/>
  <c r="AI11" i="3"/>
  <c r="AI34" i="3"/>
  <c r="AI13" i="3"/>
  <c r="AI32" i="3"/>
  <c r="AI47" i="3"/>
  <c r="AI23" i="3"/>
  <c r="AI4" i="3"/>
  <c r="AI40" i="3"/>
  <c r="AI12" i="3"/>
  <c r="AI29" i="3"/>
  <c r="AI28" i="3"/>
  <c r="AI9" i="3"/>
  <c r="AI16" i="3"/>
  <c r="AI45" i="3"/>
  <c r="AI2" i="3" l="1"/>
  <c r="AH51" i="3"/>
  <c r="AI17" i="3"/>
  <c r="AI44" i="3"/>
  <c r="AI51" i="3" l="1"/>
</calcChain>
</file>

<file path=xl/sharedStrings.xml><?xml version="1.0" encoding="utf-8"?>
<sst xmlns="http://schemas.openxmlformats.org/spreadsheetml/2006/main" count="39" uniqueCount="27">
  <si>
    <t>Time</t>
  </si>
  <si>
    <t>Date</t>
  </si>
  <si>
    <t>Error</t>
  </si>
  <si>
    <t>MAE</t>
  </si>
  <si>
    <t>MSE</t>
  </si>
  <si>
    <t>The trend column is created by:</t>
  </si>
  <si>
    <t>. Running a regression of the deseasonalised data vs t</t>
  </si>
  <si>
    <t>. Using the equation to generate the trend</t>
  </si>
  <si>
    <t>Abs Err</t>
  </si>
  <si>
    <t>Sq Err</t>
  </si>
  <si>
    <t>Sales ($)</t>
  </si>
  <si>
    <t>MA(12)</t>
  </si>
  <si>
    <t>Centred MA</t>
  </si>
  <si>
    <t>Seas Index</t>
  </si>
  <si>
    <t>Seas Relatives</t>
  </si>
  <si>
    <t>Deseasonalised</t>
  </si>
  <si>
    <t>Trend Line</t>
  </si>
  <si>
    <t>Forecast (F)</t>
  </si>
  <si>
    <t>Trend Projection</t>
  </si>
  <si>
    <t>Detrended</t>
  </si>
  <si>
    <t>https://www.real-statistics.com/free-download/real-statistics-resource-pack/</t>
  </si>
  <si>
    <t>Correlogram</t>
  </si>
  <si>
    <t>acf</t>
  </si>
  <si>
    <t>alpha</t>
  </si>
  <si>
    <t>lags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</si>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</sst>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5" borderId="0" xfId="0" applyFont="1" applyFill="1"/>
    <xf numFmtId="0" fontId="0" fillId="4" borderId="0" xfId="0" applyFill="1"/>
    <xf numFmtId="0" fontId="3" fillId="3" borderId="0" xfId="0" applyFont="1" applyFill="1"/>
    <xf numFmtId="0" fontId="6" fillId="3" borderId="0" xfId="0" applyFont="1" applyFill="1"/>
    <xf numFmtId="0" fontId="7" fillId="4" borderId="0" xfId="0" applyFont="1" applyFill="1"/>
    <xf numFmtId="0" fontId="3" fillId="7" borderId="0" xfId="0" applyFont="1" applyFill="1"/>
    <xf numFmtId="17" fontId="8" fillId="5" borderId="0" xfId="0" applyNumberFormat="1" applyFont="1" applyFill="1"/>
    <xf numFmtId="0" fontId="2" fillId="0" borderId="0" xfId="0" applyFont="1"/>
    <xf numFmtId="0" fontId="9" fillId="4" borderId="0" xfId="0" applyFont="1" applyFill="1"/>
    <xf numFmtId="2" fontId="0" fillId="0" borderId="0" xfId="0" applyNumberFormat="1" applyFont="1"/>
    <xf numFmtId="2" fontId="0" fillId="0" borderId="0" xfId="0" applyNumberFormat="1" applyFont="1" applyBorder="1"/>
    <xf numFmtId="164" fontId="0" fillId="0" borderId="0" xfId="0" applyNumberFormat="1" applyFont="1"/>
    <xf numFmtId="164" fontId="9" fillId="6" borderId="0" xfId="0" applyNumberFormat="1" applyFont="1" applyFill="1"/>
    <xf numFmtId="2" fontId="0" fillId="3" borderId="0" xfId="0" applyNumberFormat="1" applyFont="1" applyFill="1"/>
    <xf numFmtId="0" fontId="0" fillId="4" borderId="0" xfId="0" applyFont="1" applyFill="1"/>
    <xf numFmtId="2" fontId="10" fillId="0" borderId="0" xfId="0" applyNumberFormat="1" applyFont="1"/>
    <xf numFmtId="0" fontId="11" fillId="0" borderId="0" xfId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4EC6-9489-ABDD279E4006}"/>
            </c:ext>
          </c:extLst>
        </c:ser>
        <c:ser>
          <c:idx val="1"/>
          <c:order val="1"/>
          <c:tx>
            <c:strRef>
              <c:f>'Sheet 1'!$K$1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1'!$K$2:$K$68</c:f>
              <c:numCache>
                <c:formatCode>0.00</c:formatCode>
                <c:ptCount val="67"/>
                <c:pt idx="0">
                  <c:v>2782.9902590657039</c:v>
                </c:pt>
                <c:pt idx="1">
                  <c:v>3085.2130631582741</c:v>
                </c:pt>
                <c:pt idx="2">
                  <c:v>2911.7721969749091</c:v>
                </c:pt>
                <c:pt idx="3">
                  <c:v>2631.7178446959306</c:v>
                </c:pt>
                <c:pt idx="4">
                  <c:v>2869.9906496989479</c:v>
                </c:pt>
                <c:pt idx="5">
                  <c:v>2772.4875796111328</c:v>
                </c:pt>
                <c:pt idx="6">
                  <c:v>2879.2766871264798</c:v>
                </c:pt>
                <c:pt idx="7">
                  <c:v>2705.919680848373</c:v>
                </c:pt>
                <c:pt idx="8">
                  <c:v>2850.0076612172825</c:v>
                </c:pt>
                <c:pt idx="9">
                  <c:v>2882.5780143789498</c:v>
                </c:pt>
                <c:pt idx="10">
                  <c:v>2800.1656366316047</c:v>
                </c:pt>
                <c:pt idx="11">
                  <c:v>3035.9170850877504</c:v>
                </c:pt>
                <c:pt idx="12">
                  <c:v>2947.4260953845965</c:v>
                </c:pt>
                <c:pt idx="13">
                  <c:v>3266.6128613278429</c:v>
                </c:pt>
                <c:pt idx="14">
                  <c:v>3082.1395248856334</c:v>
                </c:pt>
                <c:pt idx="15">
                  <c:v>2784.9520943878065</c:v>
                </c:pt>
                <c:pt idx="16">
                  <c:v>3036.2916385280514</c:v>
                </c:pt>
                <c:pt idx="17">
                  <c:v>2932.3667603671615</c:v>
                </c:pt>
                <c:pt idx="18">
                  <c:v>3044.5199227854182</c:v>
                </c:pt>
                <c:pt idx="19">
                  <c:v>2860.4746985092734</c:v>
                </c:pt>
                <c:pt idx="20">
                  <c:v>3012.0214553129899</c:v>
                </c:pt>
                <c:pt idx="21">
                  <c:v>3045.6707204803574</c:v>
                </c:pt>
                <c:pt idx="22">
                  <c:v>2957.8520767752916</c:v>
                </c:pt>
                <c:pt idx="23">
                  <c:v>3206.0809166182526</c:v>
                </c:pt>
                <c:pt idx="24">
                  <c:v>3111.8619317034886</c:v>
                </c:pt>
                <c:pt idx="25">
                  <c:v>3448.0126594974113</c:v>
                </c:pt>
                <c:pt idx="26">
                  <c:v>3252.5068527963581</c:v>
                </c:pt>
                <c:pt idx="27">
                  <c:v>2938.1863440796824</c:v>
                </c:pt>
                <c:pt idx="28">
                  <c:v>3202.5926273571549</c:v>
                </c:pt>
                <c:pt idx="29">
                  <c:v>3092.2459411231903</c:v>
                </c:pt>
                <c:pt idx="30">
                  <c:v>3209.7631584443566</c:v>
                </c:pt>
                <c:pt idx="31">
                  <c:v>3015.0297161701737</c:v>
                </c:pt>
                <c:pt idx="32">
                  <c:v>3174.0352494086978</c:v>
                </c:pt>
                <c:pt idx="33">
                  <c:v>3208.7634265817646</c:v>
                </c:pt>
                <c:pt idx="34">
                  <c:v>3115.5385169189785</c:v>
                </c:pt>
                <c:pt idx="35">
                  <c:v>3376.2447481487543</c:v>
                </c:pt>
                <c:pt idx="36">
                  <c:v>3276.2977680223812</c:v>
                </c:pt>
                <c:pt idx="37">
                  <c:v>3629.4124576669801</c:v>
                </c:pt>
                <c:pt idx="38">
                  <c:v>3422.8741807070824</c:v>
                </c:pt>
                <c:pt idx="39">
                  <c:v>3091.4205937715587</c:v>
                </c:pt>
                <c:pt idx="40">
                  <c:v>3368.8936161862589</c:v>
                </c:pt>
                <c:pt idx="41">
                  <c:v>3252.1251218792186</c:v>
                </c:pt>
                <c:pt idx="42">
                  <c:v>3375.006394103295</c:v>
                </c:pt>
                <c:pt idx="43">
                  <c:v>3169.5847338310746</c:v>
                </c:pt>
                <c:pt idx="44">
                  <c:v>3336.0490435044057</c:v>
                </c:pt>
                <c:pt idx="45">
                  <c:v>3371.8561326831723</c:v>
                </c:pt>
                <c:pt idx="46">
                  <c:v>3273.2249570626659</c:v>
                </c:pt>
                <c:pt idx="47">
                  <c:v>3546.4085796792565</c:v>
                </c:pt>
                <c:pt idx="48">
                  <c:v>3440.7336043412738</c:v>
                </c:pt>
                <c:pt idx="49">
                  <c:v>3810.812255836549</c:v>
                </c:pt>
                <c:pt idx="50">
                  <c:v>3593.2415086178062</c:v>
                </c:pt>
                <c:pt idx="51">
                  <c:v>3244.6548434634346</c:v>
                </c:pt>
                <c:pt idx="52">
                  <c:v>3535.1946050153624</c:v>
                </c:pt>
                <c:pt idx="53">
                  <c:v>3412.0043026352473</c:v>
                </c:pt>
                <c:pt idx="54">
                  <c:v>3540.2496297622329</c:v>
                </c:pt>
                <c:pt idx="55">
                  <c:v>3324.1397514919749</c:v>
                </c:pt>
                <c:pt idx="56">
                  <c:v>3498.0628376001127</c:v>
                </c:pt>
                <c:pt idx="57">
                  <c:v>3534.9488387845795</c:v>
                </c:pt>
                <c:pt idx="58">
                  <c:v>3430.9113972063528</c:v>
                </c:pt>
                <c:pt idx="59">
                  <c:v>3716.5724112097582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E-4EC6-9489-ABDD279E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8832272"/>
        <c:axId val="218830192"/>
      </c:lineChart>
      <c:dateAx>
        <c:axId val="218832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0192"/>
        <c:crosses val="autoZero"/>
        <c:auto val="1"/>
        <c:lblOffset val="100"/>
        <c:baseTimeUnit val="months"/>
      </c:dateAx>
      <c:valAx>
        <c:axId val="218830192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2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75080320567244E-2"/>
          <c:y val="0.25081412659408464"/>
          <c:w val="8.9300903338003002E-2"/>
          <c:h val="7.5083951547213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1'!$H$1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634076990376202E-2"/>
                  <c:y val="-0.24496573344998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 1'!$H$2:$H$49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2664.0183981627747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2957.7647203814595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3100.644932793758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8">
                  <c:v>3313.6663403902758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E-4D66-97EE-EE982E97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70896"/>
        <c:axId val="398274224"/>
      </c:lineChart>
      <c:catAx>
        <c:axId val="39827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4224"/>
        <c:crosses val="autoZero"/>
        <c:auto val="1"/>
        <c:lblAlgn val="ctr"/>
        <c:lblOffset val="100"/>
        <c:noMultiLvlLbl val="0"/>
      </c:catAx>
      <c:valAx>
        <c:axId val="398274224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1'!$M$1</c:f>
              <c:strCache>
                <c:ptCount val="1"/>
                <c:pt idx="0">
                  <c:v>Detrended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1'!$M$2:$M$49</c:f>
              <c:numCache>
                <c:formatCode>General</c:formatCode>
                <c:ptCount val="48"/>
                <c:pt idx="0">
                  <c:v>2823.6400000000003</c:v>
                </c:pt>
                <c:pt idx="1">
                  <c:v>3162.58</c:v>
                </c:pt>
                <c:pt idx="2">
                  <c:v>2727.82</c:v>
                </c:pt>
                <c:pt idx="3">
                  <c:v>2706.46</c:v>
                </c:pt>
                <c:pt idx="4">
                  <c:v>2804</c:v>
                </c:pt>
                <c:pt idx="5">
                  <c:v>2670.54</c:v>
                </c:pt>
                <c:pt idx="6">
                  <c:v>2816.78</c:v>
                </c:pt>
                <c:pt idx="7">
                  <c:v>2631.3199999999997</c:v>
                </c:pt>
                <c:pt idx="8">
                  <c:v>2709.7599999999998</c:v>
                </c:pt>
                <c:pt idx="9">
                  <c:v>2823.9</c:v>
                </c:pt>
                <c:pt idx="10">
                  <c:v>2636.74</c:v>
                </c:pt>
                <c:pt idx="11">
                  <c:v>2854.38</c:v>
                </c:pt>
                <c:pt idx="12">
                  <c:v>2828.42</c:v>
                </c:pt>
                <c:pt idx="13">
                  <c:v>3047.26</c:v>
                </c:pt>
                <c:pt idx="14">
                  <c:v>2869.2</c:v>
                </c:pt>
                <c:pt idx="15">
                  <c:v>2574.7400000000002</c:v>
                </c:pt>
                <c:pt idx="16">
                  <c:v>2825.78</c:v>
                </c:pt>
                <c:pt idx="17">
                  <c:v>2619.7199999999998</c:v>
                </c:pt>
                <c:pt idx="18">
                  <c:v>2789.36</c:v>
                </c:pt>
                <c:pt idx="19">
                  <c:v>2539.8000000000002</c:v>
                </c:pt>
                <c:pt idx="20">
                  <c:v>2694.04</c:v>
                </c:pt>
                <c:pt idx="21">
                  <c:v>2693.68</c:v>
                </c:pt>
                <c:pt idx="22">
                  <c:v>2608.3200000000002</c:v>
                </c:pt>
                <c:pt idx="23">
                  <c:v>2837.96</c:v>
                </c:pt>
                <c:pt idx="24">
                  <c:v>2734.2</c:v>
                </c:pt>
                <c:pt idx="25">
                  <c:v>3058.44</c:v>
                </c:pt>
                <c:pt idx="26">
                  <c:v>2853.7799999999997</c:v>
                </c:pt>
                <c:pt idx="27">
                  <c:v>2501.8200000000002</c:v>
                </c:pt>
                <c:pt idx="28">
                  <c:v>2680.96</c:v>
                </c:pt>
                <c:pt idx="29">
                  <c:v>2695</c:v>
                </c:pt>
                <c:pt idx="30">
                  <c:v>2724.04</c:v>
                </c:pt>
                <c:pt idx="31">
                  <c:v>2565.2800000000002</c:v>
                </c:pt>
                <c:pt idx="32">
                  <c:v>2756.8199999999997</c:v>
                </c:pt>
                <c:pt idx="33">
                  <c:v>2696.16</c:v>
                </c:pt>
                <c:pt idx="34">
                  <c:v>2670.8</c:v>
                </c:pt>
                <c:pt idx="35">
                  <c:v>2932.4399999999996</c:v>
                </c:pt>
                <c:pt idx="36">
                  <c:v>2727.88</c:v>
                </c:pt>
                <c:pt idx="37">
                  <c:v>3154.2200000000003</c:v>
                </c:pt>
                <c:pt idx="38">
                  <c:v>2911.26</c:v>
                </c:pt>
                <c:pt idx="39">
                  <c:v>2573.6999999999998</c:v>
                </c:pt>
                <c:pt idx="40">
                  <c:v>2895.14</c:v>
                </c:pt>
                <c:pt idx="41">
                  <c:v>2721.38</c:v>
                </c:pt>
                <c:pt idx="42">
                  <c:v>2722.12</c:v>
                </c:pt>
                <c:pt idx="43">
                  <c:v>2608.46</c:v>
                </c:pt>
                <c:pt idx="44">
                  <c:v>2807.3</c:v>
                </c:pt>
                <c:pt idx="45">
                  <c:v>2693.14</c:v>
                </c:pt>
                <c:pt idx="46">
                  <c:v>2727.38</c:v>
                </c:pt>
                <c:pt idx="47">
                  <c:v>2859.2200000000003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A-45B0-B8F3-05517EF4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65648"/>
        <c:axId val="398154000"/>
      </c:lineChart>
      <c:catAx>
        <c:axId val="39816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4000"/>
        <c:crosses val="autoZero"/>
        <c:auto val="1"/>
        <c:lblAlgn val="ctr"/>
        <c:lblOffset val="100"/>
        <c:noMultiLvlLbl val="0"/>
      </c:catAx>
      <c:valAx>
        <c:axId val="3981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 1'!$AG$2:$AG$49</c:f>
              <c:numCache>
                <c:formatCode>0.00</c:formatCode>
                <c:ptCount val="48"/>
                <c:pt idx="0">
                  <c:v>54.309740934296315</c:v>
                </c:pt>
                <c:pt idx="1">
                  <c:v>104.68693684172604</c:v>
                </c:pt>
                <c:pt idx="2">
                  <c:v>-142.97219697490891</c:v>
                </c:pt>
                <c:pt idx="3">
                  <c:v>129.38215530406933</c:v>
                </c:pt>
                <c:pt idx="4">
                  <c:v>2.3093503010522909</c:v>
                </c:pt>
                <c:pt idx="5">
                  <c:v>-19.987579611132787</c:v>
                </c:pt>
                <c:pt idx="6">
                  <c:v>33.123312873520263</c:v>
                </c:pt>
                <c:pt idx="7">
                  <c:v>34.680319151626918</c:v>
                </c:pt>
                <c:pt idx="8">
                  <c:v>-17.307661217282657</c:v>
                </c:pt>
                <c:pt idx="9">
                  <c:v>77.921985621050226</c:v>
                </c:pt>
                <c:pt idx="10">
                  <c:v>-13.165636631604684</c:v>
                </c:pt>
                <c:pt idx="11">
                  <c:v>-17.617085087750183</c:v>
                </c:pt>
                <c:pt idx="12">
                  <c:v>58.573904615403535</c:v>
                </c:pt>
                <c:pt idx="13">
                  <c:v>-28.112861327842893</c:v>
                </c:pt>
                <c:pt idx="14">
                  <c:v>-8.0395248856334547</c:v>
                </c:pt>
                <c:pt idx="15">
                  <c:v>8.3479056121936992</c:v>
                </c:pt>
                <c:pt idx="16">
                  <c:v>21.708361471948592</c:v>
                </c:pt>
                <c:pt idx="17">
                  <c:v>-66.766760367161623</c:v>
                </c:pt>
                <c:pt idx="18">
                  <c:v>4.3800772145818883</c:v>
                </c:pt>
                <c:pt idx="19">
                  <c:v>-47.474698509273367</c:v>
                </c:pt>
                <c:pt idx="20">
                  <c:v>-31.121455312989838</c:v>
                </c:pt>
                <c:pt idx="21">
                  <c:v>-51.470720480357613</c:v>
                </c:pt>
                <c:pt idx="22">
                  <c:v>-35.352076775291607</c:v>
                </c:pt>
                <c:pt idx="23">
                  <c:v>-40.280916618252377</c:v>
                </c:pt>
                <c:pt idx="24">
                  <c:v>-36.16193170348879</c:v>
                </c:pt>
                <c:pt idx="25">
                  <c:v>-34.412659497411369</c:v>
                </c:pt>
                <c:pt idx="26">
                  <c:v>-29.90685279635818</c:v>
                </c:pt>
                <c:pt idx="27">
                  <c:v>-53.886344079682203</c:v>
                </c:pt>
                <c:pt idx="28">
                  <c:v>-125.49262735715502</c:v>
                </c:pt>
                <c:pt idx="29">
                  <c:v>12.554058876809904</c:v>
                </c:pt>
                <c:pt idx="30">
                  <c:v>-62.263158444356577</c:v>
                </c:pt>
                <c:pt idx="31">
                  <c:v>-12.629716170173651</c:v>
                </c:pt>
                <c:pt idx="32">
                  <c:v>33.564750591302072</c:v>
                </c:pt>
                <c:pt idx="33">
                  <c:v>-48.163426581764725</c:v>
                </c:pt>
                <c:pt idx="34">
                  <c:v>33.361483081021561</c:v>
                </c:pt>
                <c:pt idx="35">
                  <c:v>47.955251851245521</c:v>
                </c:pt>
                <c:pt idx="36">
                  <c:v>-42.997768022381024</c:v>
                </c:pt>
                <c:pt idx="37">
                  <c:v>43.887542333020065</c:v>
                </c:pt>
                <c:pt idx="38">
                  <c:v>21.12581929291764</c:v>
                </c:pt>
                <c:pt idx="39">
                  <c:v>28.679406228441167</c:v>
                </c:pt>
                <c:pt idx="40">
                  <c:v>86.306383813740922</c:v>
                </c:pt>
                <c:pt idx="41">
                  <c:v>42.974878120781341</c:v>
                </c:pt>
                <c:pt idx="42">
                  <c:v>-65.506394103294951</c:v>
                </c:pt>
                <c:pt idx="43">
                  <c:v>39.915266168925427</c:v>
                </c:pt>
                <c:pt idx="44">
                  <c:v>85.950956495594255</c:v>
                </c:pt>
                <c:pt idx="45">
                  <c:v>-50.356132683172291</c:v>
                </c:pt>
                <c:pt idx="46">
                  <c:v>96.175042937334183</c:v>
                </c:pt>
                <c:pt idx="47">
                  <c:v>-31.5085796792564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D-4124-B214-FD4AAC8C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4368"/>
        <c:axId val="204564784"/>
      </c:scatterChart>
      <c:valAx>
        <c:axId val="2045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4784"/>
        <c:crosses val="autoZero"/>
        <c:crossBetween val="midCat"/>
      </c:valAx>
      <c:valAx>
        <c:axId val="2045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'Sheet 1'!$AK$4:$AK$28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'Sheet 1'!$AL$4:$AL$28</c:f>
              <c:numCache>
                <c:formatCode>General</c:formatCode>
                <c:ptCount val="25"/>
                <c:pt idx="1">
                  <c:v>-0.19518896614717599</c:v>
                </c:pt>
                <c:pt idx="2">
                  <c:v>0.17230283749234804</c:v>
                </c:pt>
                <c:pt idx="3">
                  <c:v>0.42031645118085448</c:v>
                </c:pt>
                <c:pt idx="4">
                  <c:v>-9.8627958616962635E-3</c:v>
                </c:pt>
                <c:pt idx="5">
                  <c:v>9.9103251240684073E-2</c:v>
                </c:pt>
                <c:pt idx="6">
                  <c:v>0.34379840717575816</c:v>
                </c:pt>
                <c:pt idx="7">
                  <c:v>-0.10628309398706724</c:v>
                </c:pt>
                <c:pt idx="8">
                  <c:v>5.9381486287566863E-2</c:v>
                </c:pt>
                <c:pt idx="9">
                  <c:v>0.21461343525343493</c:v>
                </c:pt>
                <c:pt idx="10">
                  <c:v>-0.23691704315562945</c:v>
                </c:pt>
                <c:pt idx="11">
                  <c:v>4.9910696420274646E-2</c:v>
                </c:pt>
                <c:pt idx="12">
                  <c:v>-5.3714957990977148E-2</c:v>
                </c:pt>
                <c:pt idx="13">
                  <c:v>-0.18829674118274292</c:v>
                </c:pt>
                <c:pt idx="14">
                  <c:v>-8.9334538369415892E-2</c:v>
                </c:pt>
                <c:pt idx="15">
                  <c:v>-1.2603851539833543E-2</c:v>
                </c:pt>
                <c:pt idx="16">
                  <c:v>-0.2967447416399554</c:v>
                </c:pt>
                <c:pt idx="17">
                  <c:v>-1.3766318218839311E-2</c:v>
                </c:pt>
                <c:pt idx="18">
                  <c:v>-0.24921822475369831</c:v>
                </c:pt>
                <c:pt idx="19">
                  <c:v>-0.12407852687297892</c:v>
                </c:pt>
                <c:pt idx="20">
                  <c:v>-9.0657151872789429E-2</c:v>
                </c:pt>
                <c:pt idx="21">
                  <c:v>-0.18991694897465766</c:v>
                </c:pt>
                <c:pt idx="22">
                  <c:v>-8.4686672748430475E-2</c:v>
                </c:pt>
                <c:pt idx="23">
                  <c:v>-3.9703056142504835E-2</c:v>
                </c:pt>
                <c:pt idx="24">
                  <c:v>-0.17083688813458914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94C-A215-BB7B8020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1104"/>
        <c:axId val="213273184"/>
      </c:barChart>
      <c:lineChart>
        <c:grouping val="standard"/>
        <c:varyColors val="0"/>
        <c:ser>
          <c:idx val="0"/>
          <c:order val="0"/>
          <c:tx>
            <c:strRef>
              <c:f>'Sheet 1'!$AM$3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'Sheet 1'!$AK$4:$AK$28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'Sheet 1'!$AM$4:$AM$28</c:f>
              <c:numCache>
                <c:formatCode>General</c:formatCode>
                <c:ptCount val="25"/>
                <c:pt idx="1">
                  <c:v>-0.28289643351904287</c:v>
                </c:pt>
                <c:pt idx="2">
                  <c:v>-0.29347658356246942</c:v>
                </c:pt>
                <c:pt idx="3">
                  <c:v>-0.30146381628023372</c:v>
                </c:pt>
                <c:pt idx="4">
                  <c:v>-0.34519229145991626</c:v>
                </c:pt>
                <c:pt idx="5">
                  <c:v>-0.34521484318445556</c:v>
                </c:pt>
                <c:pt idx="6">
                  <c:v>-0.34748426964268431</c:v>
                </c:pt>
                <c:pt idx="7">
                  <c:v>-0.37371657354723614</c:v>
                </c:pt>
                <c:pt idx="8">
                  <c:v>-0.3761278231383498</c:v>
                </c:pt>
                <c:pt idx="9">
                  <c:v>-0.37687735328597777</c:v>
                </c:pt>
                <c:pt idx="10">
                  <c:v>-0.38653430291405061</c:v>
                </c:pt>
                <c:pt idx="11">
                  <c:v>-0.39798609119043338</c:v>
                </c:pt>
                <c:pt idx="12">
                  <c:v>-0.39848670318836754</c:v>
                </c:pt>
                <c:pt idx="13">
                  <c:v>-0.39906575331928623</c:v>
                </c:pt>
                <c:pt idx="14">
                  <c:v>-0.40611394540773244</c:v>
                </c:pt>
                <c:pt idx="15">
                  <c:v>-0.40768361177747359</c:v>
                </c:pt>
                <c:pt idx="16">
                  <c:v>-0.40771479504637476</c:v>
                </c:pt>
                <c:pt idx="17">
                  <c:v>-0.4246479686411091</c:v>
                </c:pt>
                <c:pt idx="18">
                  <c:v>-0.4246836830313756</c:v>
                </c:pt>
                <c:pt idx="19">
                  <c:v>-0.43623108748756045</c:v>
                </c:pt>
                <c:pt idx="20">
                  <c:v>-0.43904643766400453</c:v>
                </c:pt>
                <c:pt idx="21">
                  <c:v>-0.44054201736428822</c:v>
                </c:pt>
                <c:pt idx="22">
                  <c:v>-0.44704632092907282</c:v>
                </c:pt>
                <c:pt idx="23">
                  <c:v>-0.44832838656155094</c:v>
                </c:pt>
                <c:pt idx="24">
                  <c:v>-0.44860968696599207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B-494C-A215-BB7B80208824}"/>
            </c:ext>
          </c:extLst>
        </c:ser>
        <c:ser>
          <c:idx val="1"/>
          <c:order val="1"/>
          <c:tx>
            <c:strRef>
              <c:f>'Sheet 1'!$AN$3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'Sheet 1'!$AN$4:$AN$28</c:f>
              <c:numCache>
                <c:formatCode>General</c:formatCode>
                <c:ptCount val="25"/>
                <c:pt idx="1">
                  <c:v>0.28289643351904287</c:v>
                </c:pt>
                <c:pt idx="2">
                  <c:v>0.29347658356246942</c:v>
                </c:pt>
                <c:pt idx="3">
                  <c:v>0.30146381628023372</c:v>
                </c:pt>
                <c:pt idx="4">
                  <c:v>0.34519229145991626</c:v>
                </c:pt>
                <c:pt idx="5">
                  <c:v>0.34521484318445556</c:v>
                </c:pt>
                <c:pt idx="6">
                  <c:v>0.34748426964268431</c:v>
                </c:pt>
                <c:pt idx="7">
                  <c:v>0.37371657354723614</c:v>
                </c:pt>
                <c:pt idx="8">
                  <c:v>0.3761278231383498</c:v>
                </c:pt>
                <c:pt idx="9">
                  <c:v>0.37687735328597777</c:v>
                </c:pt>
                <c:pt idx="10">
                  <c:v>0.38653430291405061</c:v>
                </c:pt>
                <c:pt idx="11">
                  <c:v>0.39798609119043338</c:v>
                </c:pt>
                <c:pt idx="12">
                  <c:v>0.39848670318836754</c:v>
                </c:pt>
                <c:pt idx="13">
                  <c:v>0.39906575331928623</c:v>
                </c:pt>
                <c:pt idx="14">
                  <c:v>0.40611394540773244</c:v>
                </c:pt>
                <c:pt idx="15">
                  <c:v>0.40768361177747359</c:v>
                </c:pt>
                <c:pt idx="16">
                  <c:v>0.40771479504637476</c:v>
                </c:pt>
                <c:pt idx="17">
                  <c:v>0.4246479686411091</c:v>
                </c:pt>
                <c:pt idx="18">
                  <c:v>0.4246836830313756</c:v>
                </c:pt>
                <c:pt idx="19">
                  <c:v>0.43623108748756045</c:v>
                </c:pt>
                <c:pt idx="20">
                  <c:v>0.43904643766400453</c:v>
                </c:pt>
                <c:pt idx="21">
                  <c:v>0.44054201736428822</c:v>
                </c:pt>
                <c:pt idx="22">
                  <c:v>0.44704632092907282</c:v>
                </c:pt>
                <c:pt idx="23">
                  <c:v>0.44832838656155094</c:v>
                </c:pt>
                <c:pt idx="24">
                  <c:v>0.44860968696599207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B-494C-A215-BB7B8020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1104"/>
        <c:axId val="213273184"/>
      </c:lineChart>
      <c:catAx>
        <c:axId val="2132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3184"/>
        <c:crosses val="autoZero"/>
        <c:auto val="1"/>
        <c:lblAlgn val="ctr"/>
        <c:lblOffset val="100"/>
        <c:noMultiLvlLbl val="0"/>
      </c:catAx>
      <c:valAx>
        <c:axId val="2132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1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'Sheet 1'!$O$53:$O$77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'Sheet 1'!$P$53:$P$77</c:f>
              <c:numCache>
                <c:formatCode>General</c:formatCode>
                <c:ptCount val="25"/>
                <c:pt idx="1">
                  <c:v>0.86130965567406226</c:v>
                </c:pt>
                <c:pt idx="2">
                  <c:v>0.83276758471739576</c:v>
                </c:pt>
                <c:pt idx="3">
                  <c:v>0.7812028029610798</c:v>
                </c:pt>
                <c:pt idx="4">
                  <c:v>0.69872871668821701</c:v>
                </c:pt>
                <c:pt idx="5">
                  <c:v>0.64371899441696401</c:v>
                </c:pt>
                <c:pt idx="6">
                  <c:v>0.61611709586438368</c:v>
                </c:pt>
                <c:pt idx="7">
                  <c:v>0.52285043556279687</c:v>
                </c:pt>
                <c:pt idx="8">
                  <c:v>0.47205872518916869</c:v>
                </c:pt>
                <c:pt idx="9">
                  <c:v>0.42356195075859937</c:v>
                </c:pt>
                <c:pt idx="10">
                  <c:v>0.34348574213042854</c:v>
                </c:pt>
                <c:pt idx="11">
                  <c:v>0.30429595237594892</c:v>
                </c:pt>
                <c:pt idx="12">
                  <c:v>0.25042091098959901</c:v>
                </c:pt>
                <c:pt idx="13">
                  <c:v>0.19091790848001292</c:v>
                </c:pt>
                <c:pt idx="14">
                  <c:v>0.13998192271878035</c:v>
                </c:pt>
                <c:pt idx="15">
                  <c:v>0.10551587302256255</c:v>
                </c:pt>
                <c:pt idx="16">
                  <c:v>3.2686161644406173E-2</c:v>
                </c:pt>
                <c:pt idx="17">
                  <c:v>1.7141290745188803E-2</c:v>
                </c:pt>
                <c:pt idx="18">
                  <c:v>-4.5402219325820801E-2</c:v>
                </c:pt>
                <c:pt idx="19">
                  <c:v>-7.7704048729647424E-2</c:v>
                </c:pt>
                <c:pt idx="20">
                  <c:v>-0.10003240442288111</c:v>
                </c:pt>
                <c:pt idx="21">
                  <c:v>-0.14016283998551471</c:v>
                </c:pt>
                <c:pt idx="22">
                  <c:v>-0.16930315436410476</c:v>
                </c:pt>
                <c:pt idx="23">
                  <c:v>-0.19872043342779569</c:v>
                </c:pt>
                <c:pt idx="24">
                  <c:v>-0.23999424874771746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5-4C26-BDF3-6D88F929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1120"/>
        <c:axId val="213262368"/>
      </c:barChart>
      <c:lineChart>
        <c:grouping val="standard"/>
        <c:varyColors val="0"/>
        <c:ser>
          <c:idx val="0"/>
          <c:order val="0"/>
          <c:tx>
            <c:strRef>
              <c:f>'Sheet 1'!$Q$52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'Sheet 1'!$O$53:$O$77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'Sheet 1'!$Q$53:$Q$77</c:f>
              <c:numCache>
                <c:formatCode>General</c:formatCode>
                <c:ptCount val="25"/>
                <c:pt idx="1">
                  <c:v>-0.28289643351904287</c:v>
                </c:pt>
                <c:pt idx="2">
                  <c:v>-0.44583873406113844</c:v>
                </c:pt>
                <c:pt idx="3">
                  <c:v>-0.55657400834597592</c:v>
                </c:pt>
                <c:pt idx="4">
                  <c:v>-0.63832293794702466</c:v>
                </c:pt>
                <c:pt idx="5">
                  <c:v>-0.69685101736587252</c:v>
                </c:pt>
                <c:pt idx="6">
                  <c:v>-0.74291748586674389</c:v>
                </c:pt>
                <c:pt idx="7">
                  <c:v>-0.78274230027167446</c:v>
                </c:pt>
                <c:pt idx="8">
                  <c:v>-0.81021092182329468</c:v>
                </c:pt>
                <c:pt idx="9">
                  <c:v>-0.83193124316990041</c:v>
                </c:pt>
                <c:pt idx="10">
                  <c:v>-0.84901428404653334</c:v>
                </c:pt>
                <c:pt idx="11">
                  <c:v>-0.86006372949402632</c:v>
                </c:pt>
                <c:pt idx="12">
                  <c:v>-0.86863721508311453</c:v>
                </c:pt>
                <c:pt idx="13">
                  <c:v>-0.87439586256366042</c:v>
                </c:pt>
                <c:pt idx="14">
                  <c:v>-0.87772563120573655</c:v>
                </c:pt>
                <c:pt idx="15">
                  <c:v>-0.87951046891335061</c:v>
                </c:pt>
                <c:pt idx="16">
                  <c:v>-0.88052297959146031</c:v>
                </c:pt>
                <c:pt idx="17">
                  <c:v>-0.88062007935070563</c:v>
                </c:pt>
                <c:pt idx="18">
                  <c:v>-0.88064678153686282</c:v>
                </c:pt>
                <c:pt idx="19">
                  <c:v>-0.88083409162712956</c:v>
                </c:pt>
                <c:pt idx="20">
                  <c:v>-0.881382511202082</c:v>
                </c:pt>
                <c:pt idx="21">
                  <c:v>-0.88229064168129023</c:v>
                </c:pt>
                <c:pt idx="22">
                  <c:v>-0.88407085124199425</c:v>
                </c:pt>
                <c:pt idx="23">
                  <c:v>-0.88666181918445452</c:v>
                </c:pt>
                <c:pt idx="24">
                  <c:v>-0.89021904701131749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5-4C26-BDF3-6D88F929162B}"/>
            </c:ext>
          </c:extLst>
        </c:ser>
        <c:ser>
          <c:idx val="1"/>
          <c:order val="1"/>
          <c:tx>
            <c:strRef>
              <c:f>'Sheet 1'!$R$52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'Sheet 1'!$R$53:$R$77</c:f>
              <c:numCache>
                <c:formatCode>General</c:formatCode>
                <c:ptCount val="25"/>
                <c:pt idx="1">
                  <c:v>0.28289643351904287</c:v>
                </c:pt>
                <c:pt idx="2">
                  <c:v>0.44583873406113844</c:v>
                </c:pt>
                <c:pt idx="3">
                  <c:v>0.55657400834597592</c:v>
                </c:pt>
                <c:pt idx="4">
                  <c:v>0.63832293794702466</c:v>
                </c:pt>
                <c:pt idx="5">
                  <c:v>0.69685101736587252</c:v>
                </c:pt>
                <c:pt idx="6">
                  <c:v>0.74291748586674389</c:v>
                </c:pt>
                <c:pt idx="7">
                  <c:v>0.78274230027167446</c:v>
                </c:pt>
                <c:pt idx="8">
                  <c:v>0.81021092182329468</c:v>
                </c:pt>
                <c:pt idx="9">
                  <c:v>0.83193124316990041</c:v>
                </c:pt>
                <c:pt idx="10">
                  <c:v>0.84901428404653334</c:v>
                </c:pt>
                <c:pt idx="11">
                  <c:v>0.86006372949402632</c:v>
                </c:pt>
                <c:pt idx="12">
                  <c:v>0.86863721508311453</c:v>
                </c:pt>
                <c:pt idx="13">
                  <c:v>0.87439586256366042</c:v>
                </c:pt>
                <c:pt idx="14">
                  <c:v>0.87772563120573655</c:v>
                </c:pt>
                <c:pt idx="15">
                  <c:v>0.87951046891335061</c:v>
                </c:pt>
                <c:pt idx="16">
                  <c:v>0.88052297959146031</c:v>
                </c:pt>
                <c:pt idx="17">
                  <c:v>0.88062007935070563</c:v>
                </c:pt>
                <c:pt idx="18">
                  <c:v>0.88064678153686282</c:v>
                </c:pt>
                <c:pt idx="19">
                  <c:v>0.88083409162712956</c:v>
                </c:pt>
                <c:pt idx="20">
                  <c:v>0.881382511202082</c:v>
                </c:pt>
                <c:pt idx="21">
                  <c:v>0.88229064168129023</c:v>
                </c:pt>
                <c:pt idx="22">
                  <c:v>0.88407085124199425</c:v>
                </c:pt>
                <c:pt idx="23">
                  <c:v>0.88666181918445452</c:v>
                </c:pt>
                <c:pt idx="24">
                  <c:v>0.89021904701131749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5-4C26-BDF3-6D88F929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1120"/>
        <c:axId val="213262368"/>
      </c:lineChart>
      <c:catAx>
        <c:axId val="2132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62368"/>
        <c:crosses val="autoZero"/>
        <c:auto val="1"/>
        <c:lblAlgn val="ctr"/>
        <c:lblOffset val="100"/>
        <c:noMultiLvlLbl val="0"/>
      </c:catAx>
      <c:valAx>
        <c:axId val="2132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1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'Sheet 1'!$X$53:$X$77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'Sheet 1'!$Y$53:$Y$77</c:f>
              <c:numCache>
                <c:formatCode>General</c:formatCode>
                <c:ptCount val="25"/>
                <c:pt idx="1">
                  <c:v>7.234546865786455E-4</c:v>
                </c:pt>
                <c:pt idx="2">
                  <c:v>4.7283265401012041E-2</c:v>
                </c:pt>
                <c:pt idx="3">
                  <c:v>4.1884069063980948E-2</c:v>
                </c:pt>
                <c:pt idx="4">
                  <c:v>-0.19907159072178796</c:v>
                </c:pt>
                <c:pt idx="5">
                  <c:v>3.1594648982096338E-2</c:v>
                </c:pt>
                <c:pt idx="6">
                  <c:v>-0.43316192051010427</c:v>
                </c:pt>
                <c:pt idx="7">
                  <c:v>1.0854513634019897E-2</c:v>
                </c:pt>
                <c:pt idx="8">
                  <c:v>-0.18117896846080989</c:v>
                </c:pt>
                <c:pt idx="9">
                  <c:v>-5.3518315991906561E-2</c:v>
                </c:pt>
                <c:pt idx="10">
                  <c:v>4.6953189513851398E-2</c:v>
                </c:pt>
                <c:pt idx="11">
                  <c:v>1.6162074237568758E-2</c:v>
                </c:pt>
                <c:pt idx="12">
                  <c:v>0.63982075846815334</c:v>
                </c:pt>
                <c:pt idx="13">
                  <c:v>2.3323873937747559E-2</c:v>
                </c:pt>
                <c:pt idx="14">
                  <c:v>-5.215087565669534E-3</c:v>
                </c:pt>
                <c:pt idx="15">
                  <c:v>-2.6085478723447551E-2</c:v>
                </c:pt>
                <c:pt idx="16">
                  <c:v>-0.1524558452091003</c:v>
                </c:pt>
                <c:pt idx="17">
                  <c:v>3.1581233808272435E-3</c:v>
                </c:pt>
                <c:pt idx="18">
                  <c:v>-0.36111249187736716</c:v>
                </c:pt>
                <c:pt idx="19">
                  <c:v>1.48827112102521E-3</c:v>
                </c:pt>
                <c:pt idx="20">
                  <c:v>-0.16672704209921407</c:v>
                </c:pt>
                <c:pt idx="21">
                  <c:v>-4.4340425075369332E-2</c:v>
                </c:pt>
                <c:pt idx="22">
                  <c:v>6.6551936561158334E-2</c:v>
                </c:pt>
                <c:pt idx="23">
                  <c:v>-8.9868228956959013E-3</c:v>
                </c:pt>
                <c:pt idx="24">
                  <c:v>0.39764034531293535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B-4BC9-AAD3-07C0CAA3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0656"/>
        <c:axId val="213291488"/>
      </c:barChart>
      <c:lineChart>
        <c:grouping val="standard"/>
        <c:varyColors val="0"/>
        <c:ser>
          <c:idx val="0"/>
          <c:order val="0"/>
          <c:tx>
            <c:strRef>
              <c:f>'Sheet 1'!$Z$52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'Sheet 1'!$X$53:$X$77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'Sheet 1'!$Z$53:$Z$77</c:f>
              <c:numCache>
                <c:formatCode>General</c:formatCode>
                <c:ptCount val="25"/>
                <c:pt idx="1">
                  <c:v>-0.28289643351904287</c:v>
                </c:pt>
                <c:pt idx="2">
                  <c:v>-0.28289658158323022</c:v>
                </c:pt>
                <c:pt idx="3">
                  <c:v>-0.28352834940629379</c:v>
                </c:pt>
                <c:pt idx="4">
                  <c:v>-0.28402308988510733</c:v>
                </c:pt>
                <c:pt idx="5">
                  <c:v>-0.29497837912676905</c:v>
                </c:pt>
                <c:pt idx="6">
                  <c:v>-0.29524908183338361</c:v>
                </c:pt>
                <c:pt idx="7">
                  <c:v>-0.34235085090773293</c:v>
                </c:pt>
                <c:pt idx="8">
                  <c:v>-0.34237839235773626</c:v>
                </c:pt>
                <c:pt idx="9">
                  <c:v>-0.3499672696445349</c:v>
                </c:pt>
                <c:pt idx="10">
                  <c:v>-0.35062164443259619</c:v>
                </c:pt>
                <c:pt idx="11">
                  <c:v>-0.35112449055920486</c:v>
                </c:pt>
                <c:pt idx="12">
                  <c:v>-0.35118402265912851</c:v>
                </c:pt>
                <c:pt idx="13">
                  <c:v>-0.4345738113468508</c:v>
                </c:pt>
                <c:pt idx="14">
                  <c:v>-0.43467398250941253</c:v>
                </c:pt>
                <c:pt idx="15">
                  <c:v>-0.43467898990620657</c:v>
                </c:pt>
                <c:pt idx="16">
                  <c:v>-0.43480425248455967</c:v>
                </c:pt>
                <c:pt idx="17">
                  <c:v>-0.43906149493069607</c:v>
                </c:pt>
                <c:pt idx="18">
                  <c:v>-0.43906331290139672</c:v>
                </c:pt>
                <c:pt idx="19">
                  <c:v>-0.46222167432639188</c:v>
                </c:pt>
                <c:pt idx="20">
                  <c:v>-0.46222205782921683</c:v>
                </c:pt>
                <c:pt idx="21">
                  <c:v>-0.46701026270094975</c:v>
                </c:pt>
                <c:pt idx="22">
                  <c:v>-0.4673470623653605</c:v>
                </c:pt>
                <c:pt idx="23">
                  <c:v>-0.46810491512702807</c:v>
                </c:pt>
                <c:pt idx="24">
                  <c:v>-0.46811872271136168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B-4BC9-AAD3-07C0CAA3FA43}"/>
            </c:ext>
          </c:extLst>
        </c:ser>
        <c:ser>
          <c:idx val="1"/>
          <c:order val="1"/>
          <c:tx>
            <c:strRef>
              <c:f>'Sheet 1'!$AA$52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'Sheet 1'!$AA$53:$AA$77</c:f>
              <c:numCache>
                <c:formatCode>General</c:formatCode>
                <c:ptCount val="25"/>
                <c:pt idx="1">
                  <c:v>0.28289643351904287</c:v>
                </c:pt>
                <c:pt idx="2">
                  <c:v>0.28289658158323022</c:v>
                </c:pt>
                <c:pt idx="3">
                  <c:v>0.28352834940629379</c:v>
                </c:pt>
                <c:pt idx="4">
                  <c:v>0.28402308988510733</c:v>
                </c:pt>
                <c:pt idx="5">
                  <c:v>0.29497837912676905</c:v>
                </c:pt>
                <c:pt idx="6">
                  <c:v>0.29524908183338361</c:v>
                </c:pt>
                <c:pt idx="7">
                  <c:v>0.34235085090773293</c:v>
                </c:pt>
                <c:pt idx="8">
                  <c:v>0.34237839235773626</c:v>
                </c:pt>
                <c:pt idx="9">
                  <c:v>0.3499672696445349</c:v>
                </c:pt>
                <c:pt idx="10">
                  <c:v>0.35062164443259619</c:v>
                </c:pt>
                <c:pt idx="11">
                  <c:v>0.35112449055920486</c:v>
                </c:pt>
                <c:pt idx="12">
                  <c:v>0.35118402265912851</c:v>
                </c:pt>
                <c:pt idx="13">
                  <c:v>0.4345738113468508</c:v>
                </c:pt>
                <c:pt idx="14">
                  <c:v>0.43467398250941253</c:v>
                </c:pt>
                <c:pt idx="15">
                  <c:v>0.43467898990620657</c:v>
                </c:pt>
                <c:pt idx="16">
                  <c:v>0.43480425248455967</c:v>
                </c:pt>
                <c:pt idx="17">
                  <c:v>0.43906149493069607</c:v>
                </c:pt>
                <c:pt idx="18">
                  <c:v>0.43906331290139672</c:v>
                </c:pt>
                <c:pt idx="19">
                  <c:v>0.46222167432639188</c:v>
                </c:pt>
                <c:pt idx="20">
                  <c:v>0.46222205782921683</c:v>
                </c:pt>
                <c:pt idx="21">
                  <c:v>0.46701026270094975</c:v>
                </c:pt>
                <c:pt idx="22">
                  <c:v>0.4673470623653605</c:v>
                </c:pt>
                <c:pt idx="23">
                  <c:v>0.46810491512702807</c:v>
                </c:pt>
                <c:pt idx="24">
                  <c:v>0.46811872271136168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B-4BC9-AAD3-07C0CAA3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0656"/>
        <c:axId val="213291488"/>
      </c:lineChart>
      <c:catAx>
        <c:axId val="2132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1488"/>
        <c:crosses val="autoZero"/>
        <c:auto val="1"/>
        <c:lblAlgn val="ctr"/>
        <c:lblOffset val="100"/>
        <c:noMultiLvlLbl val="0"/>
      </c:catAx>
      <c:valAx>
        <c:axId val="2132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0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48</xdr:row>
      <xdr:rowOff>88900</xdr:rowOff>
    </xdr:from>
    <xdr:to>
      <xdr:col>7</xdr:col>
      <xdr:colOff>971550</xdr:colOff>
      <xdr:row>64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C141959-3F7F-40D1-88AF-CEF329B87D32}"/>
            </a:ext>
          </a:extLst>
        </xdr:cNvPr>
        <xdr:cNvCxnSpPr/>
      </xdr:nvCxnSpPr>
      <xdr:spPr>
        <a:xfrm flipV="1">
          <a:off x="4876800" y="8928100"/>
          <a:ext cx="1397000" cy="2867026"/>
        </a:xfrm>
        <a:prstGeom prst="straightConnector1">
          <a:avLst/>
        </a:prstGeom>
        <a:ln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596900</xdr:colOff>
      <xdr:row>1</xdr:row>
      <xdr:rowOff>6350</xdr:rowOff>
    </xdr:from>
    <xdr:to>
      <xdr:col>30</xdr:col>
      <xdr:colOff>584200</xdr:colOff>
      <xdr:row>32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68AC36-E110-4552-86E6-A7FD291A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33</xdr:row>
      <xdr:rowOff>25400</xdr:rowOff>
    </xdr:from>
    <xdr:to>
      <xdr:col>21</xdr:col>
      <xdr:colOff>320675</xdr:colOff>
      <xdr:row>48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E292E8-2EAC-4AB0-985E-E4FADD52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282575</xdr:colOff>
      <xdr:row>33</xdr:row>
      <xdr:rowOff>25400</xdr:rowOff>
    </xdr:from>
    <xdr:to>
      <xdr:col>30</xdr:col>
      <xdr:colOff>587375</xdr:colOff>
      <xdr:row>48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0C6D1B-CA4A-47DE-B642-737250868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222250</xdr:colOff>
      <xdr:row>68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C88F46-961E-4F06-B73B-26DC04867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3175</xdr:colOff>
      <xdr:row>29</xdr:row>
      <xdr:rowOff>38100</xdr:rowOff>
    </xdr:from>
    <xdr:to>
      <xdr:col>43</xdr:col>
      <xdr:colOff>307975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BDF7E1-0C9E-4F2D-9CF1-419B8FFC6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22</xdr:row>
      <xdr:rowOff>158750</xdr:rowOff>
    </xdr:from>
    <xdr:to>
      <xdr:col>21</xdr:col>
      <xdr:colOff>314325</xdr:colOff>
      <xdr:row>37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AC463-D97B-4FB0-8E7D-EE2C4E3D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276225</xdr:colOff>
      <xdr:row>19</xdr:row>
      <xdr:rowOff>171450</xdr:rowOff>
    </xdr:from>
    <xdr:to>
      <xdr:col>30</xdr:col>
      <xdr:colOff>581025</xdr:colOff>
      <xdr:row>34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A5CC6F-3120-4FD9-A3CC-18DF4EFC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ownload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  <sheetName val="Dunnett 1"/>
      <sheetName val="MSSD"/>
      <sheetName val="XRealStats"/>
    </sheetNames>
    <definedNames>
      <definedName name="AC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al-statistics.com/free-download/real-statistics-resource-p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7"/>
  <sheetViews>
    <sheetView tabSelected="1" workbookViewId="0">
      <selection activeCell="AD56" sqref="AD56"/>
    </sheetView>
  </sheetViews>
  <sheetFormatPr defaultRowHeight="14.25" x14ac:dyDescent="0.45"/>
  <cols>
    <col min="3" max="3" width="8.73046875" style="18"/>
    <col min="4" max="4" width="11.796875" bestFit="1" customWidth="1"/>
    <col min="5" max="5" width="11.46484375" customWidth="1"/>
    <col min="6" max="6" width="14.59765625" customWidth="1"/>
    <col min="7" max="7" width="11.796875" bestFit="1" customWidth="1"/>
    <col min="8" max="8" width="14.33203125" bestFit="1" customWidth="1"/>
    <col min="9" max="9" width="11.53125" style="15" customWidth="1"/>
    <col min="10" max="10" width="2.265625" customWidth="1"/>
    <col min="11" max="11" width="11.796875" style="14" bestFit="1" customWidth="1"/>
    <col min="12" max="12" width="2.265625" customWidth="1"/>
    <col min="13" max="13" width="11.53125" style="15" customWidth="1"/>
    <col min="33" max="33" width="12.46484375" bestFit="1" customWidth="1"/>
    <col min="34" max="35" width="11.796875" bestFit="1" customWidth="1"/>
  </cols>
  <sheetData>
    <row r="1" spans="1:40" x14ac:dyDescent="0.45">
      <c r="A1" s="16" t="s">
        <v>0</v>
      </c>
      <c r="B1" s="16" t="s">
        <v>1</v>
      </c>
      <c r="C1" s="16" t="s">
        <v>10</v>
      </c>
      <c r="D1" s="19" t="s">
        <v>11</v>
      </c>
      <c r="E1" s="19" t="s">
        <v>12</v>
      </c>
      <c r="F1" s="19" t="s">
        <v>14</v>
      </c>
      <c r="G1" s="19" t="s">
        <v>13</v>
      </c>
      <c r="H1" s="19" t="s">
        <v>15</v>
      </c>
      <c r="I1" s="19" t="s">
        <v>16</v>
      </c>
      <c r="K1" s="13" t="s">
        <v>17</v>
      </c>
      <c r="M1" s="19" t="s">
        <v>19</v>
      </c>
      <c r="AG1" s="8" t="s">
        <v>2</v>
      </c>
      <c r="AH1" s="8" t="s">
        <v>8</v>
      </c>
      <c r="AI1" s="8" t="s">
        <v>9</v>
      </c>
      <c r="AK1" t="s">
        <v>21</v>
      </c>
      <c r="AM1" t="s">
        <v>23</v>
      </c>
      <c r="AN1" s="28">
        <v>0.05</v>
      </c>
    </row>
    <row r="2" spans="1:40" x14ac:dyDescent="0.45">
      <c r="A2">
        <v>1</v>
      </c>
      <c r="B2" s="17">
        <v>42675</v>
      </c>
      <c r="C2" s="18">
        <v>2837.3</v>
      </c>
      <c r="D2" s="9"/>
      <c r="E2" s="9"/>
      <c r="F2" s="9"/>
      <c r="G2" s="9"/>
      <c r="H2" s="20">
        <f>C2/$G$14</f>
        <v>2828.3993709135589</v>
      </c>
      <c r="I2" s="12">
        <f xml:space="preserve"> (13.66*A2) + 2760.6</f>
        <v>2774.2599999999998</v>
      </c>
      <c r="K2" s="24">
        <f t="shared" ref="K2:K38" si="0">$G$14*I2</f>
        <v>2782.9902590657039</v>
      </c>
      <c r="M2" s="25">
        <f>C2-(13.66*A2)</f>
        <v>2823.6400000000003</v>
      </c>
      <c r="AG2" s="26">
        <f t="shared" ref="AG2:AG48" si="1">C2-K2</f>
        <v>54.309740934296315</v>
      </c>
      <c r="AH2" s="26">
        <f>ABS(AG2)</f>
        <v>54.309740934296315</v>
      </c>
      <c r="AI2" s="26">
        <f>AH2^2</f>
        <v>2949.5479603503809</v>
      </c>
    </row>
    <row r="3" spans="1:40" x14ac:dyDescent="0.45">
      <c r="A3">
        <v>2</v>
      </c>
      <c r="B3" s="17">
        <v>42705</v>
      </c>
      <c r="C3" s="18">
        <v>3189.9</v>
      </c>
      <c r="D3" s="9"/>
      <c r="E3" s="9"/>
      <c r="F3" s="9"/>
      <c r="G3" s="9"/>
      <c r="H3" s="20">
        <f>C3/$G$15</f>
        <v>2882.5192380380417</v>
      </c>
      <c r="I3" s="12">
        <f t="shared" ref="I3:I60" si="2" xml:space="preserve"> (13.66*A3) + 2760.6</f>
        <v>2787.92</v>
      </c>
      <c r="K3" s="24">
        <f t="shared" ref="K3:K39" si="3">$G$15*I3</f>
        <v>3085.2130631582741</v>
      </c>
      <c r="M3" s="25">
        <f>C3-(13.66*A3)</f>
        <v>3162.58</v>
      </c>
      <c r="AG3" s="26">
        <f t="shared" si="1"/>
        <v>104.68693684172604</v>
      </c>
      <c r="AH3" s="26">
        <f t="shared" ref="AH3:AH49" si="4">ABS(AG3)</f>
        <v>104.68693684172604</v>
      </c>
      <c r="AI3" s="26">
        <f t="shared" ref="AI3:AI49" si="5">AH3^2</f>
        <v>10959.354745303537</v>
      </c>
      <c r="AK3" s="29" t="s">
        <v>24</v>
      </c>
      <c r="AL3" s="29" t="s">
        <v>22</v>
      </c>
      <c r="AM3" s="29" t="s">
        <v>25</v>
      </c>
      <c r="AN3" s="29" t="s">
        <v>26</v>
      </c>
    </row>
    <row r="4" spans="1:40" x14ac:dyDescent="0.45">
      <c r="A4">
        <v>3</v>
      </c>
      <c r="B4" s="17">
        <v>42736</v>
      </c>
      <c r="C4" s="18">
        <v>2768.8</v>
      </c>
      <c r="D4" s="9"/>
      <c r="E4" s="9"/>
      <c r="F4" s="9"/>
      <c r="G4" s="9"/>
      <c r="H4" s="20">
        <f>C4/$G$16</f>
        <v>2664.0183981627747</v>
      </c>
      <c r="I4" s="12">
        <f t="shared" si="2"/>
        <v>2801.58</v>
      </c>
      <c r="K4" s="24">
        <f t="shared" ref="K4:K40" si="6">$G$16*I4</f>
        <v>2911.7721969749091</v>
      </c>
      <c r="M4" s="25">
        <f t="shared" ref="M4:M49" si="7">C4-(13.66*A4)</f>
        <v>2727.82</v>
      </c>
      <c r="AG4" s="26">
        <f t="shared" si="1"/>
        <v>-142.97219697490891</v>
      </c>
      <c r="AH4" s="26">
        <f t="shared" si="4"/>
        <v>142.97219697490891</v>
      </c>
      <c r="AI4" s="26">
        <f t="shared" si="5"/>
        <v>20441.049107832154</v>
      </c>
      <c r="AK4">
        <v>0</v>
      </c>
    </row>
    <row r="5" spans="1:40" x14ac:dyDescent="0.45">
      <c r="A5">
        <v>4</v>
      </c>
      <c r="B5" s="17">
        <v>42767</v>
      </c>
      <c r="C5" s="18">
        <v>2761.1</v>
      </c>
      <c r="D5" s="9"/>
      <c r="E5" s="9"/>
      <c r="F5" s="9"/>
      <c r="G5" s="9"/>
      <c r="H5" s="20">
        <f>C5/$G$17</f>
        <v>2953.6445860510221</v>
      </c>
      <c r="I5" s="12">
        <f t="shared" si="2"/>
        <v>2815.24</v>
      </c>
      <c r="K5" s="24">
        <f t="shared" ref="K5:K41" si="8">$G$17*I5</f>
        <v>2631.7178446959306</v>
      </c>
      <c r="M5" s="25">
        <f t="shared" si="7"/>
        <v>2706.46</v>
      </c>
      <c r="AG5" s="26">
        <f t="shared" si="1"/>
        <v>129.38215530406933</v>
      </c>
      <c r="AH5" s="26">
        <f t="shared" si="4"/>
        <v>129.38215530406933</v>
      </c>
      <c r="AI5" s="26">
        <f t="shared" si="5"/>
        <v>16739.742111126314</v>
      </c>
      <c r="AK5">
        <f>AK4+1</f>
        <v>1</v>
      </c>
      <c r="AL5">
        <f>[1]!ACF($AG$2:$AG$49,AK5)</f>
        <v>-0.19518896614717599</v>
      </c>
      <c r="AM5">
        <f>-AN5</f>
        <v>-0.28289643351904287</v>
      </c>
      <c r="AN5">
        <f>_xlfn.NORM.S.INV(1-$AN$1/2)/SQRT(COUNT($AG$2:$AG$49))</f>
        <v>0.28289643351904287</v>
      </c>
    </row>
    <row r="6" spans="1:40" x14ac:dyDescent="0.45">
      <c r="A6">
        <v>5</v>
      </c>
      <c r="B6" s="17">
        <v>42795</v>
      </c>
      <c r="C6" s="18">
        <v>2872.3</v>
      </c>
      <c r="D6" s="9"/>
      <c r="E6" s="9"/>
      <c r="F6" s="9"/>
      <c r="G6" s="9"/>
      <c r="H6" s="20">
        <f>C6/$G$18</f>
        <v>2831.1762865333139</v>
      </c>
      <c r="I6" s="12">
        <f t="shared" si="2"/>
        <v>2828.9</v>
      </c>
      <c r="K6" s="24">
        <f t="shared" ref="K6:K42" si="9">$G$18*I6</f>
        <v>2869.9906496989479</v>
      </c>
      <c r="M6" s="25">
        <f t="shared" si="7"/>
        <v>2804</v>
      </c>
      <c r="AG6" s="26">
        <f t="shared" si="1"/>
        <v>2.3093503010522909</v>
      </c>
      <c r="AH6" s="26">
        <f t="shared" si="4"/>
        <v>2.3093503010522909</v>
      </c>
      <c r="AI6" s="26">
        <f t="shared" si="5"/>
        <v>5.3330988129703067</v>
      </c>
      <c r="AK6">
        <f t="shared" ref="AK6:AK28" si="10">AK5+1</f>
        <v>2</v>
      </c>
      <c r="AL6">
        <f>[1]!ACF($AG$2:$AG$49,AK6)</f>
        <v>0.17230283749234804</v>
      </c>
      <c r="AM6">
        <f>-AN6</f>
        <v>-0.29347658356246942</v>
      </c>
      <c r="AN6">
        <f>_xlfn.NORM.S.INV(1-$AN$1/2)*SQRT((1+2*SUMSQ(AL$5:AL5))/COUNT($AG$2:$AG$49))</f>
        <v>0.29347658356246942</v>
      </c>
    </row>
    <row r="7" spans="1:40" x14ac:dyDescent="0.45">
      <c r="A7">
        <v>6</v>
      </c>
      <c r="B7" s="17">
        <v>42826</v>
      </c>
      <c r="C7" s="18">
        <v>2752.5</v>
      </c>
      <c r="D7" s="20">
        <f>AVERAGE(C2:C13)</f>
        <v>2869.4500000000003</v>
      </c>
      <c r="E7" s="11"/>
      <c r="F7" s="11"/>
      <c r="G7" s="9"/>
      <c r="H7" s="20">
        <f>C7/$G$19</f>
        <v>2822.0672501975318</v>
      </c>
      <c r="I7" s="12">
        <f t="shared" si="2"/>
        <v>2842.56</v>
      </c>
      <c r="K7" s="24">
        <f t="shared" ref="K7:K43" si="11">$G$19*I7</f>
        <v>2772.4875796111328</v>
      </c>
      <c r="M7" s="25">
        <f t="shared" si="7"/>
        <v>2670.54</v>
      </c>
      <c r="AG7" s="26">
        <f t="shared" si="1"/>
        <v>-19.987579611132787</v>
      </c>
      <c r="AH7" s="26">
        <f t="shared" si="4"/>
        <v>19.987579611132787</v>
      </c>
      <c r="AI7" s="26">
        <f t="shared" si="5"/>
        <v>399.5033387113711</v>
      </c>
      <c r="AK7">
        <f t="shared" si="10"/>
        <v>3</v>
      </c>
      <c r="AL7">
        <f>[1]!ACF($AG$2:$AG$49,AK7)</f>
        <v>0.42031645118085448</v>
      </c>
      <c r="AM7">
        <f t="shared" ref="AM7:AM28" si="12">-AN7</f>
        <v>-0.30146381628023372</v>
      </c>
      <c r="AN7">
        <f>_xlfn.NORM.S.INV(1-$AN$1/2)*SQRT((1+2*SUMSQ(AL$5:AL6))/COUNT($AG$2:$AG$49))</f>
        <v>0.30146381628023372</v>
      </c>
    </row>
    <row r="8" spans="1:40" x14ac:dyDescent="0.45">
      <c r="A8">
        <v>7</v>
      </c>
      <c r="B8" s="17">
        <v>42856</v>
      </c>
      <c r="C8" s="18">
        <v>2912.4</v>
      </c>
      <c r="D8" s="20">
        <f t="shared" ref="D8:D42" si="13">AVERAGE(C3:C14)</f>
        <v>2883.5083333333337</v>
      </c>
      <c r="E8" s="21">
        <f>AVERAGE(D7:D8)</f>
        <v>2876.479166666667</v>
      </c>
      <c r="F8" s="22">
        <f>C8/E8</f>
        <v>1.0124877780272468</v>
      </c>
      <c r="G8" s="23">
        <f>AVERAGE(F8,F20,F32)</f>
        <v>1.0080724478949381</v>
      </c>
      <c r="H8" s="20">
        <f>C8/$G$8</f>
        <v>2889.0780678330098</v>
      </c>
      <c r="I8" s="12">
        <f t="shared" si="2"/>
        <v>2856.22</v>
      </c>
      <c r="K8" s="24">
        <f t="shared" ref="K8:K44" si="14">$G$8*I8</f>
        <v>2879.2766871264798</v>
      </c>
      <c r="M8" s="25">
        <f t="shared" si="7"/>
        <v>2816.78</v>
      </c>
      <c r="AG8" s="26">
        <f t="shared" si="1"/>
        <v>33.123312873520263</v>
      </c>
      <c r="AH8" s="26">
        <f t="shared" si="4"/>
        <v>33.123312873520263</v>
      </c>
      <c r="AI8" s="26">
        <f t="shared" si="5"/>
        <v>1097.1538557171132</v>
      </c>
      <c r="AK8">
        <f t="shared" si="10"/>
        <v>4</v>
      </c>
      <c r="AL8">
        <f>[1]!ACF($AG$2:$AG$49,AK8)</f>
        <v>-9.8627958616962635E-3</v>
      </c>
      <c r="AM8">
        <f t="shared" si="12"/>
        <v>-0.34519229145991626</v>
      </c>
      <c r="AN8">
        <f>_xlfn.NORM.S.INV(1-$AN$1/2)*SQRT((1+2*SUMSQ(AL$5:AL7))/COUNT($AG$2:$AG$49))</f>
        <v>0.34519229145991626</v>
      </c>
    </row>
    <row r="9" spans="1:40" x14ac:dyDescent="0.45">
      <c r="A9">
        <v>8</v>
      </c>
      <c r="B9" s="17">
        <v>42887</v>
      </c>
      <c r="C9" s="18">
        <v>2740.6</v>
      </c>
      <c r="D9" s="20">
        <f t="shared" si="13"/>
        <v>2887.5583333333329</v>
      </c>
      <c r="E9" s="21">
        <f t="shared" ref="E9:E42" si="15">AVERAGE(D8:D9)</f>
        <v>2885.5333333333333</v>
      </c>
      <c r="F9" s="22">
        <f t="shared" ref="F9:F42" si="16">C9/E9</f>
        <v>0.94977242797403139</v>
      </c>
      <c r="G9" s="23">
        <f>AVERAGE(F9,F21,F33)</f>
        <v>0.94286858016654806</v>
      </c>
      <c r="H9" s="20">
        <f>C9/$G$9</f>
        <v>2906.6617104961765</v>
      </c>
      <c r="I9" s="12">
        <f t="shared" si="2"/>
        <v>2869.88</v>
      </c>
      <c r="K9" s="24">
        <f t="shared" ref="K9:K45" si="17">$G$9*I9</f>
        <v>2705.919680848373</v>
      </c>
      <c r="M9" s="25">
        <f t="shared" si="7"/>
        <v>2631.3199999999997</v>
      </c>
      <c r="AG9" s="26">
        <f t="shared" si="1"/>
        <v>34.680319151626918</v>
      </c>
      <c r="AH9" s="26">
        <f t="shared" si="4"/>
        <v>34.680319151626918</v>
      </c>
      <c r="AI9" s="26">
        <f t="shared" si="5"/>
        <v>1202.7245364587009</v>
      </c>
      <c r="AK9">
        <f t="shared" si="10"/>
        <v>5</v>
      </c>
      <c r="AL9">
        <f>[1]!ACF($AG$2:$AG$49,AK9)</f>
        <v>9.9103251240684073E-2</v>
      </c>
      <c r="AM9">
        <f t="shared" si="12"/>
        <v>-0.34521484318445556</v>
      </c>
      <c r="AN9">
        <f>_xlfn.NORM.S.INV(1-$AN$1/2)*SQRT((1+2*SUMSQ(AL$5:AL8))/COUNT($AG$2:$AG$49))</f>
        <v>0.34521484318445556</v>
      </c>
    </row>
    <row r="10" spans="1:40" x14ac:dyDescent="0.45">
      <c r="A10">
        <v>9</v>
      </c>
      <c r="B10" s="17">
        <v>42917</v>
      </c>
      <c r="C10" s="18">
        <v>2832.7</v>
      </c>
      <c r="D10" s="20">
        <f t="shared" si="13"/>
        <v>2913</v>
      </c>
      <c r="E10" s="21">
        <f t="shared" si="15"/>
        <v>2900.2791666666662</v>
      </c>
      <c r="F10" s="22">
        <f t="shared" si="16"/>
        <v>0.97669908212858825</v>
      </c>
      <c r="G10" s="23">
        <f t="shared" ref="G10:G18" si="18">AVERAGE(F10,F22,F34)</f>
        <v>0.98837112064243338</v>
      </c>
      <c r="H10" s="20">
        <f>C10/$G$10</f>
        <v>2866.028702011009</v>
      </c>
      <c r="I10" s="12">
        <f t="shared" si="2"/>
        <v>2883.54</v>
      </c>
      <c r="K10" s="24">
        <f t="shared" ref="K10:K46" si="19">$G$10*I10</f>
        <v>2850.0076612172825</v>
      </c>
      <c r="M10" s="25">
        <f t="shared" si="7"/>
        <v>2709.7599999999998</v>
      </c>
      <c r="AG10" s="26">
        <f t="shared" si="1"/>
        <v>-17.307661217282657</v>
      </c>
      <c r="AH10" s="26">
        <f t="shared" si="4"/>
        <v>17.307661217282657</v>
      </c>
      <c r="AI10" s="26">
        <f t="shared" si="5"/>
        <v>299.55513681223022</v>
      </c>
      <c r="AK10">
        <f t="shared" si="10"/>
        <v>6</v>
      </c>
      <c r="AL10">
        <f>[1]!ACF($AG$2:$AG$49,AK10)</f>
        <v>0.34379840717575816</v>
      </c>
      <c r="AM10">
        <f t="shared" si="12"/>
        <v>-0.34748426964268431</v>
      </c>
      <c r="AN10">
        <f>_xlfn.NORM.S.INV(1-$AN$1/2)*SQRT((1+2*SUMSQ(AL$5:AL9))/COUNT($AG$2:$AG$49))</f>
        <v>0.34748426964268431</v>
      </c>
    </row>
    <row r="11" spans="1:40" x14ac:dyDescent="0.45">
      <c r="A11">
        <v>10</v>
      </c>
      <c r="B11" s="17">
        <v>42948</v>
      </c>
      <c r="C11" s="18">
        <v>2960.5</v>
      </c>
      <c r="D11" s="20">
        <f t="shared" si="13"/>
        <v>2915.6833333333329</v>
      </c>
      <c r="E11" s="21">
        <f t="shared" si="15"/>
        <v>2914.3416666666662</v>
      </c>
      <c r="F11" s="22">
        <f t="shared" si="16"/>
        <v>1.0158383397050794</v>
      </c>
      <c r="G11" s="23">
        <f t="shared" si="18"/>
        <v>0.9949530630881368</v>
      </c>
      <c r="H11" s="20">
        <f>C11/$G$11</f>
        <v>2975.5172478299587</v>
      </c>
      <c r="I11" s="12">
        <f t="shared" si="2"/>
        <v>2897.2</v>
      </c>
      <c r="K11" s="24">
        <f t="shared" ref="K11:K47" si="20">$G$11*I11</f>
        <v>2882.5780143789498</v>
      </c>
      <c r="M11" s="25">
        <f t="shared" si="7"/>
        <v>2823.9</v>
      </c>
      <c r="AG11" s="26">
        <f t="shared" si="1"/>
        <v>77.921985621050226</v>
      </c>
      <c r="AH11" s="26">
        <f t="shared" si="4"/>
        <v>77.921985621050226</v>
      </c>
      <c r="AI11" s="26">
        <f t="shared" si="5"/>
        <v>6071.8358431271581</v>
      </c>
      <c r="AK11">
        <f t="shared" si="10"/>
        <v>7</v>
      </c>
      <c r="AL11">
        <f>[1]!ACF($AG$2:$AG$49,AK11)</f>
        <v>-0.10628309398706724</v>
      </c>
      <c r="AM11">
        <f t="shared" si="12"/>
        <v>-0.37371657354723614</v>
      </c>
      <c r="AN11">
        <f>_xlfn.NORM.S.INV(1-$AN$1/2)*SQRT((1+2*SUMSQ(AL$5:AL10))/COUNT($AG$2:$AG$49))</f>
        <v>0.37371657354723614</v>
      </c>
    </row>
    <row r="12" spans="1:40" x14ac:dyDescent="0.45">
      <c r="A12">
        <v>11</v>
      </c>
      <c r="B12" s="17">
        <v>42979</v>
      </c>
      <c r="C12" s="18">
        <v>2787</v>
      </c>
      <c r="D12" s="20">
        <f t="shared" si="13"/>
        <v>2931.1583333333328</v>
      </c>
      <c r="E12" s="21">
        <f t="shared" si="15"/>
        <v>2923.4208333333327</v>
      </c>
      <c r="F12" s="22">
        <f t="shared" si="16"/>
        <v>0.95333520518912651</v>
      </c>
      <c r="G12" s="23">
        <f t="shared" si="18"/>
        <v>0.9619719384070704</v>
      </c>
      <c r="H12" s="20">
        <f>C12/$G$12</f>
        <v>2897.1739078116916</v>
      </c>
      <c r="I12" s="12">
        <f t="shared" si="2"/>
        <v>2910.8599999999997</v>
      </c>
      <c r="K12" s="24">
        <f t="shared" ref="K12:K48" si="21">$G$12*I12</f>
        <v>2800.1656366316047</v>
      </c>
      <c r="M12" s="25">
        <f t="shared" si="7"/>
        <v>2636.74</v>
      </c>
      <c r="AG12" s="26">
        <f t="shared" si="1"/>
        <v>-13.165636631604684</v>
      </c>
      <c r="AH12" s="26">
        <f t="shared" si="4"/>
        <v>13.165636631604684</v>
      </c>
      <c r="AI12" s="26">
        <f t="shared" si="5"/>
        <v>173.33398791545113</v>
      </c>
      <c r="AK12">
        <f t="shared" si="10"/>
        <v>8</v>
      </c>
      <c r="AL12">
        <f>[1]!ACF($AG$2:$AG$49,AK12)</f>
        <v>5.9381486287566863E-2</v>
      </c>
      <c r="AM12">
        <f t="shared" si="12"/>
        <v>-0.3761278231383498</v>
      </c>
      <c r="AN12">
        <f>_xlfn.NORM.S.INV(1-$AN$1/2)*SQRT((1+2*SUMSQ(AL$5:AL11))/COUNT($AG$2:$AG$49))</f>
        <v>0.3761278231383498</v>
      </c>
    </row>
    <row r="13" spans="1:40" x14ac:dyDescent="0.45">
      <c r="A13">
        <v>12</v>
      </c>
      <c r="B13" s="17">
        <v>43009</v>
      </c>
      <c r="C13" s="18">
        <v>3018.3</v>
      </c>
      <c r="D13" s="20">
        <f t="shared" si="13"/>
        <v>2940.5833333333335</v>
      </c>
      <c r="E13" s="21">
        <f t="shared" si="15"/>
        <v>2935.8708333333334</v>
      </c>
      <c r="F13" s="22">
        <f t="shared" si="16"/>
        <v>1.0280765644492194</v>
      </c>
      <c r="G13" s="23">
        <f t="shared" si="18"/>
        <v>1.038090724319803</v>
      </c>
      <c r="H13" s="20">
        <f>C13/$G$13</f>
        <v>2907.5493396569041</v>
      </c>
      <c r="I13" s="12">
        <f t="shared" si="2"/>
        <v>2924.52</v>
      </c>
      <c r="K13" s="24">
        <f t="shared" ref="K13" si="22">$G$13*I13</f>
        <v>3035.9170850877504</v>
      </c>
      <c r="M13" s="25">
        <f t="shared" si="7"/>
        <v>2854.38</v>
      </c>
      <c r="AG13" s="26">
        <f t="shared" si="1"/>
        <v>-17.617085087750183</v>
      </c>
      <c r="AH13" s="26">
        <f t="shared" si="4"/>
        <v>17.617085087750183</v>
      </c>
      <c r="AI13" s="26">
        <f t="shared" si="5"/>
        <v>310.36168698902986</v>
      </c>
      <c r="AK13">
        <f t="shared" si="10"/>
        <v>9</v>
      </c>
      <c r="AL13">
        <f>[1]!ACF($AG$2:$AG$49,AK13)</f>
        <v>0.21461343525343493</v>
      </c>
      <c r="AM13">
        <f t="shared" si="12"/>
        <v>-0.37687735328597777</v>
      </c>
      <c r="AN13">
        <f>_xlfn.NORM.S.INV(1-$AN$1/2)*SQRT((1+2*SUMSQ(AL$5:AL12))/COUNT($AG$2:$AG$49))</f>
        <v>0.37687735328597777</v>
      </c>
    </row>
    <row r="14" spans="1:40" x14ac:dyDescent="0.45">
      <c r="A14">
        <v>13</v>
      </c>
      <c r="B14" s="17">
        <v>43040</v>
      </c>
      <c r="C14" s="18">
        <v>3006</v>
      </c>
      <c r="D14" s="20">
        <f t="shared" si="13"/>
        <v>2951.9583333333326</v>
      </c>
      <c r="E14" s="21">
        <f t="shared" si="15"/>
        <v>2946.270833333333</v>
      </c>
      <c r="F14" s="22">
        <f t="shared" si="16"/>
        <v>1.0202728024833654</v>
      </c>
      <c r="G14" s="23">
        <f t="shared" si="18"/>
        <v>1.0031468784705486</v>
      </c>
      <c r="H14" s="20">
        <f t="shared" ref="H14" si="23">C14/$G$14</f>
        <v>2996.5701578846642</v>
      </c>
      <c r="I14" s="12">
        <f t="shared" si="2"/>
        <v>2938.18</v>
      </c>
      <c r="K14" s="24">
        <f t="shared" si="0"/>
        <v>2947.4260953845965</v>
      </c>
      <c r="M14" s="25">
        <f t="shared" si="7"/>
        <v>2828.42</v>
      </c>
      <c r="AG14" s="26">
        <f t="shared" si="1"/>
        <v>58.573904615403535</v>
      </c>
      <c r="AH14" s="26">
        <f t="shared" si="4"/>
        <v>58.573904615403535</v>
      </c>
      <c r="AI14" s="26">
        <f t="shared" si="5"/>
        <v>3430.9023018943917</v>
      </c>
      <c r="AK14">
        <f t="shared" si="10"/>
        <v>10</v>
      </c>
      <c r="AL14">
        <f>[1]!ACF($AG$2:$AG$49,AK14)</f>
        <v>-0.23691704315562945</v>
      </c>
      <c r="AM14">
        <f t="shared" si="12"/>
        <v>-0.38653430291405061</v>
      </c>
      <c r="AN14">
        <f>_xlfn.NORM.S.INV(1-$AN$1/2)*SQRT((1+2*SUMSQ(AL$5:AL13))/COUNT($AG$2:$AG$49))</f>
        <v>0.38653430291405061</v>
      </c>
    </row>
    <row r="15" spans="1:40" x14ac:dyDescent="0.45">
      <c r="A15">
        <v>14</v>
      </c>
      <c r="B15" s="17">
        <v>43070</v>
      </c>
      <c r="C15" s="18">
        <v>3238.5</v>
      </c>
      <c r="D15" s="20">
        <f t="shared" si="13"/>
        <v>2957.9916666666663</v>
      </c>
      <c r="E15" s="21">
        <f t="shared" si="15"/>
        <v>2954.9749999999995</v>
      </c>
      <c r="F15" s="22">
        <f t="shared" si="16"/>
        <v>1.095948358277143</v>
      </c>
      <c r="G15" s="23">
        <f t="shared" si="18"/>
        <v>1.1066361528158175</v>
      </c>
      <c r="H15" s="20">
        <f t="shared" ref="H15" si="24">C15/$G$15</f>
        <v>2926.4361115979177</v>
      </c>
      <c r="I15" s="12">
        <f t="shared" si="2"/>
        <v>2951.84</v>
      </c>
      <c r="K15" s="24">
        <f t="shared" si="3"/>
        <v>3266.6128613278429</v>
      </c>
      <c r="M15" s="25">
        <f t="shared" si="7"/>
        <v>3047.26</v>
      </c>
      <c r="AG15" s="26">
        <f t="shared" si="1"/>
        <v>-28.112861327842893</v>
      </c>
      <c r="AH15" s="26">
        <f t="shared" si="4"/>
        <v>28.112861327842893</v>
      </c>
      <c r="AI15" s="26">
        <f t="shared" si="5"/>
        <v>790.33297203852442</v>
      </c>
      <c r="AK15">
        <f t="shared" si="10"/>
        <v>11</v>
      </c>
      <c r="AL15">
        <f>[1]!ACF($AG$2:$AG$49,AK15)</f>
        <v>4.9910696420274646E-2</v>
      </c>
      <c r="AM15">
        <f t="shared" si="12"/>
        <v>-0.39798609119043338</v>
      </c>
      <c r="AN15">
        <f>_xlfn.NORM.S.INV(1-$AN$1/2)*SQRT((1+2*SUMSQ(AL$5:AL14))/COUNT($AG$2:$AG$49))</f>
        <v>0.39798609119043338</v>
      </c>
    </row>
    <row r="16" spans="1:40" x14ac:dyDescent="0.45">
      <c r="A16">
        <v>15</v>
      </c>
      <c r="B16" s="17">
        <v>43101</v>
      </c>
      <c r="C16" s="18">
        <v>3074.1</v>
      </c>
      <c r="D16" s="20">
        <f t="shared" si="13"/>
        <v>2970.3416666666667</v>
      </c>
      <c r="E16" s="21">
        <f t="shared" si="15"/>
        <v>2964.1666666666665</v>
      </c>
      <c r="F16" s="22">
        <f t="shared" si="16"/>
        <v>1.0370874332302502</v>
      </c>
      <c r="G16" s="23">
        <f t="shared" si="18"/>
        <v>1.0393321614856292</v>
      </c>
      <c r="H16" s="20">
        <f t="shared" ref="H16" si="25">C16/$G$16</f>
        <v>2957.7647203814595</v>
      </c>
      <c r="I16" s="12">
        <f t="shared" si="2"/>
        <v>2965.5</v>
      </c>
      <c r="K16" s="24">
        <f t="shared" si="6"/>
        <v>3082.1395248856334</v>
      </c>
      <c r="M16" s="25">
        <f t="shared" si="7"/>
        <v>2869.2</v>
      </c>
      <c r="AG16" s="26">
        <f t="shared" si="1"/>
        <v>-8.0395248856334547</v>
      </c>
      <c r="AH16" s="26">
        <f t="shared" si="4"/>
        <v>8.0395248856334547</v>
      </c>
      <c r="AI16" s="26">
        <f t="shared" si="5"/>
        <v>64.633960386719608</v>
      </c>
      <c r="AK16">
        <f t="shared" si="10"/>
        <v>12</v>
      </c>
      <c r="AL16">
        <f>[1]!ACF($AG$2:$AG$49,AK16)</f>
        <v>-5.3714957990977148E-2</v>
      </c>
      <c r="AM16">
        <f t="shared" si="12"/>
        <v>-0.39848670318836754</v>
      </c>
      <c r="AN16">
        <f>_xlfn.NORM.S.INV(1-$AN$1/2)*SQRT((1+2*SUMSQ(AL$5:AL15))/COUNT($AG$2:$AG$49))</f>
        <v>0.39848670318836754</v>
      </c>
    </row>
    <row r="17" spans="1:40" x14ac:dyDescent="0.45">
      <c r="A17">
        <v>16</v>
      </c>
      <c r="B17" s="17">
        <v>43132</v>
      </c>
      <c r="C17" s="18">
        <v>2793.3</v>
      </c>
      <c r="D17" s="20">
        <f t="shared" si="13"/>
        <v>2973.15</v>
      </c>
      <c r="E17" s="21">
        <f t="shared" si="15"/>
        <v>2971.7458333333334</v>
      </c>
      <c r="F17" s="22">
        <f t="shared" si="16"/>
        <v>0.93995252510098581</v>
      </c>
      <c r="G17" s="23">
        <f t="shared" si="18"/>
        <v>0.93481118650485595</v>
      </c>
      <c r="H17" s="20">
        <f t="shared" ref="H17" si="26">C17/$G$17</f>
        <v>2988.0900446258088</v>
      </c>
      <c r="I17" s="12">
        <f t="shared" si="2"/>
        <v>2979.16</v>
      </c>
      <c r="K17" s="24">
        <f t="shared" si="8"/>
        <v>2784.9520943878065</v>
      </c>
      <c r="M17" s="25">
        <f t="shared" si="7"/>
        <v>2574.7400000000002</v>
      </c>
      <c r="AG17" s="26">
        <f t="shared" si="1"/>
        <v>8.3479056121936992</v>
      </c>
      <c r="AH17" s="26">
        <f t="shared" si="4"/>
        <v>8.3479056121936992</v>
      </c>
      <c r="AI17" s="26">
        <f t="shared" si="5"/>
        <v>69.687528110095059</v>
      </c>
      <c r="AK17">
        <f t="shared" si="10"/>
        <v>13</v>
      </c>
      <c r="AL17">
        <f>[1]!ACF($AG$2:$AG$49,AK17)</f>
        <v>-0.18829674118274292</v>
      </c>
      <c r="AM17">
        <f t="shared" si="12"/>
        <v>-0.39906575331928623</v>
      </c>
      <c r="AN17">
        <f>_xlfn.NORM.S.INV(1-$AN$1/2)*SQRT((1+2*SUMSQ(AL$5:AL16))/COUNT($AG$2:$AG$49))</f>
        <v>0.39906575331928623</v>
      </c>
    </row>
    <row r="18" spans="1:40" x14ac:dyDescent="0.45">
      <c r="A18">
        <v>17</v>
      </c>
      <c r="B18" s="17">
        <v>43160</v>
      </c>
      <c r="C18" s="18">
        <v>3058</v>
      </c>
      <c r="D18" s="20">
        <f t="shared" si="13"/>
        <v>2984.4416666666671</v>
      </c>
      <c r="E18" s="21">
        <f t="shared" si="15"/>
        <v>2978.7958333333336</v>
      </c>
      <c r="F18" s="22">
        <f t="shared" si="16"/>
        <v>1.0265893237060277</v>
      </c>
      <c r="G18" s="23">
        <f t="shared" si="18"/>
        <v>1.0145253100848202</v>
      </c>
      <c r="H18" s="20">
        <f t="shared" ref="H18" si="27">C18/$G$18</f>
        <v>3014.2175553454981</v>
      </c>
      <c r="I18" s="12">
        <f t="shared" si="2"/>
        <v>2992.8199999999997</v>
      </c>
      <c r="K18" s="24">
        <f t="shared" si="9"/>
        <v>3036.2916385280514</v>
      </c>
      <c r="M18" s="25">
        <f t="shared" si="7"/>
        <v>2825.78</v>
      </c>
      <c r="AG18" s="26">
        <f t="shared" si="1"/>
        <v>21.708361471948592</v>
      </c>
      <c r="AH18" s="26">
        <f t="shared" si="4"/>
        <v>21.708361471948592</v>
      </c>
      <c r="AI18" s="26">
        <f t="shared" si="5"/>
        <v>471.25295779678203</v>
      </c>
      <c r="AK18">
        <f t="shared" si="10"/>
        <v>14</v>
      </c>
      <c r="AL18">
        <f>[1]!ACF($AG$2:$AG$49,AK18)</f>
        <v>-8.9334538369415892E-2</v>
      </c>
      <c r="AM18">
        <f t="shared" si="12"/>
        <v>-0.40611394540773244</v>
      </c>
      <c r="AN18">
        <f>_xlfn.NORM.S.INV(1-$AN$1/2)*SQRT((1+2*SUMSQ(AL$5:AL17))/COUNT($AG$2:$AG$49))</f>
        <v>0.40611394540773244</v>
      </c>
    </row>
    <row r="19" spans="1:40" x14ac:dyDescent="0.45">
      <c r="A19">
        <v>18</v>
      </c>
      <c r="B19" s="17">
        <v>43191</v>
      </c>
      <c r="C19" s="18">
        <v>2865.6</v>
      </c>
      <c r="D19" s="20">
        <f t="shared" si="13"/>
        <v>2996.7333333333336</v>
      </c>
      <c r="E19" s="21">
        <f t="shared" si="15"/>
        <v>2990.5875000000005</v>
      </c>
      <c r="F19" s="22">
        <f t="shared" si="16"/>
        <v>0.95820637249369878</v>
      </c>
      <c r="G19" s="23">
        <f>AVERAGE(F19,F31,F43)</f>
        <v>0.97534883330910616</v>
      </c>
      <c r="H19" s="20">
        <f t="shared" ref="H19" si="28">C19/$G$19</f>
        <v>2938.0257628214522</v>
      </c>
      <c r="I19" s="12">
        <f t="shared" si="2"/>
        <v>3006.48</v>
      </c>
      <c r="K19" s="24">
        <f t="shared" si="11"/>
        <v>2932.3667603671615</v>
      </c>
      <c r="M19" s="25">
        <f t="shared" si="7"/>
        <v>2619.7199999999998</v>
      </c>
      <c r="AG19" s="26">
        <f t="shared" si="1"/>
        <v>-66.766760367161623</v>
      </c>
      <c r="AH19" s="26">
        <f t="shared" si="4"/>
        <v>66.766760367161623</v>
      </c>
      <c r="AI19" s="26">
        <f t="shared" si="5"/>
        <v>4457.8002899259845</v>
      </c>
      <c r="AK19">
        <f t="shared" si="10"/>
        <v>15</v>
      </c>
      <c r="AL19">
        <f>[1]!ACF($AG$2:$AG$49,AK19)</f>
        <v>-1.2603851539833543E-2</v>
      </c>
      <c r="AM19">
        <f t="shared" si="12"/>
        <v>-0.40768361177747359</v>
      </c>
      <c r="AN19">
        <f>_xlfn.NORM.S.INV(1-$AN$1/2)*SQRT((1+2*SUMSQ(AL$5:AL18))/COUNT($AG$2:$AG$49))</f>
        <v>0.40768361177747359</v>
      </c>
    </row>
    <row r="20" spans="1:40" x14ac:dyDescent="0.45">
      <c r="A20">
        <v>19</v>
      </c>
      <c r="B20" s="17">
        <v>43221</v>
      </c>
      <c r="C20" s="18">
        <v>3048.9</v>
      </c>
      <c r="D20" s="20">
        <f t="shared" si="13"/>
        <v>3002.5416666666665</v>
      </c>
      <c r="E20" s="21">
        <f t="shared" si="15"/>
        <v>2999.6374999999998</v>
      </c>
      <c r="F20" s="22">
        <f t="shared" si="16"/>
        <v>1.0164228177571457</v>
      </c>
      <c r="G20" s="2"/>
      <c r="H20" s="20">
        <f t="shared" ref="H20" si="29">C20/$G$8</f>
        <v>3024.4850024090315</v>
      </c>
      <c r="I20" s="12">
        <f t="shared" si="2"/>
        <v>3020.14</v>
      </c>
      <c r="K20" s="24">
        <f t="shared" si="14"/>
        <v>3044.5199227854182</v>
      </c>
      <c r="M20" s="25">
        <f t="shared" si="7"/>
        <v>2789.36</v>
      </c>
      <c r="AG20" s="26">
        <f t="shared" si="1"/>
        <v>4.3800772145818883</v>
      </c>
      <c r="AH20" s="26">
        <f t="shared" si="4"/>
        <v>4.3800772145818883</v>
      </c>
      <c r="AI20" s="26">
        <f t="shared" si="5"/>
        <v>19.185076405699434</v>
      </c>
      <c r="AK20">
        <f t="shared" si="10"/>
        <v>16</v>
      </c>
      <c r="AL20">
        <f>[1]!ACF($AG$2:$AG$49,AK20)</f>
        <v>-0.2967447416399554</v>
      </c>
      <c r="AM20">
        <f t="shared" si="12"/>
        <v>-0.40771479504637476</v>
      </c>
      <c r="AN20">
        <f>_xlfn.NORM.S.INV(1-$AN$1/2)*SQRT((1+2*SUMSQ(AL$5:AL19))/COUNT($AG$2:$AG$49))</f>
        <v>0.40771479504637476</v>
      </c>
    </row>
    <row r="21" spans="1:40" x14ac:dyDescent="0.45">
      <c r="A21">
        <v>20</v>
      </c>
      <c r="B21" s="17">
        <v>43252</v>
      </c>
      <c r="C21" s="18">
        <v>2813</v>
      </c>
      <c r="D21" s="20">
        <f t="shared" si="13"/>
        <v>3017.1333333333332</v>
      </c>
      <c r="E21" s="21">
        <f t="shared" si="15"/>
        <v>3009.8374999999996</v>
      </c>
      <c r="F21" s="22">
        <f t="shared" si="16"/>
        <v>0.93460195110201139</v>
      </c>
      <c r="G21" s="2"/>
      <c r="H21" s="20">
        <f t="shared" ref="H21" si="30">C21/$G$9</f>
        <v>2983.4486578215519</v>
      </c>
      <c r="I21" s="12">
        <f t="shared" si="2"/>
        <v>3033.7999999999997</v>
      </c>
      <c r="K21" s="24">
        <f t="shared" si="17"/>
        <v>2860.4746985092734</v>
      </c>
      <c r="M21" s="25">
        <f t="shared" si="7"/>
        <v>2539.8000000000002</v>
      </c>
      <c r="AG21" s="26">
        <f t="shared" si="1"/>
        <v>-47.474698509273367</v>
      </c>
      <c r="AH21" s="26">
        <f t="shared" si="4"/>
        <v>47.474698509273367</v>
      </c>
      <c r="AI21" s="26">
        <f t="shared" si="5"/>
        <v>2253.846998546403</v>
      </c>
      <c r="AK21">
        <f t="shared" si="10"/>
        <v>17</v>
      </c>
      <c r="AL21">
        <f>[1]!ACF($AG$2:$AG$49,AK21)</f>
        <v>-1.3766318218839311E-2</v>
      </c>
      <c r="AM21">
        <f t="shared" si="12"/>
        <v>-0.4246479686411091</v>
      </c>
      <c r="AN21">
        <f>_xlfn.NORM.S.INV(1-$AN$1/2)*SQRT((1+2*SUMSQ(AL$5:AL20))/COUNT($AG$2:$AG$49))</f>
        <v>0.4246479686411091</v>
      </c>
    </row>
    <row r="22" spans="1:40" x14ac:dyDescent="0.45">
      <c r="A22">
        <v>21</v>
      </c>
      <c r="B22" s="17">
        <v>43282</v>
      </c>
      <c r="C22" s="18">
        <v>2980.9</v>
      </c>
      <c r="D22" s="20">
        <f t="shared" si="13"/>
        <v>3029.5083333333332</v>
      </c>
      <c r="E22" s="21">
        <f t="shared" si="15"/>
        <v>3023.3208333333332</v>
      </c>
      <c r="F22" s="22">
        <f t="shared" si="16"/>
        <v>0.98596879535058723</v>
      </c>
      <c r="G22" s="2"/>
      <c r="H22" s="20">
        <f t="shared" ref="H22" si="31">C22/$G$10</f>
        <v>3015.972378940452</v>
      </c>
      <c r="I22" s="12">
        <f t="shared" si="2"/>
        <v>3047.46</v>
      </c>
      <c r="K22" s="24">
        <f t="shared" si="19"/>
        <v>3012.0214553129899</v>
      </c>
      <c r="M22" s="25">
        <f t="shared" si="7"/>
        <v>2694.04</v>
      </c>
      <c r="AG22" s="26">
        <f t="shared" si="1"/>
        <v>-31.121455312989838</v>
      </c>
      <c r="AH22" s="26">
        <f t="shared" si="4"/>
        <v>31.121455312989838</v>
      </c>
      <c r="AI22" s="26">
        <f t="shared" si="5"/>
        <v>968.54498079842335</v>
      </c>
      <c r="AK22">
        <f t="shared" si="10"/>
        <v>18</v>
      </c>
      <c r="AL22">
        <f>[1]!ACF($AG$2:$AG$49,AK22)</f>
        <v>-0.24921822475369831</v>
      </c>
      <c r="AM22">
        <f t="shared" si="12"/>
        <v>-0.4246836830313756</v>
      </c>
      <c r="AN22">
        <f>_xlfn.NORM.S.INV(1-$AN$1/2)*SQRT((1+2*SUMSQ(AL$5:AL21))/COUNT($AG$2:$AG$49))</f>
        <v>0.4246836830313756</v>
      </c>
    </row>
    <row r="23" spans="1:40" x14ac:dyDescent="0.45">
      <c r="A23">
        <v>22</v>
      </c>
      <c r="B23" s="17">
        <v>43313</v>
      </c>
      <c r="C23" s="18">
        <v>2994.2</v>
      </c>
      <c r="D23" s="20">
        <f t="shared" si="13"/>
        <v>3037.0916666666667</v>
      </c>
      <c r="E23" s="21">
        <f t="shared" si="15"/>
        <v>3033.3</v>
      </c>
      <c r="F23" s="22">
        <f t="shared" si="16"/>
        <v>0.98710974845877419</v>
      </c>
      <c r="G23" s="2"/>
      <c r="H23" s="20">
        <f t="shared" ref="H23" si="32">C23/$G$11</f>
        <v>3009.3881923500967</v>
      </c>
      <c r="I23" s="12">
        <f t="shared" si="2"/>
        <v>3061.12</v>
      </c>
      <c r="K23" s="24">
        <f t="shared" si="20"/>
        <v>3045.6707204803574</v>
      </c>
      <c r="M23" s="25">
        <f t="shared" si="7"/>
        <v>2693.68</v>
      </c>
      <c r="AG23" s="26">
        <f t="shared" si="1"/>
        <v>-51.470720480357613</v>
      </c>
      <c r="AH23" s="26">
        <f t="shared" si="4"/>
        <v>51.470720480357613</v>
      </c>
      <c r="AI23" s="26">
        <f t="shared" si="5"/>
        <v>2649.2350667671049</v>
      </c>
      <c r="AK23">
        <f t="shared" si="10"/>
        <v>19</v>
      </c>
      <c r="AL23">
        <f>[1]!ACF($AG$2:$AG$49,AK23)</f>
        <v>-0.12407852687297892</v>
      </c>
      <c r="AM23">
        <f t="shared" si="12"/>
        <v>-0.43623108748756045</v>
      </c>
      <c r="AN23">
        <f>_xlfn.NORM.S.INV(1-$AN$1/2)*SQRT((1+2*SUMSQ(AL$5:AL22))/COUNT($AG$2:$AG$49))</f>
        <v>0.43623108748756045</v>
      </c>
    </row>
    <row r="24" spans="1:40" x14ac:dyDescent="0.45">
      <c r="A24">
        <v>23</v>
      </c>
      <c r="B24" s="17">
        <v>43344</v>
      </c>
      <c r="C24" s="18">
        <v>2922.5</v>
      </c>
      <c r="D24" s="20">
        <f t="shared" si="13"/>
        <v>3038.6833333333329</v>
      </c>
      <c r="E24" s="21">
        <f t="shared" si="15"/>
        <v>3037.8874999999998</v>
      </c>
      <c r="F24" s="22">
        <f t="shared" si="16"/>
        <v>0.96201719122251894</v>
      </c>
      <c r="G24" s="2"/>
      <c r="H24" s="20">
        <f t="shared" ref="H24" si="33">C24/$G$12</f>
        <v>3038.0304074559272</v>
      </c>
      <c r="I24" s="12">
        <f t="shared" si="2"/>
        <v>3074.7799999999997</v>
      </c>
      <c r="K24" s="24">
        <f t="shared" si="21"/>
        <v>2957.8520767752916</v>
      </c>
      <c r="M24" s="25">
        <f t="shared" si="7"/>
        <v>2608.3200000000002</v>
      </c>
      <c r="AG24" s="26">
        <f t="shared" si="1"/>
        <v>-35.352076775291607</v>
      </c>
      <c r="AH24" s="26">
        <f t="shared" si="4"/>
        <v>35.352076775291607</v>
      </c>
      <c r="AI24" s="26">
        <f t="shared" si="5"/>
        <v>1249.7693323261121</v>
      </c>
      <c r="AK24">
        <f t="shared" si="10"/>
        <v>20</v>
      </c>
      <c r="AL24">
        <f>[1]!ACF($AG$2:$AG$49,AK24)</f>
        <v>-9.0657151872789429E-2</v>
      </c>
      <c r="AM24">
        <f t="shared" si="12"/>
        <v>-0.43904643766400453</v>
      </c>
      <c r="AN24">
        <f>_xlfn.NORM.S.INV(1-$AN$1/2)*SQRT((1+2*SUMSQ(AL$5:AL23))/COUNT($AG$2:$AG$49))</f>
        <v>0.43904643766400453</v>
      </c>
    </row>
    <row r="25" spans="1:40" x14ac:dyDescent="0.45">
      <c r="A25">
        <v>24</v>
      </c>
      <c r="B25" s="17">
        <v>43374</v>
      </c>
      <c r="C25" s="18">
        <v>3165.8</v>
      </c>
      <c r="D25" s="20">
        <f t="shared" si="13"/>
        <v>3058.6166666666668</v>
      </c>
      <c r="E25" s="21">
        <f t="shared" si="15"/>
        <v>3048.6499999999996</v>
      </c>
      <c r="F25" s="22">
        <f t="shared" si="16"/>
        <v>1.038426844668952</v>
      </c>
      <c r="G25" s="2"/>
      <c r="H25" s="20">
        <f t="shared" ref="H25" si="34">C25/$G$13</f>
        <v>3049.637113436645</v>
      </c>
      <c r="I25" s="12">
        <f t="shared" si="2"/>
        <v>3088.44</v>
      </c>
      <c r="K25" s="24">
        <f t="shared" ref="K25" si="35">$G$13*I25</f>
        <v>3206.0809166182526</v>
      </c>
      <c r="M25" s="25">
        <f t="shared" si="7"/>
        <v>2837.96</v>
      </c>
      <c r="AG25" s="26">
        <f t="shared" si="1"/>
        <v>-40.280916618252377</v>
      </c>
      <c r="AH25" s="26">
        <f t="shared" si="4"/>
        <v>40.280916618252377</v>
      </c>
      <c r="AI25" s="26">
        <f t="shared" si="5"/>
        <v>1622.5522436066005</v>
      </c>
      <c r="AK25">
        <f t="shared" si="10"/>
        <v>21</v>
      </c>
      <c r="AL25">
        <f>[1]!ACF($AG$2:$AG$49,AK25)</f>
        <v>-0.18991694897465766</v>
      </c>
      <c r="AM25">
        <f t="shared" si="12"/>
        <v>-0.44054201736428822</v>
      </c>
      <c r="AN25">
        <f>_xlfn.NORM.S.INV(1-$AN$1/2)*SQRT((1+2*SUMSQ(AL$5:AL24))/COUNT($AG$2:$AG$49))</f>
        <v>0.44054201736428822</v>
      </c>
    </row>
    <row r="26" spans="1:40" x14ac:dyDescent="0.45">
      <c r="A26">
        <v>25</v>
      </c>
      <c r="B26" s="17">
        <v>43405</v>
      </c>
      <c r="C26" s="18">
        <v>3075.7</v>
      </c>
      <c r="D26" s="20">
        <f t="shared" si="13"/>
        <v>3066.8333333333326</v>
      </c>
      <c r="E26" s="21">
        <f t="shared" si="15"/>
        <v>3062.7249999999995</v>
      </c>
      <c r="F26" s="22">
        <f t="shared" si="16"/>
        <v>1.0042364234464407</v>
      </c>
      <c r="G26" s="2"/>
      <c r="H26" s="20">
        <f t="shared" ref="H26" si="36">C26/$G$14</f>
        <v>3066.0515085182506</v>
      </c>
      <c r="I26" s="12">
        <f t="shared" si="2"/>
        <v>3102.1</v>
      </c>
      <c r="K26" s="24">
        <f t="shared" si="0"/>
        <v>3111.8619317034886</v>
      </c>
      <c r="M26" s="25">
        <f t="shared" si="7"/>
        <v>2734.2</v>
      </c>
      <c r="AG26" s="26">
        <f t="shared" si="1"/>
        <v>-36.16193170348879</v>
      </c>
      <c r="AH26" s="26">
        <f t="shared" si="4"/>
        <v>36.16193170348879</v>
      </c>
      <c r="AI26" s="26">
        <f t="shared" si="5"/>
        <v>1307.6853045277876</v>
      </c>
      <c r="AK26">
        <f t="shared" si="10"/>
        <v>22</v>
      </c>
      <c r="AL26">
        <f>[1]!ACF($AG$2:$AG$49,AK26)</f>
        <v>-8.4686672748430475E-2</v>
      </c>
      <c r="AM26">
        <f t="shared" si="12"/>
        <v>-0.44704632092907282</v>
      </c>
      <c r="AN26">
        <f>_xlfn.NORM.S.INV(1-$AN$1/2)*SQRT((1+2*SUMSQ(AL$5:AL25))/COUNT($AG$2:$AG$49))</f>
        <v>0.44704632092907282</v>
      </c>
    </row>
    <row r="27" spans="1:40" x14ac:dyDescent="0.45">
      <c r="A27">
        <v>26</v>
      </c>
      <c r="B27" s="17">
        <v>43435</v>
      </c>
      <c r="C27" s="18">
        <v>3413.6</v>
      </c>
      <c r="D27" s="20">
        <f t="shared" si="13"/>
        <v>3082.6166666666668</v>
      </c>
      <c r="E27" s="21">
        <f t="shared" si="15"/>
        <v>3074.7249999999995</v>
      </c>
      <c r="F27" s="22">
        <f t="shared" si="16"/>
        <v>1.1102131084893774</v>
      </c>
      <c r="G27" s="2"/>
      <c r="H27" s="20">
        <f t="shared" ref="H27" si="37">C27/$G$15</f>
        <v>3084.6633659257841</v>
      </c>
      <c r="I27" s="12">
        <f t="shared" si="2"/>
        <v>3115.7599999999998</v>
      </c>
      <c r="K27" s="24">
        <f t="shared" si="3"/>
        <v>3448.0126594974113</v>
      </c>
      <c r="M27" s="25">
        <f t="shared" si="7"/>
        <v>3058.44</v>
      </c>
      <c r="AG27" s="26">
        <f t="shared" si="1"/>
        <v>-34.412659497411369</v>
      </c>
      <c r="AH27" s="26">
        <f t="shared" si="4"/>
        <v>34.412659497411369</v>
      </c>
      <c r="AI27" s="26">
        <f t="shared" si="5"/>
        <v>1184.231133684777</v>
      </c>
      <c r="AK27">
        <f t="shared" si="10"/>
        <v>23</v>
      </c>
      <c r="AL27">
        <f>[1]!ACF($AG$2:$AG$49,AK27)</f>
        <v>-3.9703056142504835E-2</v>
      </c>
      <c r="AM27">
        <f t="shared" si="12"/>
        <v>-0.44832838656155094</v>
      </c>
      <c r="AN27">
        <f>_xlfn.NORM.S.INV(1-$AN$1/2)*SQRT((1+2*SUMSQ(AL$5:AL26))/COUNT($AG$2:$AG$49))</f>
        <v>0.44832838656155094</v>
      </c>
    </row>
    <row r="28" spans="1:40" x14ac:dyDescent="0.45">
      <c r="A28">
        <v>27</v>
      </c>
      <c r="B28" s="17">
        <v>43466</v>
      </c>
      <c r="C28" s="18">
        <v>3222.6</v>
      </c>
      <c r="D28" s="20">
        <f t="shared" si="13"/>
        <v>3101.5083333333332</v>
      </c>
      <c r="E28" s="21">
        <f t="shared" si="15"/>
        <v>3092.0625</v>
      </c>
      <c r="F28" s="22">
        <f t="shared" si="16"/>
        <v>1.0422169668303922</v>
      </c>
      <c r="G28" s="2"/>
      <c r="H28" s="20">
        <f t="shared" ref="H28" si="38">C28/$G$16</f>
        <v>3100.644932793758</v>
      </c>
      <c r="I28" s="12">
        <f t="shared" si="2"/>
        <v>3129.42</v>
      </c>
      <c r="K28" s="24">
        <f t="shared" si="6"/>
        <v>3252.5068527963581</v>
      </c>
      <c r="M28" s="25">
        <f t="shared" si="7"/>
        <v>2853.7799999999997</v>
      </c>
      <c r="AG28" s="26">
        <f t="shared" si="1"/>
        <v>-29.90685279635818</v>
      </c>
      <c r="AH28" s="26">
        <f t="shared" si="4"/>
        <v>29.90685279635818</v>
      </c>
      <c r="AI28" s="26">
        <f t="shared" si="5"/>
        <v>894.41984418303707</v>
      </c>
      <c r="AK28" s="30">
        <f t="shared" si="10"/>
        <v>24</v>
      </c>
      <c r="AL28" s="30">
        <f>[1]!ACF($AG$2:$AG$49,AK28)</f>
        <v>-0.17083688813458914</v>
      </c>
      <c r="AM28" s="30">
        <f t="shared" si="12"/>
        <v>-0.44860968696599207</v>
      </c>
      <c r="AN28" s="30">
        <f>_xlfn.NORM.S.INV(1-$AN$1/2)*SQRT((1+2*SUMSQ(AL$5:AL27))/COUNT($AG$2:$AG$49))</f>
        <v>0.44860968696599207</v>
      </c>
    </row>
    <row r="29" spans="1:40" x14ac:dyDescent="0.45">
      <c r="A29">
        <v>28</v>
      </c>
      <c r="B29" s="17">
        <v>43497</v>
      </c>
      <c r="C29" s="18">
        <v>2884.3</v>
      </c>
      <c r="D29" s="20">
        <f t="shared" si="13"/>
        <v>3115.375</v>
      </c>
      <c r="E29" s="21">
        <f t="shared" si="15"/>
        <v>3108.4416666666666</v>
      </c>
      <c r="F29" s="22">
        <f t="shared" si="16"/>
        <v>0.92789259355572062</v>
      </c>
      <c r="G29" s="2"/>
      <c r="H29" s="20">
        <f t="shared" ref="H29" si="39">C29/$G$17</f>
        <v>3085.4359058154228</v>
      </c>
      <c r="I29" s="12">
        <f t="shared" si="2"/>
        <v>3143.08</v>
      </c>
      <c r="K29" s="24">
        <f t="shared" si="8"/>
        <v>2938.1863440796824</v>
      </c>
      <c r="M29" s="25">
        <f t="shared" si="7"/>
        <v>2501.8200000000002</v>
      </c>
      <c r="AG29" s="26">
        <f t="shared" si="1"/>
        <v>-53.886344079682203</v>
      </c>
      <c r="AH29" s="26">
        <f t="shared" si="4"/>
        <v>53.886344079682203</v>
      </c>
      <c r="AI29" s="26">
        <f t="shared" si="5"/>
        <v>2903.7380782739015</v>
      </c>
    </row>
    <row r="30" spans="1:40" x14ac:dyDescent="0.45">
      <c r="A30">
        <v>29</v>
      </c>
      <c r="B30" s="17">
        <v>43525</v>
      </c>
      <c r="C30" s="18">
        <v>3077.1</v>
      </c>
      <c r="D30" s="20">
        <f t="shared" si="13"/>
        <v>3134.2416666666668</v>
      </c>
      <c r="E30" s="21">
        <f t="shared" si="15"/>
        <v>3124.8083333333334</v>
      </c>
      <c r="F30" s="22">
        <f t="shared" si="16"/>
        <v>0.98473239692034442</v>
      </c>
      <c r="G30" s="2"/>
      <c r="H30" s="20">
        <f t="shared" ref="H30" si="40">C30/$G$18</f>
        <v>3033.0440940332346</v>
      </c>
      <c r="I30" s="12">
        <f t="shared" si="2"/>
        <v>3156.74</v>
      </c>
      <c r="K30" s="24">
        <f t="shared" si="9"/>
        <v>3202.5926273571549</v>
      </c>
      <c r="M30" s="25">
        <f t="shared" si="7"/>
        <v>2680.96</v>
      </c>
      <c r="AG30" s="26">
        <f t="shared" si="1"/>
        <v>-125.49262735715502</v>
      </c>
      <c r="AH30" s="26">
        <f t="shared" si="4"/>
        <v>125.49262735715502</v>
      </c>
      <c r="AI30" s="26">
        <f t="shared" si="5"/>
        <v>15748.399521001771</v>
      </c>
    </row>
    <row r="31" spans="1:40" x14ac:dyDescent="0.45">
      <c r="A31">
        <v>30</v>
      </c>
      <c r="B31" s="17">
        <v>43556</v>
      </c>
      <c r="C31" s="18">
        <v>3104.8</v>
      </c>
      <c r="D31" s="20">
        <f t="shared" si="13"/>
        <v>3155.7749999999996</v>
      </c>
      <c r="E31" s="21">
        <f t="shared" si="15"/>
        <v>3145.0083333333332</v>
      </c>
      <c r="F31" s="22">
        <f t="shared" si="16"/>
        <v>0.98721519020882309</v>
      </c>
      <c r="G31" s="2"/>
      <c r="H31" s="20">
        <f t="shared" ref="H31" si="41">C31/$G$19</f>
        <v>3183.2713527387091</v>
      </c>
      <c r="I31" s="12">
        <f t="shared" si="2"/>
        <v>3170.4</v>
      </c>
      <c r="K31" s="24">
        <f t="shared" si="11"/>
        <v>3092.2459411231903</v>
      </c>
      <c r="M31" s="25">
        <f t="shared" si="7"/>
        <v>2695</v>
      </c>
      <c r="AG31" s="26">
        <f t="shared" si="1"/>
        <v>12.554058876809904</v>
      </c>
      <c r="AH31" s="26">
        <f t="shared" si="4"/>
        <v>12.554058876809904</v>
      </c>
      <c r="AI31" s="26">
        <f t="shared" si="5"/>
        <v>157.60439428240954</v>
      </c>
    </row>
    <row r="32" spans="1:40" x14ac:dyDescent="0.45">
      <c r="A32">
        <v>31</v>
      </c>
      <c r="B32" s="17">
        <v>43586</v>
      </c>
      <c r="C32" s="18">
        <v>3147.5</v>
      </c>
      <c r="D32" s="20">
        <f t="shared" si="13"/>
        <v>3168.9083333333333</v>
      </c>
      <c r="E32" s="21">
        <f t="shared" si="15"/>
        <v>3162.3416666666662</v>
      </c>
      <c r="F32" s="22">
        <f t="shared" si="16"/>
        <v>0.99530674790042206</v>
      </c>
      <c r="G32" s="2"/>
      <c r="H32" s="20">
        <f t="shared" ref="H32" si="42">C32/$G$8</f>
        <v>3122.2954328060696</v>
      </c>
      <c r="I32" s="12">
        <f t="shared" si="2"/>
        <v>3184.06</v>
      </c>
      <c r="K32" s="24">
        <f t="shared" si="14"/>
        <v>3209.7631584443566</v>
      </c>
      <c r="M32" s="25">
        <f t="shared" si="7"/>
        <v>2724.04</v>
      </c>
      <c r="AG32" s="26">
        <f t="shared" si="1"/>
        <v>-62.263158444356577</v>
      </c>
      <c r="AH32" s="26">
        <f t="shared" si="4"/>
        <v>62.263158444356577</v>
      </c>
      <c r="AI32" s="26">
        <f t="shared" si="5"/>
        <v>3876.7008994670518</v>
      </c>
    </row>
    <row r="33" spans="1:35" x14ac:dyDescent="0.45">
      <c r="A33">
        <v>32</v>
      </c>
      <c r="B33" s="17">
        <v>43617</v>
      </c>
      <c r="C33" s="18">
        <v>3002.4</v>
      </c>
      <c r="D33" s="20">
        <f t="shared" si="13"/>
        <v>3190.5500000000006</v>
      </c>
      <c r="E33" s="21">
        <f t="shared" si="15"/>
        <v>3179.729166666667</v>
      </c>
      <c r="F33" s="22">
        <f t="shared" si="16"/>
        <v>0.94423136142360131</v>
      </c>
      <c r="G33" s="2"/>
      <c r="H33" s="20">
        <f t="shared" ref="H33" si="43">C33/$G$9</f>
        <v>3184.3250089738453</v>
      </c>
      <c r="I33" s="12">
        <f t="shared" si="2"/>
        <v>3197.72</v>
      </c>
      <c r="K33" s="24">
        <f t="shared" si="17"/>
        <v>3015.0297161701737</v>
      </c>
      <c r="M33" s="25">
        <f t="shared" si="7"/>
        <v>2565.2800000000002</v>
      </c>
      <c r="AG33" s="26">
        <f t="shared" si="1"/>
        <v>-12.629716170173651</v>
      </c>
      <c r="AH33" s="26">
        <f t="shared" si="4"/>
        <v>12.629716170173651</v>
      </c>
      <c r="AI33" s="26">
        <f t="shared" si="5"/>
        <v>159.50973053914581</v>
      </c>
    </row>
    <row r="34" spans="1:35" x14ac:dyDescent="0.45">
      <c r="A34">
        <v>33</v>
      </c>
      <c r="B34" s="17">
        <v>43647</v>
      </c>
      <c r="C34" s="18">
        <v>3207.6</v>
      </c>
      <c r="D34" s="20">
        <f t="shared" si="13"/>
        <v>3209</v>
      </c>
      <c r="E34" s="21">
        <f t="shared" si="15"/>
        <v>3199.7750000000005</v>
      </c>
      <c r="F34" s="22">
        <f t="shared" si="16"/>
        <v>1.002445484448125</v>
      </c>
      <c r="G34" s="2"/>
      <c r="H34" s="20">
        <f t="shared" ref="H34" si="44">C34/$G$10</f>
        <v>3245.33966342024</v>
      </c>
      <c r="I34" s="12">
        <f t="shared" si="2"/>
        <v>3211.38</v>
      </c>
      <c r="K34" s="24">
        <f t="shared" si="19"/>
        <v>3174.0352494086978</v>
      </c>
      <c r="M34" s="25">
        <f t="shared" si="7"/>
        <v>2756.8199999999997</v>
      </c>
      <c r="AG34" s="26">
        <f t="shared" si="1"/>
        <v>33.564750591302072</v>
      </c>
      <c r="AH34" s="26">
        <f t="shared" si="4"/>
        <v>33.564750591302072</v>
      </c>
      <c r="AI34" s="26">
        <f t="shared" si="5"/>
        <v>1126.5924822563129</v>
      </c>
    </row>
    <row r="35" spans="1:35" x14ac:dyDescent="0.45">
      <c r="A35">
        <v>34</v>
      </c>
      <c r="B35" s="17">
        <v>43678</v>
      </c>
      <c r="C35" s="18">
        <v>3160.6</v>
      </c>
      <c r="D35" s="20">
        <f t="shared" si="13"/>
        <v>3228.6499999999996</v>
      </c>
      <c r="E35" s="21">
        <f t="shared" si="15"/>
        <v>3218.8249999999998</v>
      </c>
      <c r="F35" s="22">
        <f t="shared" si="16"/>
        <v>0.9819111011005569</v>
      </c>
      <c r="G35" s="2"/>
      <c r="H35" s="20">
        <f t="shared" ref="H35" si="45">C35/$G$11</f>
        <v>3176.6322626216406</v>
      </c>
      <c r="I35" s="12">
        <f t="shared" si="2"/>
        <v>3225.04</v>
      </c>
      <c r="K35" s="24">
        <f t="shared" si="20"/>
        <v>3208.7634265817646</v>
      </c>
      <c r="M35" s="25">
        <f t="shared" si="7"/>
        <v>2696.16</v>
      </c>
      <c r="AG35" s="26">
        <f t="shared" si="1"/>
        <v>-48.163426581764725</v>
      </c>
      <c r="AH35" s="26">
        <f t="shared" si="4"/>
        <v>48.163426581764725</v>
      </c>
      <c r="AI35" s="26">
        <f t="shared" si="5"/>
        <v>2319.7156600970407</v>
      </c>
    </row>
    <row r="36" spans="1:35" x14ac:dyDescent="0.45">
      <c r="A36">
        <v>35</v>
      </c>
      <c r="B36" s="17">
        <v>43709</v>
      </c>
      <c r="C36" s="18">
        <v>3148.9</v>
      </c>
      <c r="D36" s="20">
        <f t="shared" si="13"/>
        <v>3260.1583333333333</v>
      </c>
      <c r="E36" s="21">
        <f t="shared" si="15"/>
        <v>3244.4041666666662</v>
      </c>
      <c r="F36" s="22">
        <f t="shared" si="16"/>
        <v>0.97056341880956587</v>
      </c>
      <c r="G36" s="2"/>
      <c r="H36" s="20">
        <f t="shared" ref="H36" si="46">C36/$G$12</f>
        <v>3273.3803079685094</v>
      </c>
      <c r="I36" s="12">
        <f t="shared" si="2"/>
        <v>3238.7</v>
      </c>
      <c r="K36" s="24">
        <f t="shared" si="21"/>
        <v>3115.5385169189785</v>
      </c>
      <c r="M36" s="25">
        <f t="shared" si="7"/>
        <v>2670.8</v>
      </c>
      <c r="AG36" s="26">
        <f t="shared" si="1"/>
        <v>33.361483081021561</v>
      </c>
      <c r="AH36" s="26">
        <f t="shared" si="4"/>
        <v>33.361483081021561</v>
      </c>
      <c r="AI36" s="26">
        <f t="shared" si="5"/>
        <v>1112.9885533652878</v>
      </c>
    </row>
    <row r="37" spans="1:35" x14ac:dyDescent="0.45">
      <c r="A37">
        <v>36</v>
      </c>
      <c r="B37" s="17">
        <v>43739</v>
      </c>
      <c r="C37" s="18">
        <v>3424.2</v>
      </c>
      <c r="D37" s="20">
        <f t="shared" si="13"/>
        <v>3276.0166666666664</v>
      </c>
      <c r="E37" s="21">
        <f t="shared" si="15"/>
        <v>3268.0874999999996</v>
      </c>
      <c r="F37" s="22">
        <f t="shared" si="16"/>
        <v>1.0477687638412374</v>
      </c>
      <c r="G37" s="2"/>
      <c r="H37" s="20">
        <f t="shared" ref="H37" si="47">C37/$G$13</f>
        <v>3298.5556269599342</v>
      </c>
      <c r="I37" s="12">
        <f t="shared" si="2"/>
        <v>3252.3599999999997</v>
      </c>
      <c r="K37" s="24">
        <f t="shared" ref="K37" si="48">$G$13*I37</f>
        <v>3376.2447481487543</v>
      </c>
      <c r="M37" s="25">
        <f t="shared" si="7"/>
        <v>2932.4399999999996</v>
      </c>
      <c r="AG37" s="26">
        <f t="shared" si="1"/>
        <v>47.955251851245521</v>
      </c>
      <c r="AH37" s="26">
        <f t="shared" si="4"/>
        <v>47.955251851245521</v>
      </c>
      <c r="AI37" s="26">
        <f t="shared" si="5"/>
        <v>2299.7061801163868</v>
      </c>
    </row>
    <row r="38" spans="1:35" x14ac:dyDescent="0.45">
      <c r="A38">
        <v>37</v>
      </c>
      <c r="B38" s="17">
        <v>43770</v>
      </c>
      <c r="C38" s="18">
        <v>3233.3</v>
      </c>
      <c r="D38" s="20">
        <f t="shared" si="13"/>
        <v>3289.5166666666664</v>
      </c>
      <c r="E38" s="21">
        <f t="shared" si="15"/>
        <v>3282.7666666666664</v>
      </c>
      <c r="F38" s="22">
        <f t="shared" si="16"/>
        <v>0.98493140948183966</v>
      </c>
      <c r="G38" s="2"/>
      <c r="H38" s="20">
        <f t="shared" ref="H38" si="49">C38/$G$14</f>
        <v>3223.1571162636346</v>
      </c>
      <c r="I38" s="12">
        <f t="shared" si="2"/>
        <v>3266.02</v>
      </c>
      <c r="K38" s="24">
        <f t="shared" si="0"/>
        <v>3276.2977680223812</v>
      </c>
      <c r="M38" s="25">
        <f t="shared" si="7"/>
        <v>2727.88</v>
      </c>
      <c r="AG38" s="26">
        <f t="shared" si="1"/>
        <v>-42.997768022381024</v>
      </c>
      <c r="AH38" s="26">
        <f t="shared" si="4"/>
        <v>42.997768022381024</v>
      </c>
      <c r="AI38" s="26">
        <f t="shared" si="5"/>
        <v>1848.8080549064921</v>
      </c>
    </row>
    <row r="39" spans="1:35" x14ac:dyDescent="0.45">
      <c r="A39">
        <v>38</v>
      </c>
      <c r="B39" s="17">
        <v>43800</v>
      </c>
      <c r="C39" s="18">
        <v>3673.3</v>
      </c>
      <c r="D39" s="20">
        <f t="shared" si="13"/>
        <v>3306.7749999999996</v>
      </c>
      <c r="E39" s="21">
        <f t="shared" si="15"/>
        <v>3298.145833333333</v>
      </c>
      <c r="F39" s="22">
        <f t="shared" si="16"/>
        <v>1.1137469916809319</v>
      </c>
      <c r="G39" s="2"/>
      <c r="H39" s="20">
        <f t="shared" ref="H39" si="50">C39/$G$15</f>
        <v>3319.3385112652868</v>
      </c>
      <c r="I39" s="12">
        <f t="shared" si="2"/>
        <v>3279.68</v>
      </c>
      <c r="K39" s="24">
        <f t="shared" si="3"/>
        <v>3629.4124576669801</v>
      </c>
      <c r="M39" s="25">
        <f t="shared" si="7"/>
        <v>3154.2200000000003</v>
      </c>
      <c r="AG39" s="26">
        <f t="shared" si="1"/>
        <v>43.887542333020065</v>
      </c>
      <c r="AH39" s="26">
        <f t="shared" si="4"/>
        <v>43.887542333020065</v>
      </c>
      <c r="AI39" s="26">
        <f t="shared" si="5"/>
        <v>1926.1163720326283</v>
      </c>
    </row>
    <row r="40" spans="1:35" x14ac:dyDescent="0.45">
      <c r="A40">
        <v>39</v>
      </c>
      <c r="B40" s="17">
        <v>43831</v>
      </c>
      <c r="C40" s="18">
        <v>3444</v>
      </c>
      <c r="D40" s="20">
        <f t="shared" si="13"/>
        <v>3324.6416666666664</v>
      </c>
      <c r="E40" s="21">
        <f t="shared" si="15"/>
        <v>3315.708333333333</v>
      </c>
      <c r="F40" s="22">
        <f t="shared" si="16"/>
        <v>1.0386920843962453</v>
      </c>
      <c r="G40" s="2"/>
      <c r="H40" s="20">
        <f t="shared" ref="H40" si="51">C40/$G$16</f>
        <v>3313.6663403902758</v>
      </c>
      <c r="I40" s="12">
        <f t="shared" si="2"/>
        <v>3293.34</v>
      </c>
      <c r="K40" s="24">
        <f t="shared" si="6"/>
        <v>3422.8741807070824</v>
      </c>
      <c r="M40" s="25">
        <f t="shared" si="7"/>
        <v>2911.26</v>
      </c>
      <c r="AG40" s="26">
        <f t="shared" si="1"/>
        <v>21.12581929291764</v>
      </c>
      <c r="AH40" s="26">
        <f t="shared" si="4"/>
        <v>21.12581929291764</v>
      </c>
      <c r="AI40" s="26">
        <f t="shared" si="5"/>
        <v>446.30024079701121</v>
      </c>
    </row>
    <row r="41" spans="1:35" x14ac:dyDescent="0.45">
      <c r="A41">
        <v>40</v>
      </c>
      <c r="B41" s="17">
        <v>43862</v>
      </c>
      <c r="C41" s="18">
        <v>3120.1</v>
      </c>
      <c r="D41" s="20">
        <f t="shared" si="13"/>
        <v>3338.0499999999997</v>
      </c>
      <c r="E41" s="21">
        <f t="shared" si="15"/>
        <v>3331.3458333333328</v>
      </c>
      <c r="F41" s="22">
        <f t="shared" si="16"/>
        <v>0.93658844085786164</v>
      </c>
      <c r="G41" s="2"/>
      <c r="H41" s="20">
        <f t="shared" ref="H41" si="52">C41/$G$17</f>
        <v>3337.6793571177404</v>
      </c>
      <c r="I41" s="12">
        <f t="shared" si="2"/>
        <v>3307</v>
      </c>
      <c r="K41" s="24">
        <f t="shared" si="8"/>
        <v>3091.4205937715587</v>
      </c>
      <c r="M41" s="25">
        <f t="shared" si="7"/>
        <v>2573.6999999999998</v>
      </c>
      <c r="AG41" s="26">
        <f t="shared" si="1"/>
        <v>28.679406228441167</v>
      </c>
      <c r="AH41" s="26">
        <f t="shared" si="4"/>
        <v>28.679406228441167</v>
      </c>
      <c r="AI41" s="26">
        <f t="shared" si="5"/>
        <v>822.50834161595003</v>
      </c>
    </row>
    <row r="42" spans="1:35" x14ac:dyDescent="0.45">
      <c r="A42">
        <v>41</v>
      </c>
      <c r="B42" s="17">
        <v>43891</v>
      </c>
      <c r="C42" s="18">
        <v>3455.2</v>
      </c>
      <c r="D42" s="20">
        <f t="shared" si="13"/>
        <v>3356.4249999999997</v>
      </c>
      <c r="E42" s="21">
        <f t="shared" si="15"/>
        <v>3347.2374999999997</v>
      </c>
      <c r="F42" s="22">
        <f t="shared" si="16"/>
        <v>1.0322542096280889</v>
      </c>
      <c r="G42" s="2"/>
      <c r="H42" s="20">
        <f t="shared" ref="H42" si="53">C42/$G$18</f>
        <v>3405.7307054381176</v>
      </c>
      <c r="I42" s="12">
        <f t="shared" si="2"/>
        <v>3320.66</v>
      </c>
      <c r="K42" s="24">
        <f t="shared" si="9"/>
        <v>3368.8936161862589</v>
      </c>
      <c r="M42" s="25">
        <f t="shared" si="7"/>
        <v>2895.14</v>
      </c>
      <c r="AG42" s="26">
        <f t="shared" si="1"/>
        <v>86.306383813740922</v>
      </c>
      <c r="AH42" s="26">
        <f t="shared" si="4"/>
        <v>86.306383813740922</v>
      </c>
      <c r="AI42" s="26">
        <f t="shared" si="5"/>
        <v>7448.7918870047606</v>
      </c>
    </row>
    <row r="43" spans="1:35" x14ac:dyDescent="0.45">
      <c r="A43">
        <v>42</v>
      </c>
      <c r="B43" s="17">
        <v>43922</v>
      </c>
      <c r="C43" s="18">
        <v>3295.1</v>
      </c>
      <c r="D43" s="20">
        <f>AVERAGE(C38:C49)</f>
        <v>3363.9833333333336</v>
      </c>
      <c r="E43" s="21">
        <f>AVERAGE(D42:D43)</f>
        <v>3360.2041666666664</v>
      </c>
      <c r="F43" s="22">
        <f>C43/E43</f>
        <v>0.9806249372247966</v>
      </c>
      <c r="G43" s="2"/>
      <c r="H43" s="20">
        <f t="shared" ref="H43" si="54">C43/$G$19</f>
        <v>3378.3810340148543</v>
      </c>
      <c r="I43" s="12">
        <f t="shared" si="2"/>
        <v>3334.3199999999997</v>
      </c>
      <c r="K43" s="24">
        <f t="shared" si="11"/>
        <v>3252.1251218792186</v>
      </c>
      <c r="M43" s="25">
        <f t="shared" si="7"/>
        <v>2721.38</v>
      </c>
      <c r="AG43" s="26">
        <f t="shared" si="1"/>
        <v>42.974878120781341</v>
      </c>
      <c r="AH43" s="26">
        <f t="shared" si="4"/>
        <v>42.974878120781341</v>
      </c>
      <c r="AI43" s="26">
        <f t="shared" si="5"/>
        <v>1846.8401494960108</v>
      </c>
    </row>
    <row r="44" spans="1:35" x14ac:dyDescent="0.45">
      <c r="A44">
        <v>43</v>
      </c>
      <c r="B44" s="17">
        <v>43952</v>
      </c>
      <c r="C44" s="18">
        <v>3309.5</v>
      </c>
      <c r="H44" s="20">
        <f t="shared" ref="H44" si="55">C44/$G$8</f>
        <v>3282.9981683468427</v>
      </c>
      <c r="I44" s="12">
        <f t="shared" si="2"/>
        <v>3347.98</v>
      </c>
      <c r="K44" s="24">
        <f t="shared" si="14"/>
        <v>3375.006394103295</v>
      </c>
      <c r="M44" s="25">
        <f t="shared" si="7"/>
        <v>2722.12</v>
      </c>
      <c r="AG44" s="26">
        <f t="shared" si="1"/>
        <v>-65.506394103294951</v>
      </c>
      <c r="AH44" s="26">
        <f t="shared" si="4"/>
        <v>65.506394103294951</v>
      </c>
      <c r="AI44" s="26">
        <f t="shared" si="5"/>
        <v>4291.0876684161958</v>
      </c>
    </row>
    <row r="45" spans="1:35" x14ac:dyDescent="0.45">
      <c r="A45">
        <v>44</v>
      </c>
      <c r="B45" s="17">
        <v>43983</v>
      </c>
      <c r="C45" s="18">
        <v>3209.5</v>
      </c>
      <c r="H45" s="20">
        <f t="shared" ref="H45" si="56">C45/$G$9</f>
        <v>3403.9738596794418</v>
      </c>
      <c r="I45" s="12">
        <f t="shared" si="2"/>
        <v>3361.64</v>
      </c>
      <c r="K45" s="24">
        <f t="shared" si="17"/>
        <v>3169.5847338310746</v>
      </c>
      <c r="M45" s="25">
        <f t="shared" si="7"/>
        <v>2608.46</v>
      </c>
      <c r="AG45" s="26">
        <f t="shared" si="1"/>
        <v>39.915266168925427</v>
      </c>
      <c r="AH45" s="26">
        <f t="shared" si="4"/>
        <v>39.915266168925427</v>
      </c>
      <c r="AI45" s="26">
        <f t="shared" si="5"/>
        <v>1593.2284733361628</v>
      </c>
    </row>
    <row r="46" spans="1:35" x14ac:dyDescent="0.45">
      <c r="A46">
        <v>45</v>
      </c>
      <c r="B46" s="17">
        <v>44013</v>
      </c>
      <c r="C46" s="18">
        <v>3422</v>
      </c>
      <c r="F46" s="1"/>
      <c r="H46" s="20">
        <f t="shared" ref="H46" si="57">C46/$G$10</f>
        <v>3462.2622297743051</v>
      </c>
      <c r="I46" s="12">
        <f t="shared" si="2"/>
        <v>3375.3</v>
      </c>
      <c r="K46" s="24">
        <f t="shared" si="19"/>
        <v>3336.0490435044057</v>
      </c>
      <c r="M46" s="25">
        <f t="shared" si="7"/>
        <v>2807.3</v>
      </c>
      <c r="AG46" s="26">
        <f t="shared" si="1"/>
        <v>85.950956495594255</v>
      </c>
      <c r="AH46" s="26">
        <f t="shared" si="4"/>
        <v>85.950956495594255</v>
      </c>
      <c r="AI46" s="26">
        <f t="shared" si="5"/>
        <v>7387.5669225075362</v>
      </c>
    </row>
    <row r="47" spans="1:35" x14ac:dyDescent="0.45">
      <c r="A47">
        <v>46</v>
      </c>
      <c r="B47" s="17">
        <v>44044</v>
      </c>
      <c r="C47" s="18">
        <v>3321.5</v>
      </c>
      <c r="F47" s="1"/>
      <c r="H47" s="20">
        <f t="shared" ref="H47" si="58">C47/$G$11</f>
        <v>3338.3484339358915</v>
      </c>
      <c r="I47" s="12">
        <f t="shared" si="2"/>
        <v>3388.96</v>
      </c>
      <c r="K47" s="24">
        <f t="shared" si="20"/>
        <v>3371.8561326831723</v>
      </c>
      <c r="M47" s="25">
        <f t="shared" si="7"/>
        <v>2693.14</v>
      </c>
      <c r="AG47" s="26">
        <f t="shared" si="1"/>
        <v>-50.356132683172291</v>
      </c>
      <c r="AH47" s="26">
        <f t="shared" si="4"/>
        <v>50.356132683172291</v>
      </c>
      <c r="AI47" s="26">
        <f t="shared" si="5"/>
        <v>2535.7400988052527</v>
      </c>
    </row>
    <row r="48" spans="1:35" x14ac:dyDescent="0.45">
      <c r="A48">
        <v>47</v>
      </c>
      <c r="B48" s="17">
        <v>44075</v>
      </c>
      <c r="C48" s="18">
        <v>3369.4</v>
      </c>
      <c r="F48" s="1"/>
      <c r="H48" s="20">
        <f t="shared" ref="H48" si="59">C48/$G$12</f>
        <v>3502.596973441232</v>
      </c>
      <c r="I48" s="12">
        <f t="shared" si="2"/>
        <v>3402.62</v>
      </c>
      <c r="K48" s="24">
        <f t="shared" si="21"/>
        <v>3273.2249570626659</v>
      </c>
      <c r="M48" s="25">
        <f t="shared" si="7"/>
        <v>2727.38</v>
      </c>
      <c r="AG48" s="26">
        <f t="shared" si="1"/>
        <v>96.175042937334183</v>
      </c>
      <c r="AH48" s="26">
        <f t="shared" si="4"/>
        <v>96.175042937334183</v>
      </c>
      <c r="AI48" s="26">
        <f t="shared" si="5"/>
        <v>9249.6388839980737</v>
      </c>
    </row>
    <row r="49" spans="1:35" x14ac:dyDescent="0.45">
      <c r="A49">
        <v>48</v>
      </c>
      <c r="B49" s="17">
        <v>44105</v>
      </c>
      <c r="C49" s="18">
        <v>3514.9</v>
      </c>
      <c r="H49" s="20">
        <f>C49/$G$13</f>
        <v>3385.9275664977145</v>
      </c>
      <c r="I49" s="12">
        <f t="shared" si="2"/>
        <v>3416.2799999999997</v>
      </c>
      <c r="K49" s="24">
        <f t="shared" ref="K49" si="60">$G$13*I49</f>
        <v>3546.4085796792565</v>
      </c>
      <c r="M49" s="25">
        <f t="shared" si="7"/>
        <v>2859.2200000000003</v>
      </c>
      <c r="AG49" s="26">
        <f>C49-K49</f>
        <v>-31.5085796792564</v>
      </c>
      <c r="AH49" s="26">
        <f t="shared" si="4"/>
        <v>31.5085796792564</v>
      </c>
      <c r="AI49" s="26">
        <f t="shared" si="5"/>
        <v>992.79059340404933</v>
      </c>
    </row>
    <row r="50" spans="1:35" x14ac:dyDescent="0.45">
      <c r="A50" s="10">
        <v>49</v>
      </c>
      <c r="B50" s="17">
        <v>44136</v>
      </c>
      <c r="C50"/>
      <c r="H50" s="4"/>
      <c r="I50" s="12">
        <f t="shared" si="2"/>
        <v>3429.94</v>
      </c>
      <c r="K50" s="24">
        <f t="shared" ref="K50" si="61">$G$14*I50</f>
        <v>3440.7336043412738</v>
      </c>
      <c r="O50" t="s">
        <v>21</v>
      </c>
      <c r="Q50" t="s">
        <v>23</v>
      </c>
      <c r="R50" s="28">
        <v>0.05</v>
      </c>
      <c r="X50" t="s">
        <v>21</v>
      </c>
      <c r="Z50" t="s">
        <v>23</v>
      </c>
      <c r="AA50" s="28">
        <v>0.05</v>
      </c>
    </row>
    <row r="51" spans="1:35" x14ac:dyDescent="0.45">
      <c r="A51" s="10">
        <v>50</v>
      </c>
      <c r="B51" s="17">
        <v>44166</v>
      </c>
      <c r="C51"/>
      <c r="H51" s="4"/>
      <c r="I51" s="12">
        <f t="shared" si="2"/>
        <v>3443.6</v>
      </c>
      <c r="K51" s="24">
        <f t="shared" ref="K51" si="62">$G$15*I51</f>
        <v>3810.812255836549</v>
      </c>
      <c r="AH51" s="3">
        <f>AVERAGE(AH2:AH49)</f>
        <v>46.142284471887088</v>
      </c>
      <c r="AI51" s="3">
        <f>AVERAGE(AI2:AI49)</f>
        <v>3170.3739288723796</v>
      </c>
    </row>
    <row r="52" spans="1:35" x14ac:dyDescent="0.45">
      <c r="A52" s="10">
        <v>51</v>
      </c>
      <c r="B52" s="17">
        <v>44197</v>
      </c>
      <c r="C52"/>
      <c r="H52" s="4"/>
      <c r="I52" s="12">
        <f t="shared" si="2"/>
        <v>3457.2599999999998</v>
      </c>
      <c r="K52" s="24">
        <f t="shared" ref="K52" si="63">$G$16*I52</f>
        <v>3593.2415086178062</v>
      </c>
      <c r="O52" s="29" t="s">
        <v>24</v>
      </c>
      <c r="P52" s="29" t="s">
        <v>22</v>
      </c>
      <c r="Q52" s="29" t="s">
        <v>25</v>
      </c>
      <c r="R52" s="29" t="s">
        <v>26</v>
      </c>
      <c r="X52" s="29" t="s">
        <v>24</v>
      </c>
      <c r="Y52" s="29" t="s">
        <v>22</v>
      </c>
      <c r="Z52" s="29" t="s">
        <v>25</v>
      </c>
      <c r="AA52" s="29" t="s">
        <v>26</v>
      </c>
      <c r="AH52" s="5" t="s">
        <v>3</v>
      </c>
      <c r="AI52" s="5" t="s">
        <v>4</v>
      </c>
    </row>
    <row r="53" spans="1:35" x14ac:dyDescent="0.45">
      <c r="A53" s="10">
        <v>52</v>
      </c>
      <c r="B53" s="17">
        <v>44228</v>
      </c>
      <c r="C53"/>
      <c r="H53" s="4"/>
      <c r="I53" s="12">
        <f t="shared" si="2"/>
        <v>3470.92</v>
      </c>
      <c r="K53" s="24">
        <f t="shared" ref="K53" si="64">$G$17*I53</f>
        <v>3244.6548434634346</v>
      </c>
      <c r="O53">
        <v>0</v>
      </c>
      <c r="X53">
        <v>0</v>
      </c>
    </row>
    <row r="54" spans="1:35" x14ac:dyDescent="0.45">
      <c r="A54" s="10">
        <v>53</v>
      </c>
      <c r="B54" s="17">
        <v>44256</v>
      </c>
      <c r="C54"/>
      <c r="H54" s="4"/>
      <c r="I54" s="12">
        <f t="shared" si="2"/>
        <v>3484.58</v>
      </c>
      <c r="K54" s="24">
        <f t="shared" ref="K54" si="65">$G$18*I54</f>
        <v>3535.1946050153624</v>
      </c>
      <c r="O54">
        <f>O53+1</f>
        <v>1</v>
      </c>
      <c r="P54">
        <f>[1]!ACF($H$2:$H$49,O54)</f>
        <v>0.86130965567406226</v>
      </c>
      <c r="Q54">
        <f>-R54</f>
        <v>-0.28289643351904287</v>
      </c>
      <c r="R54">
        <f>_xlfn.NORM.S.INV(1-$R$50/2)/SQRT(COUNT($H$2:$H$49))</f>
        <v>0.28289643351904287</v>
      </c>
      <c r="X54">
        <f>X53+1</f>
        <v>1</v>
      </c>
      <c r="Y54">
        <f>[1]!ACF($M$2:$M$49,X54)</f>
        <v>7.234546865786455E-4</v>
      </c>
      <c r="Z54">
        <f>-AA54</f>
        <v>-0.28289643351904287</v>
      </c>
      <c r="AA54">
        <f>_xlfn.NORM.S.INV(1-$AA$50/2)/SQRT(COUNT($M$2:$M$49))</f>
        <v>0.28289643351904287</v>
      </c>
    </row>
    <row r="55" spans="1:35" x14ac:dyDescent="0.45">
      <c r="A55" s="10">
        <v>54</v>
      </c>
      <c r="B55" s="17">
        <v>44287</v>
      </c>
      <c r="C55"/>
      <c r="H55" s="4"/>
      <c r="I55" s="12">
        <f t="shared" si="2"/>
        <v>3498.24</v>
      </c>
      <c r="K55" s="24">
        <f t="shared" ref="K55" si="66">$G$19*I55</f>
        <v>3412.0043026352473</v>
      </c>
      <c r="O55">
        <f t="shared" ref="O55:O77" si="67">O54+1</f>
        <v>2</v>
      </c>
      <c r="P55">
        <f>[1]!ACF($H$2:$H$49,O55)</f>
        <v>0.83276758471739576</v>
      </c>
      <c r="Q55">
        <f>-R55</f>
        <v>-0.44583873406113844</v>
      </c>
      <c r="R55">
        <f>_xlfn.NORM.S.INV(1-$R$50/2)*SQRT((1+2*SUMSQ(P$54:P54))/COUNT($H$2:$H$49))</f>
        <v>0.44583873406113844</v>
      </c>
      <c r="X55">
        <f t="shared" ref="X55:X77" si="68">X54+1</f>
        <v>2</v>
      </c>
      <c r="Y55">
        <f>[1]!ACF($M$2:$M$49,X55)</f>
        <v>4.7283265401012041E-2</v>
      </c>
      <c r="Z55">
        <f>-AA55</f>
        <v>-0.28289658158323022</v>
      </c>
      <c r="AA55">
        <f>_xlfn.NORM.S.INV(1-$AA$50/2)*SQRT((1+2*SUMSQ(Y$54:Y54))/COUNT($M$2:$M$49))</f>
        <v>0.28289658158323022</v>
      </c>
    </row>
    <row r="56" spans="1:35" x14ac:dyDescent="0.45">
      <c r="A56" s="10">
        <v>55</v>
      </c>
      <c r="B56" s="17">
        <v>44317</v>
      </c>
      <c r="C56"/>
      <c r="H56" s="4"/>
      <c r="I56" s="12">
        <f t="shared" si="2"/>
        <v>3511.8999999999996</v>
      </c>
      <c r="K56" s="24">
        <f t="shared" ref="K56" si="69">$G$8*I56</f>
        <v>3540.2496297622329</v>
      </c>
      <c r="O56">
        <f t="shared" si="67"/>
        <v>3</v>
      </c>
      <c r="P56">
        <f>[1]!ACF($H$2:$H$49,O56)</f>
        <v>0.7812028029610798</v>
      </c>
      <c r="Q56">
        <f t="shared" ref="Q56:Q77" si="70">-R56</f>
        <v>-0.55657400834597592</v>
      </c>
      <c r="R56">
        <f>_xlfn.NORM.S.INV(1-$R$50/2)*SQRT((1+2*SUMSQ(P$54:P55))/COUNT($H$2:$H$49))</f>
        <v>0.55657400834597592</v>
      </c>
      <c r="X56">
        <f t="shared" si="68"/>
        <v>3</v>
      </c>
      <c r="Y56">
        <f>[1]!ACF($M$2:$M$49,X56)</f>
        <v>4.1884069063980948E-2</v>
      </c>
      <c r="Z56">
        <f t="shared" ref="Z56:Z77" si="71">-AA56</f>
        <v>-0.28352834940629379</v>
      </c>
      <c r="AA56">
        <f>_xlfn.NORM.S.INV(1-$AA$50/2)*SQRT((1+2*SUMSQ(Y$54:Y55))/COUNT($M$2:$M$49))</f>
        <v>0.28352834940629379</v>
      </c>
    </row>
    <row r="57" spans="1:35" x14ac:dyDescent="0.45">
      <c r="A57" s="10">
        <v>56</v>
      </c>
      <c r="B57" s="17">
        <v>44348</v>
      </c>
      <c r="C57"/>
      <c r="H57" s="4"/>
      <c r="I57" s="12">
        <f t="shared" si="2"/>
        <v>3525.56</v>
      </c>
      <c r="K57" s="24">
        <f t="shared" ref="K57" si="72">$G$9*I57</f>
        <v>3324.1397514919749</v>
      </c>
      <c r="O57">
        <f t="shared" si="67"/>
        <v>4</v>
      </c>
      <c r="P57">
        <f>[1]!ACF($H$2:$H$49,O57)</f>
        <v>0.69872871668821701</v>
      </c>
      <c r="Q57">
        <f t="shared" si="70"/>
        <v>-0.63832293794702466</v>
      </c>
      <c r="R57">
        <f>_xlfn.NORM.S.INV(1-$R$50/2)*SQRT((1+2*SUMSQ(P$54:P56))/COUNT($H$2:$H$49))</f>
        <v>0.63832293794702466</v>
      </c>
      <c r="X57">
        <f t="shared" si="68"/>
        <v>4</v>
      </c>
      <c r="Y57">
        <f>[1]!ACF($M$2:$M$49,X57)</f>
        <v>-0.19907159072178796</v>
      </c>
      <c r="Z57">
        <f t="shared" si="71"/>
        <v>-0.28402308988510733</v>
      </c>
      <c r="AA57">
        <f>_xlfn.NORM.S.INV(1-$AA$50/2)*SQRT((1+2*SUMSQ(Y$54:Y56))/COUNT($M$2:$M$49))</f>
        <v>0.28402308988510733</v>
      </c>
    </row>
    <row r="58" spans="1:35" x14ac:dyDescent="0.45">
      <c r="A58" s="10">
        <v>57</v>
      </c>
      <c r="B58" s="17">
        <v>44378</v>
      </c>
      <c r="C58"/>
      <c r="H58" s="4"/>
      <c r="I58" s="12">
        <f t="shared" si="2"/>
        <v>3539.22</v>
      </c>
      <c r="K58" s="24">
        <f t="shared" ref="K58" si="73">$G$10*I58</f>
        <v>3498.0628376001127</v>
      </c>
      <c r="O58">
        <f t="shared" si="67"/>
        <v>5</v>
      </c>
      <c r="P58">
        <f>[1]!ACF($H$2:$H$49,O58)</f>
        <v>0.64371899441696401</v>
      </c>
      <c r="Q58">
        <f t="shared" si="70"/>
        <v>-0.69685101736587252</v>
      </c>
      <c r="R58">
        <f>_xlfn.NORM.S.INV(1-$R$50/2)*SQRT((1+2*SUMSQ(P$54:P57))/COUNT($H$2:$H$49))</f>
        <v>0.69685101736587252</v>
      </c>
      <c r="X58">
        <f t="shared" si="68"/>
        <v>5</v>
      </c>
      <c r="Y58">
        <f>[1]!ACF($M$2:$M$49,X58)</f>
        <v>3.1594648982096338E-2</v>
      </c>
      <c r="Z58">
        <f t="shared" si="71"/>
        <v>-0.29497837912676905</v>
      </c>
      <c r="AA58">
        <f>_xlfn.NORM.S.INV(1-$AA$50/2)*SQRT((1+2*SUMSQ(Y$54:Y57))/COUNT($M$2:$M$49))</f>
        <v>0.29497837912676905</v>
      </c>
    </row>
    <row r="59" spans="1:35" x14ac:dyDescent="0.45">
      <c r="A59" s="10">
        <v>58</v>
      </c>
      <c r="B59" s="17">
        <v>44409</v>
      </c>
      <c r="C59"/>
      <c r="H59" s="4"/>
      <c r="I59" s="12">
        <f t="shared" si="2"/>
        <v>3552.88</v>
      </c>
      <c r="K59" s="24">
        <f t="shared" ref="K59" si="74">$G$11*I59</f>
        <v>3534.9488387845795</v>
      </c>
      <c r="O59">
        <f t="shared" si="67"/>
        <v>6</v>
      </c>
      <c r="P59">
        <f>[1]!ACF($H$2:$H$49,O59)</f>
        <v>0.61611709586438368</v>
      </c>
      <c r="Q59">
        <f t="shared" si="70"/>
        <v>-0.74291748586674389</v>
      </c>
      <c r="R59">
        <f>_xlfn.NORM.S.INV(1-$R$50/2)*SQRT((1+2*SUMSQ(P$54:P58))/COUNT($H$2:$H$49))</f>
        <v>0.74291748586674389</v>
      </c>
      <c r="X59">
        <f t="shared" si="68"/>
        <v>6</v>
      </c>
      <c r="Y59">
        <f>[1]!ACF($M$2:$M$49,X59)</f>
        <v>-0.43316192051010427</v>
      </c>
      <c r="Z59">
        <f t="shared" si="71"/>
        <v>-0.29524908183338361</v>
      </c>
      <c r="AA59">
        <f>_xlfn.NORM.S.INV(1-$AA$50/2)*SQRT((1+2*SUMSQ(Y$54:Y58))/COUNT($M$2:$M$49))</f>
        <v>0.29524908183338361</v>
      </c>
    </row>
    <row r="60" spans="1:35" x14ac:dyDescent="0.45">
      <c r="A60" s="10">
        <v>59</v>
      </c>
      <c r="B60" s="17">
        <v>44440</v>
      </c>
      <c r="C60"/>
      <c r="H60" s="4"/>
      <c r="I60" s="12">
        <f t="shared" si="2"/>
        <v>3566.54</v>
      </c>
      <c r="K60" s="24">
        <f t="shared" ref="K60" si="75">$G$12*I60</f>
        <v>3430.9113972063528</v>
      </c>
      <c r="O60">
        <f t="shared" si="67"/>
        <v>7</v>
      </c>
      <c r="P60">
        <f>[1]!ACF($H$2:$H$49,O60)</f>
        <v>0.52285043556279687</v>
      </c>
      <c r="Q60">
        <f t="shared" si="70"/>
        <v>-0.78274230027167446</v>
      </c>
      <c r="R60">
        <f>_xlfn.NORM.S.INV(1-$R$50/2)*SQRT((1+2*SUMSQ(P$54:P59))/COUNT($H$2:$H$49))</f>
        <v>0.78274230027167446</v>
      </c>
      <c r="X60">
        <f t="shared" si="68"/>
        <v>7</v>
      </c>
      <c r="Y60">
        <f>[1]!ACF($M$2:$M$49,X60)</f>
        <v>1.0854513634019897E-2</v>
      </c>
      <c r="Z60">
        <f t="shared" si="71"/>
        <v>-0.34235085090773293</v>
      </c>
      <c r="AA60">
        <f>_xlfn.NORM.S.INV(1-$AA$50/2)*SQRT((1+2*SUMSQ(Y$54:Y59))/COUNT($M$2:$M$49))</f>
        <v>0.34235085090773293</v>
      </c>
    </row>
    <row r="61" spans="1:35" x14ac:dyDescent="0.45">
      <c r="A61" s="10">
        <v>60</v>
      </c>
      <c r="B61" s="17">
        <v>44470</v>
      </c>
      <c r="C61"/>
      <c r="H61" s="4"/>
      <c r="I61" s="12">
        <f xml:space="preserve"> (13.66*A61) + 2760.6</f>
        <v>3580.2</v>
      </c>
      <c r="K61" s="24">
        <f>$G$13*I61</f>
        <v>3716.5724112097582</v>
      </c>
      <c r="O61">
        <f t="shared" si="67"/>
        <v>8</v>
      </c>
      <c r="P61">
        <f>[1]!ACF($H$2:$H$49,O61)</f>
        <v>0.47205872518916869</v>
      </c>
      <c r="Q61">
        <f t="shared" si="70"/>
        <v>-0.81021092182329468</v>
      </c>
      <c r="R61">
        <f>_xlfn.NORM.S.INV(1-$R$50/2)*SQRT((1+2*SUMSQ(P$54:P60))/COUNT($H$2:$H$49))</f>
        <v>0.81021092182329468</v>
      </c>
      <c r="X61">
        <f t="shared" si="68"/>
        <v>8</v>
      </c>
      <c r="Y61">
        <f>[1]!ACF($M$2:$M$49,X61)</f>
        <v>-0.18117896846080989</v>
      </c>
      <c r="Z61">
        <f t="shared" si="71"/>
        <v>-0.34237839235773626</v>
      </c>
      <c r="AA61">
        <f>_xlfn.NORM.S.INV(1-$AA$50/2)*SQRT((1+2*SUMSQ(Y$54:Y60))/COUNT($M$2:$M$49))</f>
        <v>0.34237839235773626</v>
      </c>
    </row>
    <row r="62" spans="1:35" x14ac:dyDescent="0.45">
      <c r="O62">
        <f t="shared" si="67"/>
        <v>9</v>
      </c>
      <c r="P62">
        <f>[1]!ACF($H$2:$H$49,O62)</f>
        <v>0.42356195075859937</v>
      </c>
      <c r="Q62">
        <f t="shared" si="70"/>
        <v>-0.83193124316990041</v>
      </c>
      <c r="R62">
        <f>_xlfn.NORM.S.INV(1-$R$50/2)*SQRT((1+2*SUMSQ(P$54:P61))/COUNT($H$2:$H$49))</f>
        <v>0.83193124316990041</v>
      </c>
      <c r="X62">
        <f t="shared" si="68"/>
        <v>9</v>
      </c>
      <c r="Y62">
        <f>[1]!ACF($M$2:$M$49,X62)</f>
        <v>-5.3518315991906561E-2</v>
      </c>
      <c r="Z62">
        <f t="shared" si="71"/>
        <v>-0.3499672696445349</v>
      </c>
      <c r="AA62">
        <f>_xlfn.NORM.S.INV(1-$AA$50/2)*SQRT((1+2*SUMSQ(Y$54:Y61))/COUNT($M$2:$M$49))</f>
        <v>0.3499672696445349</v>
      </c>
    </row>
    <row r="63" spans="1:35" x14ac:dyDescent="0.45">
      <c r="E63" s="7"/>
      <c r="F63" s="7"/>
      <c r="G63" s="7"/>
      <c r="H63" s="7"/>
      <c r="O63">
        <f t="shared" si="67"/>
        <v>10</v>
      </c>
      <c r="P63">
        <f>[1]!ACF($H$2:$H$49,O63)</f>
        <v>0.34348574213042854</v>
      </c>
      <c r="Q63">
        <f t="shared" si="70"/>
        <v>-0.84901428404653334</v>
      </c>
      <c r="R63">
        <f>_xlfn.NORM.S.INV(1-$R$50/2)*SQRT((1+2*SUMSQ(P$54:P62))/COUNT($H$2:$H$49))</f>
        <v>0.84901428404653334</v>
      </c>
      <c r="X63">
        <f t="shared" si="68"/>
        <v>10</v>
      </c>
      <c r="Y63">
        <f>[1]!ACF($M$2:$M$49,X63)</f>
        <v>4.6953189513851398E-2</v>
      </c>
      <c r="Z63">
        <f t="shared" si="71"/>
        <v>-0.35062164443259619</v>
      </c>
      <c r="AA63">
        <f>_xlfn.NORM.S.INV(1-$AA$50/2)*SQRT((1+2*SUMSQ(Y$54:Y62))/COUNT($M$2:$M$49))</f>
        <v>0.35062164443259619</v>
      </c>
    </row>
    <row r="64" spans="1:35" x14ac:dyDescent="0.45">
      <c r="E64" s="7"/>
      <c r="F64" s="6" t="s">
        <v>18</v>
      </c>
      <c r="G64" s="7"/>
      <c r="H64" s="7"/>
      <c r="O64">
        <f t="shared" si="67"/>
        <v>11</v>
      </c>
      <c r="P64">
        <f>[1]!ACF($H$2:$H$49,O64)</f>
        <v>0.30429595237594892</v>
      </c>
      <c r="Q64">
        <f t="shared" si="70"/>
        <v>-0.86006372949402632</v>
      </c>
      <c r="R64">
        <f>_xlfn.NORM.S.INV(1-$R$50/2)*SQRT((1+2*SUMSQ(P$54:P63))/COUNT($H$2:$H$49))</f>
        <v>0.86006372949402632</v>
      </c>
      <c r="X64">
        <f t="shared" si="68"/>
        <v>11</v>
      </c>
      <c r="Y64">
        <f>[1]!ACF($M$2:$M$49,X64)</f>
        <v>1.6162074237568758E-2</v>
      </c>
      <c r="Z64">
        <f t="shared" si="71"/>
        <v>-0.35112449055920486</v>
      </c>
      <c r="AA64">
        <f>_xlfn.NORM.S.INV(1-$AA$50/2)*SQRT((1+2*SUMSQ(Y$54:Y63))/COUNT($M$2:$M$49))</f>
        <v>0.35112449055920486</v>
      </c>
    </row>
    <row r="65" spans="5:27" x14ac:dyDescent="0.45">
      <c r="E65" s="7" t="s">
        <v>5</v>
      </c>
      <c r="F65" s="7"/>
      <c r="G65" s="7"/>
      <c r="H65" s="7"/>
      <c r="O65">
        <f t="shared" si="67"/>
        <v>12</v>
      </c>
      <c r="P65">
        <f>[1]!ACF($H$2:$H$49,O65)</f>
        <v>0.25042091098959901</v>
      </c>
      <c r="Q65">
        <f t="shared" si="70"/>
        <v>-0.86863721508311453</v>
      </c>
      <c r="R65">
        <f>_xlfn.NORM.S.INV(1-$R$50/2)*SQRT((1+2*SUMSQ(P$54:P64))/COUNT($H$2:$H$49))</f>
        <v>0.86863721508311453</v>
      </c>
      <c r="X65">
        <f t="shared" si="68"/>
        <v>12</v>
      </c>
      <c r="Y65">
        <f>[1]!ACF($M$2:$M$49,X65)</f>
        <v>0.63982075846815334</v>
      </c>
      <c r="Z65">
        <f t="shared" si="71"/>
        <v>-0.35118402265912851</v>
      </c>
      <c r="AA65">
        <f>_xlfn.NORM.S.INV(1-$AA$50/2)*SQRT((1+2*SUMSQ(Y$54:Y64))/COUNT($M$2:$M$49))</f>
        <v>0.35118402265912851</v>
      </c>
    </row>
    <row r="66" spans="5:27" x14ac:dyDescent="0.45">
      <c r="E66" s="7" t="s">
        <v>6</v>
      </c>
      <c r="F66" s="7"/>
      <c r="G66" s="7"/>
      <c r="H66" s="7"/>
      <c r="O66">
        <f t="shared" si="67"/>
        <v>13</v>
      </c>
      <c r="P66">
        <f>[1]!ACF($H$2:$H$49,O66)</f>
        <v>0.19091790848001292</v>
      </c>
      <c r="Q66">
        <f t="shared" si="70"/>
        <v>-0.87439586256366042</v>
      </c>
      <c r="R66">
        <f>_xlfn.NORM.S.INV(1-$R$50/2)*SQRT((1+2*SUMSQ(P$54:P65))/COUNT($H$2:$H$49))</f>
        <v>0.87439586256366042</v>
      </c>
      <c r="X66">
        <f t="shared" si="68"/>
        <v>13</v>
      </c>
      <c r="Y66">
        <f>[1]!ACF($M$2:$M$49,X66)</f>
        <v>2.3323873937747559E-2</v>
      </c>
      <c r="Z66">
        <f t="shared" si="71"/>
        <v>-0.4345738113468508</v>
      </c>
      <c r="AA66">
        <f>_xlfn.NORM.S.INV(1-$AA$50/2)*SQRT((1+2*SUMSQ(Y$54:Y65))/COUNT($M$2:$M$49))</f>
        <v>0.4345738113468508</v>
      </c>
    </row>
    <row r="67" spans="5:27" x14ac:dyDescent="0.45">
      <c r="E67" s="7" t="s">
        <v>7</v>
      </c>
      <c r="F67" s="7"/>
      <c r="G67" s="7"/>
      <c r="H67" s="7"/>
      <c r="O67">
        <f t="shared" si="67"/>
        <v>14</v>
      </c>
      <c r="P67">
        <f>[1]!ACF($H$2:$H$49,O67)</f>
        <v>0.13998192271878035</v>
      </c>
      <c r="Q67">
        <f t="shared" si="70"/>
        <v>-0.87772563120573655</v>
      </c>
      <c r="R67">
        <f>_xlfn.NORM.S.INV(1-$R$50/2)*SQRT((1+2*SUMSQ(P$54:P66))/COUNT($H$2:$H$49))</f>
        <v>0.87772563120573655</v>
      </c>
      <c r="X67">
        <f t="shared" si="68"/>
        <v>14</v>
      </c>
      <c r="Y67">
        <f>[1]!ACF($M$2:$M$49,X67)</f>
        <v>-5.215087565669534E-3</v>
      </c>
      <c r="Z67">
        <f t="shared" si="71"/>
        <v>-0.43467398250941253</v>
      </c>
      <c r="AA67">
        <f>_xlfn.NORM.S.INV(1-$AA$50/2)*SQRT((1+2*SUMSQ(Y$54:Y66))/COUNT($M$2:$M$49))</f>
        <v>0.43467398250941253</v>
      </c>
    </row>
    <row r="68" spans="5:27" x14ac:dyDescent="0.45">
      <c r="E68" s="7"/>
      <c r="F68" s="7"/>
      <c r="G68" s="7"/>
      <c r="H68" s="7"/>
      <c r="O68">
        <f t="shared" si="67"/>
        <v>15</v>
      </c>
      <c r="P68">
        <f>[1]!ACF($H$2:$H$49,O68)</f>
        <v>0.10551587302256255</v>
      </c>
      <c r="Q68">
        <f t="shared" si="70"/>
        <v>-0.87951046891335061</v>
      </c>
      <c r="R68">
        <f>_xlfn.NORM.S.INV(1-$R$50/2)*SQRT((1+2*SUMSQ(P$54:P67))/COUNT($H$2:$H$49))</f>
        <v>0.87951046891335061</v>
      </c>
      <c r="X68">
        <f t="shared" si="68"/>
        <v>15</v>
      </c>
      <c r="Y68">
        <f>[1]!ACF($M$2:$M$49,X68)</f>
        <v>-2.6085478723447551E-2</v>
      </c>
      <c r="Z68">
        <f t="shared" si="71"/>
        <v>-0.43467898990620657</v>
      </c>
      <c r="AA68">
        <f>_xlfn.NORM.S.INV(1-$AA$50/2)*SQRT((1+2*SUMSQ(Y$54:Y67))/COUNT($M$2:$M$49))</f>
        <v>0.43467898990620657</v>
      </c>
    </row>
    <row r="69" spans="5:27" x14ac:dyDescent="0.45">
      <c r="O69">
        <f t="shared" si="67"/>
        <v>16</v>
      </c>
      <c r="P69">
        <f>[1]!ACF($H$2:$H$49,O69)</f>
        <v>3.2686161644406173E-2</v>
      </c>
      <c r="Q69">
        <f t="shared" si="70"/>
        <v>-0.88052297959146031</v>
      </c>
      <c r="R69">
        <f>_xlfn.NORM.S.INV(1-$R$50/2)*SQRT((1+2*SUMSQ(P$54:P68))/COUNT($H$2:$H$49))</f>
        <v>0.88052297959146031</v>
      </c>
      <c r="X69">
        <f t="shared" si="68"/>
        <v>16</v>
      </c>
      <c r="Y69">
        <f>[1]!ACF($M$2:$M$49,X69)</f>
        <v>-0.1524558452091003</v>
      </c>
      <c r="Z69">
        <f t="shared" si="71"/>
        <v>-0.43480425248455967</v>
      </c>
      <c r="AA69">
        <f>_xlfn.NORM.S.INV(1-$AA$50/2)*SQRT((1+2*SUMSQ(Y$54:Y68))/COUNT($M$2:$M$49))</f>
        <v>0.43480425248455967</v>
      </c>
    </row>
    <row r="70" spans="5:27" x14ac:dyDescent="0.45">
      <c r="O70">
        <f t="shared" si="67"/>
        <v>17</v>
      </c>
      <c r="P70">
        <f>[1]!ACF($H$2:$H$49,O70)</f>
        <v>1.7141290745188803E-2</v>
      </c>
      <c r="Q70">
        <f t="shared" si="70"/>
        <v>-0.88062007935070563</v>
      </c>
      <c r="R70">
        <f>_xlfn.NORM.S.INV(1-$R$50/2)*SQRT((1+2*SUMSQ(P$54:P69))/COUNT($H$2:$H$49))</f>
        <v>0.88062007935070563</v>
      </c>
      <c r="X70">
        <f t="shared" si="68"/>
        <v>17</v>
      </c>
      <c r="Y70">
        <f>[1]!ACF($M$2:$M$49,X70)</f>
        <v>3.1581233808272435E-3</v>
      </c>
      <c r="Z70">
        <f t="shared" si="71"/>
        <v>-0.43906149493069607</v>
      </c>
      <c r="AA70">
        <f>_xlfn.NORM.S.INV(1-$AA$50/2)*SQRT((1+2*SUMSQ(Y$54:Y69))/COUNT($M$2:$M$49))</f>
        <v>0.43906149493069607</v>
      </c>
    </row>
    <row r="71" spans="5:27" x14ac:dyDescent="0.45">
      <c r="O71">
        <f t="shared" si="67"/>
        <v>18</v>
      </c>
      <c r="P71">
        <f>[1]!ACF($H$2:$H$49,O71)</f>
        <v>-4.5402219325820801E-2</v>
      </c>
      <c r="Q71">
        <f t="shared" si="70"/>
        <v>-0.88064678153686282</v>
      </c>
      <c r="R71">
        <f>_xlfn.NORM.S.INV(1-$R$50/2)*SQRT((1+2*SUMSQ(P$54:P70))/COUNT($H$2:$H$49))</f>
        <v>0.88064678153686282</v>
      </c>
      <c r="X71">
        <f t="shared" si="68"/>
        <v>18</v>
      </c>
      <c r="Y71">
        <f>[1]!ACF($M$2:$M$49,X71)</f>
        <v>-0.36111249187736716</v>
      </c>
      <c r="Z71">
        <f t="shared" si="71"/>
        <v>-0.43906331290139672</v>
      </c>
      <c r="AA71">
        <f>_xlfn.NORM.S.INV(1-$AA$50/2)*SQRT((1+2*SUMSQ(Y$54:Y70))/COUNT($M$2:$M$49))</f>
        <v>0.43906331290139672</v>
      </c>
    </row>
    <row r="72" spans="5:27" x14ac:dyDescent="0.45">
      <c r="O72">
        <f t="shared" si="67"/>
        <v>19</v>
      </c>
      <c r="P72">
        <f>[1]!ACF($H$2:$H$49,O72)</f>
        <v>-7.7704048729647424E-2</v>
      </c>
      <c r="Q72">
        <f t="shared" si="70"/>
        <v>-0.88083409162712956</v>
      </c>
      <c r="R72">
        <f>_xlfn.NORM.S.INV(1-$R$50/2)*SQRT((1+2*SUMSQ(P$54:P71))/COUNT($H$2:$H$49))</f>
        <v>0.88083409162712956</v>
      </c>
      <c r="X72">
        <f t="shared" si="68"/>
        <v>19</v>
      </c>
      <c r="Y72">
        <f>[1]!ACF($M$2:$M$49,X72)</f>
        <v>1.48827112102521E-3</v>
      </c>
      <c r="Z72">
        <f t="shared" si="71"/>
        <v>-0.46222167432639188</v>
      </c>
      <c r="AA72">
        <f>_xlfn.NORM.S.INV(1-$AA$50/2)*SQRT((1+2*SUMSQ(Y$54:Y71))/COUNT($M$2:$M$49))</f>
        <v>0.46222167432639188</v>
      </c>
    </row>
    <row r="73" spans="5:27" x14ac:dyDescent="0.45">
      <c r="O73">
        <f t="shared" si="67"/>
        <v>20</v>
      </c>
      <c r="P73">
        <f>[1]!ACF($H$2:$H$49,O73)</f>
        <v>-0.10003240442288111</v>
      </c>
      <c r="Q73">
        <f t="shared" si="70"/>
        <v>-0.881382511202082</v>
      </c>
      <c r="R73">
        <f>_xlfn.NORM.S.INV(1-$R$50/2)*SQRT((1+2*SUMSQ(P$54:P72))/COUNT($H$2:$H$49))</f>
        <v>0.881382511202082</v>
      </c>
      <c r="X73">
        <f t="shared" si="68"/>
        <v>20</v>
      </c>
      <c r="Y73">
        <f>[1]!ACF($M$2:$M$49,X73)</f>
        <v>-0.16672704209921407</v>
      </c>
      <c r="Z73">
        <f t="shared" si="71"/>
        <v>-0.46222205782921683</v>
      </c>
      <c r="AA73">
        <f>_xlfn.NORM.S.INV(1-$AA$50/2)*SQRT((1+2*SUMSQ(Y$54:Y72))/COUNT($M$2:$M$49))</f>
        <v>0.46222205782921683</v>
      </c>
    </row>
    <row r="74" spans="5:27" x14ac:dyDescent="0.45">
      <c r="O74">
        <f t="shared" si="67"/>
        <v>21</v>
      </c>
      <c r="P74">
        <f>[1]!ACF($H$2:$H$49,O74)</f>
        <v>-0.14016283998551471</v>
      </c>
      <c r="Q74">
        <f t="shared" si="70"/>
        <v>-0.88229064168129023</v>
      </c>
      <c r="R74">
        <f>_xlfn.NORM.S.INV(1-$R$50/2)*SQRT((1+2*SUMSQ(P$54:P73))/COUNT($H$2:$H$49))</f>
        <v>0.88229064168129023</v>
      </c>
      <c r="X74">
        <f t="shared" si="68"/>
        <v>21</v>
      </c>
      <c r="Y74">
        <f>[1]!ACF($M$2:$M$49,X74)</f>
        <v>-4.4340425075369332E-2</v>
      </c>
      <c r="Z74">
        <f t="shared" si="71"/>
        <v>-0.46701026270094975</v>
      </c>
      <c r="AA74">
        <f>_xlfn.NORM.S.INV(1-$AA$50/2)*SQRT((1+2*SUMSQ(Y$54:Y73))/COUNT($M$2:$M$49))</f>
        <v>0.46701026270094975</v>
      </c>
    </row>
    <row r="75" spans="5:27" x14ac:dyDescent="0.45">
      <c r="O75">
        <f t="shared" si="67"/>
        <v>22</v>
      </c>
      <c r="P75">
        <f>[1]!ACF($H$2:$H$49,O75)</f>
        <v>-0.16930315436410476</v>
      </c>
      <c r="Q75">
        <f t="shared" si="70"/>
        <v>-0.88407085124199425</v>
      </c>
      <c r="R75">
        <f>_xlfn.NORM.S.INV(1-$R$50/2)*SQRT((1+2*SUMSQ(P$54:P74))/COUNT($H$2:$H$49))</f>
        <v>0.88407085124199425</v>
      </c>
      <c r="X75">
        <f t="shared" si="68"/>
        <v>22</v>
      </c>
      <c r="Y75">
        <f>[1]!ACF($M$2:$M$49,X75)</f>
        <v>6.6551936561158334E-2</v>
      </c>
      <c r="Z75">
        <f t="shared" si="71"/>
        <v>-0.4673470623653605</v>
      </c>
      <c r="AA75">
        <f>_xlfn.NORM.S.INV(1-$AA$50/2)*SQRT((1+2*SUMSQ(Y$54:Y74))/COUNT($M$2:$M$49))</f>
        <v>0.4673470623653605</v>
      </c>
    </row>
    <row r="76" spans="5:27" x14ac:dyDescent="0.45">
      <c r="O76">
        <f t="shared" si="67"/>
        <v>23</v>
      </c>
      <c r="P76">
        <f>[1]!ACF($H$2:$H$49,O76)</f>
        <v>-0.19872043342779569</v>
      </c>
      <c r="Q76">
        <f t="shared" si="70"/>
        <v>-0.88666181918445452</v>
      </c>
      <c r="R76">
        <f>_xlfn.NORM.S.INV(1-$R$50/2)*SQRT((1+2*SUMSQ(P$54:P75))/COUNT($H$2:$H$49))</f>
        <v>0.88666181918445452</v>
      </c>
      <c r="X76">
        <f t="shared" si="68"/>
        <v>23</v>
      </c>
      <c r="Y76">
        <f>[1]!ACF($M$2:$M$49,X76)</f>
        <v>-8.9868228956959013E-3</v>
      </c>
      <c r="Z76">
        <f t="shared" si="71"/>
        <v>-0.46810491512702807</v>
      </c>
      <c r="AA76">
        <f>_xlfn.NORM.S.INV(1-$AA$50/2)*SQRT((1+2*SUMSQ(Y$54:Y75))/COUNT($M$2:$M$49))</f>
        <v>0.46810491512702807</v>
      </c>
    </row>
    <row r="77" spans="5:27" x14ac:dyDescent="0.45">
      <c r="O77" s="30">
        <f t="shared" si="67"/>
        <v>24</v>
      </c>
      <c r="P77" s="30">
        <f>[1]!ACF($H$2:$H$49,O77)</f>
        <v>-0.23999424874771746</v>
      </c>
      <c r="Q77" s="30">
        <f t="shared" si="70"/>
        <v>-0.89021904701131749</v>
      </c>
      <c r="R77" s="30">
        <f>_xlfn.NORM.S.INV(1-$R$50/2)*SQRT((1+2*SUMSQ(P$54:P76))/COUNT($H$2:$H$49))</f>
        <v>0.89021904701131749</v>
      </c>
      <c r="X77" s="30">
        <f t="shared" si="68"/>
        <v>24</v>
      </c>
      <c r="Y77" s="30">
        <f>[1]!ACF($M$2:$M$49,X77)</f>
        <v>0.39764034531293535</v>
      </c>
      <c r="Z77" s="30">
        <f t="shared" si="71"/>
        <v>-0.46811872271136168</v>
      </c>
      <c r="AA77" s="30">
        <f>_xlfn.NORM.S.INV(1-$AA$50/2)*SQRT((1+2*SUMSQ(Y$54:Y76))/COUNT($M$2:$M$49))</f>
        <v>0.46811872271136168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7EFE-E1AF-47DD-BD7A-FCE721B6DEA8}">
  <dimension ref="B2"/>
  <sheetViews>
    <sheetView workbookViewId="0">
      <selection activeCell="B3" sqref="B3"/>
    </sheetView>
  </sheetViews>
  <sheetFormatPr defaultRowHeight="14.25" x14ac:dyDescent="0.45"/>
  <sheetData>
    <row r="2" spans="2:2" x14ac:dyDescent="0.45">
      <c r="B2" s="27" t="s">
        <v>20</v>
      </c>
    </row>
  </sheetData>
  <hyperlinks>
    <hyperlink ref="B2" r:id="rId1" xr:uid="{CF98D906-37AD-4EBA-AE27-83CB38C9859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E2511C-AB02-4AE4-81D6-0231A6B11EF4}"/>
</file>

<file path=customXml/itemProps2.xml><?xml version="1.0" encoding="utf-8"?>
<ds:datastoreItem xmlns:ds="http://schemas.openxmlformats.org/officeDocument/2006/customXml" ds:itemID="{7DEB45FC-1D5D-49AE-82B8-7E438AEC78A8}"/>
</file>

<file path=customXml/itemProps3.xml><?xml version="1.0" encoding="utf-8"?>
<ds:datastoreItem xmlns:ds="http://schemas.openxmlformats.org/officeDocument/2006/customXml" ds:itemID="{733529DF-C120-4552-9D31-31349804E0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2017-04-10T11:29:17Z</dcterms:created>
  <dcterms:modified xsi:type="dcterms:W3CDTF">2021-03-08T18:12:07Z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