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8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aaceef398346ad8/Escritorio/"/>
    </mc:Choice>
  </mc:AlternateContent>
  <xr:revisionPtr revIDLastSave="599" documentId="8_{40B3CF76-99AF-4FE1-A252-FC2C55577ED6}" xr6:coauthVersionLast="47" xr6:coauthVersionMax="47" xr10:uidLastSave="{F961D9E7-DEE3-4A32-BA7C-727409B1D918}"/>
  <bookViews>
    <workbookView xWindow="-108" yWindow="-108" windowWidth="23256" windowHeight="12456" activeTab="1" xr2:uid="{00000000-000D-0000-FFFF-FFFF00000000}"/>
  </bookViews>
  <sheets>
    <sheet name="Back up" sheetId="4" r:id="rId1"/>
    <sheet name="Mobility sales data" sheetId="3" r:id="rId2"/>
    <sheet name="Sheet1" sheetId="5" r:id="rId3"/>
    <sheet name="Sheet2" sheetId="6" r:id="rId4"/>
    <sheet name="Sheet3" sheetId="9" r:id="rId5"/>
    <sheet name="Sheet4" sheetId="10" r:id="rId6"/>
    <sheet name="Sheet5" sheetId="11" r:id="rId7"/>
    <sheet name="Sheet6" sheetId="12" r:id="rId8"/>
    <sheet name="Sheet7" sheetId="13" r:id="rId9"/>
    <sheet name="Sheet8" sheetId="14" r:id="rId10"/>
  </sheets>
  <calcPr calcId="191028"/>
  <pivotCaches>
    <pivotCache cacheId="98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2" roundtripDataChecksum="g6g1Wvb3By2mXyU8rgLWN5nOj7021ml1ndlUaqDWGSg="/>
    </ext>
  </extLst>
</workbook>
</file>

<file path=xl/calcChain.xml><?xml version="1.0" encoding="utf-8"?>
<calcChain xmlns="http://schemas.openxmlformats.org/spreadsheetml/2006/main">
  <c r="U11" i="3" l="1"/>
  <c r="E3" i="3" a="1"/>
  <c r="E3" i="3" s="1"/>
  <c r="E4" i="3" a="1"/>
  <c r="E4" i="3" s="1"/>
  <c r="E5" i="3" a="1"/>
  <c r="E5" i="3" s="1"/>
  <c r="E6" i="3" a="1"/>
  <c r="E6" i="3" s="1"/>
  <c r="E7" i="3" a="1"/>
  <c r="E7" i="3" s="1"/>
  <c r="E8" i="3" a="1"/>
  <c r="E8" i="3" s="1"/>
  <c r="E9" i="3" a="1"/>
  <c r="E9" i="3" s="1"/>
  <c r="E10" i="3" a="1"/>
  <c r="E10" i="3" s="1"/>
  <c r="E11" i="3" a="1"/>
  <c r="E11" i="3" s="1"/>
  <c r="E12" i="3" a="1"/>
  <c r="E12" i="3" s="1"/>
  <c r="E13" i="3" a="1"/>
  <c r="E13" i="3" s="1"/>
  <c r="E14" i="3" a="1"/>
  <c r="E14" i="3"/>
  <c r="E15" i="3" a="1"/>
  <c r="E15" i="3" s="1"/>
  <c r="E16" i="3" a="1"/>
  <c r="E16" i="3" s="1"/>
  <c r="E17" i="3" a="1"/>
  <c r="E17" i="3" s="1"/>
  <c r="E18" i="3" a="1"/>
  <c r="E18" i="3" s="1"/>
  <c r="E19" i="3" a="1"/>
  <c r="E19" i="3" s="1"/>
  <c r="E20" i="3" a="1"/>
  <c r="E20" i="3"/>
  <c r="E21" i="3" a="1"/>
  <c r="E21" i="3" s="1"/>
  <c r="E22" i="3" a="1"/>
  <c r="E22" i="3" s="1"/>
  <c r="E23" i="3" a="1"/>
  <c r="E23" i="3" s="1"/>
  <c r="E24" i="3" a="1"/>
  <c r="E24" i="3" s="1"/>
  <c r="E25" i="3" a="1"/>
  <c r="E25" i="3" s="1"/>
  <c r="E26" i="3" a="1"/>
  <c r="E26" i="3" s="1"/>
  <c r="E27" i="3" a="1"/>
  <c r="E27" i="3" s="1"/>
  <c r="E28" i="3" a="1"/>
  <c r="E28" i="3" s="1"/>
  <c r="E29" i="3" a="1"/>
  <c r="E29" i="3" s="1"/>
  <c r="E30" i="3" a="1"/>
  <c r="E30" i="3" s="1"/>
  <c r="E31" i="3" a="1"/>
  <c r="E31" i="3" s="1"/>
  <c r="E32" i="3" a="1"/>
  <c r="E32" i="3" s="1"/>
  <c r="E33" i="3" a="1"/>
  <c r="E33" i="3" s="1"/>
  <c r="E34" i="3" a="1"/>
  <c r="E34" i="3" s="1"/>
  <c r="E35" i="3" a="1"/>
  <c r="E35" i="3" s="1"/>
  <c r="E36" i="3" a="1"/>
  <c r="E36" i="3" s="1"/>
  <c r="E37" i="3" a="1"/>
  <c r="E37" i="3" s="1"/>
  <c r="E38" i="3" a="1"/>
  <c r="E38" i="3" s="1"/>
  <c r="E39" i="3" a="1"/>
  <c r="E39" i="3" s="1"/>
  <c r="E40" i="3" a="1"/>
  <c r="E40" i="3" s="1"/>
  <c r="E41" i="3" a="1"/>
  <c r="E41" i="3" s="1"/>
  <c r="E42" i="3" a="1"/>
  <c r="E42" i="3" s="1"/>
  <c r="E43" i="3" a="1"/>
  <c r="E43" i="3" s="1"/>
  <c r="E44" i="3" a="1"/>
  <c r="E44" i="3"/>
  <c r="E45" i="3" a="1"/>
  <c r="E45" i="3" s="1"/>
  <c r="E46" i="3" a="1"/>
  <c r="E46" i="3" s="1"/>
  <c r="E47" i="3" a="1"/>
  <c r="E47" i="3" s="1"/>
  <c r="E48" i="3" a="1"/>
  <c r="E48" i="3" s="1"/>
  <c r="E49" i="3" a="1"/>
  <c r="E49" i="3" s="1"/>
  <c r="E50" i="3" a="1"/>
  <c r="E50" i="3"/>
  <c r="E51" i="3" a="1"/>
  <c r="E51" i="3" s="1"/>
  <c r="E52" i="3" a="1"/>
  <c r="E52" i="3" s="1"/>
  <c r="E53" i="3" a="1"/>
  <c r="E53" i="3" s="1"/>
  <c r="E54" i="3" a="1"/>
  <c r="E54" i="3" s="1"/>
  <c r="E55" i="3" a="1"/>
  <c r="E55" i="3" s="1"/>
  <c r="E56" i="3" a="1"/>
  <c r="E56" i="3" s="1"/>
  <c r="E57" i="3" a="1"/>
  <c r="E57" i="3" s="1"/>
  <c r="E58" i="3" a="1"/>
  <c r="E58" i="3" s="1"/>
  <c r="E59" i="3" a="1"/>
  <c r="E59" i="3" s="1"/>
  <c r="E60" i="3" a="1"/>
  <c r="E60" i="3" s="1"/>
  <c r="E61" i="3" a="1"/>
  <c r="E61" i="3" s="1"/>
  <c r="E62" i="3" a="1"/>
  <c r="E62" i="3"/>
  <c r="E63" i="3" a="1"/>
  <c r="E63" i="3" s="1"/>
  <c r="E64" i="3" a="1"/>
  <c r="E64" i="3" s="1"/>
  <c r="E65" i="3" a="1"/>
  <c r="E65" i="3" s="1"/>
  <c r="E66" i="3" a="1"/>
  <c r="E66" i="3" s="1"/>
  <c r="E67" i="3" a="1"/>
  <c r="E67" i="3" s="1"/>
  <c r="E68" i="3" a="1"/>
  <c r="E68" i="3"/>
  <c r="E69" i="3" a="1"/>
  <c r="E69" i="3" s="1"/>
  <c r="E70" i="3" a="1"/>
  <c r="E70" i="3" s="1"/>
  <c r="E71" i="3" a="1"/>
  <c r="E71" i="3" s="1"/>
  <c r="E72" i="3" a="1"/>
  <c r="E72" i="3" s="1"/>
  <c r="E73" i="3" a="1"/>
  <c r="E73" i="3" s="1"/>
  <c r="E74" i="3" a="1"/>
  <c r="E74" i="3" s="1"/>
  <c r="E75" i="3" a="1"/>
  <c r="E75" i="3" s="1"/>
  <c r="E76" i="3" a="1"/>
  <c r="E76" i="3" s="1"/>
  <c r="E77" i="3" a="1"/>
  <c r="E77" i="3" s="1"/>
  <c r="E78" i="3" a="1"/>
  <c r="E78" i="3" s="1"/>
  <c r="E79" i="3" a="1"/>
  <c r="E79" i="3" s="1"/>
  <c r="E80" i="3" a="1"/>
  <c r="E80" i="3" s="1"/>
  <c r="E81" i="3" a="1"/>
  <c r="E81" i="3" s="1"/>
  <c r="E82" i="3" a="1"/>
  <c r="E82" i="3" s="1"/>
  <c r="E83" i="3" a="1"/>
  <c r="E83" i="3" s="1"/>
  <c r="E84" i="3" a="1"/>
  <c r="E84" i="3" s="1"/>
  <c r="E85" i="3" a="1"/>
  <c r="E85" i="3" s="1"/>
  <c r="E86" i="3" a="1"/>
  <c r="E86" i="3"/>
  <c r="E87" i="3" a="1"/>
  <c r="E87" i="3" s="1"/>
  <c r="E88" i="3" a="1"/>
  <c r="E88" i="3" s="1"/>
  <c r="E89" i="3" a="1"/>
  <c r="E89" i="3" s="1"/>
  <c r="E90" i="3" a="1"/>
  <c r="E90" i="3" s="1"/>
  <c r="E91" i="3" a="1"/>
  <c r="E91" i="3" s="1"/>
  <c r="E92" i="3" a="1"/>
  <c r="E92" i="3"/>
  <c r="E93" i="3" a="1"/>
  <c r="E93" i="3" s="1"/>
  <c r="E94" i="3" a="1"/>
  <c r="E94" i="3" s="1"/>
  <c r="E95" i="3" a="1"/>
  <c r="E95" i="3" s="1"/>
  <c r="E96" i="3" a="1"/>
  <c r="E96" i="3" s="1"/>
  <c r="E97" i="3" a="1"/>
  <c r="E97" i="3" s="1"/>
  <c r="E98" i="3" a="1"/>
  <c r="E98" i="3" s="1"/>
  <c r="E99" i="3" a="1"/>
  <c r="E99" i="3" s="1"/>
  <c r="E100" i="3" a="1"/>
  <c r="E100" i="3" s="1"/>
  <c r="E101" i="3" a="1"/>
  <c r="E101" i="3" s="1"/>
  <c r="E102" i="3" a="1"/>
  <c r="E102" i="3" s="1"/>
  <c r="E103" i="3" a="1"/>
  <c r="E103" i="3" s="1"/>
  <c r="E104" i="3" a="1"/>
  <c r="E104" i="3" s="1"/>
  <c r="E105" i="3" a="1"/>
  <c r="E105" i="3" s="1"/>
  <c r="E106" i="3" a="1"/>
  <c r="E106" i="3" s="1"/>
  <c r="E107" i="3" a="1"/>
  <c r="E107" i="3" s="1"/>
  <c r="E108" i="3" a="1"/>
  <c r="E108" i="3" s="1"/>
  <c r="E109" i="3" a="1"/>
  <c r="E109" i="3" s="1"/>
  <c r="E110" i="3" a="1"/>
  <c r="E110" i="3" s="1"/>
  <c r="E111" i="3" a="1"/>
  <c r="E111" i="3" s="1"/>
  <c r="E112" i="3" a="1"/>
  <c r="E112" i="3" s="1"/>
  <c r="E113" i="3" a="1"/>
  <c r="E113" i="3" s="1"/>
  <c r="E114" i="3" a="1"/>
  <c r="E114" i="3" s="1"/>
  <c r="E115" i="3" a="1"/>
  <c r="E115" i="3" s="1"/>
  <c r="E116" i="3" a="1"/>
  <c r="E116" i="3"/>
  <c r="E117" i="3" a="1"/>
  <c r="E117" i="3" s="1"/>
  <c r="E118" i="3" a="1"/>
  <c r="E118" i="3" s="1"/>
  <c r="E119" i="3" a="1"/>
  <c r="E119" i="3" s="1"/>
  <c r="E120" i="3" a="1"/>
  <c r="E120" i="3" s="1"/>
  <c r="E121" i="3" a="1"/>
  <c r="E121" i="3" s="1"/>
  <c r="E122" i="3" a="1"/>
  <c r="E122" i="3"/>
  <c r="E123" i="3" a="1"/>
  <c r="E123" i="3" s="1"/>
  <c r="E124" i="3" a="1"/>
  <c r="E124" i="3" s="1"/>
  <c r="E125" i="3" a="1"/>
  <c r="E125" i="3" s="1"/>
  <c r="E126" i="3" a="1"/>
  <c r="E126" i="3" s="1"/>
  <c r="E127" i="3" a="1"/>
  <c r="E127" i="3" s="1"/>
  <c r="E128" i="3" a="1"/>
  <c r="E128" i="3" s="1"/>
  <c r="E129" i="3" a="1"/>
  <c r="E129" i="3" s="1"/>
  <c r="E130" i="3" a="1"/>
  <c r="E130" i="3" s="1"/>
  <c r="E131" i="3" a="1"/>
  <c r="E131" i="3" s="1"/>
  <c r="E132" i="3" a="1"/>
  <c r="E132" i="3" s="1"/>
  <c r="E133" i="3" a="1"/>
  <c r="E133" i="3" s="1"/>
  <c r="E134" i="3" a="1"/>
  <c r="E134" i="3"/>
  <c r="E135" i="3" a="1"/>
  <c r="E135" i="3" s="1"/>
  <c r="E136" i="3" a="1"/>
  <c r="E136" i="3" s="1"/>
  <c r="E137" i="3" a="1"/>
  <c r="E137" i="3" s="1"/>
  <c r="E138" i="3" a="1"/>
  <c r="E138" i="3" s="1"/>
  <c r="E139" i="3" a="1"/>
  <c r="E139" i="3" s="1"/>
  <c r="E140" i="3" a="1"/>
  <c r="E140" i="3"/>
  <c r="E141" i="3" a="1"/>
  <c r="E141" i="3" s="1"/>
  <c r="E142" i="3" a="1"/>
  <c r="E142" i="3" s="1"/>
  <c r="E143" i="3" a="1"/>
  <c r="E143" i="3" s="1"/>
  <c r="E144" i="3" a="1"/>
  <c r="E144" i="3" s="1"/>
  <c r="E145" i="3" a="1"/>
  <c r="E145" i="3" s="1"/>
  <c r="E2" i="3" a="1"/>
  <c r="E2" i="3" s="1"/>
  <c r="Z3" i="3" a="1"/>
  <c r="Z3" i="3" s="1"/>
  <c r="Z4" i="3" a="1"/>
  <c r="Z4" i="3" s="1"/>
  <c r="Z5" i="3" a="1"/>
  <c r="Z5" i="3" s="1"/>
  <c r="Z6" i="3" a="1"/>
  <c r="Z6" i="3" s="1"/>
  <c r="Z7" i="3" a="1"/>
  <c r="Z7" i="3" s="1"/>
  <c r="Z8" i="3" a="1"/>
  <c r="Z8" i="3" s="1"/>
  <c r="Z9" i="3" a="1"/>
  <c r="Z9" i="3" s="1"/>
  <c r="Z10" i="3" a="1"/>
  <c r="Z10" i="3" s="1"/>
  <c r="Z11" i="3" a="1"/>
  <c r="Z11" i="3" s="1"/>
  <c r="Z12" i="3" a="1"/>
  <c r="Z12" i="3" s="1"/>
  <c r="Z13" i="3" a="1"/>
  <c r="Z13" i="3" s="1"/>
  <c r="Z14" i="3" a="1"/>
  <c r="Z14" i="3" s="1"/>
  <c r="Z15" i="3" a="1"/>
  <c r="Z15" i="3" s="1"/>
  <c r="Z16" i="3" a="1"/>
  <c r="Z16" i="3" s="1"/>
  <c r="Z17" i="3" a="1"/>
  <c r="Z17" i="3" s="1"/>
  <c r="Z18" i="3" a="1"/>
  <c r="Z18" i="3" s="1"/>
  <c r="Z19" i="3" a="1"/>
  <c r="Z19" i="3"/>
  <c r="Z20" i="3" a="1"/>
  <c r="Z20" i="3" s="1"/>
  <c r="Z21" i="3" a="1"/>
  <c r="Z21" i="3" s="1"/>
  <c r="Z22" i="3" a="1"/>
  <c r="Z22" i="3" s="1"/>
  <c r="Z23" i="3" a="1"/>
  <c r="Z23" i="3"/>
  <c r="Z24" i="3" a="1"/>
  <c r="Z24" i="3" s="1"/>
  <c r="Z25" i="3" a="1"/>
  <c r="Z25" i="3" s="1"/>
  <c r="Z26" i="3" a="1"/>
  <c r="Z26" i="3" s="1"/>
  <c r="Z27" i="3" a="1"/>
  <c r="Z27" i="3" s="1"/>
  <c r="Z28" i="3" a="1"/>
  <c r="Z28" i="3" s="1"/>
  <c r="Z29" i="3" a="1"/>
  <c r="Z29" i="3" s="1"/>
  <c r="Z30" i="3" a="1"/>
  <c r="Z30" i="3" s="1"/>
  <c r="Z31" i="3" a="1"/>
  <c r="Z31" i="3" s="1"/>
  <c r="Z32" i="3" a="1"/>
  <c r="Z32" i="3"/>
  <c r="Z33" i="3" a="1"/>
  <c r="Z33" i="3" s="1"/>
  <c r="Z34" i="3" a="1"/>
  <c r="Z34" i="3" s="1"/>
  <c r="Z35" i="3" a="1"/>
  <c r="Z35" i="3" s="1"/>
  <c r="Z36" i="3" a="1"/>
  <c r="Z36" i="3" s="1"/>
  <c r="Z37" i="3" a="1"/>
  <c r="Z37" i="3" s="1"/>
  <c r="Z38" i="3" a="1"/>
  <c r="Z38" i="3" s="1"/>
  <c r="Z39" i="3" a="1"/>
  <c r="Z39" i="3" s="1"/>
  <c r="Z40" i="3" a="1"/>
  <c r="Z40" i="3" s="1"/>
  <c r="Z41" i="3" a="1"/>
  <c r="Z41" i="3" s="1"/>
  <c r="Z42" i="3" a="1"/>
  <c r="Z42" i="3" s="1"/>
  <c r="Z43" i="3" a="1"/>
  <c r="Z43" i="3"/>
  <c r="Z44" i="3" a="1"/>
  <c r="Z44" i="3" s="1"/>
  <c r="Z45" i="3" a="1"/>
  <c r="Z45" i="3" s="1"/>
  <c r="Z46" i="3" a="1"/>
  <c r="Z46" i="3" s="1"/>
  <c r="Z47" i="3" a="1"/>
  <c r="Z47" i="3" s="1"/>
  <c r="Z48" i="3" a="1"/>
  <c r="Z48" i="3" s="1"/>
  <c r="Z49" i="3" a="1"/>
  <c r="Z49" i="3" s="1"/>
  <c r="Z50" i="3" a="1"/>
  <c r="Z50" i="3" s="1"/>
  <c r="Z51" i="3" a="1"/>
  <c r="Z51" i="3" s="1"/>
  <c r="Z52" i="3" a="1"/>
  <c r="Z52" i="3" s="1"/>
  <c r="Z53" i="3" a="1"/>
  <c r="Z53" i="3" s="1"/>
  <c r="Z54" i="3" a="1"/>
  <c r="Z54" i="3" s="1"/>
  <c r="Z55" i="3" a="1"/>
  <c r="Z55" i="3" s="1"/>
  <c r="Z56" i="3" a="1"/>
  <c r="Z56" i="3" s="1"/>
  <c r="Z57" i="3" a="1"/>
  <c r="Z57" i="3" s="1"/>
  <c r="Z58" i="3" a="1"/>
  <c r="Z58" i="3" s="1"/>
  <c r="Z59" i="3" a="1"/>
  <c r="Z59" i="3" s="1"/>
  <c r="Z60" i="3" a="1"/>
  <c r="Z60" i="3" s="1"/>
  <c r="Z61" i="3" a="1"/>
  <c r="Z61" i="3" s="1"/>
  <c r="Z62" i="3" a="1"/>
  <c r="Z62" i="3" s="1"/>
  <c r="Z63" i="3" a="1"/>
  <c r="Z63" i="3" s="1"/>
  <c r="Z64" i="3" a="1"/>
  <c r="Z64" i="3" s="1"/>
  <c r="Z65" i="3" a="1"/>
  <c r="Z65" i="3" s="1"/>
  <c r="Z66" i="3" a="1"/>
  <c r="Z66" i="3" s="1"/>
  <c r="Z67" i="3" a="1"/>
  <c r="Z67" i="3" s="1"/>
  <c r="Z68" i="3" a="1"/>
  <c r="Z68" i="3" s="1"/>
  <c r="Z69" i="3" a="1"/>
  <c r="Z69" i="3" s="1"/>
  <c r="Z70" i="3" a="1"/>
  <c r="Z70" i="3" s="1"/>
  <c r="Z71" i="3" a="1"/>
  <c r="Z71" i="3"/>
  <c r="Z72" i="3" a="1"/>
  <c r="Z72" i="3" s="1"/>
  <c r="Z73" i="3" a="1"/>
  <c r="Z73" i="3" s="1"/>
  <c r="Z74" i="3" a="1"/>
  <c r="Z74" i="3" s="1"/>
  <c r="Z75" i="3" a="1"/>
  <c r="Z75" i="3" s="1"/>
  <c r="Z76" i="3" a="1"/>
  <c r="Z76" i="3" s="1"/>
  <c r="Z77" i="3" a="1"/>
  <c r="Z77" i="3" s="1"/>
  <c r="Z78" i="3" a="1"/>
  <c r="Z78" i="3" s="1"/>
  <c r="Z79" i="3" a="1"/>
  <c r="Z79" i="3" s="1"/>
  <c r="Z80" i="3" a="1"/>
  <c r="Z80" i="3" s="1"/>
  <c r="Z81" i="3" a="1"/>
  <c r="Z81" i="3" s="1"/>
  <c r="Z82" i="3" a="1"/>
  <c r="Z82" i="3" s="1"/>
  <c r="Z83" i="3" a="1"/>
  <c r="Z83" i="3" s="1"/>
  <c r="Z84" i="3" a="1"/>
  <c r="Z84" i="3" s="1"/>
  <c r="Z85" i="3" a="1"/>
  <c r="Z85" i="3" s="1"/>
  <c r="Z86" i="3" a="1"/>
  <c r="Z86" i="3" s="1"/>
  <c r="Z87" i="3" a="1"/>
  <c r="Z87" i="3" s="1"/>
  <c r="Z88" i="3" a="1"/>
  <c r="Z88" i="3" s="1"/>
  <c r="Z89" i="3" a="1"/>
  <c r="Z89" i="3" s="1"/>
  <c r="Z90" i="3" a="1"/>
  <c r="Z90" i="3" s="1"/>
  <c r="Z91" i="3" a="1"/>
  <c r="Z91" i="3"/>
  <c r="Z92" i="3" a="1"/>
  <c r="Z92" i="3" s="1"/>
  <c r="Z93" i="3" a="1"/>
  <c r="Z93" i="3" s="1"/>
  <c r="Z94" i="3" a="1"/>
  <c r="Z94" i="3" s="1"/>
  <c r="Z95" i="3" a="1"/>
  <c r="Z95" i="3" s="1"/>
  <c r="Z96" i="3" a="1"/>
  <c r="Z96" i="3" s="1"/>
  <c r="Z97" i="3" a="1"/>
  <c r="Z97" i="3" s="1"/>
  <c r="Z98" i="3" a="1"/>
  <c r="Z98" i="3" s="1"/>
  <c r="Z99" i="3" a="1"/>
  <c r="Z99" i="3" s="1"/>
  <c r="Z100" i="3" a="1"/>
  <c r="Z100" i="3" s="1"/>
  <c r="Z101" i="3" a="1"/>
  <c r="Z101" i="3" s="1"/>
  <c r="Z102" i="3" a="1"/>
  <c r="Z102" i="3" s="1"/>
  <c r="Z103" i="3" a="1"/>
  <c r="Z103" i="3" s="1"/>
  <c r="Z104" i="3" a="1"/>
  <c r="Z104" i="3" s="1"/>
  <c r="Z105" i="3" a="1"/>
  <c r="Z105" i="3" s="1"/>
  <c r="Z106" i="3" a="1"/>
  <c r="Z106" i="3" s="1"/>
  <c r="Z107" i="3" a="1"/>
  <c r="Z107" i="3" s="1"/>
  <c r="Z108" i="3" a="1"/>
  <c r="Z108" i="3" s="1"/>
  <c r="Z109" i="3" a="1"/>
  <c r="Z109" i="3" s="1"/>
  <c r="Z110" i="3" a="1"/>
  <c r="Z110" i="3" s="1"/>
  <c r="Z111" i="3" a="1"/>
  <c r="Z111" i="3" s="1"/>
  <c r="Z112" i="3" a="1"/>
  <c r="Z112" i="3" s="1"/>
  <c r="Z113" i="3" a="1"/>
  <c r="Z113" i="3" s="1"/>
  <c r="Z114" i="3" a="1"/>
  <c r="Z114" i="3" s="1"/>
  <c r="Z115" i="3" a="1"/>
  <c r="Z115" i="3" s="1"/>
  <c r="Z116" i="3" a="1"/>
  <c r="Z116" i="3" s="1"/>
  <c r="Z117" i="3" a="1"/>
  <c r="Z117" i="3" s="1"/>
  <c r="Z118" i="3" a="1"/>
  <c r="Z118" i="3" s="1"/>
  <c r="Z119" i="3" a="1"/>
  <c r="Z119" i="3"/>
  <c r="Z120" i="3" a="1"/>
  <c r="Z120" i="3" s="1"/>
  <c r="Z121" i="3" a="1"/>
  <c r="Z121" i="3" s="1"/>
  <c r="Z122" i="3" a="1"/>
  <c r="Z122" i="3" s="1"/>
  <c r="Z123" i="3" a="1"/>
  <c r="Z123" i="3" s="1"/>
  <c r="Z124" i="3" a="1"/>
  <c r="Z124" i="3" s="1"/>
  <c r="Z125" i="3" a="1"/>
  <c r="Z125" i="3" s="1"/>
  <c r="Z126" i="3" a="1"/>
  <c r="Z126" i="3" s="1"/>
  <c r="Z127" i="3" a="1"/>
  <c r="Z127" i="3" s="1"/>
  <c r="Z128" i="3" a="1"/>
  <c r="Z128" i="3" s="1"/>
  <c r="Z129" i="3" a="1"/>
  <c r="Z129" i="3" s="1"/>
  <c r="Z130" i="3" a="1"/>
  <c r="Z130" i="3" s="1"/>
  <c r="Z131" i="3" a="1"/>
  <c r="Z131" i="3" s="1"/>
  <c r="Z132" i="3" a="1"/>
  <c r="Z132" i="3" s="1"/>
  <c r="Z133" i="3" a="1"/>
  <c r="Z133" i="3" s="1"/>
  <c r="Z134" i="3" a="1"/>
  <c r="Z134" i="3" s="1"/>
  <c r="Z135" i="3" a="1"/>
  <c r="Z135" i="3" s="1"/>
  <c r="Z136" i="3" a="1"/>
  <c r="Z136" i="3" s="1"/>
  <c r="Z137" i="3" a="1"/>
  <c r="Z137" i="3" s="1"/>
  <c r="Z138" i="3" a="1"/>
  <c r="Z138" i="3" s="1"/>
  <c r="Z139" i="3" a="1"/>
  <c r="Z139" i="3"/>
  <c r="Z140" i="3" a="1"/>
  <c r="Z140" i="3" s="1"/>
  <c r="Z141" i="3" a="1"/>
  <c r="Z141" i="3" s="1"/>
  <c r="Z142" i="3" a="1"/>
  <c r="Z142" i="3" s="1"/>
  <c r="Z143" i="3" a="1"/>
  <c r="Z143" i="3" s="1"/>
  <c r="Z144" i="3" a="1"/>
  <c r="Z144" i="3" s="1"/>
  <c r="Z145" i="3" a="1"/>
  <c r="Z145" i="3" s="1"/>
  <c r="Z2" i="3" a="1"/>
  <c r="Z2" i="3" s="1"/>
  <c r="Y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88" i="3"/>
  <c r="Y89" i="3"/>
  <c r="Y90" i="3"/>
  <c r="Y91" i="3"/>
  <c r="Y92" i="3"/>
  <c r="Y93" i="3"/>
  <c r="Y94" i="3"/>
  <c r="Y95" i="3"/>
  <c r="Y96" i="3"/>
  <c r="Y97" i="3"/>
  <c r="Y98" i="3"/>
  <c r="Y99" i="3"/>
  <c r="Y100" i="3"/>
  <c r="Y101" i="3"/>
  <c r="Y102" i="3"/>
  <c r="Y103" i="3"/>
  <c r="Y104" i="3"/>
  <c r="Y105" i="3"/>
  <c r="Y106" i="3"/>
  <c r="Y107" i="3"/>
  <c r="Y108" i="3"/>
  <c r="Y109" i="3"/>
  <c r="Y110" i="3"/>
  <c r="Y111" i="3"/>
  <c r="Y112" i="3"/>
  <c r="Y113" i="3"/>
  <c r="Y114" i="3"/>
  <c r="Y115" i="3"/>
  <c r="Y116" i="3"/>
  <c r="Y117" i="3"/>
  <c r="Y118" i="3"/>
  <c r="Y119" i="3"/>
  <c r="Y120" i="3"/>
  <c r="Y121" i="3"/>
  <c r="Y122" i="3"/>
  <c r="Y123" i="3"/>
  <c r="Y124" i="3"/>
  <c r="Y125" i="3"/>
  <c r="Y126" i="3"/>
  <c r="Y127" i="3"/>
  <c r="Y128" i="3"/>
  <c r="Y129" i="3"/>
  <c r="Y130" i="3"/>
  <c r="Y131" i="3"/>
  <c r="Y132" i="3"/>
  <c r="Y133" i="3"/>
  <c r="Y134" i="3"/>
  <c r="Y135" i="3"/>
  <c r="Y136" i="3"/>
  <c r="Y137" i="3"/>
  <c r="Y138" i="3"/>
  <c r="Y139" i="3"/>
  <c r="Y140" i="3"/>
  <c r="Y141" i="3"/>
  <c r="Y142" i="3"/>
  <c r="Y143" i="3"/>
  <c r="Y144" i="3"/>
  <c r="Y145" i="3"/>
  <c r="Y2" i="3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98" i="3"/>
  <c r="W99" i="3"/>
  <c r="W100" i="3"/>
  <c r="W101" i="3"/>
  <c r="W102" i="3"/>
  <c r="W103" i="3"/>
  <c r="W104" i="3"/>
  <c r="W105" i="3"/>
  <c r="W106" i="3"/>
  <c r="W107" i="3"/>
  <c r="W108" i="3"/>
  <c r="W109" i="3"/>
  <c r="W110" i="3"/>
  <c r="W111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129" i="3"/>
  <c r="W130" i="3"/>
  <c r="W131" i="3"/>
  <c r="W132" i="3"/>
  <c r="W133" i="3"/>
  <c r="W134" i="3"/>
  <c r="W135" i="3"/>
  <c r="W136" i="3"/>
  <c r="W137" i="3"/>
  <c r="W138" i="3"/>
  <c r="W139" i="3"/>
  <c r="W140" i="3"/>
  <c r="W141" i="3"/>
  <c r="W142" i="3"/>
  <c r="W143" i="3"/>
  <c r="W144" i="3"/>
  <c r="W145" i="3"/>
  <c r="W2" i="3"/>
  <c r="V3" i="3"/>
  <c r="X3" i="3" s="1"/>
  <c r="V4" i="3"/>
  <c r="X4" i="3" s="1"/>
  <c r="V5" i="3"/>
  <c r="X5" i="3" s="1"/>
  <c r="V6" i="3"/>
  <c r="X6" i="3" s="1"/>
  <c r="V7" i="3"/>
  <c r="X7" i="3" s="1"/>
  <c r="V8" i="3"/>
  <c r="X8" i="3" s="1"/>
  <c r="V9" i="3"/>
  <c r="X9" i="3" s="1"/>
  <c r="V10" i="3"/>
  <c r="X10" i="3" s="1"/>
  <c r="V11" i="3"/>
  <c r="X11" i="3" s="1"/>
  <c r="V12" i="3"/>
  <c r="X12" i="3" s="1"/>
  <c r="V13" i="3"/>
  <c r="X13" i="3" s="1"/>
  <c r="V14" i="3"/>
  <c r="X14" i="3" s="1"/>
  <c r="V15" i="3"/>
  <c r="X15" i="3" s="1"/>
  <c r="V16" i="3"/>
  <c r="X16" i="3" s="1"/>
  <c r="V17" i="3"/>
  <c r="X17" i="3" s="1"/>
  <c r="V18" i="3"/>
  <c r="X18" i="3" s="1"/>
  <c r="V19" i="3"/>
  <c r="X19" i="3" s="1"/>
  <c r="V20" i="3"/>
  <c r="X20" i="3" s="1"/>
  <c r="V21" i="3"/>
  <c r="X21" i="3" s="1"/>
  <c r="V22" i="3"/>
  <c r="X22" i="3" s="1"/>
  <c r="V23" i="3"/>
  <c r="X23" i="3" s="1"/>
  <c r="V24" i="3"/>
  <c r="X24" i="3" s="1"/>
  <c r="V25" i="3"/>
  <c r="X25" i="3" s="1"/>
  <c r="V26" i="3"/>
  <c r="X26" i="3" s="1"/>
  <c r="V27" i="3"/>
  <c r="X27" i="3" s="1"/>
  <c r="V28" i="3"/>
  <c r="X28" i="3" s="1"/>
  <c r="V29" i="3"/>
  <c r="X29" i="3" s="1"/>
  <c r="V30" i="3"/>
  <c r="X30" i="3" s="1"/>
  <c r="V31" i="3"/>
  <c r="X31" i="3" s="1"/>
  <c r="V32" i="3"/>
  <c r="X32" i="3" s="1"/>
  <c r="V33" i="3"/>
  <c r="X33" i="3" s="1"/>
  <c r="V34" i="3"/>
  <c r="X34" i="3" s="1"/>
  <c r="V35" i="3"/>
  <c r="X35" i="3" s="1"/>
  <c r="V36" i="3"/>
  <c r="X36" i="3" s="1"/>
  <c r="V37" i="3"/>
  <c r="X37" i="3" s="1"/>
  <c r="V38" i="3"/>
  <c r="V39" i="3"/>
  <c r="X39" i="3" s="1"/>
  <c r="V40" i="3"/>
  <c r="X40" i="3" s="1"/>
  <c r="V41" i="3"/>
  <c r="X41" i="3" s="1"/>
  <c r="V42" i="3"/>
  <c r="X42" i="3" s="1"/>
  <c r="V43" i="3"/>
  <c r="X43" i="3" s="1"/>
  <c r="V44" i="3"/>
  <c r="X44" i="3" s="1"/>
  <c r="V45" i="3"/>
  <c r="X45" i="3" s="1"/>
  <c r="V46" i="3"/>
  <c r="X46" i="3" s="1"/>
  <c r="V47" i="3"/>
  <c r="X47" i="3" s="1"/>
  <c r="V48" i="3"/>
  <c r="X48" i="3" s="1"/>
  <c r="V49" i="3"/>
  <c r="X49" i="3" s="1"/>
  <c r="V50" i="3"/>
  <c r="X50" i="3" s="1"/>
  <c r="V51" i="3"/>
  <c r="X51" i="3" s="1"/>
  <c r="V52" i="3"/>
  <c r="X52" i="3" s="1"/>
  <c r="V53" i="3"/>
  <c r="X53" i="3" s="1"/>
  <c r="V54" i="3"/>
  <c r="X54" i="3" s="1"/>
  <c r="V55" i="3"/>
  <c r="V56" i="3"/>
  <c r="X56" i="3" s="1"/>
  <c r="V57" i="3"/>
  <c r="X57" i="3" s="1"/>
  <c r="V58" i="3"/>
  <c r="X58" i="3" s="1"/>
  <c r="V59" i="3"/>
  <c r="X59" i="3" s="1"/>
  <c r="V60" i="3"/>
  <c r="X60" i="3" s="1"/>
  <c r="V61" i="3"/>
  <c r="X61" i="3" s="1"/>
  <c r="V62" i="3"/>
  <c r="X62" i="3" s="1"/>
  <c r="V63" i="3"/>
  <c r="X63" i="3" s="1"/>
  <c r="V64" i="3"/>
  <c r="X64" i="3" s="1"/>
  <c r="V65" i="3"/>
  <c r="X65" i="3" s="1"/>
  <c r="V66" i="3"/>
  <c r="X66" i="3" s="1"/>
  <c r="V67" i="3"/>
  <c r="X67" i="3" s="1"/>
  <c r="V68" i="3"/>
  <c r="X68" i="3" s="1"/>
  <c r="V69" i="3"/>
  <c r="X69" i="3" s="1"/>
  <c r="V70" i="3"/>
  <c r="V71" i="3"/>
  <c r="X71" i="3" s="1"/>
  <c r="V72" i="3"/>
  <c r="X72" i="3" s="1"/>
  <c r="V73" i="3"/>
  <c r="X73" i="3" s="1"/>
  <c r="V74" i="3"/>
  <c r="X74" i="3" s="1"/>
  <c r="V75" i="3"/>
  <c r="X75" i="3" s="1"/>
  <c r="V76" i="3"/>
  <c r="X76" i="3" s="1"/>
  <c r="V77" i="3"/>
  <c r="X77" i="3" s="1"/>
  <c r="V78" i="3"/>
  <c r="X78" i="3" s="1"/>
  <c r="V79" i="3"/>
  <c r="X79" i="3" s="1"/>
  <c r="V80" i="3"/>
  <c r="X80" i="3" s="1"/>
  <c r="V81" i="3"/>
  <c r="X81" i="3" s="1"/>
  <c r="V82" i="3"/>
  <c r="X82" i="3" s="1"/>
  <c r="V83" i="3"/>
  <c r="X83" i="3" s="1"/>
  <c r="V84" i="3"/>
  <c r="X84" i="3" s="1"/>
  <c r="V85" i="3"/>
  <c r="X85" i="3" s="1"/>
  <c r="V86" i="3"/>
  <c r="X86" i="3" s="1"/>
  <c r="V87" i="3"/>
  <c r="X87" i="3" s="1"/>
  <c r="V88" i="3"/>
  <c r="X88" i="3" s="1"/>
  <c r="V89" i="3"/>
  <c r="X89" i="3" s="1"/>
  <c r="V90" i="3"/>
  <c r="X90" i="3" s="1"/>
  <c r="V91" i="3"/>
  <c r="X91" i="3" s="1"/>
  <c r="V92" i="3"/>
  <c r="X92" i="3" s="1"/>
  <c r="V93" i="3"/>
  <c r="X93" i="3" s="1"/>
  <c r="V94" i="3"/>
  <c r="X94" i="3" s="1"/>
  <c r="V95" i="3"/>
  <c r="X95" i="3" s="1"/>
  <c r="V96" i="3"/>
  <c r="X96" i="3" s="1"/>
  <c r="V97" i="3"/>
  <c r="X97" i="3" s="1"/>
  <c r="V98" i="3"/>
  <c r="X98" i="3" s="1"/>
  <c r="V99" i="3"/>
  <c r="X99" i="3" s="1"/>
  <c r="V100" i="3"/>
  <c r="X100" i="3" s="1"/>
  <c r="V101" i="3"/>
  <c r="X101" i="3" s="1"/>
  <c r="V102" i="3"/>
  <c r="X102" i="3" s="1"/>
  <c r="V103" i="3"/>
  <c r="X103" i="3" s="1"/>
  <c r="V104" i="3"/>
  <c r="X104" i="3" s="1"/>
  <c r="V105" i="3"/>
  <c r="X105" i="3" s="1"/>
  <c r="V106" i="3"/>
  <c r="X106" i="3" s="1"/>
  <c r="V107" i="3"/>
  <c r="X107" i="3" s="1"/>
  <c r="V108" i="3"/>
  <c r="X108" i="3" s="1"/>
  <c r="V109" i="3"/>
  <c r="X109" i="3" s="1"/>
  <c r="V110" i="3"/>
  <c r="X110" i="3" s="1"/>
  <c r="V111" i="3"/>
  <c r="X111" i="3" s="1"/>
  <c r="V112" i="3"/>
  <c r="X112" i="3" s="1"/>
  <c r="V113" i="3"/>
  <c r="X113" i="3" s="1"/>
  <c r="V114" i="3"/>
  <c r="X114" i="3" s="1"/>
  <c r="V115" i="3"/>
  <c r="X115" i="3" s="1"/>
  <c r="V116" i="3"/>
  <c r="X116" i="3" s="1"/>
  <c r="V117" i="3"/>
  <c r="X117" i="3" s="1"/>
  <c r="V118" i="3"/>
  <c r="X118" i="3" s="1"/>
  <c r="V119" i="3"/>
  <c r="X119" i="3" s="1"/>
  <c r="V120" i="3"/>
  <c r="X120" i="3" s="1"/>
  <c r="V121" i="3"/>
  <c r="X121" i="3" s="1"/>
  <c r="V122" i="3"/>
  <c r="X122" i="3" s="1"/>
  <c r="V123" i="3"/>
  <c r="X123" i="3" s="1"/>
  <c r="V124" i="3"/>
  <c r="X124" i="3" s="1"/>
  <c r="V125" i="3"/>
  <c r="X125" i="3" s="1"/>
  <c r="V126" i="3"/>
  <c r="X126" i="3" s="1"/>
  <c r="V127" i="3"/>
  <c r="X127" i="3" s="1"/>
  <c r="V128" i="3"/>
  <c r="X128" i="3" s="1"/>
  <c r="V129" i="3"/>
  <c r="V130" i="3"/>
  <c r="X130" i="3" s="1"/>
  <c r="V131" i="3"/>
  <c r="X131" i="3" s="1"/>
  <c r="V132" i="3"/>
  <c r="X132" i="3" s="1"/>
  <c r="V133" i="3"/>
  <c r="X133" i="3" s="1"/>
  <c r="V134" i="3"/>
  <c r="X134" i="3" s="1"/>
  <c r="V135" i="3"/>
  <c r="X135" i="3" s="1"/>
  <c r="V136" i="3"/>
  <c r="X136" i="3" s="1"/>
  <c r="V137" i="3"/>
  <c r="X137" i="3" s="1"/>
  <c r="V138" i="3"/>
  <c r="X138" i="3" s="1"/>
  <c r="V139" i="3"/>
  <c r="X139" i="3" s="1"/>
  <c r="V140" i="3"/>
  <c r="X140" i="3" s="1"/>
  <c r="V141" i="3"/>
  <c r="X141" i="3" s="1"/>
  <c r="V142" i="3"/>
  <c r="X142" i="3" s="1"/>
  <c r="V143" i="3"/>
  <c r="X143" i="3" s="1"/>
  <c r="V144" i="3"/>
  <c r="X144" i="3" s="1"/>
  <c r="V145" i="3"/>
  <c r="X145" i="3" s="1"/>
  <c r="V2" i="3"/>
  <c r="X2" i="3" s="1"/>
  <c r="Q12" i="3"/>
  <c r="T3" i="3" a="1"/>
  <c r="T3" i="3" s="1"/>
  <c r="U3" i="3" s="1"/>
  <c r="T4" i="3" a="1"/>
  <c r="T4" i="3" s="1"/>
  <c r="U4" i="3" s="1"/>
  <c r="T5" i="3" a="1"/>
  <c r="T5" i="3" s="1"/>
  <c r="U5" i="3" s="1"/>
  <c r="T6" i="3" a="1"/>
  <c r="T6" i="3" s="1"/>
  <c r="U6" i="3" s="1"/>
  <c r="T7" i="3" a="1"/>
  <c r="T7" i="3" s="1"/>
  <c r="U7" i="3" s="1"/>
  <c r="T8" i="3" a="1"/>
  <c r="T8" i="3" s="1"/>
  <c r="U8" i="3" s="1"/>
  <c r="T9" i="3" a="1"/>
  <c r="T9" i="3" s="1"/>
  <c r="U9" i="3" s="1"/>
  <c r="T10" i="3" a="1"/>
  <c r="T10" i="3" s="1"/>
  <c r="U10" i="3" s="1"/>
  <c r="T11" i="3" a="1"/>
  <c r="T11" i="3" s="1"/>
  <c r="T12" i="3" a="1"/>
  <c r="T12" i="3" s="1"/>
  <c r="U12" i="3" s="1"/>
  <c r="T13" i="3" a="1"/>
  <c r="T13" i="3" s="1"/>
  <c r="T14" i="3" a="1"/>
  <c r="T14" i="3" s="1"/>
  <c r="T15" i="3" a="1"/>
  <c r="T15" i="3" s="1"/>
  <c r="U15" i="3" s="1"/>
  <c r="T16" i="3" a="1"/>
  <c r="T16" i="3" s="1"/>
  <c r="U16" i="3" s="1"/>
  <c r="T17" i="3" a="1"/>
  <c r="T17" i="3" s="1"/>
  <c r="U17" i="3" s="1"/>
  <c r="T18" i="3" a="1"/>
  <c r="T18" i="3" s="1"/>
  <c r="U18" i="3" s="1"/>
  <c r="T19" i="3" a="1"/>
  <c r="T19" i="3" s="1"/>
  <c r="U19" i="3" s="1"/>
  <c r="T20" i="3" a="1"/>
  <c r="T20" i="3" s="1"/>
  <c r="U20" i="3" s="1"/>
  <c r="T21" i="3" a="1"/>
  <c r="T21" i="3" s="1"/>
  <c r="U21" i="3" s="1"/>
  <c r="T22" i="3" a="1"/>
  <c r="T22" i="3" s="1"/>
  <c r="U22" i="3" s="1"/>
  <c r="T23" i="3" a="1"/>
  <c r="T23" i="3" s="1"/>
  <c r="U23" i="3" s="1"/>
  <c r="T24" i="3" a="1"/>
  <c r="T24" i="3" s="1"/>
  <c r="U24" i="3" s="1"/>
  <c r="T25" i="3" a="1"/>
  <c r="T25" i="3" s="1"/>
  <c r="T26" i="3" a="1"/>
  <c r="T26" i="3" s="1"/>
  <c r="T27" i="3" a="1"/>
  <c r="T27" i="3" s="1"/>
  <c r="U27" i="3" s="1"/>
  <c r="T28" i="3" a="1"/>
  <c r="T28" i="3" s="1"/>
  <c r="U28" i="3" s="1"/>
  <c r="T29" i="3" a="1"/>
  <c r="T29" i="3" s="1"/>
  <c r="U29" i="3" s="1"/>
  <c r="T30" i="3" a="1"/>
  <c r="T30" i="3" s="1"/>
  <c r="U30" i="3" s="1"/>
  <c r="T31" i="3" a="1"/>
  <c r="T31" i="3" s="1"/>
  <c r="U31" i="3" s="1"/>
  <c r="T32" i="3" a="1"/>
  <c r="T32" i="3" s="1"/>
  <c r="U32" i="3" s="1"/>
  <c r="T33" i="3" a="1"/>
  <c r="T33" i="3" s="1"/>
  <c r="U33" i="3" s="1"/>
  <c r="T34" i="3" a="1"/>
  <c r="T34" i="3" s="1"/>
  <c r="U34" i="3" s="1"/>
  <c r="T35" i="3" a="1"/>
  <c r="T35" i="3" s="1"/>
  <c r="U35" i="3" s="1"/>
  <c r="T36" i="3" a="1"/>
  <c r="T36" i="3" s="1"/>
  <c r="U36" i="3" s="1"/>
  <c r="T37" i="3" a="1"/>
  <c r="T37" i="3" s="1"/>
  <c r="T38" i="3" a="1"/>
  <c r="T38" i="3" s="1"/>
  <c r="T39" i="3" a="1"/>
  <c r="T39" i="3" s="1"/>
  <c r="U39" i="3" s="1"/>
  <c r="T40" i="3" a="1"/>
  <c r="T40" i="3" s="1"/>
  <c r="U40" i="3" s="1"/>
  <c r="T41" i="3" a="1"/>
  <c r="T41" i="3" s="1"/>
  <c r="U41" i="3" s="1"/>
  <c r="T42" i="3" a="1"/>
  <c r="T42" i="3" s="1"/>
  <c r="U42" i="3" s="1"/>
  <c r="T43" i="3" a="1"/>
  <c r="T43" i="3" s="1"/>
  <c r="U43" i="3" s="1"/>
  <c r="T44" i="3" a="1"/>
  <c r="T44" i="3" s="1"/>
  <c r="U44" i="3" s="1"/>
  <c r="T45" i="3" a="1"/>
  <c r="T45" i="3" s="1"/>
  <c r="U45" i="3" s="1"/>
  <c r="T46" i="3" a="1"/>
  <c r="T46" i="3" s="1"/>
  <c r="U46" i="3" s="1"/>
  <c r="T47" i="3" a="1"/>
  <c r="T47" i="3" s="1"/>
  <c r="U47" i="3" s="1"/>
  <c r="T48" i="3" a="1"/>
  <c r="T48" i="3" s="1"/>
  <c r="U48" i="3" s="1"/>
  <c r="T49" i="3" a="1"/>
  <c r="T49" i="3" s="1"/>
  <c r="T50" i="3" a="1"/>
  <c r="T50" i="3" s="1"/>
  <c r="T51" i="3" a="1"/>
  <c r="T51" i="3" s="1"/>
  <c r="U51" i="3" s="1"/>
  <c r="T52" i="3" a="1"/>
  <c r="T52" i="3" s="1"/>
  <c r="U52" i="3" s="1"/>
  <c r="T53" i="3" a="1"/>
  <c r="T53" i="3" s="1"/>
  <c r="U53" i="3" s="1"/>
  <c r="T54" i="3" a="1"/>
  <c r="T54" i="3" s="1"/>
  <c r="U54" i="3" s="1"/>
  <c r="T55" i="3" a="1"/>
  <c r="T55" i="3" s="1"/>
  <c r="U55" i="3" s="1"/>
  <c r="T56" i="3" a="1"/>
  <c r="T56" i="3" s="1"/>
  <c r="U56" i="3" s="1"/>
  <c r="T57" i="3" a="1"/>
  <c r="T57" i="3" s="1"/>
  <c r="U57" i="3" s="1"/>
  <c r="T58" i="3" a="1"/>
  <c r="T58" i="3" s="1"/>
  <c r="U58" i="3" s="1"/>
  <c r="T59" i="3" a="1"/>
  <c r="T59" i="3" s="1"/>
  <c r="U59" i="3" s="1"/>
  <c r="T60" i="3" a="1"/>
  <c r="T60" i="3" s="1"/>
  <c r="U60" i="3" s="1"/>
  <c r="T61" i="3" a="1"/>
  <c r="T61" i="3" s="1"/>
  <c r="T62" i="3" a="1"/>
  <c r="T62" i="3" s="1"/>
  <c r="T63" i="3" a="1"/>
  <c r="T63" i="3" s="1"/>
  <c r="U63" i="3" s="1"/>
  <c r="T64" i="3" a="1"/>
  <c r="T64" i="3" s="1"/>
  <c r="U64" i="3" s="1"/>
  <c r="T65" i="3" a="1"/>
  <c r="T65" i="3" s="1"/>
  <c r="U65" i="3" s="1"/>
  <c r="T66" i="3" a="1"/>
  <c r="T66" i="3" s="1"/>
  <c r="U66" i="3" s="1"/>
  <c r="T67" i="3" a="1"/>
  <c r="T67" i="3" s="1"/>
  <c r="U67" i="3" s="1"/>
  <c r="T68" i="3" a="1"/>
  <c r="T68" i="3" s="1"/>
  <c r="U68" i="3" s="1"/>
  <c r="T69" i="3" a="1"/>
  <c r="T69" i="3" s="1"/>
  <c r="U69" i="3" s="1"/>
  <c r="T70" i="3" a="1"/>
  <c r="T70" i="3" s="1"/>
  <c r="U70" i="3" s="1"/>
  <c r="T71" i="3" a="1"/>
  <c r="T71" i="3" s="1"/>
  <c r="U71" i="3" s="1"/>
  <c r="T72" i="3" a="1"/>
  <c r="T72" i="3" s="1"/>
  <c r="U72" i="3" s="1"/>
  <c r="T73" i="3" a="1"/>
  <c r="T73" i="3" s="1"/>
  <c r="T74" i="3" a="1"/>
  <c r="T74" i="3" s="1"/>
  <c r="T75" i="3" a="1"/>
  <c r="T75" i="3" s="1"/>
  <c r="U75" i="3" s="1"/>
  <c r="T76" i="3" a="1"/>
  <c r="T76" i="3" s="1"/>
  <c r="U76" i="3" s="1"/>
  <c r="T77" i="3" a="1"/>
  <c r="T77" i="3" s="1"/>
  <c r="U77" i="3" s="1"/>
  <c r="T78" i="3" a="1"/>
  <c r="T78" i="3" s="1"/>
  <c r="U78" i="3" s="1"/>
  <c r="T79" i="3" a="1"/>
  <c r="T79" i="3" s="1"/>
  <c r="U79" i="3" s="1"/>
  <c r="T80" i="3" a="1"/>
  <c r="T80" i="3" s="1"/>
  <c r="U80" i="3" s="1"/>
  <c r="T81" i="3" a="1"/>
  <c r="T81" i="3" s="1"/>
  <c r="U81" i="3" s="1"/>
  <c r="T82" i="3" a="1"/>
  <c r="T82" i="3" s="1"/>
  <c r="U82" i="3" s="1"/>
  <c r="T83" i="3" a="1"/>
  <c r="T83" i="3" s="1"/>
  <c r="U83" i="3" s="1"/>
  <c r="T84" i="3" a="1"/>
  <c r="T84" i="3" s="1"/>
  <c r="U84" i="3" s="1"/>
  <c r="T85" i="3" a="1"/>
  <c r="T85" i="3" s="1"/>
  <c r="T86" i="3" a="1"/>
  <c r="T86" i="3" s="1"/>
  <c r="T87" i="3" a="1"/>
  <c r="T87" i="3" s="1"/>
  <c r="U87" i="3" s="1"/>
  <c r="T88" i="3" a="1"/>
  <c r="T88" i="3" s="1"/>
  <c r="U88" i="3" s="1"/>
  <c r="T89" i="3" a="1"/>
  <c r="T89" i="3" s="1"/>
  <c r="U89" i="3" s="1"/>
  <c r="T90" i="3" a="1"/>
  <c r="T90" i="3" s="1"/>
  <c r="U90" i="3" s="1"/>
  <c r="T91" i="3" a="1"/>
  <c r="T91" i="3" s="1"/>
  <c r="U91" i="3" s="1"/>
  <c r="T92" i="3" a="1"/>
  <c r="T92" i="3" s="1"/>
  <c r="U92" i="3" s="1"/>
  <c r="T93" i="3" a="1"/>
  <c r="T93" i="3" s="1"/>
  <c r="U93" i="3" s="1"/>
  <c r="T94" i="3" a="1"/>
  <c r="T94" i="3" s="1"/>
  <c r="U94" i="3" s="1"/>
  <c r="T95" i="3" a="1"/>
  <c r="T95" i="3" s="1"/>
  <c r="U95" i="3" s="1"/>
  <c r="T96" i="3" a="1"/>
  <c r="T96" i="3" s="1"/>
  <c r="U96" i="3" s="1"/>
  <c r="T97" i="3" a="1"/>
  <c r="T97" i="3" s="1"/>
  <c r="T98" i="3" a="1"/>
  <c r="T98" i="3" s="1"/>
  <c r="T99" i="3" a="1"/>
  <c r="T99" i="3" s="1"/>
  <c r="U99" i="3" s="1"/>
  <c r="T100" i="3" a="1"/>
  <c r="T100" i="3" s="1"/>
  <c r="U100" i="3" s="1"/>
  <c r="T101" i="3" a="1"/>
  <c r="T101" i="3" s="1"/>
  <c r="U101" i="3" s="1"/>
  <c r="T102" i="3" a="1"/>
  <c r="T102" i="3" s="1"/>
  <c r="U102" i="3" s="1"/>
  <c r="T103" i="3" a="1"/>
  <c r="T103" i="3" s="1"/>
  <c r="U103" i="3" s="1"/>
  <c r="T104" i="3" a="1"/>
  <c r="T104" i="3" s="1"/>
  <c r="U104" i="3" s="1"/>
  <c r="T105" i="3" a="1"/>
  <c r="T105" i="3" s="1"/>
  <c r="U105" i="3" s="1"/>
  <c r="T106" i="3" a="1"/>
  <c r="T106" i="3" s="1"/>
  <c r="U106" i="3" s="1"/>
  <c r="T107" i="3" a="1"/>
  <c r="T107" i="3" s="1"/>
  <c r="U107" i="3" s="1"/>
  <c r="T108" i="3" a="1"/>
  <c r="T108" i="3" s="1"/>
  <c r="U108" i="3" s="1"/>
  <c r="T109" i="3" a="1"/>
  <c r="T109" i="3" s="1"/>
  <c r="T110" i="3" a="1"/>
  <c r="T110" i="3" s="1"/>
  <c r="T111" i="3" a="1"/>
  <c r="T111" i="3" s="1"/>
  <c r="U111" i="3" s="1"/>
  <c r="T112" i="3" a="1"/>
  <c r="T112" i="3" s="1"/>
  <c r="U112" i="3" s="1"/>
  <c r="T113" i="3" a="1"/>
  <c r="T113" i="3" s="1"/>
  <c r="U113" i="3" s="1"/>
  <c r="T114" i="3" a="1"/>
  <c r="T114" i="3" s="1"/>
  <c r="U114" i="3" s="1"/>
  <c r="T115" i="3" a="1"/>
  <c r="T115" i="3" s="1"/>
  <c r="U115" i="3" s="1"/>
  <c r="T116" i="3" a="1"/>
  <c r="T116" i="3" s="1"/>
  <c r="U116" i="3" s="1"/>
  <c r="T117" i="3" a="1"/>
  <c r="T117" i="3" s="1"/>
  <c r="U117" i="3" s="1"/>
  <c r="T118" i="3" a="1"/>
  <c r="T118" i="3" s="1"/>
  <c r="U118" i="3" s="1"/>
  <c r="T119" i="3" a="1"/>
  <c r="T119" i="3" s="1"/>
  <c r="U119" i="3" s="1"/>
  <c r="T120" i="3" a="1"/>
  <c r="T120" i="3" s="1"/>
  <c r="U120" i="3" s="1"/>
  <c r="T121" i="3" a="1"/>
  <c r="T121" i="3" s="1"/>
  <c r="T122" i="3" a="1"/>
  <c r="T122" i="3" s="1"/>
  <c r="T123" i="3" a="1"/>
  <c r="T123" i="3" s="1"/>
  <c r="U123" i="3" s="1"/>
  <c r="T124" i="3" a="1"/>
  <c r="T124" i="3" s="1"/>
  <c r="U124" i="3" s="1"/>
  <c r="T125" i="3" a="1"/>
  <c r="T125" i="3" s="1"/>
  <c r="U125" i="3" s="1"/>
  <c r="T126" i="3" a="1"/>
  <c r="T126" i="3" s="1"/>
  <c r="U126" i="3" s="1"/>
  <c r="T127" i="3" a="1"/>
  <c r="T127" i="3" s="1"/>
  <c r="U127" i="3" s="1"/>
  <c r="T128" i="3" a="1"/>
  <c r="T128" i="3" s="1"/>
  <c r="U128" i="3" s="1"/>
  <c r="T129" i="3" a="1"/>
  <c r="T129" i="3" s="1"/>
  <c r="U129" i="3" s="1"/>
  <c r="T130" i="3" a="1"/>
  <c r="T130" i="3" s="1"/>
  <c r="U130" i="3" s="1"/>
  <c r="T131" i="3" a="1"/>
  <c r="T131" i="3" s="1"/>
  <c r="U131" i="3" s="1"/>
  <c r="T132" i="3" a="1"/>
  <c r="T132" i="3" s="1"/>
  <c r="U132" i="3" s="1"/>
  <c r="T133" i="3" a="1"/>
  <c r="T133" i="3" s="1"/>
  <c r="T134" i="3" a="1"/>
  <c r="T134" i="3" s="1"/>
  <c r="T135" i="3" a="1"/>
  <c r="T135" i="3" s="1"/>
  <c r="U135" i="3" s="1"/>
  <c r="T136" i="3" a="1"/>
  <c r="T136" i="3" s="1"/>
  <c r="U136" i="3" s="1"/>
  <c r="T137" i="3" a="1"/>
  <c r="T137" i="3" s="1"/>
  <c r="U137" i="3" s="1"/>
  <c r="T138" i="3" a="1"/>
  <c r="T138" i="3" s="1"/>
  <c r="U138" i="3" s="1"/>
  <c r="T139" i="3" a="1"/>
  <c r="T139" i="3" s="1"/>
  <c r="U139" i="3" s="1"/>
  <c r="T140" i="3" a="1"/>
  <c r="T140" i="3" s="1"/>
  <c r="U140" i="3" s="1"/>
  <c r="T141" i="3" a="1"/>
  <c r="T141" i="3" s="1"/>
  <c r="U141" i="3" s="1"/>
  <c r="T142" i="3" a="1"/>
  <c r="T142" i="3" s="1"/>
  <c r="U142" i="3" s="1"/>
  <c r="T143" i="3" a="1"/>
  <c r="T143" i="3" s="1"/>
  <c r="U143" i="3" s="1"/>
  <c r="T144" i="3" a="1"/>
  <c r="T144" i="3" s="1"/>
  <c r="U144" i="3" s="1"/>
  <c r="T145" i="3" a="1"/>
  <c r="T145" i="3" s="1"/>
  <c r="U145" i="3" s="1"/>
  <c r="T2" i="3" a="1"/>
  <c r="T2" i="3" s="1"/>
  <c r="U2" i="3" s="1"/>
  <c r="S3" i="3" a="1"/>
  <c r="S3" i="3" s="1"/>
  <c r="S4" i="3" a="1"/>
  <c r="S4" i="3" s="1"/>
  <c r="S5" i="3" a="1"/>
  <c r="S5" i="3" s="1"/>
  <c r="S6" i="3" a="1"/>
  <c r="S6" i="3" s="1"/>
  <c r="S7" i="3" a="1"/>
  <c r="S7" i="3" s="1"/>
  <c r="S8" i="3" a="1"/>
  <c r="S8" i="3" s="1"/>
  <c r="S9" i="3" a="1"/>
  <c r="S9" i="3" s="1"/>
  <c r="S10" i="3" a="1"/>
  <c r="S10" i="3" s="1"/>
  <c r="S11" i="3" a="1"/>
  <c r="S11" i="3" s="1"/>
  <c r="S12" i="3" a="1"/>
  <c r="S12" i="3" s="1"/>
  <c r="S13" i="3" a="1"/>
  <c r="S13" i="3" s="1"/>
  <c r="S14" i="3" a="1"/>
  <c r="S14" i="3" s="1"/>
  <c r="S15" i="3" a="1"/>
  <c r="S15" i="3" s="1"/>
  <c r="S16" i="3" a="1"/>
  <c r="S16" i="3" s="1"/>
  <c r="S17" i="3" a="1"/>
  <c r="S17" i="3" s="1"/>
  <c r="S18" i="3" a="1"/>
  <c r="S18" i="3" s="1"/>
  <c r="S19" i="3" a="1"/>
  <c r="S19" i="3" s="1"/>
  <c r="S20" i="3" a="1"/>
  <c r="S20" i="3" s="1"/>
  <c r="S21" i="3" a="1"/>
  <c r="S21" i="3" s="1"/>
  <c r="S22" i="3" a="1"/>
  <c r="S22" i="3" s="1"/>
  <c r="S23" i="3" a="1"/>
  <c r="S23" i="3" s="1"/>
  <c r="S24" i="3" a="1"/>
  <c r="S24" i="3" s="1"/>
  <c r="S25" i="3" a="1"/>
  <c r="S25" i="3" s="1"/>
  <c r="S26" i="3" a="1"/>
  <c r="S26" i="3" s="1"/>
  <c r="S27" i="3" a="1"/>
  <c r="S27" i="3" s="1"/>
  <c r="S28" i="3" a="1"/>
  <c r="S28" i="3" s="1"/>
  <c r="S29" i="3" a="1"/>
  <c r="S29" i="3" s="1"/>
  <c r="S30" i="3" a="1"/>
  <c r="S30" i="3" s="1"/>
  <c r="S31" i="3" a="1"/>
  <c r="S31" i="3" s="1"/>
  <c r="S32" i="3" a="1"/>
  <c r="S32" i="3" s="1"/>
  <c r="S33" i="3" a="1"/>
  <c r="S33" i="3" s="1"/>
  <c r="S34" i="3" a="1"/>
  <c r="S34" i="3" s="1"/>
  <c r="S35" i="3" a="1"/>
  <c r="S35" i="3" s="1"/>
  <c r="S36" i="3" a="1"/>
  <c r="S36" i="3" s="1"/>
  <c r="S37" i="3" a="1"/>
  <c r="S37" i="3" s="1"/>
  <c r="S38" i="3" a="1"/>
  <c r="S38" i="3" s="1"/>
  <c r="S39" i="3" a="1"/>
  <c r="S39" i="3" s="1"/>
  <c r="S40" i="3" a="1"/>
  <c r="S40" i="3" s="1"/>
  <c r="S41" i="3" a="1"/>
  <c r="S41" i="3" s="1"/>
  <c r="S42" i="3" a="1"/>
  <c r="S42" i="3" s="1"/>
  <c r="S43" i="3" a="1"/>
  <c r="S43" i="3" s="1"/>
  <c r="S44" i="3" a="1"/>
  <c r="S44" i="3" s="1"/>
  <c r="S45" i="3" a="1"/>
  <c r="S45" i="3" s="1"/>
  <c r="S46" i="3" a="1"/>
  <c r="S46" i="3" s="1"/>
  <c r="S47" i="3" a="1"/>
  <c r="S47" i="3" s="1"/>
  <c r="S48" i="3" a="1"/>
  <c r="S48" i="3" s="1"/>
  <c r="S49" i="3" a="1"/>
  <c r="S49" i="3" s="1"/>
  <c r="S50" i="3" a="1"/>
  <c r="S50" i="3" s="1"/>
  <c r="S51" i="3" a="1"/>
  <c r="S51" i="3" s="1"/>
  <c r="S52" i="3" a="1"/>
  <c r="S52" i="3" s="1"/>
  <c r="S53" i="3" a="1"/>
  <c r="S53" i="3" s="1"/>
  <c r="S54" i="3" a="1"/>
  <c r="S54" i="3" s="1"/>
  <c r="S55" i="3" a="1"/>
  <c r="S55" i="3" s="1"/>
  <c r="S56" i="3" a="1"/>
  <c r="S56" i="3" s="1"/>
  <c r="S57" i="3" a="1"/>
  <c r="S57" i="3" s="1"/>
  <c r="S58" i="3" a="1"/>
  <c r="S58" i="3" s="1"/>
  <c r="S59" i="3" a="1"/>
  <c r="S59" i="3" s="1"/>
  <c r="S60" i="3" a="1"/>
  <c r="S60" i="3" s="1"/>
  <c r="S61" i="3" a="1"/>
  <c r="S61" i="3" s="1"/>
  <c r="S62" i="3" a="1"/>
  <c r="S62" i="3" s="1"/>
  <c r="S63" i="3" a="1"/>
  <c r="S63" i="3" s="1"/>
  <c r="S64" i="3" a="1"/>
  <c r="S64" i="3" s="1"/>
  <c r="S65" i="3" a="1"/>
  <c r="S65" i="3" s="1"/>
  <c r="S66" i="3" a="1"/>
  <c r="S66" i="3" s="1"/>
  <c r="S67" i="3" a="1"/>
  <c r="S67" i="3" s="1"/>
  <c r="S68" i="3" a="1"/>
  <c r="S68" i="3" s="1"/>
  <c r="S69" i="3" a="1"/>
  <c r="S69" i="3" s="1"/>
  <c r="S70" i="3" a="1"/>
  <c r="S70" i="3" s="1"/>
  <c r="S71" i="3" a="1"/>
  <c r="S71" i="3" s="1"/>
  <c r="S72" i="3" a="1"/>
  <c r="S72" i="3" s="1"/>
  <c r="S73" i="3" a="1"/>
  <c r="S73" i="3" s="1"/>
  <c r="S74" i="3" a="1"/>
  <c r="S74" i="3" s="1"/>
  <c r="S75" i="3" a="1"/>
  <c r="S75" i="3" s="1"/>
  <c r="S76" i="3" a="1"/>
  <c r="S76" i="3" s="1"/>
  <c r="S77" i="3" a="1"/>
  <c r="S77" i="3" s="1"/>
  <c r="S78" i="3" a="1"/>
  <c r="S78" i="3" s="1"/>
  <c r="S79" i="3" a="1"/>
  <c r="S79" i="3" s="1"/>
  <c r="S80" i="3" a="1"/>
  <c r="S80" i="3" s="1"/>
  <c r="S81" i="3" a="1"/>
  <c r="S81" i="3" s="1"/>
  <c r="S82" i="3" a="1"/>
  <c r="S82" i="3" s="1"/>
  <c r="S83" i="3" a="1"/>
  <c r="S83" i="3" s="1"/>
  <c r="S84" i="3" a="1"/>
  <c r="S84" i="3" s="1"/>
  <c r="S85" i="3" a="1"/>
  <c r="S85" i="3" s="1"/>
  <c r="S86" i="3" a="1"/>
  <c r="S86" i="3" s="1"/>
  <c r="S87" i="3" a="1"/>
  <c r="S87" i="3" s="1"/>
  <c r="S88" i="3" a="1"/>
  <c r="S88" i="3" s="1"/>
  <c r="S89" i="3" a="1"/>
  <c r="S89" i="3" s="1"/>
  <c r="S90" i="3" a="1"/>
  <c r="S90" i="3" s="1"/>
  <c r="S91" i="3" a="1"/>
  <c r="S91" i="3" s="1"/>
  <c r="S92" i="3" a="1"/>
  <c r="S92" i="3" s="1"/>
  <c r="S93" i="3" a="1"/>
  <c r="S93" i="3" s="1"/>
  <c r="S94" i="3" a="1"/>
  <c r="S94" i="3" s="1"/>
  <c r="S95" i="3" a="1"/>
  <c r="S95" i="3" s="1"/>
  <c r="S96" i="3" a="1"/>
  <c r="S96" i="3" s="1"/>
  <c r="S97" i="3" a="1"/>
  <c r="S97" i="3" s="1"/>
  <c r="S98" i="3" a="1"/>
  <c r="S98" i="3" s="1"/>
  <c r="S99" i="3" a="1"/>
  <c r="S99" i="3" s="1"/>
  <c r="S100" i="3" a="1"/>
  <c r="S100" i="3" s="1"/>
  <c r="S101" i="3" a="1"/>
  <c r="S101" i="3" s="1"/>
  <c r="S102" i="3" a="1"/>
  <c r="S102" i="3" s="1"/>
  <c r="S103" i="3" a="1"/>
  <c r="S103" i="3" s="1"/>
  <c r="S104" i="3" a="1"/>
  <c r="S104" i="3" s="1"/>
  <c r="S105" i="3" a="1"/>
  <c r="S105" i="3" s="1"/>
  <c r="S106" i="3" a="1"/>
  <c r="S106" i="3" s="1"/>
  <c r="S107" i="3" a="1"/>
  <c r="S107" i="3" s="1"/>
  <c r="S108" i="3" a="1"/>
  <c r="S108" i="3" s="1"/>
  <c r="S109" i="3" a="1"/>
  <c r="S109" i="3" s="1"/>
  <c r="S110" i="3" a="1"/>
  <c r="S110" i="3" s="1"/>
  <c r="S111" i="3" a="1"/>
  <c r="S111" i="3" s="1"/>
  <c r="S112" i="3" a="1"/>
  <c r="S112" i="3" s="1"/>
  <c r="S113" i="3" a="1"/>
  <c r="S113" i="3" s="1"/>
  <c r="S114" i="3" a="1"/>
  <c r="S114" i="3" s="1"/>
  <c r="S115" i="3" a="1"/>
  <c r="S115" i="3" s="1"/>
  <c r="S116" i="3" a="1"/>
  <c r="S116" i="3" s="1"/>
  <c r="S117" i="3" a="1"/>
  <c r="S117" i="3" s="1"/>
  <c r="S118" i="3" a="1"/>
  <c r="S118" i="3" s="1"/>
  <c r="S119" i="3" a="1"/>
  <c r="S119" i="3" s="1"/>
  <c r="S120" i="3" a="1"/>
  <c r="S120" i="3" s="1"/>
  <c r="S121" i="3" a="1"/>
  <c r="S121" i="3" s="1"/>
  <c r="S122" i="3" a="1"/>
  <c r="S122" i="3" s="1"/>
  <c r="S123" i="3" a="1"/>
  <c r="S123" i="3" s="1"/>
  <c r="S124" i="3" a="1"/>
  <c r="S124" i="3" s="1"/>
  <c r="S125" i="3" a="1"/>
  <c r="S125" i="3" s="1"/>
  <c r="S126" i="3" a="1"/>
  <c r="S126" i="3" s="1"/>
  <c r="S127" i="3" a="1"/>
  <c r="S127" i="3" s="1"/>
  <c r="S128" i="3" a="1"/>
  <c r="S128" i="3" s="1"/>
  <c r="S129" i="3" a="1"/>
  <c r="S129" i="3" s="1"/>
  <c r="S130" i="3" a="1"/>
  <c r="S130" i="3" s="1"/>
  <c r="S131" i="3" a="1"/>
  <c r="S131" i="3" s="1"/>
  <c r="S132" i="3" a="1"/>
  <c r="S132" i="3" s="1"/>
  <c r="S133" i="3" a="1"/>
  <c r="S133" i="3" s="1"/>
  <c r="S134" i="3" a="1"/>
  <c r="S134" i="3" s="1"/>
  <c r="S135" i="3" a="1"/>
  <c r="S135" i="3" s="1"/>
  <c r="S136" i="3" a="1"/>
  <c r="S136" i="3" s="1"/>
  <c r="S137" i="3" a="1"/>
  <c r="S137" i="3" s="1"/>
  <c r="S138" i="3" a="1"/>
  <c r="S138" i="3" s="1"/>
  <c r="S139" i="3" a="1"/>
  <c r="S139" i="3" s="1"/>
  <c r="S140" i="3" a="1"/>
  <c r="S140" i="3" s="1"/>
  <c r="S141" i="3" a="1"/>
  <c r="S141" i="3" s="1"/>
  <c r="S142" i="3" a="1"/>
  <c r="S142" i="3" s="1"/>
  <c r="S143" i="3" a="1"/>
  <c r="S143" i="3" s="1"/>
  <c r="S144" i="3" a="1"/>
  <c r="S144" i="3" s="1"/>
  <c r="S145" i="3" a="1"/>
  <c r="S145" i="3" s="1"/>
  <c r="S2" i="3" a="1"/>
  <c r="S2" i="3" s="1"/>
  <c r="R3" i="3" a="1"/>
  <c r="R3" i="3" s="1"/>
  <c r="R4" i="3" a="1"/>
  <c r="R4" i="3" s="1"/>
  <c r="R5" i="3" a="1"/>
  <c r="R5" i="3" s="1"/>
  <c r="R6" i="3" a="1"/>
  <c r="R6" i="3" s="1"/>
  <c r="R7" i="3" a="1"/>
  <c r="R7" i="3" s="1"/>
  <c r="R8" i="3" a="1"/>
  <c r="R8" i="3" s="1"/>
  <c r="R9" i="3" a="1"/>
  <c r="R9" i="3" s="1"/>
  <c r="R10" i="3" a="1"/>
  <c r="R10" i="3" s="1"/>
  <c r="R11" i="3" a="1"/>
  <c r="R11" i="3" s="1"/>
  <c r="R12" i="3" a="1"/>
  <c r="R12" i="3" s="1"/>
  <c r="R13" i="3" a="1"/>
  <c r="R13" i="3" s="1"/>
  <c r="R14" i="3" a="1"/>
  <c r="R14" i="3" s="1"/>
  <c r="R15" i="3" a="1"/>
  <c r="R15" i="3" s="1"/>
  <c r="R16" i="3" a="1"/>
  <c r="R16" i="3" s="1"/>
  <c r="R17" i="3" a="1"/>
  <c r="R17" i="3" s="1"/>
  <c r="R18" i="3" a="1"/>
  <c r="R18" i="3" s="1"/>
  <c r="R19" i="3" a="1"/>
  <c r="R19" i="3" s="1"/>
  <c r="R20" i="3" a="1"/>
  <c r="R20" i="3" s="1"/>
  <c r="R21" i="3" a="1"/>
  <c r="R21" i="3" s="1"/>
  <c r="R22" i="3" a="1"/>
  <c r="R22" i="3" s="1"/>
  <c r="R23" i="3" a="1"/>
  <c r="R23" i="3" s="1"/>
  <c r="R24" i="3" a="1"/>
  <c r="R24" i="3" s="1"/>
  <c r="R25" i="3" a="1"/>
  <c r="R25" i="3" s="1"/>
  <c r="R26" i="3" a="1"/>
  <c r="R26" i="3" s="1"/>
  <c r="R27" i="3" a="1"/>
  <c r="R27" i="3" s="1"/>
  <c r="R28" i="3" a="1"/>
  <c r="R28" i="3" s="1"/>
  <c r="R29" i="3" a="1"/>
  <c r="R29" i="3" s="1"/>
  <c r="R30" i="3" a="1"/>
  <c r="R30" i="3" s="1"/>
  <c r="R31" i="3" a="1"/>
  <c r="R31" i="3" s="1"/>
  <c r="R32" i="3" a="1"/>
  <c r="R32" i="3" s="1"/>
  <c r="R33" i="3" a="1"/>
  <c r="R33" i="3" s="1"/>
  <c r="R34" i="3" a="1"/>
  <c r="R34" i="3" s="1"/>
  <c r="R35" i="3" a="1"/>
  <c r="R35" i="3" s="1"/>
  <c r="R36" i="3" a="1"/>
  <c r="R36" i="3" s="1"/>
  <c r="R37" i="3" a="1"/>
  <c r="R37" i="3" s="1"/>
  <c r="R38" i="3" a="1"/>
  <c r="R38" i="3" s="1"/>
  <c r="R39" i="3" a="1"/>
  <c r="R39" i="3" s="1"/>
  <c r="R40" i="3" a="1"/>
  <c r="R40" i="3" s="1"/>
  <c r="R41" i="3" a="1"/>
  <c r="R41" i="3" s="1"/>
  <c r="R42" i="3" a="1"/>
  <c r="R42" i="3" s="1"/>
  <c r="R43" i="3" a="1"/>
  <c r="R43" i="3" s="1"/>
  <c r="R44" i="3" a="1"/>
  <c r="R44" i="3" s="1"/>
  <c r="R45" i="3" a="1"/>
  <c r="R45" i="3" s="1"/>
  <c r="R46" i="3" a="1"/>
  <c r="R46" i="3" s="1"/>
  <c r="R47" i="3" a="1"/>
  <c r="R47" i="3" s="1"/>
  <c r="R48" i="3" a="1"/>
  <c r="R48" i="3" s="1"/>
  <c r="R49" i="3" a="1"/>
  <c r="R49" i="3" s="1"/>
  <c r="R50" i="3" a="1"/>
  <c r="R50" i="3" s="1"/>
  <c r="R51" i="3" a="1"/>
  <c r="R51" i="3" s="1"/>
  <c r="R52" i="3" a="1"/>
  <c r="R52" i="3" s="1"/>
  <c r="R53" i="3" a="1"/>
  <c r="R53" i="3" s="1"/>
  <c r="R54" i="3" a="1"/>
  <c r="R54" i="3" s="1"/>
  <c r="R55" i="3" a="1"/>
  <c r="R55" i="3" s="1"/>
  <c r="R56" i="3" a="1"/>
  <c r="R56" i="3" s="1"/>
  <c r="R57" i="3" a="1"/>
  <c r="R57" i="3" s="1"/>
  <c r="R58" i="3" a="1"/>
  <c r="R58" i="3" s="1"/>
  <c r="R59" i="3" a="1"/>
  <c r="R59" i="3" s="1"/>
  <c r="R60" i="3" a="1"/>
  <c r="R60" i="3" s="1"/>
  <c r="R61" i="3" a="1"/>
  <c r="R61" i="3" s="1"/>
  <c r="R62" i="3" a="1"/>
  <c r="R62" i="3" s="1"/>
  <c r="R63" i="3" a="1"/>
  <c r="R63" i="3" s="1"/>
  <c r="R64" i="3" a="1"/>
  <c r="R64" i="3" s="1"/>
  <c r="R65" i="3" a="1"/>
  <c r="R65" i="3" s="1"/>
  <c r="R66" i="3" a="1"/>
  <c r="R66" i="3" s="1"/>
  <c r="R67" i="3" a="1"/>
  <c r="R67" i="3" s="1"/>
  <c r="R68" i="3" a="1"/>
  <c r="R68" i="3" s="1"/>
  <c r="R69" i="3" a="1"/>
  <c r="R69" i="3" s="1"/>
  <c r="R70" i="3" a="1"/>
  <c r="R70" i="3" s="1"/>
  <c r="R71" i="3" a="1"/>
  <c r="R71" i="3" s="1"/>
  <c r="R72" i="3" a="1"/>
  <c r="R72" i="3" s="1"/>
  <c r="R73" i="3" a="1"/>
  <c r="R73" i="3" s="1"/>
  <c r="R74" i="3" a="1"/>
  <c r="R74" i="3" s="1"/>
  <c r="R75" i="3" a="1"/>
  <c r="R75" i="3" s="1"/>
  <c r="R76" i="3" a="1"/>
  <c r="R76" i="3" s="1"/>
  <c r="R77" i="3" a="1"/>
  <c r="R77" i="3" s="1"/>
  <c r="R78" i="3" a="1"/>
  <c r="R78" i="3" s="1"/>
  <c r="R79" i="3" a="1"/>
  <c r="R79" i="3" s="1"/>
  <c r="R80" i="3" a="1"/>
  <c r="R80" i="3" s="1"/>
  <c r="R81" i="3" a="1"/>
  <c r="R81" i="3" s="1"/>
  <c r="R82" i="3" a="1"/>
  <c r="R82" i="3" s="1"/>
  <c r="R83" i="3" a="1"/>
  <c r="R83" i="3" s="1"/>
  <c r="R84" i="3" a="1"/>
  <c r="R84" i="3" s="1"/>
  <c r="R85" i="3" a="1"/>
  <c r="R85" i="3" s="1"/>
  <c r="R86" i="3" a="1"/>
  <c r="R86" i="3" s="1"/>
  <c r="R87" i="3" a="1"/>
  <c r="R87" i="3" s="1"/>
  <c r="R88" i="3" a="1"/>
  <c r="R88" i="3" s="1"/>
  <c r="R89" i="3" a="1"/>
  <c r="R89" i="3" s="1"/>
  <c r="R90" i="3" a="1"/>
  <c r="R90" i="3" s="1"/>
  <c r="R91" i="3" a="1"/>
  <c r="R91" i="3" s="1"/>
  <c r="R92" i="3" a="1"/>
  <c r="R92" i="3" s="1"/>
  <c r="R93" i="3" a="1"/>
  <c r="R93" i="3" s="1"/>
  <c r="R94" i="3" a="1"/>
  <c r="R94" i="3" s="1"/>
  <c r="R95" i="3" a="1"/>
  <c r="R95" i="3" s="1"/>
  <c r="R96" i="3" a="1"/>
  <c r="R96" i="3" s="1"/>
  <c r="R97" i="3" a="1"/>
  <c r="R97" i="3" s="1"/>
  <c r="R98" i="3" a="1"/>
  <c r="R98" i="3" s="1"/>
  <c r="R99" i="3" a="1"/>
  <c r="R99" i="3" s="1"/>
  <c r="R100" i="3" a="1"/>
  <c r="R100" i="3" s="1"/>
  <c r="R101" i="3" a="1"/>
  <c r="R101" i="3" s="1"/>
  <c r="R102" i="3" a="1"/>
  <c r="R102" i="3" s="1"/>
  <c r="R103" i="3" a="1"/>
  <c r="R103" i="3" s="1"/>
  <c r="R104" i="3" a="1"/>
  <c r="R104" i="3" s="1"/>
  <c r="R105" i="3" a="1"/>
  <c r="R105" i="3" s="1"/>
  <c r="R106" i="3" a="1"/>
  <c r="R106" i="3" s="1"/>
  <c r="R107" i="3" a="1"/>
  <c r="R107" i="3" s="1"/>
  <c r="R108" i="3" a="1"/>
  <c r="R108" i="3" s="1"/>
  <c r="R109" i="3" a="1"/>
  <c r="R109" i="3" s="1"/>
  <c r="R110" i="3" a="1"/>
  <c r="R110" i="3" s="1"/>
  <c r="R111" i="3" a="1"/>
  <c r="R111" i="3" s="1"/>
  <c r="R112" i="3" a="1"/>
  <c r="R112" i="3" s="1"/>
  <c r="R113" i="3" a="1"/>
  <c r="R113" i="3" s="1"/>
  <c r="R114" i="3" a="1"/>
  <c r="R114" i="3" s="1"/>
  <c r="R115" i="3" a="1"/>
  <c r="R115" i="3" s="1"/>
  <c r="R116" i="3" a="1"/>
  <c r="R116" i="3" s="1"/>
  <c r="R117" i="3" a="1"/>
  <c r="R117" i="3" s="1"/>
  <c r="R118" i="3" a="1"/>
  <c r="R118" i="3" s="1"/>
  <c r="R119" i="3" a="1"/>
  <c r="R119" i="3" s="1"/>
  <c r="R120" i="3" a="1"/>
  <c r="R120" i="3" s="1"/>
  <c r="R121" i="3" a="1"/>
  <c r="R121" i="3" s="1"/>
  <c r="R122" i="3" a="1"/>
  <c r="R122" i="3" s="1"/>
  <c r="R123" i="3" a="1"/>
  <c r="R123" i="3" s="1"/>
  <c r="R124" i="3" a="1"/>
  <c r="R124" i="3" s="1"/>
  <c r="R125" i="3" a="1"/>
  <c r="R125" i="3" s="1"/>
  <c r="R126" i="3" a="1"/>
  <c r="R126" i="3" s="1"/>
  <c r="R127" i="3" a="1"/>
  <c r="R127" i="3" s="1"/>
  <c r="R128" i="3" a="1"/>
  <c r="R128" i="3" s="1"/>
  <c r="R129" i="3" a="1"/>
  <c r="R129" i="3" s="1"/>
  <c r="R130" i="3" a="1"/>
  <c r="R130" i="3" s="1"/>
  <c r="R131" i="3" a="1"/>
  <c r="R131" i="3" s="1"/>
  <c r="R132" i="3" a="1"/>
  <c r="R132" i="3" s="1"/>
  <c r="R133" i="3" a="1"/>
  <c r="R133" i="3" s="1"/>
  <c r="R134" i="3" a="1"/>
  <c r="R134" i="3" s="1"/>
  <c r="R135" i="3" a="1"/>
  <c r="R135" i="3" s="1"/>
  <c r="R136" i="3" a="1"/>
  <c r="R136" i="3" s="1"/>
  <c r="R137" i="3" a="1"/>
  <c r="R137" i="3" s="1"/>
  <c r="R138" i="3" a="1"/>
  <c r="R138" i="3" s="1"/>
  <c r="R139" i="3" a="1"/>
  <c r="R139" i="3" s="1"/>
  <c r="R140" i="3" a="1"/>
  <c r="R140" i="3" s="1"/>
  <c r="R141" i="3" a="1"/>
  <c r="R141" i="3" s="1"/>
  <c r="R142" i="3" a="1"/>
  <c r="R142" i="3" s="1"/>
  <c r="R143" i="3" a="1"/>
  <c r="R143" i="3" s="1"/>
  <c r="R144" i="3" a="1"/>
  <c r="R144" i="3" s="1"/>
  <c r="R145" i="3" a="1"/>
  <c r="R145" i="3" s="1"/>
  <c r="R2" i="3" a="1"/>
  <c r="R2" i="3" s="1"/>
  <c r="Q3" i="3"/>
  <c r="Q4" i="3"/>
  <c r="Q5" i="3"/>
  <c r="Q6" i="3"/>
  <c r="Q7" i="3"/>
  <c r="Q8" i="3"/>
  <c r="Q9" i="3"/>
  <c r="Q10" i="3"/>
  <c r="Q11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2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2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2" i="3"/>
  <c r="X38" i="3" l="1"/>
  <c r="X70" i="3"/>
  <c r="X55" i="3"/>
  <c r="X129" i="3"/>
  <c r="U134" i="3"/>
  <c r="U122" i="3"/>
  <c r="U110" i="3"/>
  <c r="U98" i="3"/>
  <c r="U86" i="3"/>
  <c r="U74" i="3"/>
  <c r="U62" i="3"/>
  <c r="U50" i="3"/>
  <c r="U38" i="3"/>
  <c r="U26" i="3"/>
  <c r="U14" i="3"/>
  <c r="U133" i="3"/>
  <c r="U121" i="3"/>
  <c r="U109" i="3"/>
  <c r="U97" i="3"/>
  <c r="U85" i="3"/>
  <c r="U73" i="3"/>
  <c r="U61" i="3"/>
  <c r="U49" i="3"/>
  <c r="U37" i="3"/>
  <c r="U25" i="3"/>
  <c r="U1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<sst xmlns="http://schemas.openxmlformats.org/spreadsheetml/2006/main" count="3130" uniqueCount="106">
  <si>
    <t>Sales Rep ID</t>
  </si>
  <si>
    <t>Rep First Name</t>
  </si>
  <si>
    <t>Rep Last Name</t>
  </si>
  <si>
    <t>Month</t>
  </si>
  <si>
    <t>Product Type</t>
  </si>
  <si>
    <t>Min Speed</t>
  </si>
  <si>
    <t>Speed</t>
  </si>
  <si>
    <t>Distance</t>
  </si>
  <si>
    <t>Shipping Address</t>
  </si>
  <si>
    <t>Country Code</t>
  </si>
  <si>
    <t>Unit Price</t>
  </si>
  <si>
    <t>Units Sold</t>
  </si>
  <si>
    <t>Discount (%)</t>
  </si>
  <si>
    <t>Sanya</t>
  </si>
  <si>
    <t>Joshi</t>
  </si>
  <si>
    <t>January</t>
  </si>
  <si>
    <t>Electric Unicycle</t>
  </si>
  <si>
    <t>15 mph</t>
  </si>
  <si>
    <t>30 mph</t>
  </si>
  <si>
    <t>30 miles</t>
  </si>
  <si>
    <t>456 Brigade Road, Bengaluru, 560001</t>
  </si>
  <si>
    <t>IN</t>
  </si>
  <si>
    <t>₹30,000</t>
  </si>
  <si>
    <t>Electric Scooter</t>
  </si>
  <si>
    <t>20 mph</t>
  </si>
  <si>
    <t>35 mph</t>
  </si>
  <si>
    <t>40 miles</t>
  </si>
  <si>
    <t>457 Brigade Road, Bengaluru, 560001</t>
  </si>
  <si>
    <t>₹25,000</t>
  </si>
  <si>
    <t>Electric Skateboard</t>
  </si>
  <si>
    <t>18 mph</t>
  </si>
  <si>
    <t>28 mph</t>
  </si>
  <si>
    <t>25 miles</t>
  </si>
  <si>
    <t>458 Brigade Road, Bengaluru, 560001</t>
  </si>
  <si>
    <t>₹22,000</t>
  </si>
  <si>
    <t>Fang</t>
  </si>
  <si>
    <t>Liu</t>
  </si>
  <si>
    <t>99 Nanjing Road, Shanghai, 200001</t>
  </si>
  <si>
    <t>CN</t>
  </si>
  <si>
    <t>¥5,000</t>
  </si>
  <si>
    <t>100 Nanjing Road, Shanghai, 200001</t>
  </si>
  <si>
    <t>¥3,500</t>
  </si>
  <si>
    <t>40,230 meters</t>
  </si>
  <si>
    <t>101 Nanjing Road, Shanghai, 200001</t>
  </si>
  <si>
    <t>¥4,200</t>
  </si>
  <si>
    <t>Jonas</t>
  </si>
  <si>
    <t>Fischer</t>
  </si>
  <si>
    <t>48,280 meters</t>
  </si>
  <si>
    <t>303 Ringstraße, Hamburg, 20095</t>
  </si>
  <si>
    <t>DE</t>
  </si>
  <si>
    <t>€1000</t>
  </si>
  <si>
    <t>304 Ringstraße, Hamburg, 20095</t>
  </si>
  <si>
    <t>€800</t>
  </si>
  <si>
    <t>305 Ringstraße, Hamburg, 20095</t>
  </si>
  <si>
    <t>€950</t>
  </si>
  <si>
    <t>Théo</t>
  </si>
  <si>
    <t>Bernard</t>
  </si>
  <si>
    <t>56 Boulevard Saint-Germain, Paris, 75005</t>
  </si>
  <si>
    <t>FR</t>
  </si>
  <si>
    <t>€1100</t>
  </si>
  <si>
    <t>64,370 meters</t>
  </si>
  <si>
    <t>57 Boulevard Saint-Germain, Paris, 75005</t>
  </si>
  <si>
    <t>€900</t>
  </si>
  <si>
    <t>58 Boulevard Saint-Germain, Paris, 75005</t>
  </si>
  <si>
    <t>€1050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</si>
  <si>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</si>
  <si>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</si>
  <si>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</si>
  <si>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</si>
  <si>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</si>
  <si>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</si>
  <si>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</si>
  <si>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</si>
  <si>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</si>
  <si>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</si>
  <si>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</si>
  <si>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Street Name</t>
  </si>
  <si>
    <t>City</t>
  </si>
  <si>
    <t>Postal Code</t>
  </si>
  <si>
    <t>Country Name</t>
  </si>
  <si>
    <t>₹30000</t>
  </si>
  <si>
    <t>₹25000</t>
  </si>
  <si>
    <t>₹22000</t>
  </si>
  <si>
    <t>¥5000</t>
  </si>
  <si>
    <t>¥3500</t>
  </si>
  <si>
    <t>¥4200</t>
  </si>
  <si>
    <t>¥300</t>
  </si>
  <si>
    <t xml:space="preserve">Unit Price </t>
  </si>
  <si>
    <t>Total Sales</t>
  </si>
  <si>
    <t>Min Speed (kph)</t>
  </si>
  <si>
    <t>Speed (kph)</t>
  </si>
  <si>
    <t>Speed Range</t>
  </si>
  <si>
    <t>Full Name</t>
  </si>
  <si>
    <t>Range</t>
  </si>
  <si>
    <t>Region</t>
  </si>
  <si>
    <t>Sum of Total Sales</t>
  </si>
  <si>
    <t>Asia</t>
  </si>
  <si>
    <t>Europe</t>
  </si>
  <si>
    <t>Grand Total</t>
  </si>
  <si>
    <t>Quarter</t>
  </si>
  <si>
    <t>Q1</t>
  </si>
  <si>
    <t>Q2</t>
  </si>
  <si>
    <t>Q3</t>
  </si>
  <si>
    <t>Q4</t>
  </si>
  <si>
    <t>Min of Total Sales</t>
  </si>
  <si>
    <t>Joshi, Sanya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</si>
</sst>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$-409]#,##0"/>
    <numFmt numFmtId="165" formatCode="[$$-540A]#,##0"/>
  </numFmts>
  <fonts count="5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5" xfId="0" applyFont="1" applyBorder="1"/>
    <xf numFmtId="0" fontId="2" fillId="0" borderId="8" xfId="0" applyFont="1" applyBorder="1"/>
    <xf numFmtId="0" fontId="2" fillId="0" borderId="6" xfId="0" applyFont="1" applyBorder="1"/>
    <xf numFmtId="0" fontId="2" fillId="0" borderId="9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3" fontId="2" fillId="2" borderId="2" xfId="0" applyNumberFormat="1" applyFont="1" applyFill="1" applyBorder="1" applyAlignment="1">
      <alignment horizontal="center" vertical="center"/>
    </xf>
    <xf numFmtId="3" fontId="0" fillId="0" borderId="0" xfId="0" applyNumberFormat="1"/>
    <xf numFmtId="3" fontId="0" fillId="0" borderId="0" xfId="0" applyNumberFormat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1" fontId="2" fillId="0" borderId="5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2" fillId="0" borderId="5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pivotButton="1"/>
    <xf numFmtId="0" fontId="2" fillId="0" borderId="0" xfId="0" applyNumberFormat="1" applyFont="1" applyAlignment="1">
      <alignment horizontal="left"/>
    </xf>
  </cellXfs>
  <cellStyles count="1">
    <cellStyle name="Normal" xfId="0" builtinId="0"/>
  </cellStyles>
  <dxfs count="57">
    <dxf>
      <font>
        <color rgb="FF000000"/>
      </font>
      <fill>
        <patternFill patternType="solid">
          <fgColor indexed="64"/>
          <bgColor rgb="FFFCBF7B"/>
        </patternFill>
      </fill>
    </dxf>
    <dxf>
      <font>
        <color rgb="FF000000"/>
      </font>
      <fill>
        <patternFill patternType="solid">
          <fgColor indexed="64"/>
          <bgColor rgb="FFFFEF9C"/>
        </patternFill>
      </fill>
    </dxf>
    <dxf>
      <font>
        <name val="Arial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</font>
      <numFmt numFmtId="30" formatCode="@"/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</font>
      <numFmt numFmtId="0" formatCode="General"/>
      <alignment horizontal="left" vertical="bottom" textRotation="0" wrapText="0" indent="0" justifyLastLine="0" shrinkToFit="0" readingOrder="0"/>
    </dxf>
    <dxf>
      <font>
        <name val="Arial"/>
      </font>
      <numFmt numFmtId="0" formatCode="General"/>
      <alignment horizontal="left" vertical="bottom" textRotation="0" wrapText="0" indent="0" justifyLastLine="0" shrinkToFit="0" readingOrder="0"/>
    </dxf>
    <dxf>
      <font>
        <name val="Arial"/>
      </font>
      <numFmt numFmtId="0" formatCode="General"/>
      <alignment horizontal="left" vertical="bottom" textRotation="0" wrapText="0" indent="0" justifyLastLine="0" shrinkToFit="0" readingOrder="0"/>
    </dxf>
    <dxf>
      <font>
        <name val="Arial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</font>
      <numFmt numFmtId="165" formatCode="[$$-540A]#,##0"/>
      <alignment horizontal="left" vertical="bottom" textRotation="0" wrapText="0" indent="0" justifyLastLine="0" shrinkToFit="0" readingOrder="0"/>
    </dxf>
    <dxf>
      <font>
        <name val="Arial"/>
      </font>
      <numFmt numFmtId="164" formatCode="[$$-409]#,##0"/>
      <alignment horizontal="left" vertical="bottom" textRotation="0" wrapText="0" indent="0" justifyLastLine="0" shrinkToFit="0" readingOrder="0"/>
    </dxf>
    <dxf>
      <font>
        <name val="Arial"/>
      </font>
      <numFmt numFmtId="0" formatCode="General"/>
      <alignment horizontal="left" vertical="bottom" textRotation="0" wrapText="0" indent="0" justifyLastLine="0" shrinkToFit="0" readingOrder="0"/>
    </dxf>
    <dxf>
      <font>
        <name val="Arial"/>
      </font>
      <numFmt numFmtId="0" formatCode="General"/>
      <alignment horizontal="left" vertical="bottom" textRotation="0" wrapText="0" indent="0" justifyLastLine="0" shrinkToFit="0" readingOrder="0"/>
    </dxf>
    <dxf>
      <font>
        <name val="Arial"/>
      </font>
      <numFmt numFmtId="0" formatCode="General"/>
      <alignment horizontal="left" vertical="bottom" textRotation="0" wrapText="0" indent="0" justifyLastLine="0" shrinkToFit="0" readingOrder="0"/>
    </dxf>
    <dxf>
      <font>
        <name val="Arial"/>
      </font>
      <numFmt numFmtId="0" formatCode="General"/>
      <alignment horizontal="left" vertical="bottom" textRotation="0" wrapText="0" indent="0" justifyLastLine="0" shrinkToFit="0" readingOrder="0"/>
    </dxf>
    <dxf>
      <font>
        <name val="Arial"/>
      </font>
      <numFmt numFmtId="0" formatCode="General"/>
      <alignment horizontal="left" vertical="bottom" textRotation="0" wrapText="0" indent="0" justifyLastLine="0" shrinkToFit="0" readingOrder="0"/>
    </dxf>
    <dxf>
      <font>
        <name val="Arial"/>
      </font>
      <alignment horizontal="left" vertical="bottom" textRotation="0" wrapText="0" indent="0" justifyLastLine="0" shrinkToFit="0" readingOrder="0"/>
      <border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name val="Arial"/>
      </font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left" vertical="bottom" textRotation="0" wrapText="0" indent="0" justifyLastLine="0" shrinkToFit="0" readingOrder="0"/>
    </dxf>
    <dxf>
      <font>
        <name val="Arial"/>
      </font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</font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</font>
      <numFmt numFmtId="1" formatCode="0"/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</font>
      <numFmt numFmtId="0" formatCode="General"/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</font>
      <numFmt numFmtId="0" formatCode="General"/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</font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</font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</font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</font>
      <alignment horizontal="left" vertical="bottom" textRotation="0" wrapText="0" indent="0" justifyLastLine="0" shrinkToFit="0" readingOrder="0"/>
      <border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</font>
      <alignment horizontal="left" vertical="bottom" textRotation="0" wrapText="0" indent="0" justifyLastLine="0" shrinkToFit="0" readingOrder="0"/>
    </dxf>
    <dxf>
      <border>
        <bottom style="thin">
          <color rgb="FF000000"/>
        </bottom>
      </border>
    </dxf>
    <dxf>
      <font>
        <name val="Arial"/>
      </font>
      <fill>
        <patternFill patternType="solid">
          <fgColor indexed="64"/>
          <bgColor rgb="FF0070C0"/>
        </patternFill>
      </fill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center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</font>
    </dxf>
    <dxf>
      <border>
        <bottom style="thin">
          <color rgb="FF000000"/>
        </bottom>
      </border>
    </dxf>
    <dxf>
      <font>
        <name val="Arial"/>
      </font>
      <fill>
        <patternFill patternType="solid">
          <fgColor indexed="64"/>
          <bgColor rgb="FF0070C0"/>
        </patternFill>
      </fill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rgb="FF82CAEB"/>
          <bgColor rgb="FF82CAEB"/>
        </patternFill>
      </fill>
    </dxf>
    <dxf>
      <fill>
        <patternFill patternType="solid">
          <fgColor rgb="FFC0E4F5"/>
          <bgColor rgb="FFC0E4F5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82CAEB"/>
          <bgColor rgb="FF82CAEB"/>
        </patternFill>
      </fill>
    </dxf>
    <dxf>
      <fill>
        <patternFill patternType="solid">
          <fgColor rgb="FFC0E4F5"/>
          <bgColor rgb="FFC0E4F5"/>
        </patternFill>
      </fill>
    </dxf>
    <dxf>
      <fill>
        <patternFill patternType="solid">
          <fgColor theme="1"/>
          <bgColor theme="1"/>
        </patternFill>
      </fill>
    </dxf>
  </dxfs>
  <tableStyles count="2">
    <tableStyle name="C2_M5_L2 Rental Data-style" pivot="0" count="3" xr9:uid="{00000000-0011-0000-FFFF-FFFF00000000}">
      <tableStyleElement type="headerRow" dxfId="56"/>
      <tableStyleElement type="firstRowStripe" dxfId="55"/>
      <tableStyleElement type="secondRowStripe" dxfId="54"/>
    </tableStyle>
    <tableStyle name="C2_M5_L2 Mobility Sales Data-style" pivot="0" count="3" xr9:uid="{00000000-0011-0000-FFFF-FFFF01000000}">
      <tableStyleElement type="headerRow" dxfId="53"/>
      <tableStyleElement type="firstRowStripe" dxfId="52"/>
      <tableStyleElement type="secondRowStripe" dxfId="51"/>
    </tableStyle>
  </tableStyles>
  <colors>
    <mruColors>
      <color rgb="FFFFFF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[Mobility-sales-dataset.xlsx]Sheet4!PivotTable4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Sheet4!$A$3:$A$7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Sheet4!$B$3:$B$7</c:f>
              <c:numCache>
                <c:formatCode>[$$-540A]#\ ##0</c:formatCode>
                <c:ptCount val="4"/>
                <c:pt idx="0">
                  <c:v>8225715</c:v>
                </c:pt>
                <c:pt idx="1">
                  <c:v>11789100</c:v>
                </c:pt>
                <c:pt idx="2">
                  <c:v>10752200</c:v>
                </c:pt>
                <c:pt idx="3">
                  <c:v>10036740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C1-44D9-B213-40FBDDDAEA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400329311"/>
        <c:axId val="1400326431"/>
      </c:barChart>
      <c:catAx>
        <c:axId val="140032931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Quarter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400326431"/>
        <c:crosses val="autoZero"/>
        <c:auto val="1"/>
        <c:lblAlgn val="ctr"/>
        <c:lblOffset val="100"/>
        <c:noMultiLvlLbl val="0"/>
      </c:catAx>
      <c:valAx>
        <c:axId val="1400326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Total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</c:title>
        <c:numFmt formatCode="[$$-540A]#\ 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400329311"/>
        <c:crosses val="max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[Mobility-sales-dataset.xlsx]Sheet7!PivotTable7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'Total Sales' by 'Product Type' and 'Region'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Sheet7!$B$2:$B$3</c:f>
              <c:strCache>
                <c:ptCount val="1"/>
                <c:pt idx="0">
                  <c:v>Electric Scooter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Sheet7!$A$4:$A$6</c:f>
              <c:strCache>
                <c:ptCount val="2"/>
                <c:pt idx="0">
                  <c:v>Asia</c:v>
                </c:pt>
                <c:pt idx="1">
                  <c:v>Europe</c:v>
                </c:pt>
              </c:strCache>
            </c:strRef>
          </c:cat>
          <c:val>
            <c:numRef>
              <c:f>Sheet7!$B$4:$B$6</c:f>
              <c:numCache>
                <c:formatCode>[$$-540A]#\ ##0</c:formatCode>
                <c:ptCount val="2"/>
                <c:pt idx="0">
                  <c:v>9782625</c:v>
                </c:pt>
                <c:pt idx="1">
                  <c:v>6463875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C4-4129-A34A-AD72774CF0F8}"/>
            </c:ext>
          </c:extLst>
        </c:ser>
        <c:ser>
          <c:idx val="1"/>
          <c:order val="1"/>
          <c:tx>
            <c:strRef>
              <c:f>Sheet7!$C$2:$C$3</c:f>
              <c:strCache>
                <c:ptCount val="1"/>
                <c:pt idx="0">
                  <c:v>Electric Skateboard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Sheet7!$A$4:$A$6</c:f>
              <c:strCache>
                <c:ptCount val="2"/>
                <c:pt idx="0">
                  <c:v>Asia</c:v>
                </c:pt>
                <c:pt idx="1">
                  <c:v>Europe</c:v>
                </c:pt>
              </c:strCache>
            </c:strRef>
          </c:cat>
          <c:val>
            <c:numRef>
              <c:f>Sheet7!$C$4:$C$6</c:f>
              <c:numCache>
                <c:formatCode>[$$-540A]#\ ##0</c:formatCode>
                <c:ptCount val="2"/>
                <c:pt idx="0">
                  <c:v>7911600</c:v>
                </c:pt>
                <c:pt idx="1">
                  <c:v>6201745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C4-4129-A34A-AD72774CF0F8}"/>
            </c:ext>
          </c:extLst>
        </c:ser>
        <c:ser>
          <c:idx val="2"/>
          <c:order val="2"/>
          <c:tx>
            <c:strRef>
              <c:f>Sheet7!$D$2:$D$3</c:f>
              <c:strCache>
                <c:ptCount val="1"/>
                <c:pt idx="0">
                  <c:v>Electric Unicycle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Sheet7!$A$4:$A$6</c:f>
              <c:strCache>
                <c:ptCount val="2"/>
                <c:pt idx="0">
                  <c:v>Asia</c:v>
                </c:pt>
                <c:pt idx="1">
                  <c:v>Europe</c:v>
                </c:pt>
              </c:strCache>
            </c:strRef>
          </c:cat>
          <c:val>
            <c:numRef>
              <c:f>Sheet7!$D$4:$D$6</c:f>
              <c:numCache>
                <c:formatCode>[$$-540A]#\ ##0</c:formatCode>
                <c:ptCount val="2"/>
                <c:pt idx="0">
                  <c:v>6468180</c:v>
                </c:pt>
                <c:pt idx="1">
                  <c:v>3975730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C4-4129-A34A-AD72774CF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overlap val="-30"/>
        <c:axId val="1400336031"/>
        <c:axId val="1400319711"/>
      </c:barChart>
      <c:catAx>
        <c:axId val="140033603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Region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400319711"/>
        <c:crosses val="autoZero"/>
        <c:auto val="1"/>
        <c:lblAlgn val="ctr"/>
        <c:lblOffset val="100"/>
        <c:noMultiLvlLbl val="0"/>
      </c:catAx>
      <c:valAx>
        <c:axId val="1400319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Total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</c:title>
        <c:numFmt formatCode="[$$-540A]#\ 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400336031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10</xdr:col>
      <xdr:colOff>304800</xdr:colOff>
      <xdr:row>18</xdr:row>
      <xdr:rowOff>0</xdr:rowOff>
    </xdr:to>
    <xdr:graphicFrame macro="">
      <xdr:nvGraphicFramePr>
        <xdr:cNvPr id="2" name="Chart 1" descr="Chart type: Clustered Bar. &#10;&#10;Description automatically generated">
          <a:extLst>
            <a:ext uri="{FF2B5EF4-FFF2-40B4-BE49-F238E27FC236}">
              <a16:creationId xmlns:a16="http://schemas.microsoft.com/office/drawing/2014/main" id="{B2B37AFD-6C55-32E0-CCF2-53356F7F37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0</xdr:rowOff>
    </xdr:from>
    <xdr:to>
      <xdr:col>13</xdr:col>
      <xdr:colOff>304800</xdr:colOff>
      <xdr:row>18</xdr:row>
      <xdr:rowOff>0</xdr:rowOff>
    </xdr:to>
    <xdr:graphicFrame macro="">
      <xdr:nvGraphicFramePr>
        <xdr:cNvPr id="2" name="Chart 1" descr="Chart type: Clustered Bar. 'Total Sales' by 'Product Type' and 'Region'&#10;&#10;Description automatically generated">
          <a:extLst>
            <a:ext uri="{FF2B5EF4-FFF2-40B4-BE49-F238E27FC236}">
              <a16:creationId xmlns:a16="http://schemas.microsoft.com/office/drawing/2014/main" id="{A2FE130C-B270-5111-A322-C18E99AD75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 Arce S." refreshedDate="45738.459057060187" createdVersion="8" refreshedVersion="8" minRefreshableVersion="3" recordCount="144" xr:uid="{0A0BE324-DF76-4BCD-B584-5EB17B5AE70F}">
  <cacheSource type="worksheet">
    <worksheetSource name="Table3"/>
  </cacheSource>
  <cacheFields count="26">
    <cacheField name="Sales Rep ID" numFmtId="0">
      <sharedItems containsSemiMixedTypes="0" containsString="0" containsNumber="1" containsInteger="1" minValue="1" maxValue="144"/>
    </cacheField>
    <cacheField name="Rep First Name" numFmtId="0">
      <sharedItems/>
    </cacheField>
    <cacheField name="Rep Last Name" numFmtId="0">
      <sharedItems/>
    </cacheField>
    <cacheField name="Month" numFmtId="49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Quarter" numFmtId="0">
      <sharedItems count="4">
        <s v="Q1"/>
        <s v="Q2"/>
        <s v="Q3"/>
        <s v="Q4"/>
      </sharedItems>
    </cacheField>
    <cacheField name="Product Type" numFmtId="0">
      <sharedItems count="3">
        <s v="Electric Unicycle"/>
        <s v="Electric Scooter"/>
        <s v="Electric Skateboard"/>
      </sharedItems>
    </cacheField>
    <cacheField name="Min Speed" numFmtId="0">
      <sharedItems containsBlank="1"/>
    </cacheField>
    <cacheField name="Speed" numFmtId="0">
      <sharedItems/>
    </cacheField>
    <cacheField name="Distance" numFmtId="1">
      <sharedItems/>
    </cacheField>
    <cacheField name="Shipping Address" numFmtId="0">
      <sharedItems/>
    </cacheField>
    <cacheField name="Country Code" numFmtId="0">
      <sharedItems/>
    </cacheField>
    <cacheField name="Unit Price" numFmtId="0">
      <sharedItems/>
    </cacheField>
    <cacheField name="Units Sold" numFmtId="0">
      <sharedItems containsSemiMixedTypes="0" containsString="0" containsNumber="1" containsInteger="1" minValue="100" maxValue="2000"/>
    </cacheField>
    <cacheField name="Discount (%)" numFmtId="0">
      <sharedItems containsSemiMixedTypes="0" containsString="0" containsNumber="1" containsInteger="1" minValue="0" maxValue="20"/>
    </cacheField>
    <cacheField name="Street Name" numFmtId="0">
      <sharedItems/>
    </cacheField>
    <cacheField name="City" numFmtId="0">
      <sharedItems/>
    </cacheField>
    <cacheField name="Postal Code" numFmtId="0">
      <sharedItems/>
    </cacheField>
    <cacheField name="Country Name" numFmtId="0">
      <sharedItems/>
    </cacheField>
    <cacheField name="Region" numFmtId="0">
      <sharedItems count="2">
        <s v="Asia"/>
        <s v="Europe"/>
      </sharedItems>
    </cacheField>
    <cacheField name="Unit Price " numFmtId="164">
      <sharedItems containsSemiMixedTypes="0" containsString="0" containsNumber="1" containsInteger="1" minValue="45" maxValue="1210"/>
    </cacheField>
    <cacheField name="Total Sales" numFmtId="165">
      <sharedItems containsSemiMixedTypes="0" containsString="0" containsNumber="1" minValue="47520" maxValue="997500"/>
    </cacheField>
    <cacheField name="Min Speed (kph)" numFmtId="0">
      <sharedItems/>
    </cacheField>
    <cacheField name="Speed (kph)" numFmtId="0">
      <sharedItems/>
    </cacheField>
    <cacheField name="Range" numFmtId="0">
      <sharedItems/>
    </cacheField>
    <cacheField name="Full Name" numFmtId="0">
      <sharedItems count="4">
        <s v="Joshi, Sanya"/>
        <s v="Liu, Fang"/>
        <s v="Fischer, Jonas"/>
        <s v="Bernard, Théo"/>
      </sharedItems>
    </cacheField>
    <cacheField name="Speed Rang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4">
  <r>
    <n v="1"/>
    <s v="Sanya"/>
    <s v="Joshi"/>
    <x v="0"/>
    <x v="0"/>
    <x v="0"/>
    <s v="15 mph"/>
    <s v="30 mph"/>
    <s v="30 miles"/>
    <s v="456 Brigade Road, Bengaluru, 560001"/>
    <s v="IN"/>
    <s v="₹30000"/>
    <n v="150"/>
    <n v="10"/>
    <s v="456 Brigade Road"/>
    <s v="Bengaluru"/>
    <s v="560001"/>
    <s v="India"/>
    <x v="0"/>
    <n v="360"/>
    <n v="48600"/>
    <s v="24 kph"/>
    <s v="48 kph"/>
    <s v="24 kph - 48 kph"/>
    <x v="0"/>
    <s v="24 kph - 48 kph"/>
  </r>
  <r>
    <n v="2"/>
    <s v="Sanya"/>
    <s v="Joshi"/>
    <x v="0"/>
    <x v="0"/>
    <x v="1"/>
    <s v="20 mph"/>
    <s v="35 mph"/>
    <s v="40 miles"/>
    <s v="457 Brigade Road, Bengaluru, 560001"/>
    <s v="IN"/>
    <s v="₹25000"/>
    <n v="300"/>
    <n v="10"/>
    <s v="457 Brigade Road"/>
    <s v="Bengaluru"/>
    <s v="560001"/>
    <s v="India"/>
    <x v="0"/>
    <n v="300"/>
    <n v="81000"/>
    <s v="32 kph"/>
    <s v="56 kph"/>
    <s v="32 kph - 56 kph"/>
    <x v="0"/>
    <s v="32 kph - 56 kph"/>
  </r>
  <r>
    <n v="3"/>
    <s v="Sanya"/>
    <s v="Joshi"/>
    <x v="0"/>
    <x v="0"/>
    <x v="2"/>
    <s v="18 mph"/>
    <s v="28 mph"/>
    <s v="25 miles"/>
    <s v="458 Brigade Road, Bengaluru, 560001"/>
    <s v="IN"/>
    <s v="₹22000"/>
    <n v="200"/>
    <n v="10"/>
    <s v="458 Brigade Road"/>
    <s v="Bengaluru"/>
    <s v="560001"/>
    <s v="India"/>
    <x v="0"/>
    <n v="264"/>
    <n v="47520"/>
    <s v="29 kph"/>
    <s v="45 kph"/>
    <s v="29 kph - 45 kph"/>
    <x v="0"/>
    <s v="29 kph - 45 kph"/>
  </r>
  <r>
    <n v="4"/>
    <s v="Fang"/>
    <s v="Liu"/>
    <x v="0"/>
    <x v="0"/>
    <x v="0"/>
    <s v="15 mph"/>
    <s v="30 mph"/>
    <s v="30 miles"/>
    <s v="99 Nanjing Road, Shanghai, 200001"/>
    <s v="CN"/>
    <s v="¥5000"/>
    <n v="500"/>
    <n v="10"/>
    <s v="99 Nanjing Road"/>
    <s v="Shanghai"/>
    <s v="200001"/>
    <s v="China"/>
    <x v="0"/>
    <n v="750"/>
    <n v="337500"/>
    <s v="24 kph"/>
    <s v="48 kph"/>
    <s v="24 kph - 48 kph"/>
    <x v="1"/>
    <s v="24 kph - 48 kph"/>
  </r>
  <r>
    <n v="5"/>
    <s v="Fang"/>
    <s v="Liu"/>
    <x v="0"/>
    <x v="0"/>
    <x v="1"/>
    <s v="20 mph"/>
    <s v="35 mph"/>
    <s v="40 miles"/>
    <s v="100 Nanjing Road, Shanghai, 200001"/>
    <s v="CN"/>
    <s v="¥3500"/>
    <n v="1000"/>
    <n v="10"/>
    <s v="100 Nanjing Road"/>
    <s v="Shanghai"/>
    <s v="200001"/>
    <s v="China"/>
    <x v="0"/>
    <n v="525"/>
    <n v="472500"/>
    <s v="32 kph"/>
    <s v="56 kph"/>
    <s v="32 kph - 56 kph"/>
    <x v="1"/>
    <s v="32 kph - 56 kph"/>
  </r>
  <r>
    <n v="6"/>
    <s v="Fang"/>
    <s v="Liu"/>
    <x v="0"/>
    <x v="0"/>
    <x v="2"/>
    <m/>
    <s v="28 mph"/>
    <s v="40,230 meters"/>
    <s v="101 Nanjing Road, Shanghai, 200001"/>
    <s v="CN"/>
    <s v="¥4200"/>
    <n v="800"/>
    <n v="10"/>
    <s v="101 Nanjing Road"/>
    <s v="Shanghai"/>
    <s v="200001"/>
    <s v="China"/>
    <x v="0"/>
    <n v="630"/>
    <n v="453600"/>
    <s v=""/>
    <s v="45 kph"/>
    <s v=""/>
    <x v="1"/>
    <s v="29 kph - 45 kph"/>
  </r>
  <r>
    <n v="7"/>
    <s v="Jonas"/>
    <s v="Fischer"/>
    <x v="0"/>
    <x v="0"/>
    <x v="0"/>
    <s v="15 mph"/>
    <s v="30 mph"/>
    <s v="48,280 meters"/>
    <s v="303 Ringstraße, Hamburg, 20095"/>
    <s v="DE"/>
    <s v="€1000"/>
    <n v="120"/>
    <n v="10"/>
    <s v="303 Ringstraße"/>
    <s v="Hamburg"/>
    <s v="20095"/>
    <s v="Germany"/>
    <x v="1"/>
    <n v="1100"/>
    <n v="118800"/>
    <s v="24 kph"/>
    <s v="48 kph"/>
    <s v="24 kph - 48 kph"/>
    <x v="2"/>
    <s v="24 kph - 48 kph"/>
  </r>
  <r>
    <n v="8"/>
    <s v="Jonas"/>
    <s v="Fischer"/>
    <x v="0"/>
    <x v="0"/>
    <x v="1"/>
    <s v="20 mph"/>
    <s v="35 mph"/>
    <s v="40 miles"/>
    <s v="304 Ringstraße, Hamburg, 20095"/>
    <s v="DE"/>
    <s v="€800"/>
    <n v="200"/>
    <n v="10"/>
    <s v="304 Ringstraße"/>
    <s v="Hamburg"/>
    <s v="20095"/>
    <s v="Germany"/>
    <x v="1"/>
    <n v="880"/>
    <n v="158400"/>
    <s v="32 kph"/>
    <s v="56 kph"/>
    <s v="32 kph - 56 kph"/>
    <x v="2"/>
    <s v="32 kph - 56 kph"/>
  </r>
  <r>
    <n v="9"/>
    <s v="Jonas"/>
    <s v="Fischer"/>
    <x v="0"/>
    <x v="0"/>
    <x v="2"/>
    <s v="18 mph"/>
    <s v="28 mph"/>
    <s v="25 miles"/>
    <s v="305 Ringstraße, Hamburg, 20095"/>
    <s v="DE"/>
    <s v="€950"/>
    <n v="150"/>
    <n v="10"/>
    <s v="305 Ringstraße"/>
    <s v="Hamburg"/>
    <s v="20095"/>
    <s v="Germany"/>
    <x v="1"/>
    <n v="1045"/>
    <n v="141075"/>
    <s v="29 kph"/>
    <s v="45 kph"/>
    <s v="29 kph - 45 kph"/>
    <x v="2"/>
    <s v="29 kph - 45 kph"/>
  </r>
  <r>
    <n v="10"/>
    <s v="Théo"/>
    <s v="Bernard"/>
    <x v="0"/>
    <x v="0"/>
    <x v="0"/>
    <s v="15 mph"/>
    <s v="30 mph"/>
    <s v="30 miles"/>
    <s v="56 Boulevard Saint-Germain, Paris, 75005"/>
    <s v="FR"/>
    <s v="€1100"/>
    <n v="100"/>
    <n v="10"/>
    <s v="56 Boulevard Saint-Germain"/>
    <s v="Paris"/>
    <s v="75005"/>
    <s v="France"/>
    <x v="1"/>
    <n v="1210"/>
    <n v="108900"/>
    <s v="24 kph"/>
    <s v="48 kph"/>
    <s v="24 kph - 48 kph"/>
    <x v="3"/>
    <s v="24 kph - 48 kph"/>
  </r>
  <r>
    <n v="11"/>
    <s v="Théo"/>
    <s v="Bernard"/>
    <x v="0"/>
    <x v="0"/>
    <x v="1"/>
    <s v="20 mph"/>
    <s v="35 mph"/>
    <s v="64,370 meters"/>
    <s v="57 Boulevard Saint-Germain, Paris, 75005"/>
    <s v="FR"/>
    <s v="€900"/>
    <n v="250"/>
    <n v="10"/>
    <s v="57 Boulevard Saint-Germain"/>
    <s v="Paris"/>
    <s v="75005"/>
    <s v="France"/>
    <x v="1"/>
    <n v="990"/>
    <n v="222750"/>
    <s v="32 kph"/>
    <s v="56 kph"/>
    <s v="32 kph - 56 kph"/>
    <x v="3"/>
    <s v="32 kph - 56 kph"/>
  </r>
  <r>
    <n v="12"/>
    <s v="Théo"/>
    <s v="Bernard"/>
    <x v="0"/>
    <x v="0"/>
    <x v="2"/>
    <s v="18 mph"/>
    <s v="28 mph"/>
    <s v="25 miles"/>
    <s v="58 Boulevard Saint-Germain, Paris, 75005"/>
    <s v="FR"/>
    <s v="€1050"/>
    <n v="180"/>
    <n v="10"/>
    <s v="58 Boulevard Saint-Germain"/>
    <s v="Paris"/>
    <s v="75005"/>
    <s v="France"/>
    <x v="1"/>
    <n v="1155"/>
    <n v="187110"/>
    <s v="29 kph"/>
    <s v="45 kph"/>
    <s v="29 kph - 45 kph"/>
    <x v="3"/>
    <s v="29 kph - 45 kph"/>
  </r>
  <r>
    <n v="13"/>
    <s v="Sanya"/>
    <s v="Joshi"/>
    <x v="1"/>
    <x v="0"/>
    <x v="0"/>
    <s v="15 mph"/>
    <s v="30 mph"/>
    <s v="30 miles"/>
    <s v="456 Brigade Road, Bengaluru, 560001"/>
    <s v="IN"/>
    <s v="₹30000"/>
    <n v="160"/>
    <n v="0"/>
    <s v="456 Brigade Road"/>
    <s v="Bengaluru"/>
    <s v="560001"/>
    <s v="India"/>
    <x v="0"/>
    <n v="360"/>
    <n v="57600"/>
    <s v="24 kph"/>
    <s v="48 kph"/>
    <s v="24 kph - 48 kph"/>
    <x v="0"/>
    <s v="24 kph - 48 kph"/>
  </r>
  <r>
    <n v="14"/>
    <s v="Sanya"/>
    <s v="Joshi"/>
    <x v="1"/>
    <x v="0"/>
    <x v="1"/>
    <m/>
    <s v="35 mph"/>
    <s v="40 miles"/>
    <s v="457 Brigade Road, Bengaluru, 560001"/>
    <s v="IN"/>
    <s v="₹25000"/>
    <n v="350"/>
    <n v="0"/>
    <s v="457 Brigade Road"/>
    <s v="Bengaluru"/>
    <s v="560001"/>
    <s v="India"/>
    <x v="0"/>
    <n v="300"/>
    <n v="105000"/>
    <s v=""/>
    <s v="56 kph"/>
    <s v=""/>
    <x v="0"/>
    <s v="32 kph - 56 kph"/>
  </r>
  <r>
    <n v="15"/>
    <s v="Sanya"/>
    <s v="Joshi"/>
    <x v="1"/>
    <x v="0"/>
    <x v="2"/>
    <s v="18 mph"/>
    <s v="28 mph"/>
    <s v="25 miles"/>
    <s v="458 Brigade Road, Bengaluru, 560001"/>
    <s v="IN"/>
    <s v="₹22000"/>
    <n v="220"/>
    <n v="0"/>
    <s v="458 Brigade Road"/>
    <s v="Bengaluru"/>
    <s v="560001"/>
    <s v="India"/>
    <x v="0"/>
    <n v="264"/>
    <n v="58080"/>
    <s v="29 kph"/>
    <s v="45 kph"/>
    <s v="29 kph - 45 kph"/>
    <x v="0"/>
    <s v="29 kph - 45 kph"/>
  </r>
  <r>
    <n v="16"/>
    <s v="Fang"/>
    <s v="Liu"/>
    <x v="1"/>
    <x v="0"/>
    <x v="0"/>
    <s v="15 mph"/>
    <s v="30 mph"/>
    <s v="48,280 meters"/>
    <s v="99 Nanjing Road, Shanghai, 200001"/>
    <s v="CN"/>
    <s v="¥5000"/>
    <n v="550"/>
    <n v="0"/>
    <s v="99 Nanjing Road"/>
    <s v="Shanghai"/>
    <s v="200001"/>
    <s v="China"/>
    <x v="0"/>
    <n v="750"/>
    <n v="412500"/>
    <s v="24 kph"/>
    <s v="48 kph"/>
    <s v="24 kph - 48 kph"/>
    <x v="1"/>
    <s v="24 kph - 48 kph"/>
  </r>
  <r>
    <n v="17"/>
    <s v="Fang"/>
    <s v="Liu"/>
    <x v="1"/>
    <x v="0"/>
    <x v="1"/>
    <s v="20 mph"/>
    <s v="35 mph"/>
    <s v="40 miles"/>
    <s v="100 Nanjing Road, Shanghai, 200001"/>
    <s v="CN"/>
    <s v="¥3500"/>
    <n v="1200"/>
    <n v="0"/>
    <s v="100 Nanjing Road"/>
    <s v="Shanghai"/>
    <s v="200001"/>
    <s v="China"/>
    <x v="0"/>
    <n v="525"/>
    <n v="630000"/>
    <s v="32 kph"/>
    <s v="56 kph"/>
    <s v="32 kph - 56 kph"/>
    <x v="1"/>
    <s v="32 kph - 56 kph"/>
  </r>
  <r>
    <n v="18"/>
    <s v="Fang"/>
    <s v="Liu"/>
    <x v="1"/>
    <x v="0"/>
    <x v="2"/>
    <s v="18 mph"/>
    <s v="28 mph"/>
    <s v="25 miles"/>
    <s v="101 Nanjing Road, Shanghai, 200001"/>
    <s v="CN"/>
    <s v="¥4200"/>
    <n v="850"/>
    <n v="0"/>
    <s v="101 Nanjing Road"/>
    <s v="Shanghai"/>
    <s v="200001"/>
    <s v="China"/>
    <x v="0"/>
    <n v="630"/>
    <n v="535500"/>
    <s v="29 kph"/>
    <s v="45 kph"/>
    <s v="29 kph - 45 kph"/>
    <x v="1"/>
    <s v="29 kph - 45 kph"/>
  </r>
  <r>
    <n v="19"/>
    <s v="Jonas"/>
    <s v="Fischer"/>
    <x v="1"/>
    <x v="0"/>
    <x v="0"/>
    <s v="15 mph"/>
    <s v="30 mph"/>
    <s v="30 miles"/>
    <s v="303 Ringstraße, Hamburg, 20095"/>
    <s v="DE"/>
    <s v="€1000"/>
    <n v="130"/>
    <n v="0"/>
    <s v="303 Ringstraße"/>
    <s v="Hamburg"/>
    <s v="20095"/>
    <s v="Germany"/>
    <x v="1"/>
    <n v="1100"/>
    <n v="143000"/>
    <s v="24 kph"/>
    <s v="48 kph"/>
    <s v="24 kph - 48 kph"/>
    <x v="2"/>
    <s v="24 kph - 48 kph"/>
  </r>
  <r>
    <n v="20"/>
    <s v="Jonas"/>
    <s v="Fischer"/>
    <x v="1"/>
    <x v="0"/>
    <x v="1"/>
    <s v="20 mph"/>
    <s v="35 mph"/>
    <s v="40 miles"/>
    <s v="304 Ringstraße, Hamburg, 20095"/>
    <s v="DE"/>
    <s v="€800"/>
    <n v="220"/>
    <n v="0"/>
    <s v="304 Ringstraße"/>
    <s v="Hamburg"/>
    <s v="20095"/>
    <s v="Germany"/>
    <x v="1"/>
    <n v="880"/>
    <n v="193600"/>
    <s v="32 kph"/>
    <s v="56 kph"/>
    <s v="32 kph - 56 kph"/>
    <x v="2"/>
    <s v="32 kph - 56 kph"/>
  </r>
  <r>
    <n v="21"/>
    <s v="Jonas"/>
    <s v="Fischer"/>
    <x v="1"/>
    <x v="0"/>
    <x v="2"/>
    <s v="18 mph"/>
    <s v="28 mph"/>
    <s v="25 miles"/>
    <s v="305 Ringstraße, Hamburg, 20095"/>
    <s v="DE"/>
    <s v="€950"/>
    <n v="160"/>
    <n v="0"/>
    <s v="305 Ringstraße"/>
    <s v="Hamburg"/>
    <s v="20095"/>
    <s v="Germany"/>
    <x v="1"/>
    <n v="1045"/>
    <n v="167200"/>
    <s v="29 kph"/>
    <s v="45 kph"/>
    <s v="29 kph - 45 kph"/>
    <x v="2"/>
    <s v="29 kph - 45 kph"/>
  </r>
  <r>
    <n v="22"/>
    <s v="Théo"/>
    <s v="Bernard"/>
    <x v="1"/>
    <x v="0"/>
    <x v="0"/>
    <s v="15 mph"/>
    <s v="30 mph"/>
    <s v="30 miles"/>
    <s v="56 Boulevard Saint-Germain, Paris, 75005"/>
    <s v="FR"/>
    <s v="€1100"/>
    <n v="110"/>
    <n v="0"/>
    <s v="56 Boulevard Saint-Germain"/>
    <s v="Paris"/>
    <s v="75005"/>
    <s v="France"/>
    <x v="1"/>
    <n v="1210"/>
    <n v="133100"/>
    <s v="24 kph"/>
    <s v="48 kph"/>
    <s v="24 kph - 48 kph"/>
    <x v="3"/>
    <s v="24 kph - 48 kph"/>
  </r>
  <r>
    <n v="23"/>
    <s v="Théo"/>
    <s v="Bernard"/>
    <x v="1"/>
    <x v="0"/>
    <x v="1"/>
    <s v="20 mph"/>
    <s v="35 mph"/>
    <s v="40 miles"/>
    <s v="57 Boulevard Saint-Germain, Paris, 75005"/>
    <s v="FR"/>
    <s v="€900"/>
    <n v="260"/>
    <n v="0"/>
    <s v="57 Boulevard Saint-Germain"/>
    <s v="Paris"/>
    <s v="75005"/>
    <s v="France"/>
    <x v="1"/>
    <n v="990"/>
    <n v="257400"/>
    <s v="32 kph"/>
    <s v="56 kph"/>
    <s v="32 kph - 56 kph"/>
    <x v="3"/>
    <s v="32 kph - 56 kph"/>
  </r>
  <r>
    <n v="24"/>
    <s v="Théo"/>
    <s v="Bernard"/>
    <x v="1"/>
    <x v="0"/>
    <x v="2"/>
    <s v="18 mph"/>
    <s v="28 mph"/>
    <s v="40,230 meters"/>
    <s v="58 Boulevard Saint-Germain, Paris, 75005"/>
    <s v="FR"/>
    <s v="€1050"/>
    <n v="200"/>
    <n v="0"/>
    <s v="58 Boulevard Saint-Germain"/>
    <s v="Paris"/>
    <s v="75005"/>
    <s v="France"/>
    <x v="1"/>
    <n v="1155"/>
    <n v="231000"/>
    <s v="29 kph"/>
    <s v="45 kph"/>
    <s v="29 kph - 45 kph"/>
    <x v="3"/>
    <s v="29 kph - 45 kph"/>
  </r>
  <r>
    <n v="25"/>
    <s v="Sanya"/>
    <s v="Joshi"/>
    <x v="2"/>
    <x v="0"/>
    <x v="0"/>
    <s v="15 mph"/>
    <s v="30 mph"/>
    <s v="30 miles"/>
    <s v="456 Brigade Road, Bengaluru, 560001"/>
    <s v="IN"/>
    <s v="₹30000"/>
    <n v="160"/>
    <n v="0"/>
    <s v="456 Brigade Road"/>
    <s v="Bengaluru"/>
    <s v="560001"/>
    <s v="India"/>
    <x v="0"/>
    <n v="360"/>
    <n v="57600"/>
    <s v="24 kph"/>
    <s v="48 kph"/>
    <s v="24 kph - 48 kph"/>
    <x v="0"/>
    <s v="24 kph - 48 kph"/>
  </r>
  <r>
    <n v="26"/>
    <s v="Sanya"/>
    <s v="Joshi"/>
    <x v="2"/>
    <x v="0"/>
    <x v="1"/>
    <m/>
    <s v="35 mph"/>
    <s v="40 miles"/>
    <s v="457 Brigade Road, Bengaluru, 560001"/>
    <s v="IN"/>
    <s v="₹25000"/>
    <n v="350"/>
    <n v="0"/>
    <s v="457 Brigade Road"/>
    <s v="Bengaluru"/>
    <s v="560001"/>
    <s v="India"/>
    <x v="0"/>
    <n v="300"/>
    <n v="105000"/>
    <s v=""/>
    <s v="56 kph"/>
    <s v=""/>
    <x v="0"/>
    <s v="32 kph - 56 kph"/>
  </r>
  <r>
    <n v="27"/>
    <s v="Sanya"/>
    <s v="Joshi"/>
    <x v="2"/>
    <x v="0"/>
    <x v="2"/>
    <s v="18 mph"/>
    <s v="28 mph"/>
    <s v="25 miles"/>
    <s v="458 Brigade Road, Bengaluru, 560001"/>
    <s v="IN"/>
    <s v="₹22000"/>
    <n v="220"/>
    <n v="0"/>
    <s v="458 Brigade Road"/>
    <s v="Bengaluru"/>
    <s v="560001"/>
    <s v="India"/>
    <x v="0"/>
    <n v="264"/>
    <n v="58080"/>
    <s v="29 kph"/>
    <s v="45 kph"/>
    <s v="29 kph - 45 kph"/>
    <x v="0"/>
    <s v="29 kph - 45 kph"/>
  </r>
  <r>
    <n v="28"/>
    <s v="Fang"/>
    <s v="Liu"/>
    <x v="2"/>
    <x v="0"/>
    <x v="0"/>
    <s v="15 mph"/>
    <s v="30 mph"/>
    <s v="30 miles"/>
    <s v="99 Nanjing Road, Shanghai, 200001"/>
    <s v="CN"/>
    <s v="¥5000"/>
    <n v="550"/>
    <n v="0"/>
    <s v="99 Nanjing Road"/>
    <s v="Shanghai"/>
    <s v="200001"/>
    <s v="China"/>
    <x v="0"/>
    <n v="750"/>
    <n v="412500"/>
    <s v="24 kph"/>
    <s v="48 kph"/>
    <s v="24 kph - 48 kph"/>
    <x v="1"/>
    <s v="24 kph - 48 kph"/>
  </r>
  <r>
    <n v="29"/>
    <s v="Fang"/>
    <s v="Liu"/>
    <x v="2"/>
    <x v="0"/>
    <x v="1"/>
    <s v="20 mph"/>
    <s v="35 mph"/>
    <s v="64,370 meters"/>
    <s v="100 Nanjing Road, Shanghai, 200001"/>
    <s v="CN"/>
    <s v="¥3500"/>
    <n v="1200"/>
    <n v="0"/>
    <s v="100 Nanjing Road"/>
    <s v="Shanghai"/>
    <s v="200001"/>
    <s v="China"/>
    <x v="0"/>
    <n v="525"/>
    <n v="630000"/>
    <s v="32 kph"/>
    <s v="56 kph"/>
    <s v="32 kph - 56 kph"/>
    <x v="1"/>
    <s v="32 kph - 56 kph"/>
  </r>
  <r>
    <n v="30"/>
    <s v="Fang"/>
    <s v="Liu"/>
    <x v="2"/>
    <x v="0"/>
    <x v="2"/>
    <s v="18 mph"/>
    <s v="28 mph"/>
    <s v="25 miles"/>
    <s v="101 Nanjing Road, Shanghai, 200001"/>
    <s v="CN"/>
    <s v="¥4200"/>
    <n v="850"/>
    <n v="0"/>
    <s v="101 Nanjing Road"/>
    <s v="Shanghai"/>
    <s v="200001"/>
    <s v="China"/>
    <x v="0"/>
    <n v="630"/>
    <n v="535500"/>
    <s v="29 kph"/>
    <s v="45 kph"/>
    <s v="29 kph - 45 kph"/>
    <x v="1"/>
    <s v="29 kph - 45 kph"/>
  </r>
  <r>
    <n v="31"/>
    <s v="Jonas"/>
    <s v="Fischer"/>
    <x v="2"/>
    <x v="0"/>
    <x v="0"/>
    <s v="15 mph"/>
    <s v="30 mph"/>
    <s v="30 miles"/>
    <s v="303 Ringstraße, Hamburg, 20095"/>
    <s v="DE"/>
    <s v="€1000"/>
    <n v="130"/>
    <n v="0"/>
    <s v="303 Ringstraße"/>
    <s v="Hamburg"/>
    <s v="20095"/>
    <s v="Germany"/>
    <x v="1"/>
    <n v="1100"/>
    <n v="143000"/>
    <s v="24 kph"/>
    <s v="48 kph"/>
    <s v="24 kph - 48 kph"/>
    <x v="2"/>
    <s v="24 kph - 48 kph"/>
  </r>
  <r>
    <n v="32"/>
    <s v="Jonas"/>
    <s v="Fischer"/>
    <x v="2"/>
    <x v="0"/>
    <x v="1"/>
    <s v="20 mph"/>
    <s v="35 mph"/>
    <s v="40 miles"/>
    <s v="304 Ringstraße, Hamburg, 20095"/>
    <s v="DE"/>
    <s v="€800"/>
    <n v="220"/>
    <n v="0"/>
    <s v="304 Ringstraße"/>
    <s v="Hamburg"/>
    <s v="20095"/>
    <s v="Germany"/>
    <x v="1"/>
    <n v="880"/>
    <n v="193600"/>
    <s v="32 kph"/>
    <s v="56 kph"/>
    <s v="32 kph - 56 kph"/>
    <x v="2"/>
    <s v="32 kph - 56 kph"/>
  </r>
  <r>
    <n v="33"/>
    <s v="Jonas"/>
    <s v="Fischer"/>
    <x v="2"/>
    <x v="0"/>
    <x v="2"/>
    <s v="18 mph"/>
    <s v="28 mph"/>
    <s v="25 miles"/>
    <s v="305 Ringstraße, Hamburg, 20095"/>
    <s v="DE"/>
    <s v="€950"/>
    <n v="160"/>
    <n v="0"/>
    <s v="305 Ringstraße"/>
    <s v="Hamburg"/>
    <s v="20095"/>
    <s v="Germany"/>
    <x v="1"/>
    <n v="1045"/>
    <n v="167200"/>
    <s v="29 kph"/>
    <s v="45 kph"/>
    <s v="29 kph - 45 kph"/>
    <x v="2"/>
    <s v="29 kph - 45 kph"/>
  </r>
  <r>
    <n v="34"/>
    <s v="Théo"/>
    <s v="Bernard"/>
    <x v="2"/>
    <x v="0"/>
    <x v="0"/>
    <s v="15 mph"/>
    <s v="30 mph"/>
    <s v="48,280 meters"/>
    <s v="56 Boulevard Saint-Germain, Paris, 75005"/>
    <s v="FR"/>
    <s v="€1100"/>
    <n v="110"/>
    <n v="0"/>
    <s v="56 Boulevard Saint-Germain"/>
    <s v="Paris"/>
    <s v="75005"/>
    <s v="France"/>
    <x v="1"/>
    <n v="1210"/>
    <n v="133100"/>
    <s v="24 kph"/>
    <s v="48 kph"/>
    <s v="24 kph - 48 kph"/>
    <x v="3"/>
    <s v="24 kph - 48 kph"/>
  </r>
  <r>
    <n v="35"/>
    <s v="Théo"/>
    <s v="Bernard"/>
    <x v="2"/>
    <x v="0"/>
    <x v="1"/>
    <s v="20 mph"/>
    <s v="35 mph"/>
    <s v="40 miles"/>
    <s v="57 Boulevard Saint-Germain, Paris, 75005"/>
    <s v="FR"/>
    <s v="€900"/>
    <n v="260"/>
    <n v="0"/>
    <s v="57 Boulevard Saint-Germain"/>
    <s v="Paris"/>
    <s v="75005"/>
    <s v="France"/>
    <x v="1"/>
    <n v="990"/>
    <n v="257400"/>
    <s v="32 kph"/>
    <s v="56 kph"/>
    <s v="32 kph - 56 kph"/>
    <x v="3"/>
    <s v="32 kph - 56 kph"/>
  </r>
  <r>
    <n v="36"/>
    <s v="Théo"/>
    <s v="Bernard"/>
    <x v="2"/>
    <x v="0"/>
    <x v="2"/>
    <s v="18 mph"/>
    <s v="28 mph"/>
    <s v="25 miles"/>
    <s v="58 Boulevard Saint-Germain, Paris, 75005"/>
    <s v="FR"/>
    <s v="€1050"/>
    <n v="200"/>
    <n v="0"/>
    <s v="58 Boulevard Saint-Germain"/>
    <s v="Paris"/>
    <s v="75005"/>
    <s v="France"/>
    <x v="1"/>
    <n v="1155"/>
    <n v="231000"/>
    <s v="29 kph"/>
    <s v="45 kph"/>
    <s v="29 kph - 45 kph"/>
    <x v="3"/>
    <s v="29 kph - 45 kph"/>
  </r>
  <r>
    <n v="37"/>
    <s v="Sanya"/>
    <s v="Joshi"/>
    <x v="3"/>
    <x v="1"/>
    <x v="0"/>
    <s v="15 mph"/>
    <s v="30 mph"/>
    <s v="30 miles"/>
    <s v="456 Brigade Road, Bengaluru, 560001"/>
    <s v="IN"/>
    <s v="₹30000"/>
    <n v="200"/>
    <n v="0"/>
    <s v="456 Brigade Road"/>
    <s v="Bengaluru"/>
    <s v="560001"/>
    <s v="India"/>
    <x v="0"/>
    <n v="360"/>
    <n v="72000"/>
    <s v="24 kph"/>
    <s v="48 kph"/>
    <s v="24 kph - 48 kph"/>
    <x v="0"/>
    <s v="24 kph - 48 kph"/>
  </r>
  <r>
    <n v="38"/>
    <s v="Sanya"/>
    <s v="Joshi"/>
    <x v="3"/>
    <x v="1"/>
    <x v="1"/>
    <s v="20 mph"/>
    <s v="35 mph"/>
    <s v="40 miles"/>
    <s v="457 Brigade Road, Bengaluru, 560001"/>
    <s v="IN"/>
    <s v="₹25000"/>
    <n v="450"/>
    <n v="0"/>
    <s v="457 Brigade Road"/>
    <s v="Bengaluru"/>
    <s v="560001"/>
    <s v="India"/>
    <x v="0"/>
    <n v="300"/>
    <n v="135000"/>
    <s v="32 kph"/>
    <s v="56 kph"/>
    <s v="32 kph - 56 kph"/>
    <x v="0"/>
    <s v="32 kph - 56 kph"/>
  </r>
  <r>
    <n v="39"/>
    <s v="Sanya"/>
    <s v="Joshi"/>
    <x v="3"/>
    <x v="1"/>
    <x v="2"/>
    <s v="18 mph"/>
    <s v="28 mph"/>
    <s v="25 miles"/>
    <s v="458 Brigade Road, Bengaluru, 560001"/>
    <s v="IN"/>
    <s v="₹22000"/>
    <n v="300"/>
    <n v="0"/>
    <s v="458 Brigade Road"/>
    <s v="Bengaluru"/>
    <s v="560001"/>
    <s v="India"/>
    <x v="0"/>
    <n v="264"/>
    <n v="79200"/>
    <s v="29 kph"/>
    <s v="45 kph"/>
    <s v="29 kph - 45 kph"/>
    <x v="0"/>
    <s v="29 kph - 45 kph"/>
  </r>
  <r>
    <n v="40"/>
    <s v="Fang"/>
    <s v="Liu"/>
    <x v="3"/>
    <x v="1"/>
    <x v="0"/>
    <m/>
    <s v="30 mph"/>
    <s v="30 miles"/>
    <s v="99 Nanjing Road, Shanghai, 200001"/>
    <s v="CN"/>
    <s v="¥5000"/>
    <n v="700"/>
    <n v="0"/>
    <s v="99 Nanjing Road"/>
    <s v="Shanghai"/>
    <s v="200001"/>
    <s v="China"/>
    <x v="0"/>
    <n v="750"/>
    <n v="525000"/>
    <s v=""/>
    <s v="48 kph"/>
    <s v=""/>
    <x v="1"/>
    <s v="24 kph - 48 kph"/>
  </r>
  <r>
    <n v="41"/>
    <s v="Fang"/>
    <s v="Liu"/>
    <x v="3"/>
    <x v="1"/>
    <x v="1"/>
    <s v="20 mph"/>
    <s v="35 mph"/>
    <s v="40 miles"/>
    <s v="100 Nanjing Road, Shanghai, 200001"/>
    <s v="CN"/>
    <s v="¥3500"/>
    <n v="1600"/>
    <n v="0"/>
    <s v="100 Nanjing Road"/>
    <s v="Shanghai"/>
    <s v="200001"/>
    <s v="China"/>
    <x v="0"/>
    <n v="525"/>
    <n v="840000"/>
    <s v="32 kph"/>
    <s v="56 kph"/>
    <s v="32 kph - 56 kph"/>
    <x v="1"/>
    <s v="32 kph - 56 kph"/>
  </r>
  <r>
    <n v="42"/>
    <s v="Fang"/>
    <s v="Liu"/>
    <x v="3"/>
    <x v="1"/>
    <x v="2"/>
    <s v="18 mph"/>
    <s v="28 mph"/>
    <s v="25 miles"/>
    <s v="101 Nanjing Road, Shanghai, 200001"/>
    <s v="CN"/>
    <s v="¥4200"/>
    <n v="1000"/>
    <n v="0"/>
    <s v="101 Nanjing Road"/>
    <s v="Shanghai"/>
    <s v="200001"/>
    <s v="China"/>
    <x v="0"/>
    <n v="630"/>
    <n v="630000"/>
    <s v="29 kph"/>
    <s v="45 kph"/>
    <s v="29 kph - 45 kph"/>
    <x v="1"/>
    <s v="29 kph - 45 kph"/>
  </r>
  <r>
    <n v="43"/>
    <s v="Jonas"/>
    <s v="Fischer"/>
    <x v="3"/>
    <x v="1"/>
    <x v="0"/>
    <s v="15 mph"/>
    <s v="30 mph"/>
    <s v="48,280 meters"/>
    <s v="303 Ringstraße, Hamburg, 20095"/>
    <s v="DE"/>
    <s v="€1000"/>
    <n v="160"/>
    <n v="0"/>
    <s v="303 Ringstraße"/>
    <s v="Hamburg"/>
    <s v="20095"/>
    <s v="Germany"/>
    <x v="1"/>
    <n v="1100"/>
    <n v="176000"/>
    <s v="24 kph"/>
    <s v="48 kph"/>
    <s v="24 kph - 48 kph"/>
    <x v="2"/>
    <s v="24 kph - 48 kph"/>
  </r>
  <r>
    <n v="44"/>
    <s v="Jonas"/>
    <s v="Fischer"/>
    <x v="3"/>
    <x v="1"/>
    <x v="1"/>
    <s v="20 mph"/>
    <s v="35 mph"/>
    <s v="40 miles"/>
    <s v="304 Ringstraße, Hamburg, 20095"/>
    <s v="DE"/>
    <s v="€800"/>
    <n v="280"/>
    <n v="0"/>
    <s v="304 Ringstraße"/>
    <s v="Hamburg"/>
    <s v="20095"/>
    <s v="Germany"/>
    <x v="1"/>
    <n v="880"/>
    <n v="246400"/>
    <s v="32 kph"/>
    <s v="56 kph"/>
    <s v="32 kph - 56 kph"/>
    <x v="2"/>
    <s v="32 kph - 56 kph"/>
  </r>
  <r>
    <n v="45"/>
    <s v="Jonas"/>
    <s v="Fischer"/>
    <x v="3"/>
    <x v="1"/>
    <x v="2"/>
    <s v="18 mph"/>
    <s v="28 mph"/>
    <s v="25 miles"/>
    <s v="305 Ringstraße, Hamburg, 20095"/>
    <s v="DE"/>
    <s v="€950"/>
    <n v="200"/>
    <n v="0"/>
    <s v="305 Ringstraße"/>
    <s v="Hamburg"/>
    <s v="20095"/>
    <s v="Germany"/>
    <x v="1"/>
    <n v="1045"/>
    <n v="209000"/>
    <s v="29 kph"/>
    <s v="45 kph"/>
    <s v="29 kph - 45 kph"/>
    <x v="2"/>
    <s v="29 kph - 45 kph"/>
  </r>
  <r>
    <n v="46"/>
    <s v="Théo"/>
    <s v="Bernard"/>
    <x v="3"/>
    <x v="1"/>
    <x v="0"/>
    <s v="15 mph"/>
    <s v="30 mph"/>
    <s v="30 miles"/>
    <s v="56 Boulevard Saint-Germain, Paris, 75005"/>
    <s v="FR"/>
    <s v="€1100"/>
    <n v="130"/>
    <n v="0"/>
    <s v="56 Boulevard Saint-Germain"/>
    <s v="Paris"/>
    <s v="75005"/>
    <s v="France"/>
    <x v="1"/>
    <n v="1210"/>
    <n v="157300"/>
    <s v="24 kph"/>
    <s v="48 kph"/>
    <s v="24 kph - 48 kph"/>
    <x v="3"/>
    <s v="24 kph - 48 kph"/>
  </r>
  <r>
    <n v="47"/>
    <s v="Théo"/>
    <s v="Bernard"/>
    <x v="3"/>
    <x v="1"/>
    <x v="1"/>
    <s v="20 mph"/>
    <s v="35 mph"/>
    <s v="40 miles"/>
    <s v="57 Boulevard Saint-Germain, Paris, 75005"/>
    <s v="FR"/>
    <s v="€900"/>
    <n v="300"/>
    <n v="0"/>
    <s v="57 Boulevard Saint-Germain"/>
    <s v="Paris"/>
    <s v="75005"/>
    <s v="France"/>
    <x v="1"/>
    <n v="990"/>
    <n v="297000"/>
    <s v="32 kph"/>
    <s v="56 kph"/>
    <s v="32 kph - 56 kph"/>
    <x v="3"/>
    <s v="32 kph - 56 kph"/>
  </r>
  <r>
    <n v="48"/>
    <s v="Théo"/>
    <s v="Bernard"/>
    <x v="3"/>
    <x v="1"/>
    <x v="2"/>
    <m/>
    <s v="28 mph"/>
    <s v="40,230 meters"/>
    <s v="58 Boulevard Saint-Germain, Paris, 75005"/>
    <s v="FR"/>
    <s v="€1050"/>
    <n v="230"/>
    <n v="0"/>
    <s v="58 Boulevard Saint-Germain"/>
    <s v="Paris"/>
    <s v="75005"/>
    <s v="France"/>
    <x v="1"/>
    <n v="1155"/>
    <n v="265650"/>
    <s v=""/>
    <s v="45 kph"/>
    <s v=""/>
    <x v="3"/>
    <s v="29 kph - 45 kph"/>
  </r>
  <r>
    <n v="49"/>
    <s v="Sanya"/>
    <s v="Joshi"/>
    <x v="4"/>
    <x v="1"/>
    <x v="0"/>
    <s v="15 mph"/>
    <s v="30 mph"/>
    <s v="30 miles"/>
    <s v="456 Brigade Road, Bengaluru, 560001"/>
    <s v="IN"/>
    <s v="₹30000"/>
    <n v="200"/>
    <n v="0"/>
    <s v="456 Brigade Road"/>
    <s v="Bengaluru"/>
    <s v="560001"/>
    <s v="India"/>
    <x v="0"/>
    <n v="360"/>
    <n v="72000"/>
    <s v="24 kph"/>
    <s v="48 kph"/>
    <s v="24 kph - 48 kph"/>
    <x v="0"/>
    <s v="24 kph - 48 kph"/>
  </r>
  <r>
    <n v="50"/>
    <s v="Sanya"/>
    <s v="Joshi"/>
    <x v="4"/>
    <x v="1"/>
    <x v="1"/>
    <s v="20 mph"/>
    <s v="35 mph"/>
    <s v="40 miles"/>
    <s v="457 Brigade Road, Bengaluru, 560001"/>
    <s v="IN"/>
    <s v="₹25000"/>
    <n v="450"/>
    <n v="0"/>
    <s v="457 Brigade Road"/>
    <s v="Bengaluru"/>
    <s v="560001"/>
    <s v="India"/>
    <x v="0"/>
    <n v="300"/>
    <n v="135000"/>
    <s v="32 kph"/>
    <s v="56 kph"/>
    <s v="32 kph - 56 kph"/>
    <x v="0"/>
    <s v="32 kph - 56 kph"/>
  </r>
  <r>
    <n v="51"/>
    <s v="Sanya"/>
    <s v="Joshi"/>
    <x v="4"/>
    <x v="1"/>
    <x v="2"/>
    <s v="18 mph"/>
    <s v="28 mph"/>
    <s v="25 miles"/>
    <s v="458 Brigade Road, Bengaluru, 560001"/>
    <s v="IN"/>
    <s v="₹22000"/>
    <n v="350"/>
    <n v="0"/>
    <s v="458 Brigade Road"/>
    <s v="Bengaluru"/>
    <s v="560001"/>
    <s v="India"/>
    <x v="0"/>
    <n v="264"/>
    <n v="92400"/>
    <s v="29 kph"/>
    <s v="45 kph"/>
    <s v="29 kph - 45 kph"/>
    <x v="0"/>
    <s v="29 kph - 45 kph"/>
  </r>
  <r>
    <n v="52"/>
    <s v="Fang"/>
    <s v="Liu"/>
    <x v="4"/>
    <x v="1"/>
    <x v="0"/>
    <s v="15 mph"/>
    <s v="30 mph"/>
    <s v="48,280 meters"/>
    <s v="99 Nanjing Road, Shanghai, 200001"/>
    <s v="CN"/>
    <s v="¥5000"/>
    <n v="700"/>
    <n v="0"/>
    <s v="99 Nanjing Road"/>
    <s v="Shanghai"/>
    <s v="200001"/>
    <s v="China"/>
    <x v="0"/>
    <n v="750"/>
    <n v="525000"/>
    <s v="24 kph"/>
    <s v="48 kph"/>
    <s v="24 kph - 48 kph"/>
    <x v="1"/>
    <s v="24 kph - 48 kph"/>
  </r>
  <r>
    <n v="53"/>
    <s v="Fang"/>
    <s v="Liu"/>
    <x v="4"/>
    <x v="1"/>
    <x v="1"/>
    <s v="20 mph"/>
    <s v="35 mph"/>
    <s v="40 miles"/>
    <s v="100 Nanjing Road, Shanghai, 200001"/>
    <s v="CN"/>
    <s v="¥3500"/>
    <n v="1600"/>
    <n v="0"/>
    <s v="100 Nanjing Road"/>
    <s v="Shanghai"/>
    <s v="200001"/>
    <s v="China"/>
    <x v="0"/>
    <n v="525"/>
    <n v="840000"/>
    <s v="32 kph"/>
    <s v="56 kph"/>
    <s v="32 kph - 56 kph"/>
    <x v="1"/>
    <s v="32 kph - 56 kph"/>
  </r>
  <r>
    <n v="54"/>
    <s v="Fang"/>
    <s v="Liu"/>
    <x v="4"/>
    <x v="1"/>
    <x v="2"/>
    <s v="18 mph"/>
    <s v="28 mph"/>
    <s v="25 miles"/>
    <s v="101 Nanjing Road, Shanghai, 200001"/>
    <s v="CN"/>
    <s v="¥4200"/>
    <n v="1000"/>
    <n v="0"/>
    <s v="101 Nanjing Road"/>
    <s v="Shanghai"/>
    <s v="200001"/>
    <s v="China"/>
    <x v="0"/>
    <n v="630"/>
    <n v="630000"/>
    <s v="29 kph"/>
    <s v="45 kph"/>
    <s v="29 kph - 45 kph"/>
    <x v="1"/>
    <s v="29 kph - 45 kph"/>
  </r>
  <r>
    <n v="55"/>
    <s v="Jonas"/>
    <s v="Fischer"/>
    <x v="4"/>
    <x v="1"/>
    <x v="0"/>
    <s v="15 mph"/>
    <s v="30 mph"/>
    <s v="30 miles"/>
    <s v="303 Ringstraße, Hamburg, 20095"/>
    <s v="DE"/>
    <s v="€1000"/>
    <n v="180"/>
    <n v="0"/>
    <s v="303 Ringstraße"/>
    <s v="Hamburg"/>
    <s v="20095"/>
    <s v="Germany"/>
    <x v="1"/>
    <n v="1100"/>
    <n v="198000"/>
    <s v="24 kph"/>
    <s v="48 kph"/>
    <s v="24 kph - 48 kph"/>
    <x v="2"/>
    <s v="24 kph - 48 kph"/>
  </r>
  <r>
    <n v="56"/>
    <s v="Jonas"/>
    <s v="Fischer"/>
    <x v="4"/>
    <x v="1"/>
    <x v="1"/>
    <s v="20 mph"/>
    <s v="35 mph"/>
    <s v="40 miles"/>
    <s v="304 Ringstraße, Hamburg, 20095"/>
    <s v="DE"/>
    <s v="€800"/>
    <n v="320"/>
    <n v="0"/>
    <s v="304 Ringstraße"/>
    <s v="Hamburg"/>
    <s v="20095"/>
    <s v="Germany"/>
    <x v="1"/>
    <n v="880"/>
    <n v="281600"/>
    <s v="32 kph"/>
    <s v="56 kph"/>
    <s v="32 kph - 56 kph"/>
    <x v="2"/>
    <s v="32 kph - 56 kph"/>
  </r>
  <r>
    <n v="57"/>
    <s v="Jonas"/>
    <s v="Fischer"/>
    <x v="4"/>
    <x v="1"/>
    <x v="2"/>
    <s v="18 mph"/>
    <s v="28 mph"/>
    <s v="25 miles"/>
    <s v="305 Ringstraße, Hamburg, 20095"/>
    <s v="DE"/>
    <s v="€950"/>
    <n v="220"/>
    <n v="0"/>
    <s v="305 Ringstraße"/>
    <s v="Hamburg"/>
    <s v="20095"/>
    <s v="Germany"/>
    <x v="1"/>
    <n v="1045"/>
    <n v="229900"/>
    <s v="29 kph"/>
    <s v="45 kph"/>
    <s v="29 kph - 45 kph"/>
    <x v="2"/>
    <s v="29 kph - 45 kph"/>
  </r>
  <r>
    <n v="58"/>
    <s v="Théo"/>
    <s v="Bernard"/>
    <x v="4"/>
    <x v="1"/>
    <x v="0"/>
    <s v="15 mph"/>
    <s v="30 mph"/>
    <s v="30 miles"/>
    <s v="56 Boulevard Saint-Germain, Paris, 75005"/>
    <s v="FR"/>
    <s v="€1100"/>
    <n v="140"/>
    <n v="0"/>
    <s v="56 Boulevard Saint-Germain"/>
    <s v="Paris"/>
    <s v="75005"/>
    <s v="France"/>
    <x v="1"/>
    <n v="1210"/>
    <n v="169400"/>
    <s v="24 kph"/>
    <s v="48 kph"/>
    <s v="24 kph - 48 kph"/>
    <x v="3"/>
    <s v="24 kph - 48 kph"/>
  </r>
  <r>
    <n v="59"/>
    <s v="Théo"/>
    <s v="Bernard"/>
    <x v="4"/>
    <x v="1"/>
    <x v="1"/>
    <s v="20 mph"/>
    <s v="35 mph"/>
    <s v="64,370 meters"/>
    <s v="57 Boulevard Saint-Germain, Paris, 75005"/>
    <s v="FR"/>
    <s v="€900"/>
    <n v="300"/>
    <n v="0"/>
    <s v="57 Boulevard Saint-Germain"/>
    <s v="Paris"/>
    <s v="75005"/>
    <s v="France"/>
    <x v="1"/>
    <n v="990"/>
    <n v="297000"/>
    <s v="32 kph"/>
    <s v="56 kph"/>
    <s v="32 kph - 56 kph"/>
    <x v="3"/>
    <s v="32 kph - 56 kph"/>
  </r>
  <r>
    <n v="60"/>
    <s v="Théo"/>
    <s v="Bernard"/>
    <x v="4"/>
    <x v="1"/>
    <x v="2"/>
    <s v="18 mph"/>
    <s v="28 mph"/>
    <s v="25 miles"/>
    <s v="58 Boulevard Saint-Germain, Paris, 75005"/>
    <s v="FR"/>
    <s v="€1050"/>
    <n v="280"/>
    <n v="0"/>
    <s v="58 Boulevard Saint-Germain"/>
    <s v="Paris"/>
    <s v="75005"/>
    <s v="France"/>
    <x v="1"/>
    <n v="1155"/>
    <n v="323400"/>
    <s v="29 kph"/>
    <s v="45 kph"/>
    <s v="29 kph - 45 kph"/>
    <x v="3"/>
    <s v="29 kph - 45 kph"/>
  </r>
  <r>
    <n v="61"/>
    <s v="Sanya"/>
    <s v="Joshi"/>
    <x v="5"/>
    <x v="1"/>
    <x v="0"/>
    <s v="15 mph"/>
    <s v="30 mph"/>
    <s v="30 miles"/>
    <s v="456 Brigade Road, Bengaluru, 560001"/>
    <s v="IN"/>
    <s v="₹30000"/>
    <n v="250"/>
    <n v="0"/>
    <s v="456 Brigade Road"/>
    <s v="Bengaluru"/>
    <s v="560001"/>
    <s v="India"/>
    <x v="0"/>
    <n v="360"/>
    <n v="90000"/>
    <s v="24 kph"/>
    <s v="48 kph"/>
    <s v="24 kph - 48 kph"/>
    <x v="0"/>
    <s v="24 kph - 48 kph"/>
  </r>
  <r>
    <n v="62"/>
    <s v="Sanya"/>
    <s v="Joshi"/>
    <x v="5"/>
    <x v="1"/>
    <x v="1"/>
    <s v="20 mph"/>
    <s v="35 mph"/>
    <s v="40 miles"/>
    <s v="457 Brigade Road, Bengaluru, 560001"/>
    <s v="IN"/>
    <s v="₹25000"/>
    <n v="500"/>
    <n v="0"/>
    <s v="457 Brigade Road"/>
    <s v="Bengaluru"/>
    <s v="560001"/>
    <s v="India"/>
    <x v="0"/>
    <n v="300"/>
    <n v="150000"/>
    <s v="32 kph"/>
    <s v="56 kph"/>
    <s v="32 kph - 56 kph"/>
    <x v="0"/>
    <s v="32 kph - 56 kph"/>
  </r>
  <r>
    <n v="63"/>
    <s v="Sanya"/>
    <s v="Joshi"/>
    <x v="5"/>
    <x v="1"/>
    <x v="2"/>
    <m/>
    <s v="28 mph"/>
    <s v="25 miles"/>
    <s v="458 Brigade Road, Bengaluru, 560001"/>
    <s v="IN"/>
    <s v="₹22000"/>
    <n v="400"/>
    <n v="0"/>
    <s v="458 Brigade Road"/>
    <s v="Bengaluru"/>
    <s v="560001"/>
    <s v="India"/>
    <x v="0"/>
    <n v="264"/>
    <n v="105600"/>
    <s v=""/>
    <s v="45 kph"/>
    <s v=""/>
    <x v="0"/>
    <s v="29 kph - 45 kph"/>
  </r>
  <r>
    <n v="64"/>
    <s v="Fang"/>
    <s v="Liu"/>
    <x v="5"/>
    <x v="1"/>
    <x v="0"/>
    <s v="15 mph"/>
    <s v="30 mph"/>
    <s v="30 miles"/>
    <s v="99 Nanjing Road, Shanghai, 200001"/>
    <s v="CN"/>
    <s v="¥5000"/>
    <n v="800"/>
    <n v="0"/>
    <s v="99 Nanjing Road"/>
    <s v="Shanghai"/>
    <s v="200001"/>
    <s v="China"/>
    <x v="0"/>
    <n v="750"/>
    <n v="600000"/>
    <s v="24 kph"/>
    <s v="48 kph"/>
    <s v="24 kph - 48 kph"/>
    <x v="1"/>
    <s v="24 kph - 48 kph"/>
  </r>
  <r>
    <n v="65"/>
    <s v="Fang"/>
    <s v="Liu"/>
    <x v="5"/>
    <x v="1"/>
    <x v="1"/>
    <s v="20 mph"/>
    <s v="35 mph"/>
    <s v="40 miles"/>
    <s v="100 Nanjing Road, Shanghai, 200001"/>
    <s v="CN"/>
    <s v="¥3500"/>
    <n v="1900"/>
    <n v="0"/>
    <s v="100 Nanjing Road"/>
    <s v="Shanghai"/>
    <s v="200001"/>
    <s v="China"/>
    <x v="0"/>
    <n v="525"/>
    <n v="997500"/>
    <s v="32 kph"/>
    <s v="56 kph"/>
    <s v="32 kph - 56 kph"/>
    <x v="1"/>
    <s v="32 kph - 56 kph"/>
  </r>
  <r>
    <n v="66"/>
    <s v="Fang"/>
    <s v="Liu"/>
    <x v="5"/>
    <x v="1"/>
    <x v="2"/>
    <s v="18 mph"/>
    <s v="28 mph"/>
    <s v="25 miles"/>
    <s v="101 Nanjing Road, Shanghai, 200001"/>
    <s v="CN"/>
    <s v="¥4200"/>
    <n v="1200"/>
    <n v="0"/>
    <s v="101 Nanjing Road"/>
    <s v="Shanghai"/>
    <s v="200001"/>
    <s v="China"/>
    <x v="0"/>
    <n v="630"/>
    <n v="756000"/>
    <s v="29 kph"/>
    <s v="45 kph"/>
    <s v="29 kph - 45 kph"/>
    <x v="1"/>
    <s v="29 kph - 45 kph"/>
  </r>
  <r>
    <n v="67"/>
    <s v="Jonas"/>
    <s v="Fischer"/>
    <x v="5"/>
    <x v="1"/>
    <x v="0"/>
    <s v="15 mph"/>
    <s v="30 mph"/>
    <s v="30 miles"/>
    <s v="303 Ringstraße, Hamburg, 20095"/>
    <s v="DE"/>
    <s v="€1000"/>
    <n v="200"/>
    <n v="0"/>
    <s v="303 Ringstraße"/>
    <s v="Hamburg"/>
    <s v="20095"/>
    <s v="Germany"/>
    <x v="1"/>
    <n v="1100"/>
    <n v="220000"/>
    <s v="24 kph"/>
    <s v="48 kph"/>
    <s v="24 kph - 48 kph"/>
    <x v="2"/>
    <s v="24 kph - 48 kph"/>
  </r>
  <r>
    <n v="68"/>
    <s v="Jonas"/>
    <s v="Fischer"/>
    <x v="5"/>
    <x v="1"/>
    <x v="1"/>
    <s v="20 mph"/>
    <s v="35 mph"/>
    <s v="64,370 meters"/>
    <s v="304 Ringstraße, Hamburg, 20095"/>
    <s v="DE"/>
    <s v="€800"/>
    <n v="350"/>
    <n v="0"/>
    <s v="304 Ringstraße"/>
    <s v="Hamburg"/>
    <s v="20095"/>
    <s v="Germany"/>
    <x v="1"/>
    <n v="880"/>
    <n v="308000"/>
    <s v="32 kph"/>
    <s v="56 kph"/>
    <s v="32 kph - 56 kph"/>
    <x v="2"/>
    <s v="32 kph - 56 kph"/>
  </r>
  <r>
    <n v="69"/>
    <s v="Jonas"/>
    <s v="Fischer"/>
    <x v="5"/>
    <x v="1"/>
    <x v="2"/>
    <s v="18 mph"/>
    <s v="28 mph"/>
    <s v="40,230 meters"/>
    <s v="305 Ringstraße, Hamburg, 20095"/>
    <s v="DE"/>
    <s v="€950"/>
    <n v="250"/>
    <n v="0"/>
    <s v="305 Ringstraße"/>
    <s v="Hamburg"/>
    <s v="20095"/>
    <s v="Germany"/>
    <x v="1"/>
    <n v="1045"/>
    <n v="261250"/>
    <s v="29 kph"/>
    <s v="45 kph"/>
    <s v="29 kph - 45 kph"/>
    <x v="2"/>
    <s v="29 kph - 45 kph"/>
  </r>
  <r>
    <n v="70"/>
    <s v="Théo"/>
    <s v="Bernard"/>
    <x v="5"/>
    <x v="1"/>
    <x v="0"/>
    <m/>
    <s v="30 mph"/>
    <s v="30 miles"/>
    <s v="56 Boulevard Saint-Germain, Paris, 75005"/>
    <s v="FR"/>
    <s v="€1100"/>
    <n v="150"/>
    <n v="0"/>
    <s v="56 Boulevard Saint-Germain"/>
    <s v="Paris"/>
    <s v="75005"/>
    <s v="France"/>
    <x v="1"/>
    <n v="1210"/>
    <n v="181500"/>
    <s v=""/>
    <s v="48 kph"/>
    <s v=""/>
    <x v="3"/>
    <s v="24 kph - 48 kph"/>
  </r>
  <r>
    <n v="71"/>
    <s v="Théo"/>
    <s v="Bernard"/>
    <x v="5"/>
    <x v="1"/>
    <x v="1"/>
    <s v="20 mph"/>
    <s v="35 mph"/>
    <s v="40 miles"/>
    <s v="57 Boulevard Saint-Germain, Paris, 75005"/>
    <s v="FR"/>
    <s v="€900"/>
    <n v="350"/>
    <n v="0"/>
    <s v="57 Boulevard Saint-Germain"/>
    <s v="Paris"/>
    <s v="75005"/>
    <s v="France"/>
    <x v="1"/>
    <n v="990"/>
    <n v="346500"/>
    <s v="32 kph"/>
    <s v="56 kph"/>
    <s v="32 kph - 56 kph"/>
    <x v="3"/>
    <s v="32 kph - 56 kph"/>
  </r>
  <r>
    <n v="72"/>
    <s v="Théo"/>
    <s v="Bernard"/>
    <x v="5"/>
    <x v="1"/>
    <x v="2"/>
    <s v="18 mph"/>
    <s v="28 mph"/>
    <s v="25 miles"/>
    <s v="58 Boulevard Saint-Germain, Paris, 75005"/>
    <s v="FR"/>
    <s v="€1050"/>
    <n v="300"/>
    <n v="0"/>
    <s v="58 Boulevard Saint-Germain"/>
    <s v="Paris"/>
    <s v="75005"/>
    <s v="France"/>
    <x v="1"/>
    <n v="1155"/>
    <n v="346500"/>
    <s v="29 kph"/>
    <s v="45 kph"/>
    <s v="29 kph - 45 kph"/>
    <x v="3"/>
    <s v="29 kph - 45 kph"/>
  </r>
  <r>
    <n v="73"/>
    <s v="Sanya"/>
    <s v="Joshi"/>
    <x v="6"/>
    <x v="2"/>
    <x v="0"/>
    <s v="15 mph"/>
    <s v="30 mph"/>
    <s v="30 miles"/>
    <s v="456 Brigade Road, Bengaluru, 560001"/>
    <s v="IN"/>
    <s v="₹30000"/>
    <n v="250"/>
    <n v="0"/>
    <s v="456 Brigade Road"/>
    <s v="Bengaluru"/>
    <s v="560001"/>
    <s v="India"/>
    <x v="0"/>
    <n v="360"/>
    <n v="90000"/>
    <s v="24 kph"/>
    <s v="48 kph"/>
    <s v="24 kph - 48 kph"/>
    <x v="0"/>
    <s v="24 kph - 48 kph"/>
  </r>
  <r>
    <n v="74"/>
    <s v="Sanya"/>
    <s v="Joshi"/>
    <x v="6"/>
    <x v="2"/>
    <x v="1"/>
    <s v="20 mph"/>
    <s v="35 mph"/>
    <s v="40 miles"/>
    <s v="457 Brigade Road, Bengaluru, 560001"/>
    <s v="IN"/>
    <s v="₹25000"/>
    <n v="500"/>
    <n v="0"/>
    <s v="457 Brigade Road"/>
    <s v="Bengaluru"/>
    <s v="560001"/>
    <s v="India"/>
    <x v="0"/>
    <n v="300"/>
    <n v="150000"/>
    <s v="32 kph"/>
    <s v="56 kph"/>
    <s v="32 kph - 56 kph"/>
    <x v="0"/>
    <s v="32 kph - 56 kph"/>
  </r>
  <r>
    <n v="75"/>
    <s v="Sanya"/>
    <s v="Joshi"/>
    <x v="6"/>
    <x v="2"/>
    <x v="2"/>
    <s v="18 mph"/>
    <s v="28 mph"/>
    <s v="25 miles"/>
    <s v="458 Brigade Road, Bengaluru, 560001"/>
    <s v="IN"/>
    <s v="₹22000"/>
    <n v="400"/>
    <n v="0"/>
    <s v="458 Brigade Road"/>
    <s v="Bengaluru"/>
    <s v="560001"/>
    <s v="India"/>
    <x v="0"/>
    <n v="264"/>
    <n v="105600"/>
    <s v="29 kph"/>
    <s v="45 kph"/>
    <s v="29 kph - 45 kph"/>
    <x v="0"/>
    <s v="29 kph - 45 kph"/>
  </r>
  <r>
    <n v="76"/>
    <s v="Fang"/>
    <s v="Liu"/>
    <x v="6"/>
    <x v="2"/>
    <x v="0"/>
    <s v="15 mph"/>
    <s v="30 mph"/>
    <s v="48,280 meters"/>
    <s v="99 Nanjing Road, Shanghai, 200001"/>
    <s v="CN"/>
    <s v="¥5000"/>
    <n v="800"/>
    <n v="0"/>
    <s v="99 Nanjing Road"/>
    <s v="Shanghai"/>
    <s v="200001"/>
    <s v="China"/>
    <x v="0"/>
    <n v="750"/>
    <n v="600000"/>
    <s v="24 kph"/>
    <s v="48 kph"/>
    <s v="24 kph - 48 kph"/>
    <x v="1"/>
    <s v="24 kph - 48 kph"/>
  </r>
  <r>
    <n v="77"/>
    <s v="Fang"/>
    <s v="Liu"/>
    <x v="6"/>
    <x v="2"/>
    <x v="1"/>
    <s v="20 mph"/>
    <s v="35 mph"/>
    <s v="40 miles"/>
    <s v="100 Nanjing Road, Shanghai, 200001"/>
    <s v="CN"/>
    <s v="¥300"/>
    <n v="1800"/>
    <n v="0"/>
    <s v="100 Nanjing Road"/>
    <s v="Shanghai"/>
    <s v="200001"/>
    <s v="China"/>
    <x v="0"/>
    <n v="45"/>
    <n v="81000"/>
    <s v="32 kph"/>
    <s v="56 kph"/>
    <s v="32 kph - 56 kph"/>
    <x v="1"/>
    <s v="32 kph - 56 kph"/>
  </r>
  <r>
    <n v="78"/>
    <s v="Fang"/>
    <s v="Liu"/>
    <x v="6"/>
    <x v="2"/>
    <x v="2"/>
    <s v="18 mph"/>
    <s v="28 mph"/>
    <s v="25 miles"/>
    <s v="101 Nanjing Road, Shanghai, 200001"/>
    <s v="CN"/>
    <s v="¥4200"/>
    <n v="1200"/>
    <n v="0"/>
    <s v="101 Nanjing Road"/>
    <s v="Shanghai"/>
    <s v="200001"/>
    <s v="China"/>
    <x v="0"/>
    <n v="630"/>
    <n v="756000"/>
    <s v="29 kph"/>
    <s v="45 kph"/>
    <s v="29 kph - 45 kph"/>
    <x v="1"/>
    <s v="29 kph - 45 kph"/>
  </r>
  <r>
    <n v="79"/>
    <s v="Jonas"/>
    <s v="Fischer"/>
    <x v="6"/>
    <x v="2"/>
    <x v="0"/>
    <s v="15 mph"/>
    <s v="30 mph"/>
    <s v="30 miles"/>
    <s v="303 Ringstraße, Hamburg, 20095"/>
    <s v="DE"/>
    <s v="€1000"/>
    <n v="200"/>
    <n v="0"/>
    <s v="303 Ringstraße"/>
    <s v="Hamburg"/>
    <s v="20095"/>
    <s v="Germany"/>
    <x v="1"/>
    <n v="1100"/>
    <n v="220000"/>
    <s v="24 kph"/>
    <s v="48 kph"/>
    <s v="24 kph - 48 kph"/>
    <x v="2"/>
    <s v="24 kph - 48 kph"/>
  </r>
  <r>
    <n v="80"/>
    <s v="Jonas"/>
    <s v="Fischer"/>
    <x v="6"/>
    <x v="2"/>
    <x v="1"/>
    <s v="20 mph"/>
    <s v="35 mph"/>
    <s v="40 miles"/>
    <s v="304 Ringstraße, Hamburg, 20095"/>
    <s v="DE"/>
    <s v="€800"/>
    <n v="350"/>
    <n v="0"/>
    <s v="304 Ringstraße"/>
    <s v="Hamburg"/>
    <s v="20095"/>
    <s v="Germany"/>
    <x v="1"/>
    <n v="880"/>
    <n v="308000"/>
    <s v="32 kph"/>
    <s v="56 kph"/>
    <s v="32 kph - 56 kph"/>
    <x v="2"/>
    <s v="32 kph - 56 kph"/>
  </r>
  <r>
    <n v="81"/>
    <s v="Jonas"/>
    <s v="Fischer"/>
    <x v="6"/>
    <x v="2"/>
    <x v="2"/>
    <s v="18 mph"/>
    <s v="28 mph"/>
    <s v="25 miles"/>
    <s v="305 Ringstraße, Hamburg, 20095"/>
    <s v="DE"/>
    <s v="€950"/>
    <n v="250"/>
    <n v="0"/>
    <s v="305 Ringstraße"/>
    <s v="Hamburg"/>
    <s v="20095"/>
    <s v="Germany"/>
    <x v="1"/>
    <n v="1045"/>
    <n v="261250"/>
    <s v="29 kph"/>
    <s v="45 kph"/>
    <s v="29 kph - 45 kph"/>
    <x v="2"/>
    <s v="29 kph - 45 kph"/>
  </r>
  <r>
    <n v="82"/>
    <s v="Théo"/>
    <s v="Bernard"/>
    <x v="6"/>
    <x v="2"/>
    <x v="0"/>
    <s v="15 mph"/>
    <s v="30 mph"/>
    <s v="30 miles"/>
    <s v="56 Boulevard Saint-Germain, Paris, 75005"/>
    <s v="FR"/>
    <s v="€1100"/>
    <n v="160"/>
    <n v="0"/>
    <s v="56 Boulevard Saint-Germain"/>
    <s v="Paris"/>
    <s v="75005"/>
    <s v="France"/>
    <x v="1"/>
    <n v="1210"/>
    <n v="193600"/>
    <s v="24 kph"/>
    <s v="48 kph"/>
    <s v="24 kph - 48 kph"/>
    <x v="3"/>
    <s v="24 kph - 48 kph"/>
  </r>
  <r>
    <n v="83"/>
    <s v="Théo"/>
    <s v="Bernard"/>
    <x v="6"/>
    <x v="2"/>
    <x v="1"/>
    <s v="20 mph"/>
    <s v="35 mph"/>
    <s v="40 miles"/>
    <s v="57 Boulevard Saint-Germain, Paris, 75005"/>
    <s v="FR"/>
    <s v="€900"/>
    <n v="320"/>
    <n v="0"/>
    <s v="57 Boulevard Saint-Germain"/>
    <s v="Paris"/>
    <s v="75005"/>
    <s v="France"/>
    <x v="1"/>
    <n v="990"/>
    <n v="316800"/>
    <s v="32 kph"/>
    <s v="56 kph"/>
    <s v="32 kph - 56 kph"/>
    <x v="3"/>
    <s v="32 kph - 56 kph"/>
  </r>
  <r>
    <n v="84"/>
    <s v="Théo"/>
    <s v="Bernard"/>
    <x v="6"/>
    <x v="2"/>
    <x v="2"/>
    <s v="18 mph"/>
    <s v="28 mph"/>
    <s v="25 miles"/>
    <s v="58 Boulevard Saint-Germain, Paris, 75005"/>
    <s v="FR"/>
    <s v="€1050"/>
    <n v="300"/>
    <n v="0"/>
    <s v="58 Boulevard Saint-Germain"/>
    <s v="Paris"/>
    <s v="75005"/>
    <s v="France"/>
    <x v="1"/>
    <n v="1155"/>
    <n v="346500"/>
    <s v="29 kph"/>
    <s v="45 kph"/>
    <s v="29 kph - 45 kph"/>
    <x v="3"/>
    <s v="29 kph - 45 kph"/>
  </r>
  <r>
    <n v="85"/>
    <s v="Sanya"/>
    <s v="Joshi"/>
    <x v="7"/>
    <x v="2"/>
    <x v="0"/>
    <s v="15 mph"/>
    <s v="30 mph"/>
    <s v="30 miles"/>
    <s v="456 Brigade Road, Bengaluru, 560001"/>
    <s v="IN"/>
    <s v="₹30000"/>
    <n v="200"/>
    <n v="0"/>
    <s v="456 Brigade Road"/>
    <s v="Bengaluru"/>
    <s v="560001"/>
    <s v="India"/>
    <x v="0"/>
    <n v="360"/>
    <n v="72000"/>
    <s v="24 kph"/>
    <s v="48 kph"/>
    <s v="24 kph - 48 kph"/>
    <x v="0"/>
    <s v="24 kph - 48 kph"/>
  </r>
  <r>
    <n v="86"/>
    <s v="Sanya"/>
    <s v="Joshi"/>
    <x v="7"/>
    <x v="2"/>
    <x v="1"/>
    <s v="20 mph"/>
    <s v="35 mph"/>
    <s v="40 miles"/>
    <s v="457 Brigade Road, Bengaluru, 560001"/>
    <s v="IN"/>
    <s v="₹25000"/>
    <n v="450"/>
    <n v="0"/>
    <s v="457 Brigade Road"/>
    <s v="Bengaluru"/>
    <s v="560001"/>
    <s v="India"/>
    <x v="0"/>
    <n v="300"/>
    <n v="135000"/>
    <s v="32 kph"/>
    <s v="56 kph"/>
    <s v="32 kph - 56 kph"/>
    <x v="0"/>
    <s v="32 kph - 56 kph"/>
  </r>
  <r>
    <n v="87"/>
    <s v="Sanya"/>
    <s v="Joshi"/>
    <x v="7"/>
    <x v="2"/>
    <x v="2"/>
    <s v="18 mph"/>
    <s v="28 mph"/>
    <s v="40,230 meters"/>
    <s v="458 Brigade Road, Bengaluru, 560001"/>
    <s v="IN"/>
    <s v="₹22000"/>
    <n v="350"/>
    <n v="0"/>
    <s v="458 Brigade Road"/>
    <s v="Bengaluru"/>
    <s v="560001"/>
    <s v="India"/>
    <x v="0"/>
    <n v="264"/>
    <n v="92400"/>
    <s v="29 kph"/>
    <s v="45 kph"/>
    <s v="29 kph - 45 kph"/>
    <x v="0"/>
    <s v="29 kph - 45 kph"/>
  </r>
  <r>
    <n v="88"/>
    <s v="Fang"/>
    <s v="Liu"/>
    <x v="7"/>
    <x v="2"/>
    <x v="0"/>
    <m/>
    <s v="30 mph"/>
    <s v="30 miles"/>
    <s v="99 Nanjing Road, Shanghai, 200001"/>
    <s v="CN"/>
    <s v="¥5000"/>
    <n v="700"/>
    <n v="0"/>
    <s v="99 Nanjing Road"/>
    <s v="Shanghai"/>
    <s v="200001"/>
    <s v="China"/>
    <x v="0"/>
    <n v="750"/>
    <n v="525000"/>
    <s v=""/>
    <s v="48 kph"/>
    <s v=""/>
    <x v="1"/>
    <s v="24 kph - 48 kph"/>
  </r>
  <r>
    <n v="89"/>
    <s v="Fang"/>
    <s v="Liu"/>
    <x v="7"/>
    <x v="2"/>
    <x v="1"/>
    <s v="20 mph"/>
    <s v="35 mph"/>
    <s v="40 miles"/>
    <s v="100 Nanjing Road, Shanghai, 200001"/>
    <s v="CN"/>
    <s v="¥3500"/>
    <n v="1600"/>
    <n v="0"/>
    <s v="100 Nanjing Road"/>
    <s v="Shanghai"/>
    <s v="200001"/>
    <s v="China"/>
    <x v="0"/>
    <n v="525"/>
    <n v="840000"/>
    <s v="32 kph"/>
    <s v="56 kph"/>
    <s v="32 kph - 56 kph"/>
    <x v="1"/>
    <s v="32 kph - 56 kph"/>
  </r>
  <r>
    <n v="90"/>
    <s v="Fang"/>
    <s v="Liu"/>
    <x v="7"/>
    <x v="2"/>
    <x v="2"/>
    <s v="18 mph"/>
    <s v="28 mph"/>
    <s v="25 miles"/>
    <s v="101 Nanjing Road, Shanghai, 200001"/>
    <s v="CN"/>
    <s v="¥4200"/>
    <n v="1000"/>
    <n v="0"/>
    <s v="101 Nanjing Road"/>
    <s v="Shanghai"/>
    <s v="200001"/>
    <s v="China"/>
    <x v="0"/>
    <n v="630"/>
    <n v="630000"/>
    <s v="29 kph"/>
    <s v="45 kph"/>
    <s v="29 kph - 45 kph"/>
    <x v="1"/>
    <s v="29 kph - 45 kph"/>
  </r>
  <r>
    <n v="91"/>
    <s v="Jonas"/>
    <s v="Fischer"/>
    <x v="7"/>
    <x v="2"/>
    <x v="0"/>
    <s v="15 mph"/>
    <s v="30 mph"/>
    <s v="30 miles"/>
    <s v="303 Ringstraße, Hamburg, 20095"/>
    <s v="DE"/>
    <s v="€1000"/>
    <n v="180"/>
    <n v="0"/>
    <s v="303 Ringstraße"/>
    <s v="Hamburg"/>
    <s v="20095"/>
    <s v="Germany"/>
    <x v="1"/>
    <n v="1100"/>
    <n v="198000"/>
    <s v="24 kph"/>
    <s v="48 kph"/>
    <s v="24 kph - 48 kph"/>
    <x v="2"/>
    <s v="24 kph - 48 kph"/>
  </r>
  <r>
    <n v="92"/>
    <s v="Jonas"/>
    <s v="Fischer"/>
    <x v="7"/>
    <x v="2"/>
    <x v="1"/>
    <s v="20 mph"/>
    <s v="35 mph"/>
    <s v="64,370 meters"/>
    <s v="304 Ringstraße, Hamburg, 20095"/>
    <s v="DE"/>
    <s v="€800"/>
    <n v="300"/>
    <n v="0"/>
    <s v="304 Ringstraße"/>
    <s v="Hamburg"/>
    <s v="20095"/>
    <s v="Germany"/>
    <x v="1"/>
    <n v="880"/>
    <n v="264000"/>
    <s v="32 kph"/>
    <s v="56 kph"/>
    <s v="32 kph - 56 kph"/>
    <x v="2"/>
    <s v="32 kph - 56 kph"/>
  </r>
  <r>
    <n v="93"/>
    <s v="Jonas"/>
    <s v="Fischer"/>
    <x v="7"/>
    <x v="2"/>
    <x v="2"/>
    <s v="18 mph"/>
    <s v="28 mph"/>
    <s v="25 miles"/>
    <s v="305 Ringstraße, Hamburg, 20095"/>
    <s v="DE"/>
    <s v="€950"/>
    <n v="230"/>
    <n v="0"/>
    <s v="305 Ringstraße"/>
    <s v="Hamburg"/>
    <s v="20095"/>
    <s v="Germany"/>
    <x v="1"/>
    <n v="1045"/>
    <n v="240350"/>
    <s v="29 kph"/>
    <s v="45 kph"/>
    <s v="29 kph - 45 kph"/>
    <x v="2"/>
    <s v="29 kph - 45 kph"/>
  </r>
  <r>
    <n v="94"/>
    <s v="Théo"/>
    <s v="Bernard"/>
    <x v="7"/>
    <x v="2"/>
    <x v="0"/>
    <s v="15 mph"/>
    <s v="30 mph"/>
    <s v="30 miles"/>
    <s v="56 Boulevard Saint-Germain, Paris, 75005"/>
    <s v="FR"/>
    <s v="€1100"/>
    <n v="150"/>
    <n v="0"/>
    <s v="56 Boulevard Saint-Germain"/>
    <s v="Paris"/>
    <s v="75005"/>
    <s v="France"/>
    <x v="1"/>
    <n v="1210"/>
    <n v="181500"/>
    <s v="24 kph"/>
    <s v="48 kph"/>
    <s v="24 kph - 48 kph"/>
    <x v="3"/>
    <s v="24 kph - 48 kph"/>
  </r>
  <r>
    <n v="95"/>
    <s v="Théo"/>
    <s v="Bernard"/>
    <x v="7"/>
    <x v="2"/>
    <x v="1"/>
    <s v="20 mph"/>
    <s v="35 mph"/>
    <s v="40 miles"/>
    <s v="57 Boulevard Saint-Germain, Paris, 75005"/>
    <s v="FR"/>
    <s v="€900"/>
    <n v="280"/>
    <n v="0"/>
    <s v="57 Boulevard Saint-Germain"/>
    <s v="Paris"/>
    <s v="75005"/>
    <s v="France"/>
    <x v="1"/>
    <n v="990"/>
    <n v="277200"/>
    <s v="32 kph"/>
    <s v="56 kph"/>
    <s v="32 kph - 56 kph"/>
    <x v="3"/>
    <s v="32 kph - 56 kph"/>
  </r>
  <r>
    <n v="96"/>
    <s v="Théo"/>
    <s v="Bernard"/>
    <x v="7"/>
    <x v="2"/>
    <x v="2"/>
    <s v="18 mph"/>
    <s v="28 mph"/>
    <s v="25 miles"/>
    <s v="58 Boulevard Saint-Germain, Paris, 75005"/>
    <s v="FR"/>
    <s v="€1050"/>
    <n v="290"/>
    <n v="0"/>
    <s v="58 Boulevard Saint-Germain"/>
    <s v="Paris"/>
    <s v="75005"/>
    <s v="France"/>
    <x v="1"/>
    <n v="1155"/>
    <n v="334950"/>
    <s v="29 kph"/>
    <s v="45 kph"/>
    <s v="29 kph - 45 kph"/>
    <x v="3"/>
    <s v="29 kph - 45 kph"/>
  </r>
  <r>
    <n v="97"/>
    <s v="Sanya"/>
    <s v="Joshi"/>
    <x v="8"/>
    <x v="2"/>
    <x v="0"/>
    <s v="15 mph"/>
    <s v="30 mph"/>
    <s v="30 miles"/>
    <s v="456 Brigade Road, Bengaluru, 560001"/>
    <s v="IN"/>
    <s v="₹30000"/>
    <n v="180"/>
    <n v="0"/>
    <s v="456 Brigade Road"/>
    <s v="Bengaluru"/>
    <s v="560001"/>
    <s v="India"/>
    <x v="0"/>
    <n v="360"/>
    <n v="64800"/>
    <s v="24 kph"/>
    <s v="48 kph"/>
    <s v="24 kph - 48 kph"/>
    <x v="0"/>
    <s v="24 kph - 48 kph"/>
  </r>
  <r>
    <n v="98"/>
    <s v="Sanya"/>
    <s v="Joshi"/>
    <x v="8"/>
    <x v="2"/>
    <x v="1"/>
    <s v="20 mph"/>
    <s v="35 mph"/>
    <s v="40 miles"/>
    <s v="457 Brigade Road, Bengaluru, 560001"/>
    <s v="IN"/>
    <s v="₹25000"/>
    <n v="500"/>
    <n v="0"/>
    <s v="457 Brigade Road"/>
    <s v="Bengaluru"/>
    <s v="560001"/>
    <s v="India"/>
    <x v="0"/>
    <n v="300"/>
    <n v="150000"/>
    <s v="32 kph"/>
    <s v="56 kph"/>
    <s v="32 kph - 56 kph"/>
    <x v="0"/>
    <s v="32 kph - 56 kph"/>
  </r>
  <r>
    <n v="99"/>
    <s v="Sanya"/>
    <s v="Joshi"/>
    <x v="8"/>
    <x v="2"/>
    <x v="2"/>
    <s v="18 mph"/>
    <s v="28 mph"/>
    <s v="25 miles"/>
    <s v="458 Brigade Road, Bengaluru, 560001"/>
    <s v="IN"/>
    <s v="₹22000"/>
    <n v="300"/>
    <n v="0"/>
    <s v="458 Brigade Road"/>
    <s v="Bengaluru"/>
    <s v="560001"/>
    <s v="India"/>
    <x v="0"/>
    <n v="264"/>
    <n v="79200"/>
    <s v="29 kph"/>
    <s v="45 kph"/>
    <s v="29 kph - 45 kph"/>
    <x v="0"/>
    <s v="29 kph - 45 kph"/>
  </r>
  <r>
    <n v="100"/>
    <s v="Fang"/>
    <s v="Liu"/>
    <x v="8"/>
    <x v="2"/>
    <x v="0"/>
    <s v="15 mph"/>
    <s v="30 mph"/>
    <s v="30 miles"/>
    <s v="99 Nanjing Road, Shanghai, 200001"/>
    <s v="CN"/>
    <s v="¥5000"/>
    <n v="600"/>
    <n v="0"/>
    <s v="99 Nanjing Road"/>
    <s v="Shanghai"/>
    <s v="200001"/>
    <s v="China"/>
    <x v="0"/>
    <n v="750"/>
    <n v="450000"/>
    <s v="24 kph"/>
    <s v="48 kph"/>
    <s v="24 kph - 48 kph"/>
    <x v="1"/>
    <s v="24 kph - 48 kph"/>
  </r>
  <r>
    <n v="101"/>
    <s v="Fang"/>
    <s v="Liu"/>
    <x v="8"/>
    <x v="2"/>
    <x v="1"/>
    <s v="20 mph"/>
    <s v="35 mph"/>
    <s v="40 miles"/>
    <s v="100 Nanjing Road, Shanghai, 200001"/>
    <s v="CN"/>
    <s v="¥3500"/>
    <n v="1400"/>
    <n v="0"/>
    <s v="100 Nanjing Road"/>
    <s v="Shanghai"/>
    <s v="200001"/>
    <s v="China"/>
    <x v="0"/>
    <n v="525"/>
    <n v="735000"/>
    <s v="32 kph"/>
    <s v="56 kph"/>
    <s v="32 kph - 56 kph"/>
    <x v="1"/>
    <s v="32 kph - 56 kph"/>
  </r>
  <r>
    <n v="102"/>
    <s v="Fang"/>
    <s v="Liu"/>
    <x v="8"/>
    <x v="2"/>
    <x v="2"/>
    <s v="18 mph"/>
    <s v="28 mph"/>
    <s v="25 miles"/>
    <s v="101 Nanjing Road, Shanghai, 200001"/>
    <s v="CN"/>
    <s v="¥4200"/>
    <n v="850"/>
    <n v="0"/>
    <s v="101 Nanjing Road"/>
    <s v="Shanghai"/>
    <s v="200001"/>
    <s v="China"/>
    <x v="0"/>
    <n v="630"/>
    <n v="535500"/>
    <s v="29 kph"/>
    <s v="45 kph"/>
    <s v="29 kph - 45 kph"/>
    <x v="1"/>
    <s v="29 kph - 45 kph"/>
  </r>
  <r>
    <n v="103"/>
    <s v="Jonas"/>
    <s v="Fischer"/>
    <x v="8"/>
    <x v="2"/>
    <x v="0"/>
    <s v="15 mph"/>
    <s v="30 mph"/>
    <s v="48,280 meters"/>
    <s v="303 Ringstraße, Hamburg, 20095"/>
    <s v="DE"/>
    <s v="€1000"/>
    <n v="160"/>
    <n v="0"/>
    <s v="303 Ringstraße"/>
    <s v="Hamburg"/>
    <s v="20095"/>
    <s v="Germany"/>
    <x v="1"/>
    <n v="1100"/>
    <n v="176000"/>
    <s v="24 kph"/>
    <s v="48 kph"/>
    <s v="24 kph - 48 kph"/>
    <x v="2"/>
    <s v="24 kph - 48 kph"/>
  </r>
  <r>
    <n v="104"/>
    <s v="Jonas"/>
    <s v="Fischer"/>
    <x v="8"/>
    <x v="2"/>
    <x v="1"/>
    <s v="20 mph"/>
    <s v="35 mph"/>
    <s v="40 miles"/>
    <s v="304 Ringstraße, Hamburg, 20095"/>
    <s v="DE"/>
    <s v="€800"/>
    <n v="320"/>
    <n v="0"/>
    <s v="304 Ringstraße"/>
    <s v="Hamburg"/>
    <s v="20095"/>
    <s v="Germany"/>
    <x v="1"/>
    <n v="880"/>
    <n v="281600"/>
    <s v="32 kph"/>
    <s v="56 kph"/>
    <s v="32 kph - 56 kph"/>
    <x v="2"/>
    <s v="32 kph - 56 kph"/>
  </r>
  <r>
    <n v="105"/>
    <s v="Jonas"/>
    <s v="Fischer"/>
    <x v="8"/>
    <x v="2"/>
    <x v="2"/>
    <s v="18 mph"/>
    <s v="28 mph"/>
    <s v="25 miles"/>
    <s v="305 Ringstraße, Hamburg, 20095"/>
    <s v="DE"/>
    <s v="€950"/>
    <n v="250"/>
    <n v="0"/>
    <s v="305 Ringstraße"/>
    <s v="Hamburg"/>
    <s v="20095"/>
    <s v="Germany"/>
    <x v="1"/>
    <n v="1045"/>
    <n v="261250"/>
    <s v="29 kph"/>
    <s v="45 kph"/>
    <s v="29 kph - 45 kph"/>
    <x v="2"/>
    <s v="29 kph - 45 kph"/>
  </r>
  <r>
    <n v="106"/>
    <s v="Théo"/>
    <s v="Bernard"/>
    <x v="8"/>
    <x v="2"/>
    <x v="0"/>
    <s v="15 mph"/>
    <s v="30 mph"/>
    <s v="30 miles"/>
    <s v="56 Boulevard Saint-Germain, Paris, 75005"/>
    <s v="FR"/>
    <s v="€1100"/>
    <n v="140"/>
    <n v="0"/>
    <s v="56 Boulevard Saint-Germain"/>
    <s v="Paris"/>
    <s v="75005"/>
    <s v="France"/>
    <x v="1"/>
    <n v="1210"/>
    <n v="169400"/>
    <s v="24 kph"/>
    <s v="48 kph"/>
    <s v="24 kph - 48 kph"/>
    <x v="3"/>
    <s v="24 kph - 48 kph"/>
  </r>
  <r>
    <n v="107"/>
    <s v="Théo"/>
    <s v="Bernard"/>
    <x v="8"/>
    <x v="2"/>
    <x v="1"/>
    <s v="20 mph"/>
    <s v="35 mph"/>
    <s v="40 miles"/>
    <s v="57 Boulevard Saint-Germain, Paris, 75005"/>
    <s v="FR"/>
    <s v="€900"/>
    <n v="310"/>
    <n v="0"/>
    <s v="57 Boulevard Saint-Germain"/>
    <s v="Paris"/>
    <s v="75005"/>
    <s v="France"/>
    <x v="1"/>
    <n v="990"/>
    <n v="306900"/>
    <s v="32 kph"/>
    <s v="56 kph"/>
    <s v="32 kph - 56 kph"/>
    <x v="3"/>
    <s v="32 kph - 56 kph"/>
  </r>
  <r>
    <n v="108"/>
    <s v="Théo"/>
    <s v="Bernard"/>
    <x v="8"/>
    <x v="2"/>
    <x v="2"/>
    <s v="18 mph"/>
    <s v="28 mph"/>
    <s v="25 miles"/>
    <s v="58 Boulevard Saint-Germain, Paris, 75005"/>
    <s v="FR"/>
    <s v="€1050"/>
    <n v="280"/>
    <n v="0"/>
    <s v="58 Boulevard Saint-Germain"/>
    <s v="Paris"/>
    <s v="75005"/>
    <s v="France"/>
    <x v="1"/>
    <n v="1155"/>
    <n v="323400"/>
    <s v="29 kph"/>
    <s v="45 kph"/>
    <s v="29 kph - 45 kph"/>
    <x v="3"/>
    <s v="29 kph - 45 kph"/>
  </r>
  <r>
    <n v="109"/>
    <s v="Sanya"/>
    <s v="Joshi"/>
    <x v="9"/>
    <x v="3"/>
    <x v="0"/>
    <s v="15 mph"/>
    <s v="30 mph"/>
    <s v="30 miles"/>
    <s v="456 Brigade Road, Bengaluru, 560001"/>
    <s v="IN"/>
    <s v="₹30000"/>
    <n v="150"/>
    <n v="0"/>
    <s v="456 Brigade Road"/>
    <s v="Bengaluru"/>
    <s v="560001"/>
    <s v="India"/>
    <x v="0"/>
    <n v="360"/>
    <n v="54000"/>
    <s v="24 kph"/>
    <s v="48 kph"/>
    <s v="24 kph - 48 kph"/>
    <x v="0"/>
    <s v="24 kph - 48 kph"/>
  </r>
  <r>
    <n v="110"/>
    <s v="Sanya"/>
    <s v="Joshi"/>
    <x v="9"/>
    <x v="3"/>
    <x v="1"/>
    <s v="20 mph"/>
    <s v="35 mph"/>
    <s v="40 miles"/>
    <s v="457 Brigade Road, Bengaluru, 560001"/>
    <s v="IN"/>
    <s v="₹25000"/>
    <n v="400"/>
    <n v="0"/>
    <s v="457 Brigade Road"/>
    <s v="Bengaluru"/>
    <s v="560001"/>
    <s v="India"/>
    <x v="0"/>
    <n v="300"/>
    <n v="120000"/>
    <s v="32 kph"/>
    <s v="56 kph"/>
    <s v="32 kph - 56 kph"/>
    <x v="0"/>
    <s v="32 kph - 56 kph"/>
  </r>
  <r>
    <n v="111"/>
    <s v="Sanya"/>
    <s v="Joshi"/>
    <x v="9"/>
    <x v="3"/>
    <x v="2"/>
    <s v="18 mph"/>
    <s v="28 mph"/>
    <s v="40,230 meters"/>
    <s v="458 Brigade Road, Bengaluru, 560001"/>
    <s v="IN"/>
    <s v="₹22000"/>
    <n v="280"/>
    <n v="0"/>
    <s v="458 Brigade Road"/>
    <s v="Bengaluru"/>
    <s v="560001"/>
    <s v="India"/>
    <x v="0"/>
    <n v="264"/>
    <n v="73920"/>
    <s v="29 kph"/>
    <s v="45 kph"/>
    <s v="29 kph - 45 kph"/>
    <x v="0"/>
    <s v="29 kph - 45 kph"/>
  </r>
  <r>
    <n v="112"/>
    <s v="Fang"/>
    <s v="Liu"/>
    <x v="9"/>
    <x v="3"/>
    <x v="0"/>
    <s v="15 mph"/>
    <s v="30 mph"/>
    <s v="30 miles"/>
    <s v="99 Nanjing Road, Shanghai, 200001"/>
    <s v="CN"/>
    <s v="¥5000"/>
    <n v="550"/>
    <n v="0"/>
    <s v="99 Nanjing Road"/>
    <s v="Shanghai"/>
    <s v="200001"/>
    <s v="China"/>
    <x v="0"/>
    <n v="750"/>
    <n v="412500"/>
    <s v="24 kph"/>
    <s v="48 kph"/>
    <s v="24 kph - 48 kph"/>
    <x v="1"/>
    <s v="24 kph - 48 kph"/>
  </r>
  <r>
    <n v="113"/>
    <s v="Fang"/>
    <s v="Liu"/>
    <x v="9"/>
    <x v="3"/>
    <x v="1"/>
    <s v="20 mph"/>
    <s v="35 mph"/>
    <s v="40 miles"/>
    <s v="100 Nanjing Road, Shanghai, 200001"/>
    <s v="CN"/>
    <s v="¥3500"/>
    <n v="1300"/>
    <n v="0"/>
    <s v="100 Nanjing Road"/>
    <s v="Shanghai"/>
    <s v="200001"/>
    <s v="China"/>
    <x v="0"/>
    <n v="525"/>
    <n v="682500"/>
    <s v="32 kph"/>
    <s v="56 kph"/>
    <s v="32 kph - 56 kph"/>
    <x v="1"/>
    <s v="32 kph - 56 kph"/>
  </r>
  <r>
    <n v="114"/>
    <s v="Fang"/>
    <s v="Liu"/>
    <x v="9"/>
    <x v="3"/>
    <x v="2"/>
    <s v="18 mph"/>
    <s v="28 mph"/>
    <s v="25 miles"/>
    <s v="101 Nanjing Road, Shanghai, 200001"/>
    <s v="CN"/>
    <s v="¥4200"/>
    <n v="750"/>
    <n v="0"/>
    <s v="101 Nanjing Road"/>
    <s v="Shanghai"/>
    <s v="200001"/>
    <s v="China"/>
    <x v="0"/>
    <n v="630"/>
    <n v="472500"/>
    <s v="29 kph"/>
    <s v="45 kph"/>
    <s v="29 kph - 45 kph"/>
    <x v="1"/>
    <s v="29 kph - 45 kph"/>
  </r>
  <r>
    <n v="115"/>
    <s v="Jonas"/>
    <s v="Fischer"/>
    <x v="9"/>
    <x v="3"/>
    <x v="0"/>
    <s v="15 mph"/>
    <s v="30 mph"/>
    <s v="30 miles"/>
    <s v="303 Ringstraße, Hamburg, 20095"/>
    <s v="DE"/>
    <s v="€1000"/>
    <n v="140"/>
    <n v="0"/>
    <s v="303 Ringstraße"/>
    <s v="Hamburg"/>
    <s v="20095"/>
    <s v="Germany"/>
    <x v="1"/>
    <n v="1100"/>
    <n v="154000"/>
    <s v="24 kph"/>
    <s v="48 kph"/>
    <s v="24 kph - 48 kph"/>
    <x v="2"/>
    <s v="24 kph - 48 kph"/>
  </r>
  <r>
    <n v="116"/>
    <s v="Jonas"/>
    <s v="Fischer"/>
    <x v="9"/>
    <x v="3"/>
    <x v="1"/>
    <m/>
    <s v="35 mph"/>
    <s v="40 miles"/>
    <s v="304 Ringstraße, Hamburg, 20095"/>
    <s v="DE"/>
    <s v="€800"/>
    <n v="300"/>
    <n v="0"/>
    <s v="304 Ringstraße"/>
    <s v="Hamburg"/>
    <s v="20095"/>
    <s v="Germany"/>
    <x v="1"/>
    <n v="880"/>
    <n v="264000"/>
    <s v=""/>
    <s v="56 kph"/>
    <s v=""/>
    <x v="2"/>
    <s v="32 kph - 56 kph"/>
  </r>
  <r>
    <n v="117"/>
    <s v="Jonas"/>
    <s v="Fischer"/>
    <x v="9"/>
    <x v="3"/>
    <x v="2"/>
    <s v="18 mph"/>
    <s v="28 mph"/>
    <s v="25 miles"/>
    <s v="305 Ringstraße, Hamburg, 20095"/>
    <s v="DE"/>
    <s v="€950"/>
    <n v="220"/>
    <n v="0"/>
    <s v="305 Ringstraße"/>
    <s v="Hamburg"/>
    <s v="20095"/>
    <s v="Germany"/>
    <x v="1"/>
    <n v="1045"/>
    <n v="229900"/>
    <s v="29 kph"/>
    <s v="45 kph"/>
    <s v="29 kph - 45 kph"/>
    <x v="2"/>
    <s v="29 kph - 45 kph"/>
  </r>
  <r>
    <n v="118"/>
    <s v="Théo"/>
    <s v="Bernard"/>
    <x v="9"/>
    <x v="3"/>
    <x v="0"/>
    <s v="15 mph"/>
    <s v="30 mph"/>
    <s v="30 miles"/>
    <s v="56 Boulevard Saint-Germain, Paris, 75005"/>
    <s v="FR"/>
    <s v="€1100"/>
    <n v="130"/>
    <n v="0"/>
    <s v="56 Boulevard Saint-Germain"/>
    <s v="Paris"/>
    <s v="75005"/>
    <s v="France"/>
    <x v="1"/>
    <n v="1210"/>
    <n v="157300"/>
    <s v="24 kph"/>
    <s v="48 kph"/>
    <s v="24 kph - 48 kph"/>
    <x v="3"/>
    <s v="24 kph - 48 kph"/>
  </r>
  <r>
    <n v="119"/>
    <s v="Théo"/>
    <s v="Bernard"/>
    <x v="9"/>
    <x v="3"/>
    <x v="1"/>
    <s v="20 mph"/>
    <s v="35 mph"/>
    <s v="40 miles"/>
    <s v="57 Boulevard Saint-Germain, Paris, 75005"/>
    <s v="FR"/>
    <s v="€900"/>
    <n v="290"/>
    <n v="0"/>
    <s v="57 Boulevard Saint-Germain"/>
    <s v="Paris"/>
    <s v="75005"/>
    <s v="France"/>
    <x v="1"/>
    <n v="990"/>
    <n v="287100"/>
    <s v="32 kph"/>
    <s v="56 kph"/>
    <s v="32 kph - 56 kph"/>
    <x v="3"/>
    <s v="32 kph - 56 kph"/>
  </r>
  <r>
    <n v="120"/>
    <s v="Théo"/>
    <s v="Bernard"/>
    <x v="9"/>
    <x v="3"/>
    <x v="2"/>
    <s v="18 mph"/>
    <s v="28 mph"/>
    <s v="25 miles"/>
    <s v="58 Boulevard Saint-Germain, Paris, 75005"/>
    <s v="FR"/>
    <s v="€1050"/>
    <n v="270"/>
    <n v="0"/>
    <s v="58 Boulevard Saint-Germain"/>
    <s v="Paris"/>
    <s v="75005"/>
    <s v="France"/>
    <x v="1"/>
    <n v="1155"/>
    <n v="311850"/>
    <s v="29 kph"/>
    <s v="45 kph"/>
    <s v="29 kph - 45 kph"/>
    <x v="3"/>
    <s v="29 kph - 45 kph"/>
  </r>
  <r>
    <n v="121"/>
    <s v="Sanya"/>
    <s v="Joshi"/>
    <x v="10"/>
    <x v="3"/>
    <x v="0"/>
    <s v="15 mph"/>
    <s v="30 mph"/>
    <s v="30 miles"/>
    <s v="456 Brigade Road, Bengaluru, 560001"/>
    <s v="IN"/>
    <s v="₹30000"/>
    <n v="180"/>
    <n v="15"/>
    <s v="456 Brigade Road"/>
    <s v="Bengaluru"/>
    <s v="560001"/>
    <s v="India"/>
    <x v="0"/>
    <n v="360"/>
    <n v="55080"/>
    <s v="24 kph"/>
    <s v="48 kph"/>
    <s v="24 kph - 48 kph"/>
    <x v="0"/>
    <s v="24 kph - 48 kph"/>
  </r>
  <r>
    <n v="122"/>
    <s v="Sanya"/>
    <s v="Joshi"/>
    <x v="10"/>
    <x v="3"/>
    <x v="1"/>
    <s v="20 mph"/>
    <s v="35 mph"/>
    <s v="64,370 meters"/>
    <s v="457 Brigade Road, Bengaluru, 560001"/>
    <s v="IN"/>
    <s v="₹25000"/>
    <n v="450"/>
    <n v="15"/>
    <s v="457 Brigade Road"/>
    <s v="Bengaluru"/>
    <s v="560001"/>
    <s v="India"/>
    <x v="0"/>
    <n v="300"/>
    <n v="114750"/>
    <s v="32 kph"/>
    <s v="56 kph"/>
    <s v="32 kph - 56 kph"/>
    <x v="0"/>
    <s v="32 kph - 56 kph"/>
  </r>
  <r>
    <n v="123"/>
    <s v="Sanya"/>
    <s v="Joshi"/>
    <x v="10"/>
    <x v="3"/>
    <x v="2"/>
    <s v="18 mph"/>
    <s v="28 mph"/>
    <s v="25 miles"/>
    <s v="458 Brigade Road, Bengaluru, 560001"/>
    <s v="IN"/>
    <s v="₹22000"/>
    <n v="300"/>
    <n v="15"/>
    <s v="458 Brigade Road"/>
    <s v="Bengaluru"/>
    <s v="560001"/>
    <s v="India"/>
    <x v="0"/>
    <n v="264"/>
    <n v="67320"/>
    <s v="29 kph"/>
    <s v="45 kph"/>
    <s v="29 kph - 45 kph"/>
    <x v="0"/>
    <s v="29 kph - 45 kph"/>
  </r>
  <r>
    <n v="124"/>
    <s v="Fang"/>
    <s v="Liu"/>
    <x v="10"/>
    <x v="3"/>
    <x v="0"/>
    <s v="15 mph"/>
    <s v="30 mph"/>
    <s v="30 miles"/>
    <s v="99 Nanjing Road, Shanghai, 200001"/>
    <s v="CN"/>
    <s v="¥5000"/>
    <n v="600"/>
    <n v="15"/>
    <s v="99 Nanjing Road"/>
    <s v="Shanghai"/>
    <s v="200001"/>
    <s v="China"/>
    <x v="0"/>
    <n v="750"/>
    <n v="382500"/>
    <s v="24 kph"/>
    <s v="48 kph"/>
    <s v="24 kph - 48 kph"/>
    <x v="1"/>
    <s v="24 kph - 48 kph"/>
  </r>
  <r>
    <n v="125"/>
    <s v="Fang"/>
    <s v="Liu"/>
    <x v="10"/>
    <x v="3"/>
    <x v="1"/>
    <s v="20 mph"/>
    <s v="35 mph"/>
    <s v="40 miles"/>
    <s v="100 Nanjing Road, Shanghai, 200001"/>
    <s v="CN"/>
    <s v="¥3500"/>
    <n v="1500"/>
    <n v="15"/>
    <s v="100 Nanjing Road"/>
    <s v="Shanghai"/>
    <s v="200001"/>
    <s v="China"/>
    <x v="0"/>
    <n v="525"/>
    <n v="669375"/>
    <s v="32 kph"/>
    <s v="56 kph"/>
    <s v="32 kph - 56 kph"/>
    <x v="1"/>
    <s v="32 kph - 56 kph"/>
  </r>
  <r>
    <n v="126"/>
    <s v="Fang"/>
    <s v="Liu"/>
    <x v="10"/>
    <x v="3"/>
    <x v="2"/>
    <s v="18 mph"/>
    <s v="28 mph"/>
    <s v="25 miles"/>
    <s v="101 Nanjing Road, Shanghai, 200001"/>
    <s v="CN"/>
    <s v="¥4200"/>
    <n v="800"/>
    <n v="15"/>
    <s v="101 Nanjing Road"/>
    <s v="Shanghai"/>
    <s v="200001"/>
    <s v="China"/>
    <x v="0"/>
    <n v="630"/>
    <n v="428400"/>
    <s v="29 kph"/>
    <s v="45 kph"/>
    <s v="29 kph - 45 kph"/>
    <x v="1"/>
    <s v="29 kph - 45 kph"/>
  </r>
  <r>
    <n v="127"/>
    <s v="Jonas"/>
    <s v="Fischer"/>
    <x v="10"/>
    <x v="3"/>
    <x v="0"/>
    <s v="15 mph"/>
    <s v="30 mph"/>
    <s v="30 miles"/>
    <s v="303 Ringstraße, Hamburg, 20095"/>
    <s v="DE"/>
    <s v="€1000"/>
    <n v="160"/>
    <n v="15"/>
    <s v="303 Ringstraße"/>
    <s v="Hamburg"/>
    <s v="20095"/>
    <s v="Germany"/>
    <x v="1"/>
    <n v="1100"/>
    <n v="149600"/>
    <s v="24 kph"/>
    <s v="48 kph"/>
    <s v="24 kph - 48 kph"/>
    <x v="2"/>
    <s v="24 kph - 48 kph"/>
  </r>
  <r>
    <n v="128"/>
    <s v="Jonas"/>
    <s v="Fischer"/>
    <x v="10"/>
    <x v="3"/>
    <x v="1"/>
    <s v="20 mph"/>
    <s v="35 mph"/>
    <s v="40 miles"/>
    <s v="304 Ringstraße, Hamburg, 20095"/>
    <s v="DE"/>
    <s v="€800"/>
    <n v="320"/>
    <n v="15"/>
    <s v="304 Ringstraße"/>
    <s v="Hamburg"/>
    <s v="20095"/>
    <s v="Germany"/>
    <x v="1"/>
    <n v="880"/>
    <n v="239360"/>
    <s v="32 kph"/>
    <s v="56 kph"/>
    <s v="32 kph - 56 kph"/>
    <x v="2"/>
    <s v="32 kph - 56 kph"/>
  </r>
  <r>
    <n v="129"/>
    <s v="Jonas"/>
    <s v="Fischer"/>
    <x v="10"/>
    <x v="3"/>
    <x v="2"/>
    <s v="18 mph"/>
    <s v="28 mph"/>
    <s v="25 miles"/>
    <s v="305 Ringstraße, Hamburg, 20095"/>
    <s v="DE"/>
    <s v="€950"/>
    <n v="250"/>
    <n v="15"/>
    <s v="305 Ringstraße"/>
    <s v="Hamburg"/>
    <s v="20095"/>
    <s v="Germany"/>
    <x v="1"/>
    <n v="1045"/>
    <n v="222062.5"/>
    <s v="29 kph"/>
    <s v="45 kph"/>
    <s v="29 kph - 45 kph"/>
    <x v="2"/>
    <s v="29 kph - 45 kph"/>
  </r>
  <r>
    <n v="130"/>
    <s v="Théo"/>
    <s v="Bernard"/>
    <x v="10"/>
    <x v="3"/>
    <x v="0"/>
    <s v="15 mph"/>
    <s v="30 mph"/>
    <s v="30 miles"/>
    <s v="56 Boulevard Saint-Germain, Paris, 75005"/>
    <s v="FR"/>
    <s v="€1100"/>
    <n v="140"/>
    <n v="15"/>
    <s v="56 Boulevard Saint-Germain"/>
    <s v="Paris"/>
    <s v="75005"/>
    <s v="France"/>
    <x v="1"/>
    <n v="1210"/>
    <n v="143990"/>
    <s v="24 kph"/>
    <s v="48 kph"/>
    <s v="24 kph - 48 kph"/>
    <x v="3"/>
    <s v="24 kph - 48 kph"/>
  </r>
  <r>
    <n v="131"/>
    <s v="Théo"/>
    <s v="Bernard"/>
    <x v="10"/>
    <x v="3"/>
    <x v="1"/>
    <s v="20 mph"/>
    <s v="35 mph"/>
    <s v="40 miles"/>
    <s v="57 Boulevard Saint-Germain, Paris, 75005"/>
    <s v="FR"/>
    <s v="€900"/>
    <n v="310"/>
    <n v="15"/>
    <s v="57 Boulevard Saint-Germain"/>
    <s v="Paris"/>
    <s v="75005"/>
    <s v="France"/>
    <x v="1"/>
    <n v="990"/>
    <n v="260865"/>
    <s v="32 kph"/>
    <s v="56 kph"/>
    <s v="32 kph - 56 kph"/>
    <x v="3"/>
    <s v="32 kph - 56 kph"/>
  </r>
  <r>
    <n v="132"/>
    <s v="Théo"/>
    <s v="Bernard"/>
    <x v="10"/>
    <x v="3"/>
    <x v="2"/>
    <s v="18 mph"/>
    <s v="28 mph"/>
    <s v="25 miles"/>
    <s v="58 Boulevard Saint-Germain, Paris, 75005"/>
    <s v="FR"/>
    <s v="€1050"/>
    <n v="290"/>
    <n v="15"/>
    <s v="58 Boulevard Saint-Germain"/>
    <s v="Paris"/>
    <s v="75005"/>
    <s v="France"/>
    <x v="1"/>
    <n v="1155"/>
    <n v="284707.5"/>
    <s v="29 kph"/>
    <s v="45 kph"/>
    <s v="29 kph - 45 kph"/>
    <x v="3"/>
    <s v="29 kph - 45 kph"/>
  </r>
  <r>
    <n v="133"/>
    <s v="Sanya"/>
    <s v="Joshi"/>
    <x v="11"/>
    <x v="3"/>
    <x v="0"/>
    <s v="15 mph"/>
    <s v="30 mph"/>
    <s v="30 miles"/>
    <s v="456 Brigade Road, Bengaluru, 560001"/>
    <s v="IN"/>
    <s v="₹30000"/>
    <n v="250"/>
    <n v="20"/>
    <s v="456 Brigade Road"/>
    <s v="Bengaluru"/>
    <s v="560001"/>
    <s v="India"/>
    <x v="0"/>
    <n v="360"/>
    <n v="72000"/>
    <s v="24 kph"/>
    <s v="48 kph"/>
    <s v="24 kph - 48 kph"/>
    <x v="0"/>
    <s v="24 kph - 48 kph"/>
  </r>
  <r>
    <n v="134"/>
    <s v="Sanya"/>
    <s v="Joshi"/>
    <x v="11"/>
    <x v="3"/>
    <x v="1"/>
    <s v="20 mph"/>
    <s v="35 mph"/>
    <s v="40 miles"/>
    <s v="457 Brigade Road, Bengaluru, 560001"/>
    <s v="IN"/>
    <s v="₹25000"/>
    <n v="600"/>
    <n v="20"/>
    <s v="457 Brigade Road"/>
    <s v="Bengaluru"/>
    <s v="560001"/>
    <s v="India"/>
    <x v="0"/>
    <n v="300"/>
    <n v="144000"/>
    <s v="32 kph"/>
    <s v="56 kph"/>
    <s v="32 kph - 56 kph"/>
    <x v="0"/>
    <s v="32 kph - 56 kph"/>
  </r>
  <r>
    <n v="135"/>
    <s v="Sanya"/>
    <s v="Joshi"/>
    <x v="11"/>
    <x v="3"/>
    <x v="2"/>
    <s v="18 mph"/>
    <s v="28 mph"/>
    <s v="40,230 meters"/>
    <s v="458 Brigade Road, Bengaluru, 560001"/>
    <s v="IN"/>
    <s v="₹22000"/>
    <n v="400"/>
    <n v="20"/>
    <s v="458 Brigade Road"/>
    <s v="Bengaluru"/>
    <s v="560001"/>
    <s v="India"/>
    <x v="0"/>
    <n v="264"/>
    <n v="84480"/>
    <s v="29 kph"/>
    <s v="45 kph"/>
    <s v="29 kph - 45 kph"/>
    <x v="0"/>
    <s v="29 kph - 45 kph"/>
  </r>
  <r>
    <n v="136"/>
    <s v="Fang"/>
    <s v="Liu"/>
    <x v="11"/>
    <x v="3"/>
    <x v="0"/>
    <s v="15 mph"/>
    <s v="30 mph"/>
    <s v="30 miles"/>
    <s v="99 Nanjing Road, Shanghai, 200001"/>
    <s v="CN"/>
    <s v="¥5000"/>
    <n v="800"/>
    <n v="20"/>
    <s v="99 Nanjing Road"/>
    <s v="Shanghai"/>
    <s v="200001"/>
    <s v="China"/>
    <x v="0"/>
    <n v="750"/>
    <n v="480000"/>
    <s v="24 kph"/>
    <s v="48 kph"/>
    <s v="24 kph - 48 kph"/>
    <x v="1"/>
    <s v="24 kph - 48 kph"/>
  </r>
  <r>
    <n v="137"/>
    <s v="Fang"/>
    <s v="Liu"/>
    <x v="11"/>
    <x v="3"/>
    <x v="1"/>
    <m/>
    <s v="35 mph"/>
    <s v="64,370 meters"/>
    <s v="100 Nanjing Road, Shanghai, 200001"/>
    <s v="CN"/>
    <s v="¥3500"/>
    <n v="2000"/>
    <n v="20"/>
    <s v="100 Nanjing Road"/>
    <s v="Shanghai"/>
    <s v="200001"/>
    <s v="China"/>
    <x v="0"/>
    <n v="525"/>
    <n v="840000"/>
    <s v=""/>
    <s v="56 kph"/>
    <s v=""/>
    <x v="1"/>
    <s v="32 kph - 56 kph"/>
  </r>
  <r>
    <n v="138"/>
    <s v="Fang"/>
    <s v="Liu"/>
    <x v="11"/>
    <x v="3"/>
    <x v="2"/>
    <s v="18 mph"/>
    <s v="28 mph"/>
    <s v="25 miles"/>
    <s v="101 Nanjing Road, Shanghai, 200001"/>
    <s v="CN"/>
    <s v="¥4200"/>
    <n v="1200"/>
    <n v="20"/>
    <s v="101 Nanjing Road"/>
    <s v="Shanghai"/>
    <s v="200001"/>
    <s v="China"/>
    <x v="0"/>
    <n v="630"/>
    <n v="604800"/>
    <s v="29 kph"/>
    <s v="45 kph"/>
    <s v="29 kph - 45 kph"/>
    <x v="1"/>
    <s v="29 kph - 45 kph"/>
  </r>
  <r>
    <n v="139"/>
    <s v="Jonas"/>
    <s v="Fischer"/>
    <x v="11"/>
    <x v="3"/>
    <x v="0"/>
    <s v="15 mph"/>
    <s v="30 mph"/>
    <s v="48,280 meters"/>
    <s v="303 Ringstraße, Hamburg, 20095"/>
    <s v="DE"/>
    <s v="€1000"/>
    <n v="200"/>
    <n v="20"/>
    <s v="303 Ringstraße"/>
    <s v="Hamburg"/>
    <s v="20095"/>
    <s v="Germany"/>
    <x v="1"/>
    <n v="1100"/>
    <n v="176000"/>
    <s v="24 kph"/>
    <s v="48 kph"/>
    <s v="24 kph - 48 kph"/>
    <x v="2"/>
    <s v="24 kph - 48 kph"/>
  </r>
  <r>
    <n v="140"/>
    <s v="Jonas"/>
    <s v="Fischer"/>
    <x v="11"/>
    <x v="3"/>
    <x v="1"/>
    <s v="20 mph"/>
    <s v="35 mph"/>
    <s v="64,370 meters"/>
    <s v="304 Ringstraße, Hamburg, 20095"/>
    <s v="DE"/>
    <s v="€800"/>
    <n v="400"/>
    <n v="20"/>
    <s v="304 Ringstraße"/>
    <s v="Hamburg"/>
    <s v="20095"/>
    <s v="Germany"/>
    <x v="1"/>
    <n v="880"/>
    <n v="281600"/>
    <s v="32 kph"/>
    <s v="56 kph"/>
    <s v="32 kph - 56 kph"/>
    <x v="2"/>
    <s v="32 kph - 56 kph"/>
  </r>
  <r>
    <n v="141"/>
    <s v="Jonas"/>
    <s v="Fischer"/>
    <x v="11"/>
    <x v="3"/>
    <x v="2"/>
    <m/>
    <s v="28 mph"/>
    <s v="25 miles"/>
    <s v="305 Ringstraße, Hamburg, 20095"/>
    <s v="DE"/>
    <s v="€950"/>
    <n v="350"/>
    <n v="20"/>
    <s v="305 Ringstraße"/>
    <s v="Hamburg"/>
    <s v="20095"/>
    <s v="Germany"/>
    <x v="1"/>
    <n v="1045"/>
    <n v="292600"/>
    <s v=""/>
    <s v="45 kph"/>
    <s v=""/>
    <x v="2"/>
    <s v="29 kph - 45 kph"/>
  </r>
  <r>
    <n v="142"/>
    <s v="Théo"/>
    <s v="Bernard"/>
    <x v="11"/>
    <x v="3"/>
    <x v="0"/>
    <s v="15 mph"/>
    <s v="30 mph"/>
    <s v="30 miles"/>
    <s v="56 Boulevard Saint-Germain, Paris, 75005"/>
    <s v="FR"/>
    <s v="€1100"/>
    <n v="180"/>
    <n v="20"/>
    <s v="56 Boulevard Saint-Germain"/>
    <s v="Paris"/>
    <s v="75005"/>
    <s v="France"/>
    <x v="1"/>
    <n v="1210"/>
    <n v="174240"/>
    <s v="24 kph"/>
    <s v="48 kph"/>
    <s v="24 kph - 48 kph"/>
    <x v="3"/>
    <s v="24 kph - 48 kph"/>
  </r>
  <r>
    <n v="143"/>
    <s v="Théo"/>
    <s v="Bernard"/>
    <x v="11"/>
    <x v="3"/>
    <x v="1"/>
    <s v="20 mph"/>
    <s v="35 mph"/>
    <s v="40 miles"/>
    <s v="57 Boulevard Saint-Germain, Paris, 75005"/>
    <s v="FR"/>
    <s v="€900"/>
    <n v="400"/>
    <n v="20"/>
    <s v="57 Boulevard Saint-Germain"/>
    <s v="Paris"/>
    <s v="75005"/>
    <s v="France"/>
    <x v="1"/>
    <n v="990"/>
    <n v="316800"/>
    <s v="32 kph"/>
    <s v="56 kph"/>
    <s v="32 kph - 56 kph"/>
    <x v="3"/>
    <s v="32 kph - 56 kph"/>
  </r>
  <r>
    <n v="144"/>
    <s v="Théo"/>
    <s v="Bernard"/>
    <x v="11"/>
    <x v="3"/>
    <x v="2"/>
    <s v="18 mph"/>
    <s v="28 mph"/>
    <s v="25 miles"/>
    <s v="58 Boulevard Saint-Germain, Paris, 75005"/>
    <s v="FR"/>
    <s v="€1050"/>
    <n v="360"/>
    <n v="20"/>
    <s v="58 Boulevard Saint-Germain"/>
    <s v="Paris"/>
    <s v="75005"/>
    <s v="France"/>
    <x v="1"/>
    <n v="1155"/>
    <n v="332640"/>
    <s v="29 kph"/>
    <s v="45 kph"/>
    <s v="29 kph - 45 kph"/>
    <x v="3"/>
    <s v="29 kph - 45 kph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C88C98-70CC-424F-8939-4A6E91ECEF19}" name="PivotTable1" cacheId="9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B5" firstHeaderRow="1" firstDataRow="1" firstDataCol="1"/>
  <pivotFields count="2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compact="0" numFmtId="164" outline="0" showAll="0"/>
    <pivotField dataField="1"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8"/>
  </rowFields>
  <rowItems count="3">
    <i>
      <x/>
    </i>
    <i>
      <x v="1"/>
    </i>
    <i t="grand">
      <x/>
    </i>
  </rowItems>
  <colItems count="1">
    <i/>
  </colItems>
  <dataFields count="1">
    <dataField name="Sum of Total Sales" fld="20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32F7E5-2AF5-454D-A64B-C3EDB0F43BEA}" name="PivotTable2" cacheId="9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B15" firstHeaderRow="1" firstDataRow="1" firstDataCol="1"/>
  <pivotFields count="26">
    <pivotField compact="0" outline="0" showAll="0"/>
    <pivotField compact="0" outline="0" showAll="0"/>
    <pivotField compact="0" outline="0" showAll="0"/>
    <pivotField axis="axisRow"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4" outline="0" showAll="0"/>
    <pivotField dataField="1"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Total Sales" fld="20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1C1672-91DB-4FF8-BE0E-098AEB40C741}" name="PivotTable3" cacheId="9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B7" firstHeaderRow="1" firstDataRow="1" firstDataCol="1"/>
  <pivotFields count="26"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4" outline="0" showAll="0"/>
    <pivotField dataField="1"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Sales" fld="20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ECFBD6-CA66-4840-AC84-D56E7956108F}" name="PivotTable4" cacheId="9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7" firstHeaderRow="1" firstDataRow="1" firstDataCol="1"/>
  <pivotFields count="26"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4" outline="0" showAll="0"/>
    <pivotField dataField="1"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Sales" fld="20" baseField="0" baseItem="0" numFmtId="165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F0B091-30CD-4293-8D3F-44691F19B63B}" name="PivotTable5" cacheId="9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>
  <location ref="A2:B4" firstHeaderRow="1" firstDataRow="1" firstDataCol="1"/>
  <pivotFields count="2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4" outline="0" showAll="0"/>
    <pivotField dataField="1" compact="0" numFmtId="165" outline="0" showAll="0"/>
    <pivotField compact="0" outline="0" showAll="0"/>
    <pivotField compact="0" outline="0" showAll="0"/>
    <pivotField compact="0" outline="0" showAll="0"/>
    <pivotField axis="axisRow" compact="0" outline="0" showAll="0" measureFilter="1" sortType="ascending">
      <items count="5">
        <item x="3"/>
        <item x="2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</pivotFields>
  <rowFields count="1">
    <field x="24"/>
  </rowFields>
  <rowItems count="2">
    <i>
      <x v="2"/>
    </i>
    <i t="grand">
      <x/>
    </i>
  </rowItems>
  <colItems count="1">
    <i/>
  </colItems>
  <dataFields count="1">
    <dataField name="Min of Total Sales" fld="20" subtotal="min" baseField="0" baseItem="0" numFmtId="165"/>
  </dataFields>
  <pivotTableStyleInfo name="PivotStyleLight16" showRowHeaders="1" showColHeaders="1" showRowStripes="0" showColStripes="0" showLastColumn="1"/>
  <filters count="1">
    <filter fld="24" type="count" evalOrder="-1" id="1" iMeasureFld="0">
      <autoFilter ref="A1">
        <filterColumn colId="0">
          <top10 top="0"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55C75C-03FB-43A8-B97D-74F4C79A6896}" name="PivotTable6" cacheId="9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B6" firstHeaderRow="1" firstDataRow="1" firstDataCol="1"/>
  <pivotFields count="2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4"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4" outline="0" showAll="0"/>
    <pivotField dataField="1"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otal Sales" fld="20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312170-BD83-4C6E-B97D-0041ECFACA6F}" name="PivotTable7" cacheId="9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E6" firstHeaderRow="1" firstDataRow="2" firstDataCol="1"/>
  <pivotFields count="2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4">
        <item x="1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3"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numFmtId="164" outline="0" showAll="0"/>
    <pivotField dataField="1"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8"/>
  </rowFields>
  <rowItems count="3">
    <i>
      <x/>
    </i>
    <i>
      <x v="1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dataFields count="1">
    <dataField name="Sum of Total Sales" fld="20" baseField="0" baseItem="0" numFmtId="165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341962-4025-4E27-B86B-DEFE3CAA5666}" name="PivotTable8" cacheId="9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D7" firstHeaderRow="1" firstDataRow="2" firstDataCol="1"/>
  <pivotFields count="2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">
        <item x="1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3">
        <item x="0"/>
        <item x="1"/>
        <item t="default"/>
      </items>
    </pivotField>
    <pivotField compact="0" numFmtId="164" outline="0" showAll="0"/>
    <pivotField dataField="1"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18"/>
  </colFields>
  <colItems count="3">
    <i>
      <x/>
    </i>
    <i>
      <x v="1"/>
    </i>
    <i t="grand">
      <x/>
    </i>
  </colItems>
  <dataFields count="1">
    <dataField name="Sum of Total Sales" fld="20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04B0FE-11FB-4DA3-B100-54E53CB90085}" name="Table32" displayName="Table32" ref="A1:M162" totalsRowShown="0" headerRowDxfId="50" dataDxfId="48" headerRowBorderDxfId="49" tableBorderDxfId="47" totalsRowBorderDxfId="46">
  <autoFilter ref="A1:M162" xr:uid="{4319132C-C8AD-4CBE-95F4-5FAFAE432190}"/>
  <tableColumns count="13">
    <tableColumn id="1" xr3:uid="{AD1150A2-84B6-40F0-94DC-572257D0C1A3}" name="Sales Rep ID" dataDxfId="45"/>
    <tableColumn id="2" xr3:uid="{66E70414-070D-4EDB-B762-66B0C419BB09}" name="Rep First Name" dataDxfId="44"/>
    <tableColumn id="3" xr3:uid="{90089970-2FA8-4461-B1E5-BFC70C910B05}" name="Rep Last Name" dataDxfId="43"/>
    <tableColumn id="4" xr3:uid="{FEBB19FA-CA11-4DD9-84B3-D701FA6A00E8}" name="Month" dataDxfId="42"/>
    <tableColumn id="5" xr3:uid="{BC2681BA-10F4-4020-BBBD-ED9FBBF63380}" name="Product Type" dataDxfId="41"/>
    <tableColumn id="6" xr3:uid="{9193064C-6656-46BF-9015-BD36B955BEAA}" name="Min Speed" dataDxfId="40"/>
    <tableColumn id="7" xr3:uid="{C92FDADF-A6D6-4D5A-AE9A-85D829673EFD}" name="Speed" dataDxfId="39"/>
    <tableColumn id="8" xr3:uid="{9F1B1F76-6AA4-416F-AE54-B331491F914F}" name="Distance" dataDxfId="38"/>
    <tableColumn id="9" xr3:uid="{A9EF68D2-2EFE-47C8-B7CC-472122C7760B}" name="Shipping Address" dataDxfId="37"/>
    <tableColumn id="10" xr3:uid="{DB7C06C5-DCFF-400A-B85C-4D06A6A00C51}" name="Country Code" dataDxfId="36"/>
    <tableColumn id="11" xr3:uid="{2E01FD7C-8BC1-409C-AD01-9FF50060679C}" name="Unit Price" dataDxfId="35"/>
    <tableColumn id="12" xr3:uid="{87D739EA-25FA-42BA-8A10-12E85E169DA3}" name="Units Sold" dataDxfId="34"/>
    <tableColumn id="13" xr3:uid="{C5824A5B-05F4-4103-883B-835E2F61836A}" name="Discount (%)" dataDxfId="3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19132C-C8AD-4CBE-95F4-5FAFAE432190}" name="Table3" displayName="Table3" ref="A1:Z145" totalsRowShown="0" headerRowDxfId="32" dataDxfId="30" headerRowBorderDxfId="31" tableBorderDxfId="29" totalsRowBorderDxfId="28">
  <autoFilter ref="A1:Z145" xr:uid="{4319132C-C8AD-4CBE-95F4-5FAFAE432190}"/>
  <tableColumns count="26">
    <tableColumn id="1" xr3:uid="{9DC57B01-823B-4AB9-ADD7-45D3E4F3FB51}" name="Sales Rep ID" dataDxfId="27"/>
    <tableColumn id="2" xr3:uid="{BAED6763-ACE5-4E18-94A9-15998CFE8953}" name="Rep First Name" dataDxfId="26"/>
    <tableColumn id="3" xr3:uid="{9336D3B4-62A9-4A90-87AF-96511F7FD75B}" name="Rep Last Name" dataDxfId="25"/>
    <tableColumn id="4" xr3:uid="{6DD6B08C-7DEF-4DC4-A5B9-E407BA3EFA3D}" name="Month" dataDxfId="3"/>
    <tableColumn id="23" xr3:uid="{E295270E-ECA4-4C36-8DB1-7E33263733B3}" name="Quarter" dataDxfId="2">
      <calculatedColumnFormula array="1">_xlfn.SWITCH(Table3[[#This Row],[Month]],"January","Q1","February","Q1","March","Q1","April","Q2","May","Q2","June","Q2","July","Q3","August","Q3","September","Q3","October","Q4","November","Q4","December","Q4")</calculatedColumnFormula>
    </tableColumn>
    <tableColumn id="5" xr3:uid="{144E8BFF-431A-49CE-9792-002F4BF6F1F8}" name="Product Type" dataDxfId="24"/>
    <tableColumn id="6" xr3:uid="{2090DFBE-D498-4DED-BF10-220896719E24}" name="Min Speed" dataDxfId="23"/>
    <tableColumn id="7" xr3:uid="{0E20C3B8-3AAD-450C-AE11-12821B4DA8BA}" name="Speed" dataDxfId="22"/>
    <tableColumn id="8" xr3:uid="{9187CAE4-31FB-4DF1-A2BE-18533CAC7224}" name="Distance" dataDxfId="21"/>
    <tableColumn id="9" xr3:uid="{AD71B897-3C10-4D73-A473-15A3A1F66B70}" name="Shipping Address" dataDxfId="20"/>
    <tableColumn id="10" xr3:uid="{78BAF127-A68C-43F5-AF55-B93A54E1D93A}" name="Country Code" dataDxfId="19"/>
    <tableColumn id="11" xr3:uid="{AAB8CFDD-59D0-4B6C-BB39-D2F084E45F62}" name="Unit Price" dataDxfId="18"/>
    <tableColumn id="12" xr3:uid="{BAFFA887-9FE8-4A9D-AAD1-CA4B36D44658}" name="Units Sold" dataDxfId="17"/>
    <tableColumn id="13" xr3:uid="{AFDC9BD5-86DC-41D7-850C-D3B0BAA9C97E}" name="Discount (%)" dataDxfId="16"/>
    <tableColumn id="14" xr3:uid="{9EAA7C97-13DB-46A7-B3CD-224D3D275E85}" name="Street Name" dataDxfId="15">
      <calculatedColumnFormula>TRIM(LEFT(Table3[[#This Row],[Shipping Address]],FIND(",",Table3[[#This Row],[Shipping Address]])-1))</calculatedColumnFormula>
    </tableColumn>
    <tableColumn id="15" xr3:uid="{00FECB8D-F573-46C2-B90A-F86A22CFB1E2}" name="City" dataDxfId="14">
      <calculatedColumnFormula>TRIM(MID(Table3[[#This Row],[Shipping Address]],FIND(",",Table3[[#This Row],[Shipping Address]])+1,FIND(",",Table3[[#This Row],[Shipping Address]],FIND(",",Table3[[#This Row],[Shipping Address]])+1)-FIND(",",Table3[[#This Row],[Shipping Address]])-1))</calculatedColumnFormula>
    </tableColumn>
    <tableColumn id="16" xr3:uid="{32988652-7AB3-4ADD-B502-B9360F5307DE}" name="Postal Code" dataDxfId="13">
      <calculatedColumnFormula>TRIM(RIGHT(Table3[[#This Row],[Shipping Address]],LEN(Table3[[#This Row],[Shipping Address]])-FIND(",",Table3[[#This Row],[Shipping Address]],FIND(",",Table3[[#This Row],[Shipping Address]])+1)-1))</calculatedColumnFormula>
    </tableColumn>
    <tableColumn id="17" xr3:uid="{9B364CAB-0852-437C-ACE2-FE579387E57B}" name="Country Name" dataDxfId="12">
      <calculatedColumnFormula array="1">_xlfn.SWITCH(Table3[[#This Row],[Country Code]],"CN","China","IN","India","DE","Germany","FR","France")</calculatedColumnFormula>
    </tableColumn>
    <tableColumn id="18" xr3:uid="{BFF5114D-40C5-4B5A-BDB3-28A11A4481D0}" name="Region" dataDxfId="11">
      <calculatedColumnFormula array="1">_xlfn.SWITCH(Table3[[#This Row],[Country Code]],"CN","Asia","IN","Asia","DE","Europe","FR","Europe","Other")</calculatedColumnFormula>
    </tableColumn>
    <tableColumn id="19" xr3:uid="{B8D37F1B-5A6C-49EE-959A-BF8CBB214CE9}" name="Unit Price " dataDxfId="10">
      <calculatedColumnFormula array="1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calculatedColumnFormula>
    </tableColumn>
    <tableColumn id="20" xr3:uid="{CBB4BCE4-9B4B-4589-8E49-2F2E6EB85EC1}" name="Total Sales" dataDxfId="9">
      <calculatedColumnFormula>Table3[[#This Row],[Units Sold]]*Table3[[#This Row],[Unit Price ]]*(1-Table3[[#This Row],[Discount (%)]]/100)</calculatedColumnFormula>
    </tableColumn>
    <tableColumn id="25" xr3:uid="{362A1F3F-74E8-407F-9888-E3C3634B2F77}" name="Min Speed (kph)" dataDxfId="8">
      <calculatedColumnFormula>IF(Table3[[#This Row],[Min Speed]]&lt;&gt;"",ROUND(VALUE(_xlfn.TEXTBEFORE(Table3[[#This Row],[Min Speed]]," mph"))*1.60934,0)&amp;" kph","")</calculatedColumnFormula>
    </tableColumn>
    <tableColumn id="24" xr3:uid="{8ECC98A3-FDCC-4475-AB4C-778547945EE4}" name="Speed (kph)" dataDxfId="7">
      <calculatedColumnFormula>ROUND(VALUE(_xlfn.TEXTBEFORE(Table3[[#This Row],[Speed]]," mph"))*1.60934,0)&amp;" kph"</calculatedColumnFormula>
    </tableColumn>
    <tableColumn id="21" xr3:uid="{5CCC5335-FB3D-47BA-B6F9-0AFE9E7D45B9}" name="Range" dataDxfId="6">
      <calculatedColumnFormula>IF(OR(Table3[[#This Row],[Min Speed (kph)]]="",Table3[[#This Row],[Speed (kph)]]=""),"",Table3[[#This Row],[Min Speed (kph)]]&amp;" - "&amp;Table3[[#This Row],[Speed (kph)]])</calculatedColumnFormula>
    </tableColumn>
    <tableColumn id="22" xr3:uid="{6903DCFC-1124-4C11-AC03-15C45E5F74DF}" name="Full Name" dataDxfId="5">
      <calculatedColumnFormula>Table3[[#This Row],[Rep Last Name]]&amp;", "&amp;Table3[[#This Row],[Rep First Name]]</calculatedColumnFormula>
    </tableColumn>
    <tableColumn id="27" xr3:uid="{F54D9238-196F-4323-BD94-D22A2211D302}" name="Speed Range" dataDxfId="4">
      <calculatedColumnFormula array="1">_xlfn.SWITCH(Table3[[#This Row],[Product Type]],"Electric Unicycle","24 kph - 48 kph","Electric Skateboard","29 kph - 45 kph","Electric Scooter","32 kph - 56 kph","")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AF180-4F18-48B3-AD24-EDB561A76C5E}">
  <dimension ref="A1:M162"/>
  <sheetViews>
    <sheetView workbookViewId="0">
      <selection activeCell="E15" sqref="E15"/>
    </sheetView>
  </sheetViews>
  <sheetFormatPr defaultRowHeight="14.4" x14ac:dyDescent="0.3"/>
  <cols>
    <col min="1" max="1" width="23.44140625" style="10" customWidth="1"/>
    <col min="2" max="2" width="24.5546875" style="10" customWidth="1"/>
    <col min="3" max="3" width="26" customWidth="1"/>
    <col min="4" max="4" width="18.77734375" customWidth="1"/>
    <col min="5" max="5" width="26.5546875" style="10" customWidth="1"/>
    <col min="6" max="6" width="24.77734375" customWidth="1"/>
    <col min="7" max="7" width="20" customWidth="1"/>
    <col min="8" max="8" width="23.5546875" style="10" customWidth="1"/>
    <col min="9" max="9" width="46.5546875" customWidth="1"/>
    <col min="10" max="10" width="27" style="10" customWidth="1"/>
    <col min="11" max="11" width="24.77734375" customWidth="1"/>
    <col min="12" max="12" width="23.21875" style="10" customWidth="1"/>
    <col min="13" max="13" width="28" customWidth="1"/>
  </cols>
  <sheetData>
    <row r="1" spans="1:13" ht="37.5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</row>
    <row r="2" spans="1:13" x14ac:dyDescent="0.3">
      <c r="A2" s="11">
        <v>1</v>
      </c>
      <c r="B2" s="8" t="s">
        <v>13</v>
      </c>
      <c r="C2" s="1" t="s">
        <v>14</v>
      </c>
      <c r="D2" s="1" t="s">
        <v>15</v>
      </c>
      <c r="E2" s="8" t="s">
        <v>16</v>
      </c>
      <c r="F2" s="1" t="s">
        <v>17</v>
      </c>
      <c r="G2" s="1" t="s">
        <v>18</v>
      </c>
      <c r="H2" s="8" t="s">
        <v>19</v>
      </c>
      <c r="I2" s="1" t="s">
        <v>20</v>
      </c>
      <c r="J2" s="8" t="s">
        <v>21</v>
      </c>
      <c r="K2" s="1" t="s">
        <v>22</v>
      </c>
      <c r="L2" s="8">
        <v>150</v>
      </c>
      <c r="M2" s="3">
        <v>10</v>
      </c>
    </row>
    <row r="3" spans="1:13" x14ac:dyDescent="0.3">
      <c r="A3" s="11">
        <v>2</v>
      </c>
      <c r="B3" s="8" t="s">
        <v>13</v>
      </c>
      <c r="C3" s="1" t="s">
        <v>14</v>
      </c>
      <c r="D3" s="1" t="s">
        <v>15</v>
      </c>
      <c r="E3" s="8" t="s">
        <v>23</v>
      </c>
      <c r="F3" s="1" t="s">
        <v>24</v>
      </c>
      <c r="G3" s="1" t="s">
        <v>25</v>
      </c>
      <c r="H3" s="8" t="s">
        <v>26</v>
      </c>
      <c r="I3" s="1" t="s">
        <v>27</v>
      </c>
      <c r="J3" s="8" t="s">
        <v>21</v>
      </c>
      <c r="K3" s="1" t="s">
        <v>28</v>
      </c>
      <c r="L3" s="8">
        <v>300</v>
      </c>
      <c r="M3" s="3">
        <v>10</v>
      </c>
    </row>
    <row r="4" spans="1:13" x14ac:dyDescent="0.3">
      <c r="A4" s="11">
        <v>2</v>
      </c>
      <c r="B4" s="8" t="s">
        <v>13</v>
      </c>
      <c r="C4" s="1" t="s">
        <v>14</v>
      </c>
      <c r="D4" s="1" t="s">
        <v>15</v>
      </c>
      <c r="E4" s="8" t="s">
        <v>23</v>
      </c>
      <c r="F4" s="1" t="s">
        <v>24</v>
      </c>
      <c r="G4" s="1" t="s">
        <v>25</v>
      </c>
      <c r="H4" s="8" t="s">
        <v>26</v>
      </c>
      <c r="I4" s="1" t="s">
        <v>27</v>
      </c>
      <c r="J4" s="8" t="s">
        <v>21</v>
      </c>
      <c r="K4" s="1" t="s">
        <v>28</v>
      </c>
      <c r="L4" s="8">
        <v>300</v>
      </c>
      <c r="M4" s="3">
        <v>10</v>
      </c>
    </row>
    <row r="5" spans="1:13" x14ac:dyDescent="0.3">
      <c r="A5" s="11">
        <v>3</v>
      </c>
      <c r="B5" s="8" t="s">
        <v>13</v>
      </c>
      <c r="C5" s="1" t="s">
        <v>14</v>
      </c>
      <c r="D5" s="1" t="s">
        <v>15</v>
      </c>
      <c r="E5" s="8" t="s">
        <v>29</v>
      </c>
      <c r="F5" s="1" t="s">
        <v>30</v>
      </c>
      <c r="G5" s="1" t="s">
        <v>31</v>
      </c>
      <c r="H5" s="8" t="s">
        <v>32</v>
      </c>
      <c r="I5" s="1" t="s">
        <v>33</v>
      </c>
      <c r="J5" s="8" t="s">
        <v>21</v>
      </c>
      <c r="K5" s="1" t="s">
        <v>34</v>
      </c>
      <c r="L5" s="8">
        <v>200</v>
      </c>
      <c r="M5" s="3">
        <v>10</v>
      </c>
    </row>
    <row r="6" spans="1:13" x14ac:dyDescent="0.3">
      <c r="A6" s="11">
        <v>4</v>
      </c>
      <c r="B6" s="8" t="s">
        <v>35</v>
      </c>
      <c r="C6" s="1" t="s">
        <v>36</v>
      </c>
      <c r="D6" s="1" t="s">
        <v>15</v>
      </c>
      <c r="E6" s="8" t="s">
        <v>16</v>
      </c>
      <c r="F6" s="1" t="s">
        <v>17</v>
      </c>
      <c r="G6" s="1" t="s">
        <v>18</v>
      </c>
      <c r="H6" s="8" t="s">
        <v>19</v>
      </c>
      <c r="I6" s="1" t="s">
        <v>37</v>
      </c>
      <c r="J6" s="8" t="s">
        <v>38</v>
      </c>
      <c r="K6" s="1" t="s">
        <v>39</v>
      </c>
      <c r="L6" s="8">
        <v>500</v>
      </c>
      <c r="M6" s="3">
        <v>10</v>
      </c>
    </row>
    <row r="7" spans="1:13" x14ac:dyDescent="0.3">
      <c r="A7" s="11">
        <v>5</v>
      </c>
      <c r="B7" s="8" t="s">
        <v>35</v>
      </c>
      <c r="C7" s="1" t="s">
        <v>36</v>
      </c>
      <c r="D7" s="1" t="s">
        <v>15</v>
      </c>
      <c r="E7" s="8" t="s">
        <v>23</v>
      </c>
      <c r="F7" s="1" t="s">
        <v>24</v>
      </c>
      <c r="G7" s="1" t="s">
        <v>25</v>
      </c>
      <c r="H7" s="8" t="s">
        <v>26</v>
      </c>
      <c r="I7" s="1" t="s">
        <v>40</v>
      </c>
      <c r="J7" s="8" t="s">
        <v>38</v>
      </c>
      <c r="K7" s="1" t="s">
        <v>41</v>
      </c>
      <c r="L7" s="8">
        <v>1000</v>
      </c>
      <c r="M7" s="3">
        <v>10</v>
      </c>
    </row>
    <row r="8" spans="1:13" x14ac:dyDescent="0.3">
      <c r="A8" s="11">
        <v>6</v>
      </c>
      <c r="B8" s="8" t="s">
        <v>35</v>
      </c>
      <c r="C8" s="1" t="s">
        <v>36</v>
      </c>
      <c r="D8" s="1" t="s">
        <v>15</v>
      </c>
      <c r="E8" s="8" t="s">
        <v>29</v>
      </c>
      <c r="F8" s="1"/>
      <c r="G8" s="1" t="s">
        <v>31</v>
      </c>
      <c r="H8" s="8" t="s">
        <v>42</v>
      </c>
      <c r="I8" s="1" t="s">
        <v>43</v>
      </c>
      <c r="J8" s="8" t="s">
        <v>38</v>
      </c>
      <c r="K8" s="1" t="s">
        <v>44</v>
      </c>
      <c r="L8" s="8">
        <v>800</v>
      </c>
      <c r="M8" s="3">
        <v>10</v>
      </c>
    </row>
    <row r="9" spans="1:13" x14ac:dyDescent="0.3">
      <c r="A9" s="11">
        <v>7</v>
      </c>
      <c r="B9" s="8" t="s">
        <v>45</v>
      </c>
      <c r="C9" s="1" t="s">
        <v>46</v>
      </c>
      <c r="D9" s="1" t="s">
        <v>15</v>
      </c>
      <c r="E9" s="8" t="s">
        <v>16</v>
      </c>
      <c r="F9" s="1" t="s">
        <v>17</v>
      </c>
      <c r="G9" s="1" t="s">
        <v>18</v>
      </c>
      <c r="H9" s="8" t="s">
        <v>47</v>
      </c>
      <c r="I9" s="1" t="s">
        <v>48</v>
      </c>
      <c r="J9" s="8" t="s">
        <v>49</v>
      </c>
      <c r="K9" s="1" t="s">
        <v>50</v>
      </c>
      <c r="L9" s="8">
        <v>120</v>
      </c>
      <c r="M9" s="3">
        <v>10</v>
      </c>
    </row>
    <row r="10" spans="1:13" x14ac:dyDescent="0.3">
      <c r="A10" s="11">
        <v>8</v>
      </c>
      <c r="B10" s="8" t="s">
        <v>45</v>
      </c>
      <c r="C10" s="1" t="s">
        <v>46</v>
      </c>
      <c r="D10" s="1" t="s">
        <v>15</v>
      </c>
      <c r="E10" s="8" t="s">
        <v>23</v>
      </c>
      <c r="F10" s="1" t="s">
        <v>24</v>
      </c>
      <c r="G10" s="1" t="s">
        <v>25</v>
      </c>
      <c r="H10" s="8" t="s">
        <v>26</v>
      </c>
      <c r="I10" s="1" t="s">
        <v>51</v>
      </c>
      <c r="J10" s="8" t="s">
        <v>49</v>
      </c>
      <c r="K10" s="1" t="s">
        <v>52</v>
      </c>
      <c r="L10" s="8">
        <v>200</v>
      </c>
      <c r="M10" s="3">
        <v>10</v>
      </c>
    </row>
    <row r="11" spans="1:13" x14ac:dyDescent="0.3">
      <c r="A11" s="11">
        <v>8</v>
      </c>
      <c r="B11" s="8" t="s">
        <v>45</v>
      </c>
      <c r="C11" s="1" t="s">
        <v>46</v>
      </c>
      <c r="D11" s="1" t="s">
        <v>15</v>
      </c>
      <c r="E11" s="8" t="s">
        <v>23</v>
      </c>
      <c r="F11" s="1" t="s">
        <v>24</v>
      </c>
      <c r="G11" s="1" t="s">
        <v>25</v>
      </c>
      <c r="H11" s="8" t="s">
        <v>26</v>
      </c>
      <c r="I11" s="1" t="s">
        <v>51</v>
      </c>
      <c r="J11" s="8" t="s">
        <v>49</v>
      </c>
      <c r="K11" s="1" t="s">
        <v>52</v>
      </c>
      <c r="L11" s="8">
        <v>200</v>
      </c>
      <c r="M11" s="3">
        <v>10</v>
      </c>
    </row>
    <row r="12" spans="1:13" x14ac:dyDescent="0.3">
      <c r="A12" s="11">
        <v>9</v>
      </c>
      <c r="B12" s="8" t="s">
        <v>45</v>
      </c>
      <c r="C12" s="1" t="s">
        <v>46</v>
      </c>
      <c r="D12" s="1" t="s">
        <v>15</v>
      </c>
      <c r="E12" s="8" t="s">
        <v>29</v>
      </c>
      <c r="F12" s="1" t="s">
        <v>30</v>
      </c>
      <c r="G12" s="1" t="s">
        <v>31</v>
      </c>
      <c r="H12" s="8" t="s">
        <v>32</v>
      </c>
      <c r="I12" s="1" t="s">
        <v>53</v>
      </c>
      <c r="J12" s="8" t="s">
        <v>49</v>
      </c>
      <c r="K12" s="1" t="s">
        <v>54</v>
      </c>
      <c r="L12" s="8">
        <v>150</v>
      </c>
      <c r="M12" s="3">
        <v>10</v>
      </c>
    </row>
    <row r="13" spans="1:13" x14ac:dyDescent="0.3">
      <c r="A13" s="11">
        <v>10</v>
      </c>
      <c r="B13" s="8" t="s">
        <v>55</v>
      </c>
      <c r="C13" s="1" t="s">
        <v>56</v>
      </c>
      <c r="D13" s="1" t="s">
        <v>15</v>
      </c>
      <c r="E13" s="8" t="s">
        <v>16</v>
      </c>
      <c r="F13" s="1" t="s">
        <v>17</v>
      </c>
      <c r="G13" s="1" t="s">
        <v>18</v>
      </c>
      <c r="H13" s="8" t="s">
        <v>19</v>
      </c>
      <c r="I13" s="1" t="s">
        <v>57</v>
      </c>
      <c r="J13" s="8" t="s">
        <v>58</v>
      </c>
      <c r="K13" s="1" t="s">
        <v>59</v>
      </c>
      <c r="L13" s="8">
        <v>100</v>
      </c>
      <c r="M13" s="3">
        <v>10</v>
      </c>
    </row>
    <row r="14" spans="1:13" x14ac:dyDescent="0.3">
      <c r="A14" s="11">
        <v>11</v>
      </c>
      <c r="B14" s="8" t="s">
        <v>55</v>
      </c>
      <c r="C14" s="1" t="s">
        <v>56</v>
      </c>
      <c r="D14" s="1" t="s">
        <v>15</v>
      </c>
      <c r="E14" s="8" t="s">
        <v>23</v>
      </c>
      <c r="F14" s="1" t="s">
        <v>24</v>
      </c>
      <c r="G14" s="1" t="s">
        <v>25</v>
      </c>
      <c r="H14" s="8" t="s">
        <v>60</v>
      </c>
      <c r="I14" s="1" t="s">
        <v>61</v>
      </c>
      <c r="J14" s="8" t="s">
        <v>58</v>
      </c>
      <c r="K14" s="1" t="s">
        <v>62</v>
      </c>
      <c r="L14" s="8">
        <v>250</v>
      </c>
      <c r="M14" s="3">
        <v>10</v>
      </c>
    </row>
    <row r="15" spans="1:13" x14ac:dyDescent="0.3">
      <c r="A15" s="11">
        <v>12</v>
      </c>
      <c r="B15" s="8" t="s">
        <v>55</v>
      </c>
      <c r="C15" s="1" t="s">
        <v>56</v>
      </c>
      <c r="D15" s="1" t="s">
        <v>15</v>
      </c>
      <c r="E15" s="8" t="s">
        <v>29</v>
      </c>
      <c r="F15" s="1" t="s">
        <v>30</v>
      </c>
      <c r="G15" s="1" t="s">
        <v>31</v>
      </c>
      <c r="H15" s="8" t="s">
        <v>32</v>
      </c>
      <c r="I15" s="1" t="s">
        <v>63</v>
      </c>
      <c r="J15" s="8" t="s">
        <v>58</v>
      </c>
      <c r="K15" s="1" t="s">
        <v>64</v>
      </c>
      <c r="L15" s="8">
        <v>180</v>
      </c>
      <c r="M15" s="3">
        <v>10</v>
      </c>
    </row>
    <row r="16" spans="1:13" x14ac:dyDescent="0.3">
      <c r="A16" s="11">
        <v>13</v>
      </c>
      <c r="B16" s="8" t="s">
        <v>13</v>
      </c>
      <c r="C16" s="1" t="s">
        <v>14</v>
      </c>
      <c r="D16" s="1" t="s">
        <v>65</v>
      </c>
      <c r="E16" s="8" t="s">
        <v>16</v>
      </c>
      <c r="F16" s="1" t="s">
        <v>17</v>
      </c>
      <c r="G16" s="1" t="s">
        <v>18</v>
      </c>
      <c r="H16" s="8" t="s">
        <v>19</v>
      </c>
      <c r="I16" s="1" t="s">
        <v>20</v>
      </c>
      <c r="J16" s="8" t="s">
        <v>21</v>
      </c>
      <c r="K16" s="1" t="s">
        <v>22</v>
      </c>
      <c r="L16" s="8">
        <v>160</v>
      </c>
      <c r="M16" s="3">
        <v>0</v>
      </c>
    </row>
    <row r="17" spans="1:13" x14ac:dyDescent="0.3">
      <c r="A17" s="11">
        <v>14</v>
      </c>
      <c r="B17" s="8" t="s">
        <v>13</v>
      </c>
      <c r="C17" s="1" t="s">
        <v>14</v>
      </c>
      <c r="D17" s="1" t="s">
        <v>65</v>
      </c>
      <c r="E17" s="8" t="s">
        <v>23</v>
      </c>
      <c r="F17" s="1"/>
      <c r="G17" s="1" t="s">
        <v>25</v>
      </c>
      <c r="H17" s="8" t="s">
        <v>26</v>
      </c>
      <c r="I17" s="1" t="s">
        <v>27</v>
      </c>
      <c r="J17" s="8" t="s">
        <v>21</v>
      </c>
      <c r="K17" s="1" t="s">
        <v>28</v>
      </c>
      <c r="L17" s="8">
        <v>350</v>
      </c>
      <c r="M17" s="3">
        <v>0</v>
      </c>
    </row>
    <row r="18" spans="1:13" x14ac:dyDescent="0.3">
      <c r="A18" s="11">
        <v>15</v>
      </c>
      <c r="B18" s="8" t="s">
        <v>13</v>
      </c>
      <c r="C18" s="1" t="s">
        <v>14</v>
      </c>
      <c r="D18" s="1" t="s">
        <v>65</v>
      </c>
      <c r="E18" s="8" t="s">
        <v>29</v>
      </c>
      <c r="F18" s="1" t="s">
        <v>30</v>
      </c>
      <c r="G18" s="1" t="s">
        <v>31</v>
      </c>
      <c r="H18" s="8" t="s">
        <v>32</v>
      </c>
      <c r="I18" s="1" t="s">
        <v>33</v>
      </c>
      <c r="J18" s="8" t="s">
        <v>21</v>
      </c>
      <c r="K18" s="1" t="s">
        <v>34</v>
      </c>
      <c r="L18" s="8">
        <v>220</v>
      </c>
      <c r="M18" s="3">
        <v>0</v>
      </c>
    </row>
    <row r="19" spans="1:13" x14ac:dyDescent="0.3">
      <c r="A19" s="11">
        <v>16</v>
      </c>
      <c r="B19" s="8" t="s">
        <v>35</v>
      </c>
      <c r="C19" s="1" t="s">
        <v>36</v>
      </c>
      <c r="D19" s="1" t="s">
        <v>65</v>
      </c>
      <c r="E19" s="8" t="s">
        <v>16</v>
      </c>
      <c r="F19" s="1" t="s">
        <v>17</v>
      </c>
      <c r="G19" s="1" t="s">
        <v>18</v>
      </c>
      <c r="H19" s="8" t="s">
        <v>47</v>
      </c>
      <c r="I19" s="1" t="s">
        <v>37</v>
      </c>
      <c r="J19" s="8" t="s">
        <v>38</v>
      </c>
      <c r="K19" s="1" t="s">
        <v>39</v>
      </c>
      <c r="L19" s="8">
        <v>550</v>
      </c>
      <c r="M19" s="3">
        <v>0</v>
      </c>
    </row>
    <row r="20" spans="1:13" x14ac:dyDescent="0.3">
      <c r="A20" s="11">
        <v>17</v>
      </c>
      <c r="B20" s="8" t="s">
        <v>35</v>
      </c>
      <c r="C20" s="1" t="s">
        <v>36</v>
      </c>
      <c r="D20" s="1" t="s">
        <v>65</v>
      </c>
      <c r="E20" s="8" t="s">
        <v>23</v>
      </c>
      <c r="F20" s="1" t="s">
        <v>24</v>
      </c>
      <c r="G20" s="1" t="s">
        <v>25</v>
      </c>
      <c r="H20" s="8" t="s">
        <v>26</v>
      </c>
      <c r="I20" s="1" t="s">
        <v>40</v>
      </c>
      <c r="J20" s="8" t="s">
        <v>38</v>
      </c>
      <c r="K20" s="1" t="s">
        <v>41</v>
      </c>
      <c r="L20" s="8">
        <v>1200</v>
      </c>
      <c r="M20" s="3">
        <v>0</v>
      </c>
    </row>
    <row r="21" spans="1:13" x14ac:dyDescent="0.3">
      <c r="A21" s="11">
        <v>17</v>
      </c>
      <c r="B21" s="8" t="s">
        <v>35</v>
      </c>
      <c r="C21" s="1" t="s">
        <v>36</v>
      </c>
      <c r="D21" s="1" t="s">
        <v>65</v>
      </c>
      <c r="E21" s="8" t="s">
        <v>23</v>
      </c>
      <c r="F21" s="1" t="s">
        <v>24</v>
      </c>
      <c r="G21" s="1" t="s">
        <v>25</v>
      </c>
      <c r="H21" s="8" t="s">
        <v>26</v>
      </c>
      <c r="I21" s="1" t="s">
        <v>40</v>
      </c>
      <c r="J21" s="8" t="s">
        <v>38</v>
      </c>
      <c r="K21" s="1" t="s">
        <v>41</v>
      </c>
      <c r="L21" s="8">
        <v>1200</v>
      </c>
      <c r="M21" s="3">
        <v>0</v>
      </c>
    </row>
    <row r="22" spans="1:13" x14ac:dyDescent="0.3">
      <c r="A22" s="11">
        <v>18</v>
      </c>
      <c r="B22" s="8" t="s">
        <v>35</v>
      </c>
      <c r="C22" s="1" t="s">
        <v>36</v>
      </c>
      <c r="D22" s="1" t="s">
        <v>65</v>
      </c>
      <c r="E22" s="8" t="s">
        <v>29</v>
      </c>
      <c r="F22" s="1" t="s">
        <v>30</v>
      </c>
      <c r="G22" s="1" t="s">
        <v>31</v>
      </c>
      <c r="H22" s="8" t="s">
        <v>32</v>
      </c>
      <c r="I22" s="1" t="s">
        <v>43</v>
      </c>
      <c r="J22" s="8" t="s">
        <v>38</v>
      </c>
      <c r="K22" s="1" t="s">
        <v>44</v>
      </c>
      <c r="L22" s="8">
        <v>850</v>
      </c>
      <c r="M22" s="3">
        <v>0</v>
      </c>
    </row>
    <row r="23" spans="1:13" x14ac:dyDescent="0.3">
      <c r="A23" s="11">
        <v>19</v>
      </c>
      <c r="B23" s="8" t="s">
        <v>45</v>
      </c>
      <c r="C23" s="1" t="s">
        <v>46</v>
      </c>
      <c r="D23" s="1" t="s">
        <v>65</v>
      </c>
      <c r="E23" s="8" t="s">
        <v>16</v>
      </c>
      <c r="F23" s="1" t="s">
        <v>17</v>
      </c>
      <c r="G23" s="1" t="s">
        <v>18</v>
      </c>
      <c r="H23" s="8" t="s">
        <v>19</v>
      </c>
      <c r="I23" s="1" t="s">
        <v>48</v>
      </c>
      <c r="J23" s="8" t="s">
        <v>49</v>
      </c>
      <c r="K23" s="1" t="s">
        <v>50</v>
      </c>
      <c r="L23" s="8">
        <v>130</v>
      </c>
      <c r="M23" s="3">
        <v>0</v>
      </c>
    </row>
    <row r="24" spans="1:13" x14ac:dyDescent="0.3">
      <c r="A24" s="11">
        <v>20</v>
      </c>
      <c r="B24" s="8" t="s">
        <v>45</v>
      </c>
      <c r="C24" s="1" t="s">
        <v>46</v>
      </c>
      <c r="D24" s="1" t="s">
        <v>65</v>
      </c>
      <c r="E24" s="8" t="s">
        <v>23</v>
      </c>
      <c r="F24" s="1" t="s">
        <v>24</v>
      </c>
      <c r="G24" s="1" t="s">
        <v>25</v>
      </c>
      <c r="H24" s="8" t="s">
        <v>26</v>
      </c>
      <c r="I24" s="1" t="s">
        <v>51</v>
      </c>
      <c r="J24" s="8" t="s">
        <v>49</v>
      </c>
      <c r="K24" s="1" t="s">
        <v>52</v>
      </c>
      <c r="L24" s="8">
        <v>220</v>
      </c>
      <c r="M24" s="3">
        <v>0</v>
      </c>
    </row>
    <row r="25" spans="1:13" x14ac:dyDescent="0.3">
      <c r="A25" s="11">
        <v>21</v>
      </c>
      <c r="B25" s="8" t="s">
        <v>45</v>
      </c>
      <c r="C25" s="1" t="s">
        <v>46</v>
      </c>
      <c r="D25" s="1" t="s">
        <v>65</v>
      </c>
      <c r="E25" s="8" t="s">
        <v>29</v>
      </c>
      <c r="F25" s="1" t="s">
        <v>30</v>
      </c>
      <c r="G25" s="1" t="s">
        <v>31</v>
      </c>
      <c r="H25" s="8" t="s">
        <v>32</v>
      </c>
      <c r="I25" s="1" t="s">
        <v>53</v>
      </c>
      <c r="J25" s="8" t="s">
        <v>49</v>
      </c>
      <c r="K25" s="1" t="s">
        <v>54</v>
      </c>
      <c r="L25" s="8">
        <v>160</v>
      </c>
      <c r="M25" s="3">
        <v>0</v>
      </c>
    </row>
    <row r="26" spans="1:13" x14ac:dyDescent="0.3">
      <c r="A26" s="11">
        <v>22</v>
      </c>
      <c r="B26" s="8" t="s">
        <v>55</v>
      </c>
      <c r="C26" s="1" t="s">
        <v>56</v>
      </c>
      <c r="D26" s="1" t="s">
        <v>65</v>
      </c>
      <c r="E26" s="8" t="s">
        <v>16</v>
      </c>
      <c r="F26" s="1" t="s">
        <v>17</v>
      </c>
      <c r="G26" s="1" t="s">
        <v>18</v>
      </c>
      <c r="H26" s="8" t="s">
        <v>19</v>
      </c>
      <c r="I26" s="1" t="s">
        <v>57</v>
      </c>
      <c r="J26" s="8" t="s">
        <v>58</v>
      </c>
      <c r="K26" s="1" t="s">
        <v>59</v>
      </c>
      <c r="L26" s="8">
        <v>110</v>
      </c>
      <c r="M26" s="3">
        <v>0</v>
      </c>
    </row>
    <row r="27" spans="1:13" x14ac:dyDescent="0.3">
      <c r="A27" s="11">
        <v>23</v>
      </c>
      <c r="B27" s="8" t="s">
        <v>55</v>
      </c>
      <c r="C27" s="1" t="s">
        <v>56</v>
      </c>
      <c r="D27" s="1" t="s">
        <v>65</v>
      </c>
      <c r="E27" s="8" t="s">
        <v>23</v>
      </c>
      <c r="F27" s="1" t="s">
        <v>24</v>
      </c>
      <c r="G27" s="1" t="s">
        <v>25</v>
      </c>
      <c r="H27" s="8" t="s">
        <v>26</v>
      </c>
      <c r="I27" s="1" t="s">
        <v>61</v>
      </c>
      <c r="J27" s="8" t="s">
        <v>58</v>
      </c>
      <c r="K27" s="1" t="s">
        <v>62</v>
      </c>
      <c r="L27" s="8">
        <v>260</v>
      </c>
      <c r="M27" s="3">
        <v>0</v>
      </c>
    </row>
    <row r="28" spans="1:13" x14ac:dyDescent="0.3">
      <c r="A28" s="11">
        <v>23</v>
      </c>
      <c r="B28" s="8" t="s">
        <v>55</v>
      </c>
      <c r="C28" s="1" t="s">
        <v>56</v>
      </c>
      <c r="D28" s="1" t="s">
        <v>65</v>
      </c>
      <c r="E28" s="8" t="s">
        <v>23</v>
      </c>
      <c r="F28" s="1" t="s">
        <v>24</v>
      </c>
      <c r="G28" s="1" t="s">
        <v>25</v>
      </c>
      <c r="H28" s="8" t="s">
        <v>26</v>
      </c>
      <c r="I28" s="1" t="s">
        <v>61</v>
      </c>
      <c r="J28" s="8" t="s">
        <v>58</v>
      </c>
      <c r="K28" s="1" t="s">
        <v>62</v>
      </c>
      <c r="L28" s="8">
        <v>260</v>
      </c>
      <c r="M28" s="3">
        <v>0</v>
      </c>
    </row>
    <row r="29" spans="1:13" x14ac:dyDescent="0.3">
      <c r="A29" s="11">
        <v>24</v>
      </c>
      <c r="B29" s="8" t="s">
        <v>55</v>
      </c>
      <c r="C29" s="1" t="s">
        <v>56</v>
      </c>
      <c r="D29" s="1" t="s">
        <v>65</v>
      </c>
      <c r="E29" s="8" t="s">
        <v>29</v>
      </c>
      <c r="F29" s="1" t="s">
        <v>30</v>
      </c>
      <c r="G29" s="1" t="s">
        <v>31</v>
      </c>
      <c r="H29" s="8" t="s">
        <v>42</v>
      </c>
      <c r="I29" s="1" t="s">
        <v>63</v>
      </c>
      <c r="J29" s="8" t="s">
        <v>58</v>
      </c>
      <c r="K29" s="1" t="s">
        <v>64</v>
      </c>
      <c r="L29" s="8">
        <v>200</v>
      </c>
      <c r="M29" s="3">
        <v>0</v>
      </c>
    </row>
    <row r="30" spans="1:13" x14ac:dyDescent="0.3">
      <c r="A30" s="11">
        <v>25</v>
      </c>
      <c r="B30" s="8" t="s">
        <v>13</v>
      </c>
      <c r="C30" s="1" t="s">
        <v>14</v>
      </c>
      <c r="D30" s="1" t="s">
        <v>66</v>
      </c>
      <c r="E30" s="8" t="s">
        <v>16</v>
      </c>
      <c r="F30" s="1" t="s">
        <v>17</v>
      </c>
      <c r="G30" s="1" t="s">
        <v>18</v>
      </c>
      <c r="H30" s="8" t="s">
        <v>19</v>
      </c>
      <c r="I30" s="1" t="s">
        <v>20</v>
      </c>
      <c r="J30" s="8" t="s">
        <v>21</v>
      </c>
      <c r="K30" s="1" t="s">
        <v>22</v>
      </c>
      <c r="L30" s="8">
        <v>160</v>
      </c>
      <c r="M30" s="3">
        <v>0</v>
      </c>
    </row>
    <row r="31" spans="1:13" x14ac:dyDescent="0.3">
      <c r="A31" s="11">
        <v>26</v>
      </c>
      <c r="B31" s="8" t="s">
        <v>13</v>
      </c>
      <c r="C31" s="1" t="s">
        <v>14</v>
      </c>
      <c r="D31" s="1" t="s">
        <v>66</v>
      </c>
      <c r="E31" s="8" t="s">
        <v>23</v>
      </c>
      <c r="F31" s="1"/>
      <c r="G31" s="1" t="s">
        <v>25</v>
      </c>
      <c r="H31" s="8" t="s">
        <v>26</v>
      </c>
      <c r="I31" s="1" t="s">
        <v>27</v>
      </c>
      <c r="J31" s="8" t="s">
        <v>21</v>
      </c>
      <c r="K31" s="1" t="s">
        <v>28</v>
      </c>
      <c r="L31" s="8">
        <v>350</v>
      </c>
      <c r="M31" s="3">
        <v>0</v>
      </c>
    </row>
    <row r="32" spans="1:13" x14ac:dyDescent="0.3">
      <c r="A32" s="11">
        <v>27</v>
      </c>
      <c r="B32" s="8" t="s">
        <v>13</v>
      </c>
      <c r="C32" s="1" t="s">
        <v>14</v>
      </c>
      <c r="D32" s="1" t="s">
        <v>66</v>
      </c>
      <c r="E32" s="8" t="s">
        <v>29</v>
      </c>
      <c r="F32" s="1" t="s">
        <v>30</v>
      </c>
      <c r="G32" s="1" t="s">
        <v>31</v>
      </c>
      <c r="H32" s="8" t="s">
        <v>32</v>
      </c>
      <c r="I32" s="1" t="s">
        <v>33</v>
      </c>
      <c r="J32" s="8" t="s">
        <v>21</v>
      </c>
      <c r="K32" s="1" t="s">
        <v>34</v>
      </c>
      <c r="L32" s="8">
        <v>220</v>
      </c>
      <c r="M32" s="3">
        <v>0</v>
      </c>
    </row>
    <row r="33" spans="1:13" x14ac:dyDescent="0.3">
      <c r="A33" s="11">
        <v>28</v>
      </c>
      <c r="B33" s="8" t="s">
        <v>35</v>
      </c>
      <c r="C33" s="1" t="s">
        <v>36</v>
      </c>
      <c r="D33" s="1" t="s">
        <v>66</v>
      </c>
      <c r="E33" s="8" t="s">
        <v>16</v>
      </c>
      <c r="F33" s="1" t="s">
        <v>17</v>
      </c>
      <c r="G33" s="1" t="s">
        <v>18</v>
      </c>
      <c r="H33" s="8" t="s">
        <v>19</v>
      </c>
      <c r="I33" s="1" t="s">
        <v>37</v>
      </c>
      <c r="J33" s="8" t="s">
        <v>38</v>
      </c>
      <c r="K33" s="1" t="s">
        <v>39</v>
      </c>
      <c r="L33" s="8">
        <v>550</v>
      </c>
      <c r="M33" s="3">
        <v>0</v>
      </c>
    </row>
    <row r="34" spans="1:13" x14ac:dyDescent="0.3">
      <c r="A34" s="11">
        <v>29</v>
      </c>
      <c r="B34" s="8" t="s">
        <v>35</v>
      </c>
      <c r="C34" s="1" t="s">
        <v>36</v>
      </c>
      <c r="D34" s="1" t="s">
        <v>66</v>
      </c>
      <c r="E34" s="8" t="s">
        <v>23</v>
      </c>
      <c r="F34" s="1" t="s">
        <v>24</v>
      </c>
      <c r="G34" s="1" t="s">
        <v>25</v>
      </c>
      <c r="H34" s="8" t="s">
        <v>60</v>
      </c>
      <c r="I34" s="1" t="s">
        <v>40</v>
      </c>
      <c r="J34" s="8" t="s">
        <v>38</v>
      </c>
      <c r="K34" s="1" t="s">
        <v>41</v>
      </c>
      <c r="L34" s="8">
        <v>1200</v>
      </c>
      <c r="M34" s="3">
        <v>0</v>
      </c>
    </row>
    <row r="35" spans="1:13" x14ac:dyDescent="0.3">
      <c r="A35" s="11">
        <v>30</v>
      </c>
      <c r="B35" s="8" t="s">
        <v>35</v>
      </c>
      <c r="C35" s="1" t="s">
        <v>36</v>
      </c>
      <c r="D35" s="1" t="s">
        <v>66</v>
      </c>
      <c r="E35" s="8" t="s">
        <v>29</v>
      </c>
      <c r="F35" s="1" t="s">
        <v>30</v>
      </c>
      <c r="G35" s="1" t="s">
        <v>31</v>
      </c>
      <c r="H35" s="8" t="s">
        <v>32</v>
      </c>
      <c r="I35" s="1" t="s">
        <v>43</v>
      </c>
      <c r="J35" s="8" t="s">
        <v>38</v>
      </c>
      <c r="K35" s="1" t="s">
        <v>44</v>
      </c>
      <c r="L35" s="8">
        <v>850</v>
      </c>
      <c r="M35" s="3">
        <v>0</v>
      </c>
    </row>
    <row r="36" spans="1:13" x14ac:dyDescent="0.3">
      <c r="A36" s="11">
        <v>30</v>
      </c>
      <c r="B36" s="8" t="s">
        <v>35</v>
      </c>
      <c r="C36" s="1" t="s">
        <v>36</v>
      </c>
      <c r="D36" s="1" t="s">
        <v>66</v>
      </c>
      <c r="E36" s="8" t="s">
        <v>29</v>
      </c>
      <c r="F36" s="1" t="s">
        <v>30</v>
      </c>
      <c r="G36" s="1" t="s">
        <v>31</v>
      </c>
      <c r="H36" s="8" t="s">
        <v>32</v>
      </c>
      <c r="I36" s="1" t="s">
        <v>43</v>
      </c>
      <c r="J36" s="8" t="s">
        <v>38</v>
      </c>
      <c r="K36" s="1" t="s">
        <v>44</v>
      </c>
      <c r="L36" s="8">
        <v>850</v>
      </c>
      <c r="M36" s="3">
        <v>0</v>
      </c>
    </row>
    <row r="37" spans="1:13" x14ac:dyDescent="0.3">
      <c r="A37" s="11">
        <v>31</v>
      </c>
      <c r="B37" s="8" t="s">
        <v>45</v>
      </c>
      <c r="C37" s="1" t="s">
        <v>46</v>
      </c>
      <c r="D37" s="1" t="s">
        <v>66</v>
      </c>
      <c r="E37" s="8" t="s">
        <v>16</v>
      </c>
      <c r="F37" s="1" t="s">
        <v>17</v>
      </c>
      <c r="G37" s="1" t="s">
        <v>18</v>
      </c>
      <c r="H37" s="8" t="s">
        <v>19</v>
      </c>
      <c r="I37" s="1" t="s">
        <v>48</v>
      </c>
      <c r="J37" s="8" t="s">
        <v>49</v>
      </c>
      <c r="K37" s="1" t="s">
        <v>50</v>
      </c>
      <c r="L37" s="8">
        <v>130</v>
      </c>
      <c r="M37" s="3">
        <v>0</v>
      </c>
    </row>
    <row r="38" spans="1:13" x14ac:dyDescent="0.3">
      <c r="A38" s="11">
        <v>32</v>
      </c>
      <c r="B38" s="8" t="s">
        <v>45</v>
      </c>
      <c r="C38" s="1" t="s">
        <v>46</v>
      </c>
      <c r="D38" s="1" t="s">
        <v>66</v>
      </c>
      <c r="E38" s="8" t="s">
        <v>23</v>
      </c>
      <c r="F38" s="1" t="s">
        <v>24</v>
      </c>
      <c r="G38" s="1" t="s">
        <v>25</v>
      </c>
      <c r="H38" s="8" t="s">
        <v>26</v>
      </c>
      <c r="I38" s="1" t="s">
        <v>51</v>
      </c>
      <c r="J38" s="8" t="s">
        <v>49</v>
      </c>
      <c r="K38" s="1" t="s">
        <v>52</v>
      </c>
      <c r="L38" s="8">
        <v>220</v>
      </c>
      <c r="M38" s="3">
        <v>0</v>
      </c>
    </row>
    <row r="39" spans="1:13" x14ac:dyDescent="0.3">
      <c r="A39" s="11">
        <v>33</v>
      </c>
      <c r="B39" s="8" t="s">
        <v>45</v>
      </c>
      <c r="C39" s="1" t="s">
        <v>46</v>
      </c>
      <c r="D39" s="1" t="s">
        <v>66</v>
      </c>
      <c r="E39" s="8" t="s">
        <v>29</v>
      </c>
      <c r="F39" s="1" t="s">
        <v>30</v>
      </c>
      <c r="G39" s="1" t="s">
        <v>31</v>
      </c>
      <c r="H39" s="8" t="s">
        <v>32</v>
      </c>
      <c r="I39" s="1" t="s">
        <v>53</v>
      </c>
      <c r="J39" s="8" t="s">
        <v>49</v>
      </c>
      <c r="K39" s="1" t="s">
        <v>54</v>
      </c>
      <c r="L39" s="8">
        <v>160</v>
      </c>
      <c r="M39" s="3">
        <v>0</v>
      </c>
    </row>
    <row r="40" spans="1:13" x14ac:dyDescent="0.3">
      <c r="A40" s="11">
        <v>34</v>
      </c>
      <c r="B40" s="8" t="s">
        <v>55</v>
      </c>
      <c r="C40" s="1" t="s">
        <v>56</v>
      </c>
      <c r="D40" s="1" t="s">
        <v>66</v>
      </c>
      <c r="E40" s="8" t="s">
        <v>16</v>
      </c>
      <c r="F40" s="1" t="s">
        <v>17</v>
      </c>
      <c r="G40" s="1" t="s">
        <v>18</v>
      </c>
      <c r="H40" s="8" t="s">
        <v>47</v>
      </c>
      <c r="I40" s="1" t="s">
        <v>57</v>
      </c>
      <c r="J40" s="8" t="s">
        <v>58</v>
      </c>
      <c r="K40" s="1" t="s">
        <v>59</v>
      </c>
      <c r="L40" s="8">
        <v>110</v>
      </c>
      <c r="M40" s="3">
        <v>0</v>
      </c>
    </row>
    <row r="41" spans="1:13" x14ac:dyDescent="0.3">
      <c r="A41" s="11">
        <v>35</v>
      </c>
      <c r="B41" s="8" t="s">
        <v>55</v>
      </c>
      <c r="C41" s="1" t="s">
        <v>56</v>
      </c>
      <c r="D41" s="1" t="s">
        <v>66</v>
      </c>
      <c r="E41" s="8" t="s">
        <v>23</v>
      </c>
      <c r="F41" s="1" t="s">
        <v>24</v>
      </c>
      <c r="G41" s="1" t="s">
        <v>25</v>
      </c>
      <c r="H41" s="8" t="s">
        <v>26</v>
      </c>
      <c r="I41" s="1" t="s">
        <v>61</v>
      </c>
      <c r="J41" s="8" t="s">
        <v>58</v>
      </c>
      <c r="K41" s="1" t="s">
        <v>62</v>
      </c>
      <c r="L41" s="8">
        <v>260</v>
      </c>
      <c r="M41" s="3">
        <v>0</v>
      </c>
    </row>
    <row r="42" spans="1:13" x14ac:dyDescent="0.3">
      <c r="A42" s="11">
        <v>36</v>
      </c>
      <c r="B42" s="8" t="s">
        <v>55</v>
      </c>
      <c r="C42" s="1" t="s">
        <v>56</v>
      </c>
      <c r="D42" s="1" t="s">
        <v>66</v>
      </c>
      <c r="E42" s="8" t="s">
        <v>29</v>
      </c>
      <c r="F42" s="1" t="s">
        <v>30</v>
      </c>
      <c r="G42" s="1" t="s">
        <v>31</v>
      </c>
      <c r="H42" s="8" t="s">
        <v>32</v>
      </c>
      <c r="I42" s="1" t="s">
        <v>63</v>
      </c>
      <c r="J42" s="8" t="s">
        <v>58</v>
      </c>
      <c r="K42" s="1" t="s">
        <v>64</v>
      </c>
      <c r="L42" s="8">
        <v>200</v>
      </c>
      <c r="M42" s="3">
        <v>0</v>
      </c>
    </row>
    <row r="43" spans="1:13" x14ac:dyDescent="0.3">
      <c r="A43" s="11">
        <v>37</v>
      </c>
      <c r="B43" s="8" t="s">
        <v>13</v>
      </c>
      <c r="C43" s="1" t="s">
        <v>14</v>
      </c>
      <c r="D43" s="1" t="s">
        <v>67</v>
      </c>
      <c r="E43" s="8" t="s">
        <v>16</v>
      </c>
      <c r="F43" s="1" t="s">
        <v>17</v>
      </c>
      <c r="G43" s="1" t="s">
        <v>18</v>
      </c>
      <c r="H43" s="8" t="s">
        <v>19</v>
      </c>
      <c r="I43" s="1" t="s">
        <v>20</v>
      </c>
      <c r="J43" s="8" t="s">
        <v>21</v>
      </c>
      <c r="K43" s="1" t="s">
        <v>22</v>
      </c>
      <c r="L43" s="8">
        <v>200</v>
      </c>
      <c r="M43" s="3">
        <v>0</v>
      </c>
    </row>
    <row r="44" spans="1:13" x14ac:dyDescent="0.3">
      <c r="A44" s="11">
        <v>38</v>
      </c>
      <c r="B44" s="8" t="s">
        <v>13</v>
      </c>
      <c r="C44" s="1" t="s">
        <v>14</v>
      </c>
      <c r="D44" s="1" t="s">
        <v>67</v>
      </c>
      <c r="E44" s="8" t="s">
        <v>23</v>
      </c>
      <c r="F44" s="1" t="s">
        <v>24</v>
      </c>
      <c r="G44" s="1" t="s">
        <v>25</v>
      </c>
      <c r="H44" s="8" t="s">
        <v>26</v>
      </c>
      <c r="I44" s="1" t="s">
        <v>27</v>
      </c>
      <c r="J44" s="8" t="s">
        <v>21</v>
      </c>
      <c r="K44" s="1" t="s">
        <v>28</v>
      </c>
      <c r="L44" s="8">
        <v>450</v>
      </c>
      <c r="M44" s="3">
        <v>0</v>
      </c>
    </row>
    <row r="45" spans="1:13" x14ac:dyDescent="0.3">
      <c r="A45" s="11">
        <v>39</v>
      </c>
      <c r="B45" s="8" t="s">
        <v>13</v>
      </c>
      <c r="C45" s="1" t="s">
        <v>14</v>
      </c>
      <c r="D45" s="1" t="s">
        <v>67</v>
      </c>
      <c r="E45" s="8" t="s">
        <v>29</v>
      </c>
      <c r="F45" s="1" t="s">
        <v>30</v>
      </c>
      <c r="G45" s="1" t="s">
        <v>31</v>
      </c>
      <c r="H45" s="8" t="s">
        <v>32</v>
      </c>
      <c r="I45" s="1" t="s">
        <v>33</v>
      </c>
      <c r="J45" s="8" t="s">
        <v>21</v>
      </c>
      <c r="K45" s="1" t="s">
        <v>34</v>
      </c>
      <c r="L45" s="8">
        <v>300</v>
      </c>
      <c r="M45" s="3">
        <v>0</v>
      </c>
    </row>
    <row r="46" spans="1:13" x14ac:dyDescent="0.3">
      <c r="A46" s="11">
        <v>40</v>
      </c>
      <c r="B46" s="8" t="s">
        <v>35</v>
      </c>
      <c r="C46" s="1" t="s">
        <v>36</v>
      </c>
      <c r="D46" s="1" t="s">
        <v>67</v>
      </c>
      <c r="E46" s="8" t="s">
        <v>16</v>
      </c>
      <c r="F46" s="1"/>
      <c r="G46" s="1" t="s">
        <v>18</v>
      </c>
      <c r="H46" s="8" t="s">
        <v>19</v>
      </c>
      <c r="I46" s="1" t="s">
        <v>37</v>
      </c>
      <c r="J46" s="8" t="s">
        <v>38</v>
      </c>
      <c r="K46" s="1" t="s">
        <v>39</v>
      </c>
      <c r="L46" s="8">
        <v>700</v>
      </c>
      <c r="M46" s="3">
        <v>0</v>
      </c>
    </row>
    <row r="47" spans="1:13" x14ac:dyDescent="0.3">
      <c r="A47" s="11">
        <v>41</v>
      </c>
      <c r="B47" s="8" t="s">
        <v>35</v>
      </c>
      <c r="C47" s="1" t="s">
        <v>36</v>
      </c>
      <c r="D47" s="1" t="s">
        <v>67</v>
      </c>
      <c r="E47" s="8" t="s">
        <v>23</v>
      </c>
      <c r="F47" s="1" t="s">
        <v>24</v>
      </c>
      <c r="G47" s="1" t="s">
        <v>25</v>
      </c>
      <c r="H47" s="8" t="s">
        <v>26</v>
      </c>
      <c r="I47" s="1" t="s">
        <v>40</v>
      </c>
      <c r="J47" s="8" t="s">
        <v>38</v>
      </c>
      <c r="K47" s="1" t="s">
        <v>41</v>
      </c>
      <c r="L47" s="8">
        <v>1600</v>
      </c>
      <c r="M47" s="3">
        <v>0</v>
      </c>
    </row>
    <row r="48" spans="1:13" x14ac:dyDescent="0.3">
      <c r="A48" s="11">
        <v>42</v>
      </c>
      <c r="B48" s="8" t="s">
        <v>35</v>
      </c>
      <c r="C48" s="1" t="s">
        <v>36</v>
      </c>
      <c r="D48" s="1" t="s">
        <v>67</v>
      </c>
      <c r="E48" s="8" t="s">
        <v>29</v>
      </c>
      <c r="F48" s="1" t="s">
        <v>30</v>
      </c>
      <c r="G48" s="1" t="s">
        <v>31</v>
      </c>
      <c r="H48" s="8" t="s">
        <v>32</v>
      </c>
      <c r="I48" s="1" t="s">
        <v>43</v>
      </c>
      <c r="J48" s="8" t="s">
        <v>38</v>
      </c>
      <c r="K48" s="1" t="s">
        <v>44</v>
      </c>
      <c r="L48" s="8">
        <v>1000</v>
      </c>
      <c r="M48" s="3">
        <v>0</v>
      </c>
    </row>
    <row r="49" spans="1:13" x14ac:dyDescent="0.3">
      <c r="A49" s="11">
        <v>43</v>
      </c>
      <c r="B49" s="8" t="s">
        <v>45</v>
      </c>
      <c r="C49" s="1" t="s">
        <v>46</v>
      </c>
      <c r="D49" s="1" t="s">
        <v>67</v>
      </c>
      <c r="E49" s="8" t="s">
        <v>16</v>
      </c>
      <c r="F49" s="1" t="s">
        <v>17</v>
      </c>
      <c r="G49" s="1" t="s">
        <v>18</v>
      </c>
      <c r="H49" s="8" t="s">
        <v>47</v>
      </c>
      <c r="I49" s="1" t="s">
        <v>48</v>
      </c>
      <c r="J49" s="8" t="s">
        <v>49</v>
      </c>
      <c r="K49" s="1" t="s">
        <v>50</v>
      </c>
      <c r="L49" s="8">
        <v>160</v>
      </c>
      <c r="M49" s="3">
        <v>0</v>
      </c>
    </row>
    <row r="50" spans="1:13" x14ac:dyDescent="0.3">
      <c r="A50" s="11">
        <v>43</v>
      </c>
      <c r="B50" s="8" t="s">
        <v>45</v>
      </c>
      <c r="C50" s="1" t="s">
        <v>46</v>
      </c>
      <c r="D50" s="1" t="s">
        <v>67</v>
      </c>
      <c r="E50" s="8" t="s">
        <v>16</v>
      </c>
      <c r="F50" s="1" t="s">
        <v>17</v>
      </c>
      <c r="G50" s="1" t="s">
        <v>18</v>
      </c>
      <c r="H50" s="8" t="s">
        <v>47</v>
      </c>
      <c r="I50" s="1" t="s">
        <v>48</v>
      </c>
      <c r="J50" s="8" t="s">
        <v>49</v>
      </c>
      <c r="K50" s="1" t="s">
        <v>50</v>
      </c>
      <c r="L50" s="8">
        <v>160</v>
      </c>
      <c r="M50" s="3">
        <v>0</v>
      </c>
    </row>
    <row r="51" spans="1:13" x14ac:dyDescent="0.3">
      <c r="A51" s="11">
        <v>44</v>
      </c>
      <c r="B51" s="8" t="s">
        <v>45</v>
      </c>
      <c r="C51" s="1" t="s">
        <v>46</v>
      </c>
      <c r="D51" s="1" t="s">
        <v>67</v>
      </c>
      <c r="E51" s="8" t="s">
        <v>23</v>
      </c>
      <c r="F51" s="1" t="s">
        <v>24</v>
      </c>
      <c r="G51" s="1" t="s">
        <v>25</v>
      </c>
      <c r="H51" s="8" t="s">
        <v>26</v>
      </c>
      <c r="I51" s="1" t="s">
        <v>51</v>
      </c>
      <c r="J51" s="8" t="s">
        <v>49</v>
      </c>
      <c r="K51" s="1" t="s">
        <v>52</v>
      </c>
      <c r="L51" s="8">
        <v>280</v>
      </c>
      <c r="M51" s="3">
        <v>0</v>
      </c>
    </row>
    <row r="52" spans="1:13" x14ac:dyDescent="0.3">
      <c r="A52" s="11">
        <v>45</v>
      </c>
      <c r="B52" s="8" t="s">
        <v>45</v>
      </c>
      <c r="C52" s="1" t="s">
        <v>46</v>
      </c>
      <c r="D52" s="1" t="s">
        <v>67</v>
      </c>
      <c r="E52" s="8" t="s">
        <v>29</v>
      </c>
      <c r="F52" s="1" t="s">
        <v>30</v>
      </c>
      <c r="G52" s="1" t="s">
        <v>31</v>
      </c>
      <c r="H52" s="8" t="s">
        <v>32</v>
      </c>
      <c r="I52" s="1" t="s">
        <v>53</v>
      </c>
      <c r="J52" s="8" t="s">
        <v>49</v>
      </c>
      <c r="K52" s="1" t="s">
        <v>54</v>
      </c>
      <c r="L52" s="8">
        <v>200</v>
      </c>
      <c r="M52" s="3">
        <v>0</v>
      </c>
    </row>
    <row r="53" spans="1:13" x14ac:dyDescent="0.3">
      <c r="A53" s="11">
        <v>46</v>
      </c>
      <c r="B53" s="8" t="s">
        <v>55</v>
      </c>
      <c r="C53" s="1" t="s">
        <v>56</v>
      </c>
      <c r="D53" s="1" t="s">
        <v>67</v>
      </c>
      <c r="E53" s="8" t="s">
        <v>16</v>
      </c>
      <c r="F53" s="1" t="s">
        <v>17</v>
      </c>
      <c r="G53" s="1" t="s">
        <v>18</v>
      </c>
      <c r="H53" s="8" t="s">
        <v>19</v>
      </c>
      <c r="I53" s="1" t="s">
        <v>57</v>
      </c>
      <c r="J53" s="8" t="s">
        <v>58</v>
      </c>
      <c r="K53" s="1" t="s">
        <v>59</v>
      </c>
      <c r="L53" s="8">
        <v>130</v>
      </c>
      <c r="M53" s="3">
        <v>0</v>
      </c>
    </row>
    <row r="54" spans="1:13" x14ac:dyDescent="0.3">
      <c r="A54" s="11">
        <v>47</v>
      </c>
      <c r="B54" s="8" t="s">
        <v>55</v>
      </c>
      <c r="C54" s="1" t="s">
        <v>56</v>
      </c>
      <c r="D54" s="1" t="s">
        <v>67</v>
      </c>
      <c r="E54" s="8" t="s">
        <v>23</v>
      </c>
      <c r="F54" s="1" t="s">
        <v>24</v>
      </c>
      <c r="G54" s="1" t="s">
        <v>25</v>
      </c>
      <c r="H54" s="8" t="s">
        <v>26</v>
      </c>
      <c r="I54" s="1" t="s">
        <v>61</v>
      </c>
      <c r="J54" s="8" t="s">
        <v>58</v>
      </c>
      <c r="K54" s="1" t="s">
        <v>62</v>
      </c>
      <c r="L54" s="8">
        <v>300</v>
      </c>
      <c r="M54" s="3">
        <v>0</v>
      </c>
    </row>
    <row r="55" spans="1:13" x14ac:dyDescent="0.3">
      <c r="A55" s="11">
        <v>48</v>
      </c>
      <c r="B55" s="8" t="s">
        <v>55</v>
      </c>
      <c r="C55" s="1" t="s">
        <v>56</v>
      </c>
      <c r="D55" s="1" t="s">
        <v>67</v>
      </c>
      <c r="E55" s="8" t="s">
        <v>29</v>
      </c>
      <c r="F55" s="1"/>
      <c r="G55" s="1" t="s">
        <v>31</v>
      </c>
      <c r="H55" s="8" t="s">
        <v>42</v>
      </c>
      <c r="I55" s="1" t="s">
        <v>63</v>
      </c>
      <c r="J55" s="8" t="s">
        <v>58</v>
      </c>
      <c r="K55" s="1" t="s">
        <v>64</v>
      </c>
      <c r="L55" s="8">
        <v>230</v>
      </c>
      <c r="M55" s="3">
        <v>0</v>
      </c>
    </row>
    <row r="56" spans="1:13" x14ac:dyDescent="0.3">
      <c r="A56" s="11">
        <v>49</v>
      </c>
      <c r="B56" s="8" t="s">
        <v>13</v>
      </c>
      <c r="C56" s="1" t="s">
        <v>14</v>
      </c>
      <c r="D56" s="1" t="s">
        <v>68</v>
      </c>
      <c r="E56" s="8" t="s">
        <v>16</v>
      </c>
      <c r="F56" s="1" t="s">
        <v>17</v>
      </c>
      <c r="G56" s="1" t="s">
        <v>18</v>
      </c>
      <c r="H56" s="8" t="s">
        <v>19</v>
      </c>
      <c r="I56" s="1" t="s">
        <v>20</v>
      </c>
      <c r="J56" s="8" t="s">
        <v>21</v>
      </c>
      <c r="K56" s="1" t="s">
        <v>22</v>
      </c>
      <c r="L56" s="8">
        <v>200</v>
      </c>
      <c r="M56" s="3">
        <v>0</v>
      </c>
    </row>
    <row r="57" spans="1:13" x14ac:dyDescent="0.3">
      <c r="A57" s="11">
        <v>50</v>
      </c>
      <c r="B57" s="8" t="s">
        <v>13</v>
      </c>
      <c r="C57" s="1" t="s">
        <v>14</v>
      </c>
      <c r="D57" s="1" t="s">
        <v>68</v>
      </c>
      <c r="E57" s="8" t="s">
        <v>23</v>
      </c>
      <c r="F57" s="1" t="s">
        <v>24</v>
      </c>
      <c r="G57" s="1" t="s">
        <v>25</v>
      </c>
      <c r="H57" s="8" t="s">
        <v>26</v>
      </c>
      <c r="I57" s="1" t="s">
        <v>27</v>
      </c>
      <c r="J57" s="8" t="s">
        <v>21</v>
      </c>
      <c r="K57" s="1" t="s">
        <v>28</v>
      </c>
      <c r="L57" s="8">
        <v>450</v>
      </c>
      <c r="M57" s="3">
        <v>0</v>
      </c>
    </row>
    <row r="58" spans="1:13" x14ac:dyDescent="0.3">
      <c r="A58" s="11">
        <v>51</v>
      </c>
      <c r="B58" s="8" t="s">
        <v>13</v>
      </c>
      <c r="C58" s="1" t="s">
        <v>14</v>
      </c>
      <c r="D58" s="1" t="s">
        <v>68</v>
      </c>
      <c r="E58" s="8" t="s">
        <v>29</v>
      </c>
      <c r="F58" s="1" t="s">
        <v>30</v>
      </c>
      <c r="G58" s="1" t="s">
        <v>31</v>
      </c>
      <c r="H58" s="8" t="s">
        <v>32</v>
      </c>
      <c r="I58" s="1" t="s">
        <v>33</v>
      </c>
      <c r="J58" s="8" t="s">
        <v>21</v>
      </c>
      <c r="K58" s="1" t="s">
        <v>34</v>
      </c>
      <c r="L58" s="8">
        <v>350</v>
      </c>
      <c r="M58" s="3">
        <v>0</v>
      </c>
    </row>
    <row r="59" spans="1:13" x14ac:dyDescent="0.3">
      <c r="A59" s="11">
        <v>52</v>
      </c>
      <c r="B59" s="8" t="s">
        <v>35</v>
      </c>
      <c r="C59" s="1" t="s">
        <v>36</v>
      </c>
      <c r="D59" s="1" t="s">
        <v>68</v>
      </c>
      <c r="E59" s="8" t="s">
        <v>16</v>
      </c>
      <c r="F59" s="1" t="s">
        <v>17</v>
      </c>
      <c r="G59" s="1" t="s">
        <v>18</v>
      </c>
      <c r="H59" s="8" t="s">
        <v>47</v>
      </c>
      <c r="I59" s="1" t="s">
        <v>37</v>
      </c>
      <c r="J59" s="8" t="s">
        <v>38</v>
      </c>
      <c r="K59" s="1" t="s">
        <v>39</v>
      </c>
      <c r="L59" s="8">
        <v>700</v>
      </c>
      <c r="M59" s="3">
        <v>0</v>
      </c>
    </row>
    <row r="60" spans="1:13" x14ac:dyDescent="0.3">
      <c r="A60" s="11">
        <v>53</v>
      </c>
      <c r="B60" s="8" t="s">
        <v>35</v>
      </c>
      <c r="C60" s="1" t="s">
        <v>36</v>
      </c>
      <c r="D60" s="1" t="s">
        <v>68</v>
      </c>
      <c r="E60" s="8" t="s">
        <v>23</v>
      </c>
      <c r="F60" s="1" t="s">
        <v>24</v>
      </c>
      <c r="G60" s="1" t="s">
        <v>25</v>
      </c>
      <c r="H60" s="8" t="s">
        <v>26</v>
      </c>
      <c r="I60" s="1" t="s">
        <v>40</v>
      </c>
      <c r="J60" s="8" t="s">
        <v>38</v>
      </c>
      <c r="K60" s="1" t="s">
        <v>41</v>
      </c>
      <c r="L60" s="8">
        <v>1600</v>
      </c>
      <c r="M60" s="3">
        <v>0</v>
      </c>
    </row>
    <row r="61" spans="1:13" x14ac:dyDescent="0.3">
      <c r="A61" s="11">
        <v>53</v>
      </c>
      <c r="B61" s="8" t="s">
        <v>35</v>
      </c>
      <c r="C61" s="1" t="s">
        <v>36</v>
      </c>
      <c r="D61" s="1" t="s">
        <v>68</v>
      </c>
      <c r="E61" s="8" t="s">
        <v>23</v>
      </c>
      <c r="F61" s="1" t="s">
        <v>24</v>
      </c>
      <c r="G61" s="1" t="s">
        <v>25</v>
      </c>
      <c r="H61" s="8" t="s">
        <v>26</v>
      </c>
      <c r="I61" s="1" t="s">
        <v>40</v>
      </c>
      <c r="J61" s="8" t="s">
        <v>38</v>
      </c>
      <c r="K61" s="1" t="s">
        <v>41</v>
      </c>
      <c r="L61" s="8">
        <v>1600</v>
      </c>
      <c r="M61" s="3">
        <v>0</v>
      </c>
    </row>
    <row r="62" spans="1:13" x14ac:dyDescent="0.3">
      <c r="A62" s="11">
        <v>54</v>
      </c>
      <c r="B62" s="8" t="s">
        <v>35</v>
      </c>
      <c r="C62" s="1" t="s">
        <v>36</v>
      </c>
      <c r="D62" s="1" t="s">
        <v>68</v>
      </c>
      <c r="E62" s="8" t="s">
        <v>29</v>
      </c>
      <c r="F62" s="1" t="s">
        <v>30</v>
      </c>
      <c r="G62" s="1" t="s">
        <v>31</v>
      </c>
      <c r="H62" s="8" t="s">
        <v>32</v>
      </c>
      <c r="I62" s="1" t="s">
        <v>43</v>
      </c>
      <c r="J62" s="8" t="s">
        <v>38</v>
      </c>
      <c r="K62" s="1" t="s">
        <v>44</v>
      </c>
      <c r="L62" s="8">
        <v>1000</v>
      </c>
      <c r="M62" s="3">
        <v>0</v>
      </c>
    </row>
    <row r="63" spans="1:13" x14ac:dyDescent="0.3">
      <c r="A63" s="11">
        <v>55</v>
      </c>
      <c r="B63" s="8" t="s">
        <v>45</v>
      </c>
      <c r="C63" s="1" t="s">
        <v>46</v>
      </c>
      <c r="D63" s="1" t="s">
        <v>68</v>
      </c>
      <c r="E63" s="8" t="s">
        <v>16</v>
      </c>
      <c r="F63" s="1" t="s">
        <v>17</v>
      </c>
      <c r="G63" s="1" t="s">
        <v>18</v>
      </c>
      <c r="H63" s="8" t="s">
        <v>19</v>
      </c>
      <c r="I63" s="1" t="s">
        <v>48</v>
      </c>
      <c r="J63" s="8" t="s">
        <v>49</v>
      </c>
      <c r="K63" s="1" t="s">
        <v>50</v>
      </c>
      <c r="L63" s="8">
        <v>180</v>
      </c>
      <c r="M63" s="3">
        <v>0</v>
      </c>
    </row>
    <row r="64" spans="1:13" x14ac:dyDescent="0.3">
      <c r="A64" s="11">
        <v>56</v>
      </c>
      <c r="B64" s="8" t="s">
        <v>45</v>
      </c>
      <c r="C64" s="1" t="s">
        <v>46</v>
      </c>
      <c r="D64" s="1" t="s">
        <v>68</v>
      </c>
      <c r="E64" s="8" t="s">
        <v>23</v>
      </c>
      <c r="F64" s="1" t="s">
        <v>24</v>
      </c>
      <c r="G64" s="1" t="s">
        <v>25</v>
      </c>
      <c r="H64" s="8" t="s">
        <v>26</v>
      </c>
      <c r="I64" s="1" t="s">
        <v>51</v>
      </c>
      <c r="J64" s="8" t="s">
        <v>49</v>
      </c>
      <c r="K64" s="1" t="s">
        <v>52</v>
      </c>
      <c r="L64" s="8">
        <v>320</v>
      </c>
      <c r="M64" s="3">
        <v>0</v>
      </c>
    </row>
    <row r="65" spans="1:13" x14ac:dyDescent="0.3">
      <c r="A65" s="11">
        <v>57</v>
      </c>
      <c r="B65" s="8" t="s">
        <v>45</v>
      </c>
      <c r="C65" s="1" t="s">
        <v>46</v>
      </c>
      <c r="D65" s="1" t="s">
        <v>68</v>
      </c>
      <c r="E65" s="8" t="s">
        <v>29</v>
      </c>
      <c r="F65" s="1" t="s">
        <v>30</v>
      </c>
      <c r="G65" s="1" t="s">
        <v>31</v>
      </c>
      <c r="H65" s="8" t="s">
        <v>32</v>
      </c>
      <c r="I65" s="1" t="s">
        <v>53</v>
      </c>
      <c r="J65" s="8" t="s">
        <v>49</v>
      </c>
      <c r="K65" s="1" t="s">
        <v>54</v>
      </c>
      <c r="L65" s="8">
        <v>220</v>
      </c>
      <c r="M65" s="3">
        <v>0</v>
      </c>
    </row>
    <row r="66" spans="1:13" x14ac:dyDescent="0.3">
      <c r="A66" s="11">
        <v>58</v>
      </c>
      <c r="B66" s="8" t="s">
        <v>55</v>
      </c>
      <c r="C66" s="1" t="s">
        <v>56</v>
      </c>
      <c r="D66" s="1" t="s">
        <v>68</v>
      </c>
      <c r="E66" s="8" t="s">
        <v>16</v>
      </c>
      <c r="F66" s="1" t="s">
        <v>17</v>
      </c>
      <c r="G66" s="1" t="s">
        <v>18</v>
      </c>
      <c r="H66" s="8" t="s">
        <v>19</v>
      </c>
      <c r="I66" s="1" t="s">
        <v>57</v>
      </c>
      <c r="J66" s="8" t="s">
        <v>58</v>
      </c>
      <c r="K66" s="1" t="s">
        <v>59</v>
      </c>
      <c r="L66" s="8">
        <v>140</v>
      </c>
      <c r="M66" s="3">
        <v>0</v>
      </c>
    </row>
    <row r="67" spans="1:13" x14ac:dyDescent="0.3">
      <c r="A67" s="11">
        <v>59</v>
      </c>
      <c r="B67" s="8" t="s">
        <v>55</v>
      </c>
      <c r="C67" s="1" t="s">
        <v>56</v>
      </c>
      <c r="D67" s="1" t="s">
        <v>68</v>
      </c>
      <c r="E67" s="8" t="s">
        <v>23</v>
      </c>
      <c r="F67" s="1" t="s">
        <v>24</v>
      </c>
      <c r="G67" s="1" t="s">
        <v>25</v>
      </c>
      <c r="H67" s="8" t="s">
        <v>60</v>
      </c>
      <c r="I67" s="1" t="s">
        <v>61</v>
      </c>
      <c r="J67" s="8" t="s">
        <v>58</v>
      </c>
      <c r="K67" s="1" t="s">
        <v>62</v>
      </c>
      <c r="L67" s="8">
        <v>300</v>
      </c>
      <c r="M67" s="3">
        <v>0</v>
      </c>
    </row>
    <row r="68" spans="1:13" x14ac:dyDescent="0.3">
      <c r="A68" s="11">
        <v>60</v>
      </c>
      <c r="B68" s="8" t="s">
        <v>55</v>
      </c>
      <c r="C68" s="1" t="s">
        <v>56</v>
      </c>
      <c r="D68" s="1" t="s">
        <v>68</v>
      </c>
      <c r="E68" s="8" t="s">
        <v>29</v>
      </c>
      <c r="F68" s="1" t="s">
        <v>30</v>
      </c>
      <c r="G68" s="1" t="s">
        <v>31</v>
      </c>
      <c r="H68" s="8" t="s">
        <v>32</v>
      </c>
      <c r="I68" s="1" t="s">
        <v>63</v>
      </c>
      <c r="J68" s="8" t="s">
        <v>58</v>
      </c>
      <c r="K68" s="1" t="s">
        <v>64</v>
      </c>
      <c r="L68" s="8">
        <v>280</v>
      </c>
      <c r="M68" s="3">
        <v>0</v>
      </c>
    </row>
    <row r="69" spans="1:13" x14ac:dyDescent="0.3">
      <c r="A69" s="11">
        <v>61</v>
      </c>
      <c r="B69" s="8" t="s">
        <v>13</v>
      </c>
      <c r="C69" s="1" t="s">
        <v>14</v>
      </c>
      <c r="D69" s="1" t="s">
        <v>69</v>
      </c>
      <c r="E69" s="8" t="s">
        <v>16</v>
      </c>
      <c r="F69" s="1" t="s">
        <v>17</v>
      </c>
      <c r="G69" s="1" t="s">
        <v>18</v>
      </c>
      <c r="H69" s="8" t="s">
        <v>19</v>
      </c>
      <c r="I69" s="1" t="s">
        <v>20</v>
      </c>
      <c r="J69" s="8" t="s">
        <v>21</v>
      </c>
      <c r="K69" s="1" t="s">
        <v>22</v>
      </c>
      <c r="L69" s="8">
        <v>250</v>
      </c>
      <c r="M69" s="3">
        <v>0</v>
      </c>
    </row>
    <row r="70" spans="1:13" x14ac:dyDescent="0.3">
      <c r="A70" s="11">
        <v>62</v>
      </c>
      <c r="B70" s="8" t="s">
        <v>13</v>
      </c>
      <c r="C70" s="1" t="s">
        <v>14</v>
      </c>
      <c r="D70" s="1" t="s">
        <v>69</v>
      </c>
      <c r="E70" s="8" t="s">
        <v>23</v>
      </c>
      <c r="F70" s="1" t="s">
        <v>24</v>
      </c>
      <c r="G70" s="1" t="s">
        <v>25</v>
      </c>
      <c r="H70" s="8" t="s">
        <v>26</v>
      </c>
      <c r="I70" s="1" t="s">
        <v>27</v>
      </c>
      <c r="J70" s="8" t="s">
        <v>21</v>
      </c>
      <c r="K70" s="1" t="s">
        <v>28</v>
      </c>
      <c r="L70" s="8">
        <v>500</v>
      </c>
      <c r="M70" s="3">
        <v>0</v>
      </c>
    </row>
    <row r="71" spans="1:13" x14ac:dyDescent="0.3">
      <c r="A71" s="11">
        <v>63</v>
      </c>
      <c r="B71" s="8" t="s">
        <v>13</v>
      </c>
      <c r="C71" s="1" t="s">
        <v>14</v>
      </c>
      <c r="D71" s="1" t="s">
        <v>69</v>
      </c>
      <c r="E71" s="8" t="s">
        <v>29</v>
      </c>
      <c r="F71" s="1"/>
      <c r="G71" s="1" t="s">
        <v>31</v>
      </c>
      <c r="H71" s="8" t="s">
        <v>32</v>
      </c>
      <c r="I71" s="1" t="s">
        <v>33</v>
      </c>
      <c r="J71" s="8" t="s">
        <v>21</v>
      </c>
      <c r="K71" s="1" t="s">
        <v>34</v>
      </c>
      <c r="L71" s="8">
        <v>400</v>
      </c>
      <c r="M71" s="3">
        <v>0</v>
      </c>
    </row>
    <row r="72" spans="1:13" x14ac:dyDescent="0.3">
      <c r="A72" s="11">
        <v>64</v>
      </c>
      <c r="B72" s="8" t="s">
        <v>35</v>
      </c>
      <c r="C72" s="1" t="s">
        <v>36</v>
      </c>
      <c r="D72" s="1" t="s">
        <v>69</v>
      </c>
      <c r="E72" s="8" t="s">
        <v>16</v>
      </c>
      <c r="F72" s="1" t="s">
        <v>17</v>
      </c>
      <c r="G72" s="1" t="s">
        <v>18</v>
      </c>
      <c r="H72" s="8" t="s">
        <v>19</v>
      </c>
      <c r="I72" s="1" t="s">
        <v>37</v>
      </c>
      <c r="J72" s="8" t="s">
        <v>38</v>
      </c>
      <c r="K72" s="1" t="s">
        <v>39</v>
      </c>
      <c r="L72" s="8">
        <v>800</v>
      </c>
      <c r="M72" s="3">
        <v>0</v>
      </c>
    </row>
    <row r="73" spans="1:13" x14ac:dyDescent="0.3">
      <c r="A73" s="11">
        <v>65</v>
      </c>
      <c r="B73" s="8" t="s">
        <v>35</v>
      </c>
      <c r="C73" s="1" t="s">
        <v>36</v>
      </c>
      <c r="D73" s="1" t="s">
        <v>69</v>
      </c>
      <c r="E73" s="8" t="s">
        <v>23</v>
      </c>
      <c r="F73" s="1" t="s">
        <v>24</v>
      </c>
      <c r="G73" s="1" t="s">
        <v>25</v>
      </c>
      <c r="H73" s="8" t="s">
        <v>26</v>
      </c>
      <c r="I73" s="1" t="s">
        <v>40</v>
      </c>
      <c r="J73" s="8" t="s">
        <v>38</v>
      </c>
      <c r="K73" s="1" t="s">
        <v>41</v>
      </c>
      <c r="L73" s="8">
        <v>1900</v>
      </c>
      <c r="M73" s="3">
        <v>0</v>
      </c>
    </row>
    <row r="74" spans="1:13" x14ac:dyDescent="0.3">
      <c r="A74" s="11">
        <v>66</v>
      </c>
      <c r="B74" s="8" t="s">
        <v>35</v>
      </c>
      <c r="C74" s="1" t="s">
        <v>36</v>
      </c>
      <c r="D74" s="1" t="s">
        <v>69</v>
      </c>
      <c r="E74" s="8" t="s">
        <v>29</v>
      </c>
      <c r="F74" s="1" t="s">
        <v>30</v>
      </c>
      <c r="G74" s="1" t="s">
        <v>31</v>
      </c>
      <c r="H74" s="8" t="s">
        <v>32</v>
      </c>
      <c r="I74" s="1" t="s">
        <v>43</v>
      </c>
      <c r="J74" s="8" t="s">
        <v>38</v>
      </c>
      <c r="K74" s="1" t="s">
        <v>44</v>
      </c>
      <c r="L74" s="8">
        <v>1200</v>
      </c>
      <c r="M74" s="3">
        <v>0</v>
      </c>
    </row>
    <row r="75" spans="1:13" x14ac:dyDescent="0.3">
      <c r="A75" s="11">
        <v>67</v>
      </c>
      <c r="B75" s="8" t="s">
        <v>45</v>
      </c>
      <c r="C75" s="1" t="s">
        <v>46</v>
      </c>
      <c r="D75" s="1" t="s">
        <v>69</v>
      </c>
      <c r="E75" s="8" t="s">
        <v>16</v>
      </c>
      <c r="F75" s="1" t="s">
        <v>17</v>
      </c>
      <c r="G75" s="1" t="s">
        <v>18</v>
      </c>
      <c r="H75" s="8" t="s">
        <v>19</v>
      </c>
      <c r="I75" s="1" t="s">
        <v>48</v>
      </c>
      <c r="J75" s="8" t="s">
        <v>49</v>
      </c>
      <c r="K75" s="1" t="s">
        <v>50</v>
      </c>
      <c r="L75" s="8">
        <v>200</v>
      </c>
      <c r="M75" s="3">
        <v>0</v>
      </c>
    </row>
    <row r="76" spans="1:13" x14ac:dyDescent="0.3">
      <c r="A76" s="11">
        <v>68</v>
      </c>
      <c r="B76" s="8" t="s">
        <v>45</v>
      </c>
      <c r="C76" s="1" t="s">
        <v>46</v>
      </c>
      <c r="D76" s="1" t="s">
        <v>69</v>
      </c>
      <c r="E76" s="8" t="s">
        <v>23</v>
      </c>
      <c r="F76" s="1" t="s">
        <v>24</v>
      </c>
      <c r="G76" s="1" t="s">
        <v>25</v>
      </c>
      <c r="H76" s="8" t="s">
        <v>60</v>
      </c>
      <c r="I76" s="1" t="s">
        <v>51</v>
      </c>
      <c r="J76" s="8" t="s">
        <v>49</v>
      </c>
      <c r="K76" s="1" t="s">
        <v>52</v>
      </c>
      <c r="L76" s="8">
        <v>350</v>
      </c>
      <c r="M76" s="3">
        <v>0</v>
      </c>
    </row>
    <row r="77" spans="1:13" x14ac:dyDescent="0.3">
      <c r="A77" s="11">
        <v>69</v>
      </c>
      <c r="B77" s="8" t="s">
        <v>45</v>
      </c>
      <c r="C77" s="1" t="s">
        <v>46</v>
      </c>
      <c r="D77" s="1" t="s">
        <v>69</v>
      </c>
      <c r="E77" s="8" t="s">
        <v>29</v>
      </c>
      <c r="F77" s="1" t="s">
        <v>30</v>
      </c>
      <c r="G77" s="1" t="s">
        <v>31</v>
      </c>
      <c r="H77" s="8" t="s">
        <v>42</v>
      </c>
      <c r="I77" s="1" t="s">
        <v>53</v>
      </c>
      <c r="J77" s="8" t="s">
        <v>49</v>
      </c>
      <c r="K77" s="1" t="s">
        <v>54</v>
      </c>
      <c r="L77" s="8">
        <v>250</v>
      </c>
      <c r="M77" s="3">
        <v>0</v>
      </c>
    </row>
    <row r="78" spans="1:13" x14ac:dyDescent="0.3">
      <c r="A78" s="11">
        <v>70</v>
      </c>
      <c r="B78" s="8" t="s">
        <v>55</v>
      </c>
      <c r="C78" s="1" t="s">
        <v>56</v>
      </c>
      <c r="D78" s="1" t="s">
        <v>69</v>
      </c>
      <c r="E78" s="8" t="s">
        <v>16</v>
      </c>
      <c r="F78" s="1"/>
      <c r="G78" s="1" t="s">
        <v>18</v>
      </c>
      <c r="H78" s="8" t="s">
        <v>19</v>
      </c>
      <c r="I78" s="1" t="s">
        <v>57</v>
      </c>
      <c r="J78" s="8" t="s">
        <v>58</v>
      </c>
      <c r="K78" s="1" t="s">
        <v>59</v>
      </c>
      <c r="L78" s="8">
        <v>150</v>
      </c>
      <c r="M78" s="3">
        <v>0</v>
      </c>
    </row>
    <row r="79" spans="1:13" x14ac:dyDescent="0.3">
      <c r="A79" s="11">
        <v>70</v>
      </c>
      <c r="B79" s="8" t="s">
        <v>55</v>
      </c>
      <c r="C79" s="1" t="s">
        <v>56</v>
      </c>
      <c r="D79" s="1" t="s">
        <v>69</v>
      </c>
      <c r="E79" s="8" t="s">
        <v>16</v>
      </c>
      <c r="F79" s="1"/>
      <c r="G79" s="1" t="s">
        <v>18</v>
      </c>
      <c r="H79" s="8" t="s">
        <v>19</v>
      </c>
      <c r="I79" s="1" t="s">
        <v>57</v>
      </c>
      <c r="J79" s="8" t="s">
        <v>58</v>
      </c>
      <c r="K79" s="1" t="s">
        <v>59</v>
      </c>
      <c r="L79" s="8">
        <v>150</v>
      </c>
      <c r="M79" s="3">
        <v>0</v>
      </c>
    </row>
    <row r="80" spans="1:13" x14ac:dyDescent="0.3">
      <c r="A80" s="11">
        <v>71</v>
      </c>
      <c r="B80" s="8" t="s">
        <v>55</v>
      </c>
      <c r="C80" s="1" t="s">
        <v>56</v>
      </c>
      <c r="D80" s="1" t="s">
        <v>69</v>
      </c>
      <c r="E80" s="8" t="s">
        <v>23</v>
      </c>
      <c r="F80" s="1" t="s">
        <v>24</v>
      </c>
      <c r="G80" s="1" t="s">
        <v>25</v>
      </c>
      <c r="H80" s="8" t="s">
        <v>26</v>
      </c>
      <c r="I80" s="1" t="s">
        <v>61</v>
      </c>
      <c r="J80" s="8" t="s">
        <v>58</v>
      </c>
      <c r="K80" s="1" t="s">
        <v>62</v>
      </c>
      <c r="L80" s="8">
        <v>350</v>
      </c>
      <c r="M80" s="3">
        <v>0</v>
      </c>
    </row>
    <row r="81" spans="1:13" x14ac:dyDescent="0.3">
      <c r="A81" s="11">
        <v>72</v>
      </c>
      <c r="B81" s="8" t="s">
        <v>55</v>
      </c>
      <c r="C81" s="1" t="s">
        <v>56</v>
      </c>
      <c r="D81" s="1" t="s">
        <v>69</v>
      </c>
      <c r="E81" s="8" t="s">
        <v>29</v>
      </c>
      <c r="F81" s="1" t="s">
        <v>30</v>
      </c>
      <c r="G81" s="1" t="s">
        <v>31</v>
      </c>
      <c r="H81" s="8" t="s">
        <v>32</v>
      </c>
      <c r="I81" s="1" t="s">
        <v>63</v>
      </c>
      <c r="J81" s="8" t="s">
        <v>58</v>
      </c>
      <c r="K81" s="1" t="s">
        <v>64</v>
      </c>
      <c r="L81" s="8">
        <v>300</v>
      </c>
      <c r="M81" s="3">
        <v>0</v>
      </c>
    </row>
    <row r="82" spans="1:13" x14ac:dyDescent="0.3">
      <c r="A82" s="11">
        <v>72</v>
      </c>
      <c r="B82" s="8" t="s">
        <v>55</v>
      </c>
      <c r="C82" s="1" t="s">
        <v>56</v>
      </c>
      <c r="D82" s="1" t="s">
        <v>69</v>
      </c>
      <c r="E82" s="8" t="s">
        <v>29</v>
      </c>
      <c r="F82" s="1" t="s">
        <v>30</v>
      </c>
      <c r="G82" s="1" t="s">
        <v>31</v>
      </c>
      <c r="H82" s="8" t="s">
        <v>32</v>
      </c>
      <c r="I82" s="1" t="s">
        <v>63</v>
      </c>
      <c r="J82" s="8" t="s">
        <v>58</v>
      </c>
      <c r="K82" s="1" t="s">
        <v>64</v>
      </c>
      <c r="L82" s="8">
        <v>300</v>
      </c>
      <c r="M82" s="3">
        <v>0</v>
      </c>
    </row>
    <row r="83" spans="1:13" x14ac:dyDescent="0.3">
      <c r="A83" s="11">
        <v>73</v>
      </c>
      <c r="B83" s="8" t="s">
        <v>13</v>
      </c>
      <c r="C83" s="1" t="s">
        <v>14</v>
      </c>
      <c r="D83" s="1" t="s">
        <v>70</v>
      </c>
      <c r="E83" s="8" t="s">
        <v>16</v>
      </c>
      <c r="F83" s="1" t="s">
        <v>17</v>
      </c>
      <c r="G83" s="1" t="s">
        <v>18</v>
      </c>
      <c r="H83" s="8" t="s">
        <v>19</v>
      </c>
      <c r="I83" s="1" t="s">
        <v>20</v>
      </c>
      <c r="J83" s="8" t="s">
        <v>21</v>
      </c>
      <c r="K83" s="1" t="s">
        <v>22</v>
      </c>
      <c r="L83" s="8">
        <v>250</v>
      </c>
      <c r="M83" s="3">
        <v>0</v>
      </c>
    </row>
    <row r="84" spans="1:13" x14ac:dyDescent="0.3">
      <c r="A84" s="11">
        <v>74</v>
      </c>
      <c r="B84" s="8" t="s">
        <v>13</v>
      </c>
      <c r="C84" s="1" t="s">
        <v>14</v>
      </c>
      <c r="D84" s="1" t="s">
        <v>70</v>
      </c>
      <c r="E84" s="8" t="s">
        <v>23</v>
      </c>
      <c r="F84" s="1" t="s">
        <v>24</v>
      </c>
      <c r="G84" s="1" t="s">
        <v>25</v>
      </c>
      <c r="H84" s="8" t="s">
        <v>26</v>
      </c>
      <c r="I84" s="1" t="s">
        <v>27</v>
      </c>
      <c r="J84" s="8" t="s">
        <v>21</v>
      </c>
      <c r="K84" s="1" t="s">
        <v>28</v>
      </c>
      <c r="L84" s="8">
        <v>500</v>
      </c>
      <c r="M84" s="3">
        <v>0</v>
      </c>
    </row>
    <row r="85" spans="1:13" x14ac:dyDescent="0.3">
      <c r="A85" s="11">
        <v>75</v>
      </c>
      <c r="B85" s="8" t="s">
        <v>13</v>
      </c>
      <c r="C85" s="1" t="s">
        <v>14</v>
      </c>
      <c r="D85" s="1" t="s">
        <v>70</v>
      </c>
      <c r="E85" s="8" t="s">
        <v>29</v>
      </c>
      <c r="F85" s="1" t="s">
        <v>30</v>
      </c>
      <c r="G85" s="1" t="s">
        <v>31</v>
      </c>
      <c r="H85" s="8" t="s">
        <v>32</v>
      </c>
      <c r="I85" s="1" t="s">
        <v>33</v>
      </c>
      <c r="J85" s="8" t="s">
        <v>21</v>
      </c>
      <c r="K85" s="1" t="s">
        <v>34</v>
      </c>
      <c r="L85" s="8">
        <v>400</v>
      </c>
      <c r="M85" s="3">
        <v>0</v>
      </c>
    </row>
    <row r="86" spans="1:13" x14ac:dyDescent="0.3">
      <c r="A86" s="11">
        <v>76</v>
      </c>
      <c r="B86" s="8" t="s">
        <v>35</v>
      </c>
      <c r="C86" s="1" t="s">
        <v>36</v>
      </c>
      <c r="D86" s="1" t="s">
        <v>70</v>
      </c>
      <c r="E86" s="8" t="s">
        <v>16</v>
      </c>
      <c r="F86" s="1" t="s">
        <v>17</v>
      </c>
      <c r="G86" s="1" t="s">
        <v>18</v>
      </c>
      <c r="H86" s="8" t="s">
        <v>47</v>
      </c>
      <c r="I86" s="1" t="s">
        <v>37</v>
      </c>
      <c r="J86" s="8" t="s">
        <v>38</v>
      </c>
      <c r="K86" s="1" t="s">
        <v>39</v>
      </c>
      <c r="L86" s="8">
        <v>800</v>
      </c>
      <c r="M86" s="3">
        <v>0</v>
      </c>
    </row>
    <row r="87" spans="1:13" x14ac:dyDescent="0.3">
      <c r="A87" s="11">
        <v>77</v>
      </c>
      <c r="B87" s="8" t="s">
        <v>35</v>
      </c>
      <c r="C87" s="1" t="s">
        <v>36</v>
      </c>
      <c r="D87" s="1" t="s">
        <v>70</v>
      </c>
      <c r="E87" s="8" t="s">
        <v>23</v>
      </c>
      <c r="F87" s="1" t="s">
        <v>24</v>
      </c>
      <c r="G87" s="1" t="s">
        <v>25</v>
      </c>
      <c r="H87" s="8" t="s">
        <v>26</v>
      </c>
      <c r="I87" s="1" t="s">
        <v>40</v>
      </c>
      <c r="J87" s="8" t="s">
        <v>38</v>
      </c>
      <c r="K87" s="1" t="s">
        <v>41</v>
      </c>
      <c r="L87" s="8">
        <v>1800</v>
      </c>
      <c r="M87" s="3">
        <v>0</v>
      </c>
    </row>
    <row r="88" spans="1:13" x14ac:dyDescent="0.3">
      <c r="A88" s="11">
        <v>78</v>
      </c>
      <c r="B88" s="8" t="s">
        <v>35</v>
      </c>
      <c r="C88" s="1" t="s">
        <v>36</v>
      </c>
      <c r="D88" s="1" t="s">
        <v>70</v>
      </c>
      <c r="E88" s="8" t="s">
        <v>29</v>
      </c>
      <c r="F88" s="1" t="s">
        <v>30</v>
      </c>
      <c r="G88" s="1" t="s">
        <v>31</v>
      </c>
      <c r="H88" s="8" t="s">
        <v>32</v>
      </c>
      <c r="I88" s="1" t="s">
        <v>43</v>
      </c>
      <c r="J88" s="8" t="s">
        <v>38</v>
      </c>
      <c r="K88" s="1" t="s">
        <v>44</v>
      </c>
      <c r="L88" s="8">
        <v>1200</v>
      </c>
      <c r="M88" s="3">
        <v>0</v>
      </c>
    </row>
    <row r="89" spans="1:13" x14ac:dyDescent="0.3">
      <c r="A89" s="11">
        <v>79</v>
      </c>
      <c r="B89" s="8" t="s">
        <v>45</v>
      </c>
      <c r="C89" s="1" t="s">
        <v>46</v>
      </c>
      <c r="D89" s="1" t="s">
        <v>70</v>
      </c>
      <c r="E89" s="8" t="s">
        <v>16</v>
      </c>
      <c r="F89" s="1" t="s">
        <v>17</v>
      </c>
      <c r="G89" s="1" t="s">
        <v>18</v>
      </c>
      <c r="H89" s="8" t="s">
        <v>19</v>
      </c>
      <c r="I89" s="1" t="s">
        <v>48</v>
      </c>
      <c r="J89" s="8" t="s">
        <v>49</v>
      </c>
      <c r="K89" s="1" t="s">
        <v>50</v>
      </c>
      <c r="L89" s="8">
        <v>200</v>
      </c>
      <c r="M89" s="3">
        <v>0</v>
      </c>
    </row>
    <row r="90" spans="1:13" x14ac:dyDescent="0.3">
      <c r="A90" s="11">
        <v>80</v>
      </c>
      <c r="B90" s="8" t="s">
        <v>45</v>
      </c>
      <c r="C90" s="1" t="s">
        <v>46</v>
      </c>
      <c r="D90" s="1" t="s">
        <v>70</v>
      </c>
      <c r="E90" s="8" t="s">
        <v>23</v>
      </c>
      <c r="F90" s="1" t="s">
        <v>24</v>
      </c>
      <c r="G90" s="1" t="s">
        <v>25</v>
      </c>
      <c r="H90" s="8" t="s">
        <v>26</v>
      </c>
      <c r="I90" s="1" t="s">
        <v>51</v>
      </c>
      <c r="J90" s="8" t="s">
        <v>49</v>
      </c>
      <c r="K90" s="1" t="s">
        <v>52</v>
      </c>
      <c r="L90" s="8">
        <v>350</v>
      </c>
      <c r="M90" s="3">
        <v>0</v>
      </c>
    </row>
    <row r="91" spans="1:13" x14ac:dyDescent="0.3">
      <c r="A91" s="11">
        <v>81</v>
      </c>
      <c r="B91" s="8" t="s">
        <v>45</v>
      </c>
      <c r="C91" s="1" t="s">
        <v>46</v>
      </c>
      <c r="D91" s="1" t="s">
        <v>70</v>
      </c>
      <c r="E91" s="8" t="s">
        <v>29</v>
      </c>
      <c r="F91" s="1" t="s">
        <v>30</v>
      </c>
      <c r="G91" s="1" t="s">
        <v>31</v>
      </c>
      <c r="H91" s="8" t="s">
        <v>32</v>
      </c>
      <c r="I91" s="1" t="s">
        <v>53</v>
      </c>
      <c r="J91" s="8" t="s">
        <v>49</v>
      </c>
      <c r="K91" s="1" t="s">
        <v>54</v>
      </c>
      <c r="L91" s="8">
        <v>250</v>
      </c>
      <c r="M91" s="3">
        <v>0</v>
      </c>
    </row>
    <row r="92" spans="1:13" x14ac:dyDescent="0.3">
      <c r="A92" s="11">
        <v>82</v>
      </c>
      <c r="B92" s="8" t="s">
        <v>55</v>
      </c>
      <c r="C92" s="1" t="s">
        <v>56</v>
      </c>
      <c r="D92" s="1" t="s">
        <v>70</v>
      </c>
      <c r="E92" s="8" t="s">
        <v>16</v>
      </c>
      <c r="F92" s="1" t="s">
        <v>17</v>
      </c>
      <c r="G92" s="1" t="s">
        <v>18</v>
      </c>
      <c r="H92" s="8" t="s">
        <v>19</v>
      </c>
      <c r="I92" s="1" t="s">
        <v>57</v>
      </c>
      <c r="J92" s="8" t="s">
        <v>58</v>
      </c>
      <c r="K92" s="1" t="s">
        <v>59</v>
      </c>
      <c r="L92" s="8">
        <v>160</v>
      </c>
      <c r="M92" s="3">
        <v>0</v>
      </c>
    </row>
    <row r="93" spans="1:13" x14ac:dyDescent="0.3">
      <c r="A93" s="11">
        <v>83</v>
      </c>
      <c r="B93" s="8" t="s">
        <v>55</v>
      </c>
      <c r="C93" s="1" t="s">
        <v>56</v>
      </c>
      <c r="D93" s="1" t="s">
        <v>70</v>
      </c>
      <c r="E93" s="8" t="s">
        <v>23</v>
      </c>
      <c r="F93" s="1" t="s">
        <v>24</v>
      </c>
      <c r="G93" s="1" t="s">
        <v>25</v>
      </c>
      <c r="H93" s="8" t="s">
        <v>26</v>
      </c>
      <c r="I93" s="1" t="s">
        <v>61</v>
      </c>
      <c r="J93" s="8" t="s">
        <v>58</v>
      </c>
      <c r="K93" s="1" t="s">
        <v>62</v>
      </c>
      <c r="L93" s="8">
        <v>320</v>
      </c>
      <c r="M93" s="3">
        <v>0</v>
      </c>
    </row>
    <row r="94" spans="1:13" x14ac:dyDescent="0.3">
      <c r="A94" s="11">
        <v>84</v>
      </c>
      <c r="B94" s="8" t="s">
        <v>55</v>
      </c>
      <c r="C94" s="1" t="s">
        <v>56</v>
      </c>
      <c r="D94" s="1" t="s">
        <v>70</v>
      </c>
      <c r="E94" s="8" t="s">
        <v>29</v>
      </c>
      <c r="F94" s="1" t="s">
        <v>30</v>
      </c>
      <c r="G94" s="1" t="s">
        <v>31</v>
      </c>
      <c r="H94" s="8" t="s">
        <v>32</v>
      </c>
      <c r="I94" s="1" t="s">
        <v>63</v>
      </c>
      <c r="J94" s="8" t="s">
        <v>58</v>
      </c>
      <c r="K94" s="1" t="s">
        <v>64</v>
      </c>
      <c r="L94" s="8">
        <v>300</v>
      </c>
      <c r="M94" s="3">
        <v>0</v>
      </c>
    </row>
    <row r="95" spans="1:13" x14ac:dyDescent="0.3">
      <c r="A95" s="11">
        <v>85</v>
      </c>
      <c r="B95" s="8" t="s">
        <v>13</v>
      </c>
      <c r="C95" s="1" t="s">
        <v>14</v>
      </c>
      <c r="D95" s="1" t="s">
        <v>71</v>
      </c>
      <c r="E95" s="8" t="s">
        <v>16</v>
      </c>
      <c r="F95" s="1" t="s">
        <v>17</v>
      </c>
      <c r="G95" s="1" t="s">
        <v>18</v>
      </c>
      <c r="H95" s="8" t="s">
        <v>19</v>
      </c>
      <c r="I95" s="1" t="s">
        <v>20</v>
      </c>
      <c r="J95" s="8" t="s">
        <v>21</v>
      </c>
      <c r="K95" s="1" t="s">
        <v>22</v>
      </c>
      <c r="L95" s="8">
        <v>200</v>
      </c>
      <c r="M95" s="3">
        <v>0</v>
      </c>
    </row>
    <row r="96" spans="1:13" x14ac:dyDescent="0.3">
      <c r="A96" s="11">
        <v>85</v>
      </c>
      <c r="B96" s="8" t="s">
        <v>13</v>
      </c>
      <c r="C96" s="1" t="s">
        <v>14</v>
      </c>
      <c r="D96" s="1" t="s">
        <v>71</v>
      </c>
      <c r="E96" s="8" t="s">
        <v>16</v>
      </c>
      <c r="F96" s="1" t="s">
        <v>17</v>
      </c>
      <c r="G96" s="1" t="s">
        <v>18</v>
      </c>
      <c r="H96" s="8" t="s">
        <v>19</v>
      </c>
      <c r="I96" s="1" t="s">
        <v>20</v>
      </c>
      <c r="J96" s="8" t="s">
        <v>21</v>
      </c>
      <c r="K96" s="1" t="s">
        <v>22</v>
      </c>
      <c r="L96" s="8">
        <v>200</v>
      </c>
      <c r="M96" s="3">
        <v>0</v>
      </c>
    </row>
    <row r="97" spans="1:13" x14ac:dyDescent="0.3">
      <c r="A97" s="11">
        <v>86</v>
      </c>
      <c r="B97" s="8" t="s">
        <v>13</v>
      </c>
      <c r="C97" s="1" t="s">
        <v>14</v>
      </c>
      <c r="D97" s="1" t="s">
        <v>71</v>
      </c>
      <c r="E97" s="8" t="s">
        <v>23</v>
      </c>
      <c r="F97" s="1" t="s">
        <v>24</v>
      </c>
      <c r="G97" s="1" t="s">
        <v>25</v>
      </c>
      <c r="H97" s="8" t="s">
        <v>26</v>
      </c>
      <c r="I97" s="1" t="s">
        <v>27</v>
      </c>
      <c r="J97" s="8" t="s">
        <v>21</v>
      </c>
      <c r="K97" s="1" t="s">
        <v>28</v>
      </c>
      <c r="L97" s="8">
        <v>450</v>
      </c>
      <c r="M97" s="3">
        <v>0</v>
      </c>
    </row>
    <row r="98" spans="1:13" x14ac:dyDescent="0.3">
      <c r="A98" s="11">
        <v>87</v>
      </c>
      <c r="B98" s="8" t="s">
        <v>13</v>
      </c>
      <c r="C98" s="1" t="s">
        <v>14</v>
      </c>
      <c r="D98" s="1" t="s">
        <v>71</v>
      </c>
      <c r="E98" s="8" t="s">
        <v>29</v>
      </c>
      <c r="F98" s="1" t="s">
        <v>30</v>
      </c>
      <c r="G98" s="1" t="s">
        <v>31</v>
      </c>
      <c r="H98" s="8" t="s">
        <v>42</v>
      </c>
      <c r="I98" s="1" t="s">
        <v>33</v>
      </c>
      <c r="J98" s="8" t="s">
        <v>21</v>
      </c>
      <c r="K98" s="1" t="s">
        <v>34</v>
      </c>
      <c r="L98" s="8">
        <v>350</v>
      </c>
      <c r="M98" s="3">
        <v>0</v>
      </c>
    </row>
    <row r="99" spans="1:13" x14ac:dyDescent="0.3">
      <c r="A99" s="11">
        <v>88</v>
      </c>
      <c r="B99" s="8" t="s">
        <v>35</v>
      </c>
      <c r="C99" s="1" t="s">
        <v>36</v>
      </c>
      <c r="D99" s="1" t="s">
        <v>71</v>
      </c>
      <c r="E99" s="8" t="s">
        <v>16</v>
      </c>
      <c r="F99" s="1"/>
      <c r="G99" s="1" t="s">
        <v>18</v>
      </c>
      <c r="H99" s="8" t="s">
        <v>19</v>
      </c>
      <c r="I99" s="1" t="s">
        <v>37</v>
      </c>
      <c r="J99" s="8" t="s">
        <v>38</v>
      </c>
      <c r="K99" s="1" t="s">
        <v>39</v>
      </c>
      <c r="L99" s="8">
        <v>700</v>
      </c>
      <c r="M99" s="3">
        <v>0</v>
      </c>
    </row>
    <row r="100" spans="1:13" x14ac:dyDescent="0.3">
      <c r="A100" s="11">
        <v>89</v>
      </c>
      <c r="B100" s="8" t="s">
        <v>35</v>
      </c>
      <c r="C100" s="1" t="s">
        <v>36</v>
      </c>
      <c r="D100" s="1" t="s">
        <v>71</v>
      </c>
      <c r="E100" s="8" t="s">
        <v>23</v>
      </c>
      <c r="F100" s="1" t="s">
        <v>24</v>
      </c>
      <c r="G100" s="1" t="s">
        <v>25</v>
      </c>
      <c r="H100" s="8" t="s">
        <v>26</v>
      </c>
      <c r="I100" s="1" t="s">
        <v>40</v>
      </c>
      <c r="J100" s="8" t="s">
        <v>38</v>
      </c>
      <c r="K100" s="1" t="s">
        <v>41</v>
      </c>
      <c r="L100" s="8">
        <v>1600</v>
      </c>
      <c r="M100" s="3">
        <v>0</v>
      </c>
    </row>
    <row r="101" spans="1:13" x14ac:dyDescent="0.3">
      <c r="A101" s="11">
        <v>90</v>
      </c>
      <c r="B101" s="8" t="s">
        <v>35</v>
      </c>
      <c r="C101" s="1" t="s">
        <v>36</v>
      </c>
      <c r="D101" s="1" t="s">
        <v>71</v>
      </c>
      <c r="E101" s="8" t="s">
        <v>29</v>
      </c>
      <c r="F101" s="1" t="s">
        <v>30</v>
      </c>
      <c r="G101" s="1" t="s">
        <v>31</v>
      </c>
      <c r="H101" s="8" t="s">
        <v>32</v>
      </c>
      <c r="I101" s="1" t="s">
        <v>43</v>
      </c>
      <c r="J101" s="8" t="s">
        <v>38</v>
      </c>
      <c r="K101" s="1" t="s">
        <v>44</v>
      </c>
      <c r="L101" s="8">
        <v>1000</v>
      </c>
      <c r="M101" s="3">
        <v>0</v>
      </c>
    </row>
    <row r="102" spans="1:13" x14ac:dyDescent="0.3">
      <c r="A102" s="11">
        <v>91</v>
      </c>
      <c r="B102" s="8" t="s">
        <v>45</v>
      </c>
      <c r="C102" s="1" t="s">
        <v>46</v>
      </c>
      <c r="D102" s="1" t="s">
        <v>71</v>
      </c>
      <c r="E102" s="8" t="s">
        <v>16</v>
      </c>
      <c r="F102" s="1" t="s">
        <v>17</v>
      </c>
      <c r="G102" s="1" t="s">
        <v>18</v>
      </c>
      <c r="H102" s="8" t="s">
        <v>19</v>
      </c>
      <c r="I102" s="1" t="s">
        <v>48</v>
      </c>
      <c r="J102" s="8" t="s">
        <v>49</v>
      </c>
      <c r="K102" s="1" t="s">
        <v>50</v>
      </c>
      <c r="L102" s="8">
        <v>180</v>
      </c>
      <c r="M102" s="3">
        <v>0</v>
      </c>
    </row>
    <row r="103" spans="1:13" x14ac:dyDescent="0.3">
      <c r="A103" s="11">
        <v>92</v>
      </c>
      <c r="B103" s="8" t="s">
        <v>45</v>
      </c>
      <c r="C103" s="1" t="s">
        <v>46</v>
      </c>
      <c r="D103" s="1" t="s">
        <v>71</v>
      </c>
      <c r="E103" s="8" t="s">
        <v>23</v>
      </c>
      <c r="F103" s="1" t="s">
        <v>24</v>
      </c>
      <c r="G103" s="1" t="s">
        <v>25</v>
      </c>
      <c r="H103" s="8" t="s">
        <v>60</v>
      </c>
      <c r="I103" s="1" t="s">
        <v>51</v>
      </c>
      <c r="J103" s="8" t="s">
        <v>49</v>
      </c>
      <c r="K103" s="1" t="s">
        <v>52</v>
      </c>
      <c r="L103" s="8">
        <v>300</v>
      </c>
      <c r="M103" s="3">
        <v>0</v>
      </c>
    </row>
    <row r="104" spans="1:13" x14ac:dyDescent="0.3">
      <c r="A104" s="11">
        <v>93</v>
      </c>
      <c r="B104" s="8" t="s">
        <v>45</v>
      </c>
      <c r="C104" s="1" t="s">
        <v>46</v>
      </c>
      <c r="D104" s="1" t="s">
        <v>71</v>
      </c>
      <c r="E104" s="8" t="s">
        <v>29</v>
      </c>
      <c r="F104" s="1" t="s">
        <v>30</v>
      </c>
      <c r="G104" s="1" t="s">
        <v>31</v>
      </c>
      <c r="H104" s="8" t="s">
        <v>32</v>
      </c>
      <c r="I104" s="1" t="s">
        <v>53</v>
      </c>
      <c r="J104" s="8" t="s">
        <v>49</v>
      </c>
      <c r="K104" s="1" t="s">
        <v>54</v>
      </c>
      <c r="L104" s="8">
        <v>230</v>
      </c>
      <c r="M104" s="3">
        <v>0</v>
      </c>
    </row>
    <row r="105" spans="1:13" x14ac:dyDescent="0.3">
      <c r="A105" s="11">
        <v>93</v>
      </c>
      <c r="B105" s="8" t="s">
        <v>45</v>
      </c>
      <c r="C105" s="1" t="s">
        <v>46</v>
      </c>
      <c r="D105" s="1" t="s">
        <v>71</v>
      </c>
      <c r="E105" s="8" t="s">
        <v>29</v>
      </c>
      <c r="F105" s="1" t="s">
        <v>30</v>
      </c>
      <c r="G105" s="1" t="s">
        <v>31</v>
      </c>
      <c r="H105" s="8" t="s">
        <v>32</v>
      </c>
      <c r="I105" s="1" t="s">
        <v>53</v>
      </c>
      <c r="J105" s="8" t="s">
        <v>49</v>
      </c>
      <c r="K105" s="1" t="s">
        <v>54</v>
      </c>
      <c r="L105" s="8">
        <v>230</v>
      </c>
      <c r="M105" s="3">
        <v>0</v>
      </c>
    </row>
    <row r="106" spans="1:13" x14ac:dyDescent="0.3">
      <c r="A106" s="11">
        <v>94</v>
      </c>
      <c r="B106" s="8" t="s">
        <v>55</v>
      </c>
      <c r="C106" s="1" t="s">
        <v>56</v>
      </c>
      <c r="D106" s="1" t="s">
        <v>71</v>
      </c>
      <c r="E106" s="8" t="s">
        <v>16</v>
      </c>
      <c r="F106" s="1" t="s">
        <v>17</v>
      </c>
      <c r="G106" s="1" t="s">
        <v>18</v>
      </c>
      <c r="H106" s="8" t="s">
        <v>19</v>
      </c>
      <c r="I106" s="1" t="s">
        <v>57</v>
      </c>
      <c r="J106" s="8" t="s">
        <v>58</v>
      </c>
      <c r="K106" s="1" t="s">
        <v>59</v>
      </c>
      <c r="L106" s="8">
        <v>150</v>
      </c>
      <c r="M106" s="3">
        <v>0</v>
      </c>
    </row>
    <row r="107" spans="1:13" x14ac:dyDescent="0.3">
      <c r="A107" s="11">
        <v>95</v>
      </c>
      <c r="B107" s="8" t="s">
        <v>55</v>
      </c>
      <c r="C107" s="1" t="s">
        <v>56</v>
      </c>
      <c r="D107" s="1" t="s">
        <v>71</v>
      </c>
      <c r="E107" s="8" t="s">
        <v>23</v>
      </c>
      <c r="F107" s="1" t="s">
        <v>24</v>
      </c>
      <c r="G107" s="1" t="s">
        <v>25</v>
      </c>
      <c r="H107" s="8" t="s">
        <v>26</v>
      </c>
      <c r="I107" s="1" t="s">
        <v>61</v>
      </c>
      <c r="J107" s="8" t="s">
        <v>58</v>
      </c>
      <c r="K107" s="1" t="s">
        <v>62</v>
      </c>
      <c r="L107" s="8">
        <v>280</v>
      </c>
      <c r="M107" s="3">
        <v>0</v>
      </c>
    </row>
    <row r="108" spans="1:13" x14ac:dyDescent="0.3">
      <c r="A108" s="11">
        <v>96</v>
      </c>
      <c r="B108" s="8" t="s">
        <v>55</v>
      </c>
      <c r="C108" s="1" t="s">
        <v>56</v>
      </c>
      <c r="D108" s="1" t="s">
        <v>71</v>
      </c>
      <c r="E108" s="8" t="s">
        <v>29</v>
      </c>
      <c r="F108" s="1" t="s">
        <v>30</v>
      </c>
      <c r="G108" s="1" t="s">
        <v>31</v>
      </c>
      <c r="H108" s="8" t="s">
        <v>32</v>
      </c>
      <c r="I108" s="1" t="s">
        <v>63</v>
      </c>
      <c r="J108" s="8" t="s">
        <v>58</v>
      </c>
      <c r="K108" s="1" t="s">
        <v>64</v>
      </c>
      <c r="L108" s="8">
        <v>290</v>
      </c>
      <c r="M108" s="3">
        <v>0</v>
      </c>
    </row>
    <row r="109" spans="1:13" x14ac:dyDescent="0.3">
      <c r="A109" s="11">
        <v>97</v>
      </c>
      <c r="B109" s="8" t="s">
        <v>13</v>
      </c>
      <c r="C109" s="1" t="s">
        <v>14</v>
      </c>
      <c r="D109" s="1" t="s">
        <v>72</v>
      </c>
      <c r="E109" s="8" t="s">
        <v>16</v>
      </c>
      <c r="F109" s="1" t="s">
        <v>17</v>
      </c>
      <c r="G109" s="1" t="s">
        <v>18</v>
      </c>
      <c r="H109" s="8" t="s">
        <v>19</v>
      </c>
      <c r="I109" s="1" t="s">
        <v>20</v>
      </c>
      <c r="J109" s="8" t="s">
        <v>21</v>
      </c>
      <c r="K109" s="1" t="s">
        <v>22</v>
      </c>
      <c r="L109" s="8">
        <v>180</v>
      </c>
      <c r="M109" s="3">
        <v>0</v>
      </c>
    </row>
    <row r="110" spans="1:13" x14ac:dyDescent="0.3">
      <c r="A110" s="11">
        <v>98</v>
      </c>
      <c r="B110" s="8" t="s">
        <v>13</v>
      </c>
      <c r="C110" s="1" t="s">
        <v>14</v>
      </c>
      <c r="D110" s="1" t="s">
        <v>72</v>
      </c>
      <c r="E110" s="8" t="s">
        <v>23</v>
      </c>
      <c r="F110" s="1" t="s">
        <v>24</v>
      </c>
      <c r="G110" s="1" t="s">
        <v>25</v>
      </c>
      <c r="H110" s="8" t="s">
        <v>26</v>
      </c>
      <c r="I110" s="1" t="s">
        <v>27</v>
      </c>
      <c r="J110" s="8" t="s">
        <v>21</v>
      </c>
      <c r="K110" s="1" t="s">
        <v>28</v>
      </c>
      <c r="L110" s="8">
        <v>500</v>
      </c>
      <c r="M110" s="3">
        <v>0</v>
      </c>
    </row>
    <row r="111" spans="1:13" x14ac:dyDescent="0.3">
      <c r="A111" s="11">
        <v>99</v>
      </c>
      <c r="B111" s="8" t="s">
        <v>13</v>
      </c>
      <c r="C111" s="1" t="s">
        <v>14</v>
      </c>
      <c r="D111" s="1" t="s">
        <v>72</v>
      </c>
      <c r="E111" s="8" t="s">
        <v>29</v>
      </c>
      <c r="F111" s="1" t="s">
        <v>30</v>
      </c>
      <c r="G111" s="1" t="s">
        <v>31</v>
      </c>
      <c r="H111" s="8" t="s">
        <v>32</v>
      </c>
      <c r="I111" s="1" t="s">
        <v>33</v>
      </c>
      <c r="J111" s="8" t="s">
        <v>21</v>
      </c>
      <c r="K111" s="1" t="s">
        <v>34</v>
      </c>
      <c r="L111" s="8">
        <v>300</v>
      </c>
      <c r="M111" s="3">
        <v>0</v>
      </c>
    </row>
    <row r="112" spans="1:13" x14ac:dyDescent="0.3">
      <c r="A112" s="11">
        <v>100</v>
      </c>
      <c r="B112" s="8" t="s">
        <v>35</v>
      </c>
      <c r="C112" s="1" t="s">
        <v>36</v>
      </c>
      <c r="D112" s="1" t="s">
        <v>72</v>
      </c>
      <c r="E112" s="8" t="s">
        <v>16</v>
      </c>
      <c r="F112" s="1" t="s">
        <v>17</v>
      </c>
      <c r="G112" s="1" t="s">
        <v>18</v>
      </c>
      <c r="H112" s="8" t="s">
        <v>19</v>
      </c>
      <c r="I112" s="1" t="s">
        <v>37</v>
      </c>
      <c r="J112" s="8" t="s">
        <v>38</v>
      </c>
      <c r="K112" s="1" t="s">
        <v>39</v>
      </c>
      <c r="L112" s="8">
        <v>600</v>
      </c>
      <c r="M112" s="3">
        <v>0</v>
      </c>
    </row>
    <row r="113" spans="1:13" x14ac:dyDescent="0.3">
      <c r="A113" s="11">
        <v>101</v>
      </c>
      <c r="B113" s="8" t="s">
        <v>35</v>
      </c>
      <c r="C113" s="1" t="s">
        <v>36</v>
      </c>
      <c r="D113" s="1" t="s">
        <v>72</v>
      </c>
      <c r="E113" s="8" t="s">
        <v>23</v>
      </c>
      <c r="F113" s="1" t="s">
        <v>24</v>
      </c>
      <c r="G113" s="1" t="s">
        <v>25</v>
      </c>
      <c r="H113" s="8" t="s">
        <v>26</v>
      </c>
      <c r="I113" s="1" t="s">
        <v>40</v>
      </c>
      <c r="J113" s="8" t="s">
        <v>38</v>
      </c>
      <c r="K113" s="1" t="s">
        <v>41</v>
      </c>
      <c r="L113" s="8">
        <v>1400</v>
      </c>
      <c r="M113" s="3">
        <v>0</v>
      </c>
    </row>
    <row r="114" spans="1:13" x14ac:dyDescent="0.3">
      <c r="A114" s="11">
        <v>102</v>
      </c>
      <c r="B114" s="8" t="s">
        <v>35</v>
      </c>
      <c r="C114" s="1" t="s">
        <v>36</v>
      </c>
      <c r="D114" s="1" t="s">
        <v>72</v>
      </c>
      <c r="E114" s="8" t="s">
        <v>29</v>
      </c>
      <c r="F114" s="1" t="s">
        <v>30</v>
      </c>
      <c r="G114" s="1" t="s">
        <v>31</v>
      </c>
      <c r="H114" s="8" t="s">
        <v>32</v>
      </c>
      <c r="I114" s="1" t="s">
        <v>43</v>
      </c>
      <c r="J114" s="8" t="s">
        <v>38</v>
      </c>
      <c r="K114" s="1" t="s">
        <v>44</v>
      </c>
      <c r="L114" s="8">
        <v>850</v>
      </c>
      <c r="M114" s="3">
        <v>0</v>
      </c>
    </row>
    <row r="115" spans="1:13" x14ac:dyDescent="0.3">
      <c r="A115" s="11">
        <v>103</v>
      </c>
      <c r="B115" s="8" t="s">
        <v>45</v>
      </c>
      <c r="C115" s="1" t="s">
        <v>46</v>
      </c>
      <c r="D115" s="1" t="s">
        <v>72</v>
      </c>
      <c r="E115" s="8" t="s">
        <v>16</v>
      </c>
      <c r="F115" s="1" t="s">
        <v>17</v>
      </c>
      <c r="G115" s="1" t="s">
        <v>18</v>
      </c>
      <c r="H115" s="8" t="s">
        <v>47</v>
      </c>
      <c r="I115" s="1" t="s">
        <v>48</v>
      </c>
      <c r="J115" s="8" t="s">
        <v>49</v>
      </c>
      <c r="K115" s="1" t="s">
        <v>50</v>
      </c>
      <c r="L115" s="8">
        <v>160</v>
      </c>
      <c r="M115" s="3">
        <v>0</v>
      </c>
    </row>
    <row r="116" spans="1:13" x14ac:dyDescent="0.3">
      <c r="A116" s="11">
        <v>104</v>
      </c>
      <c r="B116" s="8" t="s">
        <v>45</v>
      </c>
      <c r="C116" s="1" t="s">
        <v>46</v>
      </c>
      <c r="D116" s="1" t="s">
        <v>72</v>
      </c>
      <c r="E116" s="8" t="s">
        <v>23</v>
      </c>
      <c r="F116" s="1" t="s">
        <v>24</v>
      </c>
      <c r="G116" s="1" t="s">
        <v>25</v>
      </c>
      <c r="H116" s="8" t="s">
        <v>26</v>
      </c>
      <c r="I116" s="1" t="s">
        <v>51</v>
      </c>
      <c r="J116" s="8" t="s">
        <v>49</v>
      </c>
      <c r="K116" s="1" t="s">
        <v>52</v>
      </c>
      <c r="L116" s="8">
        <v>320</v>
      </c>
      <c r="M116" s="3">
        <v>0</v>
      </c>
    </row>
    <row r="117" spans="1:13" x14ac:dyDescent="0.3">
      <c r="A117" s="11">
        <v>105</v>
      </c>
      <c r="B117" s="8" t="s">
        <v>45</v>
      </c>
      <c r="C117" s="1" t="s">
        <v>46</v>
      </c>
      <c r="D117" s="1" t="s">
        <v>72</v>
      </c>
      <c r="E117" s="8" t="s">
        <v>29</v>
      </c>
      <c r="F117" s="1" t="s">
        <v>30</v>
      </c>
      <c r="G117" s="1" t="s">
        <v>31</v>
      </c>
      <c r="H117" s="8" t="s">
        <v>32</v>
      </c>
      <c r="I117" s="1" t="s">
        <v>53</v>
      </c>
      <c r="J117" s="8" t="s">
        <v>49</v>
      </c>
      <c r="K117" s="1" t="s">
        <v>54</v>
      </c>
      <c r="L117" s="8">
        <v>250</v>
      </c>
      <c r="M117" s="3">
        <v>0</v>
      </c>
    </row>
    <row r="118" spans="1:13" x14ac:dyDescent="0.3">
      <c r="A118" s="11">
        <v>105</v>
      </c>
      <c r="B118" s="8" t="s">
        <v>45</v>
      </c>
      <c r="C118" s="1" t="s">
        <v>46</v>
      </c>
      <c r="D118" s="1" t="s">
        <v>72</v>
      </c>
      <c r="E118" s="8" t="s">
        <v>29</v>
      </c>
      <c r="F118" s="1" t="s">
        <v>30</v>
      </c>
      <c r="G118" s="1" t="s">
        <v>31</v>
      </c>
      <c r="H118" s="8" t="s">
        <v>32</v>
      </c>
      <c r="I118" s="1" t="s">
        <v>53</v>
      </c>
      <c r="J118" s="8" t="s">
        <v>49</v>
      </c>
      <c r="K118" s="1" t="s">
        <v>54</v>
      </c>
      <c r="L118" s="8">
        <v>250</v>
      </c>
      <c r="M118" s="3">
        <v>0</v>
      </c>
    </row>
    <row r="119" spans="1:13" x14ac:dyDescent="0.3">
      <c r="A119" s="11">
        <v>106</v>
      </c>
      <c r="B119" s="8" t="s">
        <v>55</v>
      </c>
      <c r="C119" s="1" t="s">
        <v>56</v>
      </c>
      <c r="D119" s="1" t="s">
        <v>72</v>
      </c>
      <c r="E119" s="8" t="s">
        <v>16</v>
      </c>
      <c r="F119" s="1" t="s">
        <v>17</v>
      </c>
      <c r="G119" s="1" t="s">
        <v>18</v>
      </c>
      <c r="H119" s="8" t="s">
        <v>19</v>
      </c>
      <c r="I119" s="1" t="s">
        <v>57</v>
      </c>
      <c r="J119" s="8" t="s">
        <v>58</v>
      </c>
      <c r="K119" s="1" t="s">
        <v>59</v>
      </c>
      <c r="L119" s="8">
        <v>140</v>
      </c>
      <c r="M119" s="3">
        <v>0</v>
      </c>
    </row>
    <row r="120" spans="1:13" x14ac:dyDescent="0.3">
      <c r="A120" s="11">
        <v>107</v>
      </c>
      <c r="B120" s="8" t="s">
        <v>55</v>
      </c>
      <c r="C120" s="1" t="s">
        <v>56</v>
      </c>
      <c r="D120" s="1" t="s">
        <v>72</v>
      </c>
      <c r="E120" s="8" t="s">
        <v>23</v>
      </c>
      <c r="F120" s="1" t="s">
        <v>24</v>
      </c>
      <c r="G120" s="1" t="s">
        <v>25</v>
      </c>
      <c r="H120" s="8" t="s">
        <v>26</v>
      </c>
      <c r="I120" s="1" t="s">
        <v>61</v>
      </c>
      <c r="J120" s="8" t="s">
        <v>58</v>
      </c>
      <c r="K120" s="1" t="s">
        <v>62</v>
      </c>
      <c r="L120" s="8">
        <v>310</v>
      </c>
      <c r="M120" s="3">
        <v>0</v>
      </c>
    </row>
    <row r="121" spans="1:13" x14ac:dyDescent="0.3">
      <c r="A121" s="11">
        <v>108</v>
      </c>
      <c r="B121" s="8" t="s">
        <v>55</v>
      </c>
      <c r="C121" s="1" t="s">
        <v>56</v>
      </c>
      <c r="D121" s="1" t="s">
        <v>72</v>
      </c>
      <c r="E121" s="8" t="s">
        <v>29</v>
      </c>
      <c r="F121" s="1" t="s">
        <v>30</v>
      </c>
      <c r="G121" s="1" t="s">
        <v>31</v>
      </c>
      <c r="H121" s="8" t="s">
        <v>32</v>
      </c>
      <c r="I121" s="1" t="s">
        <v>63</v>
      </c>
      <c r="J121" s="8" t="s">
        <v>58</v>
      </c>
      <c r="K121" s="1" t="s">
        <v>64</v>
      </c>
      <c r="L121" s="8">
        <v>280</v>
      </c>
      <c r="M121" s="3">
        <v>0</v>
      </c>
    </row>
    <row r="122" spans="1:13" x14ac:dyDescent="0.3">
      <c r="A122" s="11">
        <v>109</v>
      </c>
      <c r="B122" s="8" t="s">
        <v>13</v>
      </c>
      <c r="C122" s="1" t="s">
        <v>14</v>
      </c>
      <c r="D122" s="1" t="s">
        <v>73</v>
      </c>
      <c r="E122" s="8" t="s">
        <v>16</v>
      </c>
      <c r="F122" s="1" t="s">
        <v>17</v>
      </c>
      <c r="G122" s="1" t="s">
        <v>18</v>
      </c>
      <c r="H122" s="8" t="s">
        <v>19</v>
      </c>
      <c r="I122" s="1" t="s">
        <v>20</v>
      </c>
      <c r="J122" s="8" t="s">
        <v>21</v>
      </c>
      <c r="K122" s="1" t="s">
        <v>22</v>
      </c>
      <c r="L122" s="8">
        <v>150</v>
      </c>
      <c r="M122" s="3">
        <v>0</v>
      </c>
    </row>
    <row r="123" spans="1:13" x14ac:dyDescent="0.3">
      <c r="A123" s="11">
        <v>110</v>
      </c>
      <c r="B123" s="8" t="s">
        <v>13</v>
      </c>
      <c r="C123" s="1" t="s">
        <v>14</v>
      </c>
      <c r="D123" s="1" t="s">
        <v>73</v>
      </c>
      <c r="E123" s="8" t="s">
        <v>23</v>
      </c>
      <c r="F123" s="1" t="s">
        <v>24</v>
      </c>
      <c r="G123" s="1" t="s">
        <v>25</v>
      </c>
      <c r="H123" s="8" t="s">
        <v>26</v>
      </c>
      <c r="I123" s="1" t="s">
        <v>27</v>
      </c>
      <c r="J123" s="8" t="s">
        <v>21</v>
      </c>
      <c r="K123" s="1" t="s">
        <v>28</v>
      </c>
      <c r="L123" s="8">
        <v>400</v>
      </c>
      <c r="M123" s="3">
        <v>0</v>
      </c>
    </row>
    <row r="124" spans="1:13" x14ac:dyDescent="0.3">
      <c r="A124" s="11">
        <v>111</v>
      </c>
      <c r="B124" s="8" t="s">
        <v>13</v>
      </c>
      <c r="C124" s="1" t="s">
        <v>14</v>
      </c>
      <c r="D124" s="1" t="s">
        <v>73</v>
      </c>
      <c r="E124" s="8" t="s">
        <v>29</v>
      </c>
      <c r="F124" s="1" t="s">
        <v>30</v>
      </c>
      <c r="G124" s="1" t="s">
        <v>31</v>
      </c>
      <c r="H124" s="8" t="s">
        <v>42</v>
      </c>
      <c r="I124" s="1" t="s">
        <v>33</v>
      </c>
      <c r="J124" s="8" t="s">
        <v>21</v>
      </c>
      <c r="K124" s="1" t="s">
        <v>34</v>
      </c>
      <c r="L124" s="8">
        <v>280</v>
      </c>
      <c r="M124" s="3">
        <v>0</v>
      </c>
    </row>
    <row r="125" spans="1:13" x14ac:dyDescent="0.3">
      <c r="A125" s="11">
        <v>112</v>
      </c>
      <c r="B125" s="8" t="s">
        <v>35</v>
      </c>
      <c r="C125" s="1" t="s">
        <v>36</v>
      </c>
      <c r="D125" s="1" t="s">
        <v>73</v>
      </c>
      <c r="E125" s="8" t="s">
        <v>16</v>
      </c>
      <c r="F125" s="1" t="s">
        <v>17</v>
      </c>
      <c r="G125" s="1" t="s">
        <v>18</v>
      </c>
      <c r="H125" s="8" t="s">
        <v>19</v>
      </c>
      <c r="I125" s="1" t="s">
        <v>37</v>
      </c>
      <c r="J125" s="8" t="s">
        <v>38</v>
      </c>
      <c r="K125" s="1" t="s">
        <v>39</v>
      </c>
      <c r="L125" s="8">
        <v>550</v>
      </c>
      <c r="M125" s="3">
        <v>0</v>
      </c>
    </row>
    <row r="126" spans="1:13" x14ac:dyDescent="0.3">
      <c r="A126" s="11">
        <v>113</v>
      </c>
      <c r="B126" s="8" t="s">
        <v>35</v>
      </c>
      <c r="C126" s="1" t="s">
        <v>36</v>
      </c>
      <c r="D126" s="1" t="s">
        <v>73</v>
      </c>
      <c r="E126" s="8" t="s">
        <v>23</v>
      </c>
      <c r="F126" s="1" t="s">
        <v>24</v>
      </c>
      <c r="G126" s="1" t="s">
        <v>25</v>
      </c>
      <c r="H126" s="8" t="s">
        <v>26</v>
      </c>
      <c r="I126" s="1" t="s">
        <v>40</v>
      </c>
      <c r="J126" s="8" t="s">
        <v>38</v>
      </c>
      <c r="K126" s="1" t="s">
        <v>41</v>
      </c>
      <c r="L126" s="8">
        <v>1300</v>
      </c>
      <c r="M126" s="3">
        <v>0</v>
      </c>
    </row>
    <row r="127" spans="1:13" x14ac:dyDescent="0.3">
      <c r="A127" s="11">
        <v>114</v>
      </c>
      <c r="B127" s="8" t="s">
        <v>35</v>
      </c>
      <c r="C127" s="1" t="s">
        <v>36</v>
      </c>
      <c r="D127" s="1" t="s">
        <v>73</v>
      </c>
      <c r="E127" s="8" t="s">
        <v>29</v>
      </c>
      <c r="F127" s="1" t="s">
        <v>30</v>
      </c>
      <c r="G127" s="1" t="s">
        <v>31</v>
      </c>
      <c r="H127" s="8" t="s">
        <v>32</v>
      </c>
      <c r="I127" s="1" t="s">
        <v>43</v>
      </c>
      <c r="J127" s="8" t="s">
        <v>38</v>
      </c>
      <c r="K127" s="1" t="s">
        <v>44</v>
      </c>
      <c r="L127" s="8">
        <v>750</v>
      </c>
      <c r="M127" s="3">
        <v>0</v>
      </c>
    </row>
    <row r="128" spans="1:13" x14ac:dyDescent="0.3">
      <c r="A128" s="11">
        <v>115</v>
      </c>
      <c r="B128" s="8" t="s">
        <v>45</v>
      </c>
      <c r="C128" s="1" t="s">
        <v>46</v>
      </c>
      <c r="D128" s="1" t="s">
        <v>73</v>
      </c>
      <c r="E128" s="8" t="s">
        <v>16</v>
      </c>
      <c r="F128" s="1" t="s">
        <v>17</v>
      </c>
      <c r="G128" s="1" t="s">
        <v>18</v>
      </c>
      <c r="H128" s="8" t="s">
        <v>19</v>
      </c>
      <c r="I128" s="1" t="s">
        <v>48</v>
      </c>
      <c r="J128" s="8" t="s">
        <v>49</v>
      </c>
      <c r="K128" s="1" t="s">
        <v>50</v>
      </c>
      <c r="L128" s="8">
        <v>140</v>
      </c>
      <c r="M128" s="3">
        <v>0</v>
      </c>
    </row>
    <row r="129" spans="1:13" x14ac:dyDescent="0.3">
      <c r="A129" s="11">
        <v>116</v>
      </c>
      <c r="B129" s="8" t="s">
        <v>45</v>
      </c>
      <c r="C129" s="1" t="s">
        <v>46</v>
      </c>
      <c r="D129" s="1" t="s">
        <v>73</v>
      </c>
      <c r="E129" s="8" t="s">
        <v>23</v>
      </c>
      <c r="F129" s="1"/>
      <c r="G129" s="1" t="s">
        <v>25</v>
      </c>
      <c r="H129" s="8" t="s">
        <v>26</v>
      </c>
      <c r="I129" s="1" t="s">
        <v>51</v>
      </c>
      <c r="J129" s="8" t="s">
        <v>49</v>
      </c>
      <c r="K129" s="1" t="s">
        <v>52</v>
      </c>
      <c r="L129" s="8">
        <v>300</v>
      </c>
      <c r="M129" s="3">
        <v>0</v>
      </c>
    </row>
    <row r="130" spans="1:13" x14ac:dyDescent="0.3">
      <c r="A130" s="11">
        <v>117</v>
      </c>
      <c r="B130" s="8" t="s">
        <v>45</v>
      </c>
      <c r="C130" s="1" t="s">
        <v>46</v>
      </c>
      <c r="D130" s="1" t="s">
        <v>73</v>
      </c>
      <c r="E130" s="8" t="s">
        <v>29</v>
      </c>
      <c r="F130" s="1" t="s">
        <v>30</v>
      </c>
      <c r="G130" s="1" t="s">
        <v>31</v>
      </c>
      <c r="H130" s="8" t="s">
        <v>32</v>
      </c>
      <c r="I130" s="1" t="s">
        <v>53</v>
      </c>
      <c r="J130" s="8" t="s">
        <v>49</v>
      </c>
      <c r="K130" s="1" t="s">
        <v>54</v>
      </c>
      <c r="L130" s="8">
        <v>220</v>
      </c>
      <c r="M130" s="3">
        <v>0</v>
      </c>
    </row>
    <row r="131" spans="1:13" x14ac:dyDescent="0.3">
      <c r="A131" s="11">
        <v>118</v>
      </c>
      <c r="B131" s="8" t="s">
        <v>55</v>
      </c>
      <c r="C131" s="1" t="s">
        <v>56</v>
      </c>
      <c r="D131" s="1" t="s">
        <v>73</v>
      </c>
      <c r="E131" s="8" t="s">
        <v>16</v>
      </c>
      <c r="F131" s="1" t="s">
        <v>17</v>
      </c>
      <c r="G131" s="1" t="s">
        <v>18</v>
      </c>
      <c r="H131" s="8" t="s">
        <v>19</v>
      </c>
      <c r="I131" s="1" t="s">
        <v>57</v>
      </c>
      <c r="J131" s="8" t="s">
        <v>58</v>
      </c>
      <c r="K131" s="1" t="s">
        <v>59</v>
      </c>
      <c r="L131" s="8">
        <v>130</v>
      </c>
      <c r="M131" s="3">
        <v>0</v>
      </c>
    </row>
    <row r="132" spans="1:13" x14ac:dyDescent="0.3">
      <c r="A132" s="11">
        <v>119</v>
      </c>
      <c r="B132" s="8" t="s">
        <v>55</v>
      </c>
      <c r="C132" s="1" t="s">
        <v>56</v>
      </c>
      <c r="D132" s="1" t="s">
        <v>73</v>
      </c>
      <c r="E132" s="8" t="s">
        <v>23</v>
      </c>
      <c r="F132" s="1" t="s">
        <v>24</v>
      </c>
      <c r="G132" s="1" t="s">
        <v>25</v>
      </c>
      <c r="H132" s="8" t="s">
        <v>26</v>
      </c>
      <c r="I132" s="1" t="s">
        <v>61</v>
      </c>
      <c r="J132" s="8" t="s">
        <v>58</v>
      </c>
      <c r="K132" s="1" t="s">
        <v>62</v>
      </c>
      <c r="L132" s="8">
        <v>290</v>
      </c>
      <c r="M132" s="3">
        <v>0</v>
      </c>
    </row>
    <row r="133" spans="1:13" x14ac:dyDescent="0.3">
      <c r="A133" s="11">
        <v>119</v>
      </c>
      <c r="B133" s="8" t="s">
        <v>55</v>
      </c>
      <c r="C133" s="1" t="s">
        <v>56</v>
      </c>
      <c r="D133" s="1" t="s">
        <v>73</v>
      </c>
      <c r="E133" s="8" t="s">
        <v>23</v>
      </c>
      <c r="F133" s="1" t="s">
        <v>24</v>
      </c>
      <c r="G133" s="1" t="s">
        <v>25</v>
      </c>
      <c r="H133" s="8" t="s">
        <v>26</v>
      </c>
      <c r="I133" s="1" t="s">
        <v>61</v>
      </c>
      <c r="J133" s="8" t="s">
        <v>58</v>
      </c>
      <c r="K133" s="1" t="s">
        <v>62</v>
      </c>
      <c r="L133" s="8">
        <v>290</v>
      </c>
      <c r="M133" s="3">
        <v>0</v>
      </c>
    </row>
    <row r="134" spans="1:13" x14ac:dyDescent="0.3">
      <c r="A134" s="11">
        <v>120</v>
      </c>
      <c r="B134" s="8" t="s">
        <v>55</v>
      </c>
      <c r="C134" s="1" t="s">
        <v>56</v>
      </c>
      <c r="D134" s="1" t="s">
        <v>73</v>
      </c>
      <c r="E134" s="8" t="s">
        <v>29</v>
      </c>
      <c r="F134" s="1" t="s">
        <v>30</v>
      </c>
      <c r="G134" s="1" t="s">
        <v>31</v>
      </c>
      <c r="H134" s="8" t="s">
        <v>32</v>
      </c>
      <c r="I134" s="1" t="s">
        <v>63</v>
      </c>
      <c r="J134" s="8" t="s">
        <v>58</v>
      </c>
      <c r="K134" s="1" t="s">
        <v>64</v>
      </c>
      <c r="L134" s="8">
        <v>270</v>
      </c>
      <c r="M134" s="3">
        <v>0</v>
      </c>
    </row>
    <row r="135" spans="1:13" x14ac:dyDescent="0.3">
      <c r="A135" s="11">
        <v>121</v>
      </c>
      <c r="B135" s="8" t="s">
        <v>13</v>
      </c>
      <c r="C135" s="1" t="s">
        <v>14</v>
      </c>
      <c r="D135" s="1" t="s">
        <v>74</v>
      </c>
      <c r="E135" s="8" t="s">
        <v>16</v>
      </c>
      <c r="F135" s="1" t="s">
        <v>17</v>
      </c>
      <c r="G135" s="1" t="s">
        <v>18</v>
      </c>
      <c r="H135" s="8" t="s">
        <v>19</v>
      </c>
      <c r="I135" s="1" t="s">
        <v>20</v>
      </c>
      <c r="J135" s="8" t="s">
        <v>21</v>
      </c>
      <c r="K135" s="1" t="s">
        <v>22</v>
      </c>
      <c r="L135" s="8">
        <v>180</v>
      </c>
      <c r="M135" s="3">
        <v>15</v>
      </c>
    </row>
    <row r="136" spans="1:13" x14ac:dyDescent="0.3">
      <c r="A136" s="11">
        <v>122</v>
      </c>
      <c r="B136" s="8" t="s">
        <v>13</v>
      </c>
      <c r="C136" s="1" t="s">
        <v>14</v>
      </c>
      <c r="D136" s="1" t="s">
        <v>74</v>
      </c>
      <c r="E136" s="8" t="s">
        <v>23</v>
      </c>
      <c r="F136" s="1" t="s">
        <v>24</v>
      </c>
      <c r="G136" s="1" t="s">
        <v>25</v>
      </c>
      <c r="H136" s="8" t="s">
        <v>60</v>
      </c>
      <c r="I136" s="1" t="s">
        <v>27</v>
      </c>
      <c r="J136" s="8" t="s">
        <v>21</v>
      </c>
      <c r="K136" s="1" t="s">
        <v>28</v>
      </c>
      <c r="L136" s="8">
        <v>450</v>
      </c>
      <c r="M136" s="3">
        <v>15</v>
      </c>
    </row>
    <row r="137" spans="1:13" x14ac:dyDescent="0.3">
      <c r="A137" s="11">
        <v>123</v>
      </c>
      <c r="B137" s="8" t="s">
        <v>13</v>
      </c>
      <c r="C137" s="1" t="s">
        <v>14</v>
      </c>
      <c r="D137" s="1" t="s">
        <v>74</v>
      </c>
      <c r="E137" s="8" t="s">
        <v>29</v>
      </c>
      <c r="F137" s="1" t="s">
        <v>30</v>
      </c>
      <c r="G137" s="1" t="s">
        <v>31</v>
      </c>
      <c r="H137" s="8" t="s">
        <v>32</v>
      </c>
      <c r="I137" s="1" t="s">
        <v>33</v>
      </c>
      <c r="J137" s="8" t="s">
        <v>21</v>
      </c>
      <c r="K137" s="1" t="s">
        <v>34</v>
      </c>
      <c r="L137" s="8">
        <v>300</v>
      </c>
      <c r="M137" s="3">
        <v>15</v>
      </c>
    </row>
    <row r="138" spans="1:13" x14ac:dyDescent="0.3">
      <c r="A138" s="11">
        <v>124</v>
      </c>
      <c r="B138" s="8" t="s">
        <v>35</v>
      </c>
      <c r="C138" s="1" t="s">
        <v>36</v>
      </c>
      <c r="D138" s="1" t="s">
        <v>74</v>
      </c>
      <c r="E138" s="8" t="s">
        <v>16</v>
      </c>
      <c r="F138" s="1" t="s">
        <v>17</v>
      </c>
      <c r="G138" s="1" t="s">
        <v>18</v>
      </c>
      <c r="H138" s="8" t="s">
        <v>19</v>
      </c>
      <c r="I138" s="1" t="s">
        <v>37</v>
      </c>
      <c r="J138" s="8" t="s">
        <v>38</v>
      </c>
      <c r="K138" s="1" t="s">
        <v>39</v>
      </c>
      <c r="L138" s="8">
        <v>600</v>
      </c>
      <c r="M138" s="3">
        <v>15</v>
      </c>
    </row>
    <row r="139" spans="1:13" x14ac:dyDescent="0.3">
      <c r="A139" s="11">
        <v>125</v>
      </c>
      <c r="B139" s="8" t="s">
        <v>35</v>
      </c>
      <c r="C139" s="1" t="s">
        <v>36</v>
      </c>
      <c r="D139" s="1" t="s">
        <v>74</v>
      </c>
      <c r="E139" s="8" t="s">
        <v>23</v>
      </c>
      <c r="F139" s="1" t="s">
        <v>24</v>
      </c>
      <c r="G139" s="1" t="s">
        <v>25</v>
      </c>
      <c r="H139" s="8" t="s">
        <v>26</v>
      </c>
      <c r="I139" s="1" t="s">
        <v>40</v>
      </c>
      <c r="J139" s="8" t="s">
        <v>38</v>
      </c>
      <c r="K139" s="1" t="s">
        <v>41</v>
      </c>
      <c r="L139" s="8">
        <v>1500</v>
      </c>
      <c r="M139" s="3">
        <v>15</v>
      </c>
    </row>
    <row r="140" spans="1:13" x14ac:dyDescent="0.3">
      <c r="A140" s="11">
        <v>126</v>
      </c>
      <c r="B140" s="8" t="s">
        <v>35</v>
      </c>
      <c r="C140" s="1" t="s">
        <v>36</v>
      </c>
      <c r="D140" s="1" t="s">
        <v>74</v>
      </c>
      <c r="E140" s="8" t="s">
        <v>29</v>
      </c>
      <c r="F140" s="1" t="s">
        <v>30</v>
      </c>
      <c r="G140" s="1" t="s">
        <v>31</v>
      </c>
      <c r="H140" s="8" t="s">
        <v>32</v>
      </c>
      <c r="I140" s="1" t="s">
        <v>43</v>
      </c>
      <c r="J140" s="8" t="s">
        <v>38</v>
      </c>
      <c r="K140" s="1" t="s">
        <v>44</v>
      </c>
      <c r="L140" s="8">
        <v>800</v>
      </c>
      <c r="M140" s="3">
        <v>15</v>
      </c>
    </row>
    <row r="141" spans="1:13" x14ac:dyDescent="0.3">
      <c r="A141" s="11">
        <v>127</v>
      </c>
      <c r="B141" s="8" t="s">
        <v>45</v>
      </c>
      <c r="C141" s="1" t="s">
        <v>46</v>
      </c>
      <c r="D141" s="1" t="s">
        <v>74</v>
      </c>
      <c r="E141" s="8" t="s">
        <v>16</v>
      </c>
      <c r="F141" s="1" t="s">
        <v>17</v>
      </c>
      <c r="G141" s="1" t="s">
        <v>18</v>
      </c>
      <c r="H141" s="8" t="s">
        <v>19</v>
      </c>
      <c r="I141" s="1" t="s">
        <v>48</v>
      </c>
      <c r="J141" s="8" t="s">
        <v>49</v>
      </c>
      <c r="K141" s="1" t="s">
        <v>50</v>
      </c>
      <c r="L141" s="8">
        <v>160</v>
      </c>
      <c r="M141" s="3">
        <v>15</v>
      </c>
    </row>
    <row r="142" spans="1:13" x14ac:dyDescent="0.3">
      <c r="A142" s="11">
        <v>128</v>
      </c>
      <c r="B142" s="8" t="s">
        <v>45</v>
      </c>
      <c r="C142" s="1" t="s">
        <v>46</v>
      </c>
      <c r="D142" s="1" t="s">
        <v>74</v>
      </c>
      <c r="E142" s="8" t="s">
        <v>23</v>
      </c>
      <c r="F142" s="1" t="s">
        <v>24</v>
      </c>
      <c r="G142" s="1" t="s">
        <v>25</v>
      </c>
      <c r="H142" s="8" t="s">
        <v>26</v>
      </c>
      <c r="I142" s="1" t="s">
        <v>51</v>
      </c>
      <c r="J142" s="8" t="s">
        <v>49</v>
      </c>
      <c r="K142" s="1" t="s">
        <v>52</v>
      </c>
      <c r="L142" s="8">
        <v>320</v>
      </c>
      <c r="M142" s="3">
        <v>15</v>
      </c>
    </row>
    <row r="143" spans="1:13" x14ac:dyDescent="0.3">
      <c r="A143" s="11">
        <v>129</v>
      </c>
      <c r="B143" s="8" t="s">
        <v>45</v>
      </c>
      <c r="C143" s="1" t="s">
        <v>46</v>
      </c>
      <c r="D143" s="1" t="s">
        <v>74</v>
      </c>
      <c r="E143" s="8" t="s">
        <v>29</v>
      </c>
      <c r="F143" s="1" t="s">
        <v>30</v>
      </c>
      <c r="G143" s="1" t="s">
        <v>31</v>
      </c>
      <c r="H143" s="8" t="s">
        <v>32</v>
      </c>
      <c r="I143" s="1" t="s">
        <v>53</v>
      </c>
      <c r="J143" s="8" t="s">
        <v>49</v>
      </c>
      <c r="K143" s="1" t="s">
        <v>54</v>
      </c>
      <c r="L143" s="8">
        <v>250</v>
      </c>
      <c r="M143" s="3">
        <v>15</v>
      </c>
    </row>
    <row r="144" spans="1:13" x14ac:dyDescent="0.3">
      <c r="A144" s="11">
        <v>130</v>
      </c>
      <c r="B144" s="8" t="s">
        <v>55</v>
      </c>
      <c r="C144" s="1" t="s">
        <v>56</v>
      </c>
      <c r="D144" s="1" t="s">
        <v>74</v>
      </c>
      <c r="E144" s="8" t="s">
        <v>16</v>
      </c>
      <c r="F144" s="1" t="s">
        <v>17</v>
      </c>
      <c r="G144" s="1" t="s">
        <v>18</v>
      </c>
      <c r="H144" s="8" t="s">
        <v>19</v>
      </c>
      <c r="I144" s="1" t="s">
        <v>57</v>
      </c>
      <c r="J144" s="8" t="s">
        <v>58</v>
      </c>
      <c r="K144" s="1" t="s">
        <v>59</v>
      </c>
      <c r="L144" s="8">
        <v>140</v>
      </c>
      <c r="M144" s="3">
        <v>15</v>
      </c>
    </row>
    <row r="145" spans="1:13" x14ac:dyDescent="0.3">
      <c r="A145" s="11">
        <v>131</v>
      </c>
      <c r="B145" s="8" t="s">
        <v>55</v>
      </c>
      <c r="C145" s="1" t="s">
        <v>56</v>
      </c>
      <c r="D145" s="1" t="s">
        <v>74</v>
      </c>
      <c r="E145" s="8" t="s">
        <v>23</v>
      </c>
      <c r="F145" s="1" t="s">
        <v>24</v>
      </c>
      <c r="G145" s="1" t="s">
        <v>25</v>
      </c>
      <c r="H145" s="8" t="s">
        <v>26</v>
      </c>
      <c r="I145" s="1" t="s">
        <v>61</v>
      </c>
      <c r="J145" s="8" t="s">
        <v>58</v>
      </c>
      <c r="K145" s="1" t="s">
        <v>62</v>
      </c>
      <c r="L145" s="8">
        <v>310</v>
      </c>
      <c r="M145" s="3">
        <v>15</v>
      </c>
    </row>
    <row r="146" spans="1:13" x14ac:dyDescent="0.3">
      <c r="A146" s="11">
        <v>132</v>
      </c>
      <c r="B146" s="8" t="s">
        <v>55</v>
      </c>
      <c r="C146" s="1" t="s">
        <v>56</v>
      </c>
      <c r="D146" s="1" t="s">
        <v>74</v>
      </c>
      <c r="E146" s="8" t="s">
        <v>29</v>
      </c>
      <c r="F146" s="1" t="s">
        <v>30</v>
      </c>
      <c r="G146" s="1" t="s">
        <v>31</v>
      </c>
      <c r="H146" s="8" t="s">
        <v>32</v>
      </c>
      <c r="I146" s="1" t="s">
        <v>63</v>
      </c>
      <c r="J146" s="8" t="s">
        <v>58</v>
      </c>
      <c r="K146" s="1" t="s">
        <v>64</v>
      </c>
      <c r="L146" s="8">
        <v>290</v>
      </c>
      <c r="M146" s="3">
        <v>15</v>
      </c>
    </row>
    <row r="147" spans="1:13" x14ac:dyDescent="0.3">
      <c r="A147" s="11">
        <v>132</v>
      </c>
      <c r="B147" s="8" t="s">
        <v>55</v>
      </c>
      <c r="C147" s="1" t="s">
        <v>56</v>
      </c>
      <c r="D147" s="1" t="s">
        <v>74</v>
      </c>
      <c r="E147" s="8" t="s">
        <v>29</v>
      </c>
      <c r="F147" s="1" t="s">
        <v>30</v>
      </c>
      <c r="G147" s="1" t="s">
        <v>31</v>
      </c>
      <c r="H147" s="8" t="s">
        <v>32</v>
      </c>
      <c r="I147" s="1" t="s">
        <v>63</v>
      </c>
      <c r="J147" s="8" t="s">
        <v>58</v>
      </c>
      <c r="K147" s="1" t="s">
        <v>64</v>
      </c>
      <c r="L147" s="8">
        <v>290</v>
      </c>
      <c r="M147" s="3">
        <v>15</v>
      </c>
    </row>
    <row r="148" spans="1:13" x14ac:dyDescent="0.3">
      <c r="A148" s="11">
        <v>133</v>
      </c>
      <c r="B148" s="8" t="s">
        <v>13</v>
      </c>
      <c r="C148" s="1" t="s">
        <v>14</v>
      </c>
      <c r="D148" s="1" t="s">
        <v>75</v>
      </c>
      <c r="E148" s="8" t="s">
        <v>16</v>
      </c>
      <c r="F148" s="1" t="s">
        <v>17</v>
      </c>
      <c r="G148" s="1" t="s">
        <v>18</v>
      </c>
      <c r="H148" s="8" t="s">
        <v>19</v>
      </c>
      <c r="I148" s="1" t="s">
        <v>20</v>
      </c>
      <c r="J148" s="8" t="s">
        <v>21</v>
      </c>
      <c r="K148" s="1" t="s">
        <v>22</v>
      </c>
      <c r="L148" s="8">
        <v>250</v>
      </c>
      <c r="M148" s="3">
        <v>20</v>
      </c>
    </row>
    <row r="149" spans="1:13" x14ac:dyDescent="0.3">
      <c r="A149" s="11">
        <v>134</v>
      </c>
      <c r="B149" s="8" t="s">
        <v>13</v>
      </c>
      <c r="C149" s="1" t="s">
        <v>14</v>
      </c>
      <c r="D149" s="1" t="s">
        <v>75</v>
      </c>
      <c r="E149" s="8" t="s">
        <v>23</v>
      </c>
      <c r="F149" s="1" t="s">
        <v>24</v>
      </c>
      <c r="G149" s="1" t="s">
        <v>25</v>
      </c>
      <c r="H149" s="8" t="s">
        <v>26</v>
      </c>
      <c r="I149" s="1" t="s">
        <v>27</v>
      </c>
      <c r="J149" s="8" t="s">
        <v>21</v>
      </c>
      <c r="K149" s="1" t="s">
        <v>28</v>
      </c>
      <c r="L149" s="8">
        <v>600</v>
      </c>
      <c r="M149" s="3">
        <v>20</v>
      </c>
    </row>
    <row r="150" spans="1:13" x14ac:dyDescent="0.3">
      <c r="A150" s="11">
        <v>134</v>
      </c>
      <c r="B150" s="8" t="s">
        <v>13</v>
      </c>
      <c r="C150" s="1" t="s">
        <v>14</v>
      </c>
      <c r="D150" s="1" t="s">
        <v>75</v>
      </c>
      <c r="E150" s="8" t="s">
        <v>23</v>
      </c>
      <c r="F150" s="1" t="s">
        <v>24</v>
      </c>
      <c r="G150" s="1" t="s">
        <v>25</v>
      </c>
      <c r="H150" s="8" t="s">
        <v>26</v>
      </c>
      <c r="I150" s="1" t="s">
        <v>27</v>
      </c>
      <c r="J150" s="8" t="s">
        <v>21</v>
      </c>
      <c r="K150" s="1" t="s">
        <v>28</v>
      </c>
      <c r="L150" s="8">
        <v>600</v>
      </c>
      <c r="M150" s="3">
        <v>20</v>
      </c>
    </row>
    <row r="151" spans="1:13" x14ac:dyDescent="0.3">
      <c r="A151" s="11">
        <v>135</v>
      </c>
      <c r="B151" s="8" t="s">
        <v>13</v>
      </c>
      <c r="C151" s="1" t="s">
        <v>14</v>
      </c>
      <c r="D151" s="1" t="s">
        <v>75</v>
      </c>
      <c r="E151" s="8" t="s">
        <v>29</v>
      </c>
      <c r="F151" s="1" t="s">
        <v>30</v>
      </c>
      <c r="G151" s="1" t="s">
        <v>31</v>
      </c>
      <c r="H151" s="8" t="s">
        <v>42</v>
      </c>
      <c r="I151" s="1" t="s">
        <v>33</v>
      </c>
      <c r="J151" s="8" t="s">
        <v>21</v>
      </c>
      <c r="K151" s="1" t="s">
        <v>34</v>
      </c>
      <c r="L151" s="8">
        <v>400</v>
      </c>
      <c r="M151" s="3">
        <v>20</v>
      </c>
    </row>
    <row r="152" spans="1:13" x14ac:dyDescent="0.3">
      <c r="A152" s="11">
        <v>136</v>
      </c>
      <c r="B152" s="8" t="s">
        <v>35</v>
      </c>
      <c r="C152" s="1" t="s">
        <v>36</v>
      </c>
      <c r="D152" s="1" t="s">
        <v>75</v>
      </c>
      <c r="E152" s="8" t="s">
        <v>16</v>
      </c>
      <c r="F152" s="1" t="s">
        <v>17</v>
      </c>
      <c r="G152" s="1" t="s">
        <v>18</v>
      </c>
      <c r="H152" s="8" t="s">
        <v>19</v>
      </c>
      <c r="I152" s="1" t="s">
        <v>37</v>
      </c>
      <c r="J152" s="8" t="s">
        <v>38</v>
      </c>
      <c r="K152" s="1" t="s">
        <v>39</v>
      </c>
      <c r="L152" s="8">
        <v>800</v>
      </c>
      <c r="M152" s="3">
        <v>20</v>
      </c>
    </row>
    <row r="153" spans="1:13" x14ac:dyDescent="0.3">
      <c r="A153" s="11">
        <v>137</v>
      </c>
      <c r="B153" s="8" t="s">
        <v>35</v>
      </c>
      <c r="C153" s="1" t="s">
        <v>36</v>
      </c>
      <c r="D153" s="1" t="s">
        <v>75</v>
      </c>
      <c r="E153" s="8" t="s">
        <v>23</v>
      </c>
      <c r="F153" s="1"/>
      <c r="G153" s="1" t="s">
        <v>25</v>
      </c>
      <c r="H153" s="8" t="s">
        <v>60</v>
      </c>
      <c r="I153" s="1" t="s">
        <v>40</v>
      </c>
      <c r="J153" s="8" t="s">
        <v>38</v>
      </c>
      <c r="K153" s="1" t="s">
        <v>41</v>
      </c>
      <c r="L153" s="8">
        <v>2000</v>
      </c>
      <c r="M153" s="3">
        <v>20</v>
      </c>
    </row>
    <row r="154" spans="1:13" x14ac:dyDescent="0.3">
      <c r="A154" s="11">
        <v>138</v>
      </c>
      <c r="B154" s="8" t="s">
        <v>35</v>
      </c>
      <c r="C154" s="1" t="s">
        <v>36</v>
      </c>
      <c r="D154" s="1" t="s">
        <v>75</v>
      </c>
      <c r="E154" s="8" t="s">
        <v>29</v>
      </c>
      <c r="F154" s="1" t="s">
        <v>30</v>
      </c>
      <c r="G154" s="1" t="s">
        <v>31</v>
      </c>
      <c r="H154" s="8" t="s">
        <v>32</v>
      </c>
      <c r="I154" s="1" t="s">
        <v>43</v>
      </c>
      <c r="J154" s="8" t="s">
        <v>38</v>
      </c>
      <c r="K154" s="1" t="s">
        <v>44</v>
      </c>
      <c r="L154" s="8">
        <v>1200</v>
      </c>
      <c r="M154" s="3">
        <v>20</v>
      </c>
    </row>
    <row r="155" spans="1:13" x14ac:dyDescent="0.3">
      <c r="A155" s="11">
        <v>138</v>
      </c>
      <c r="B155" s="8" t="s">
        <v>35</v>
      </c>
      <c r="C155" s="1" t="s">
        <v>36</v>
      </c>
      <c r="D155" s="1" t="s">
        <v>75</v>
      </c>
      <c r="E155" s="8" t="s">
        <v>29</v>
      </c>
      <c r="F155" s="1" t="s">
        <v>30</v>
      </c>
      <c r="G155" s="1" t="s">
        <v>31</v>
      </c>
      <c r="H155" s="8" t="s">
        <v>32</v>
      </c>
      <c r="I155" s="1" t="s">
        <v>43</v>
      </c>
      <c r="J155" s="8" t="s">
        <v>38</v>
      </c>
      <c r="K155" s="1" t="s">
        <v>44</v>
      </c>
      <c r="L155" s="8">
        <v>1200</v>
      </c>
      <c r="M155" s="3">
        <v>20</v>
      </c>
    </row>
    <row r="156" spans="1:13" x14ac:dyDescent="0.3">
      <c r="A156" s="11">
        <v>139</v>
      </c>
      <c r="B156" s="8" t="s">
        <v>45</v>
      </c>
      <c r="C156" s="1" t="s">
        <v>46</v>
      </c>
      <c r="D156" s="1" t="s">
        <v>75</v>
      </c>
      <c r="E156" s="8" t="s">
        <v>16</v>
      </c>
      <c r="F156" s="1" t="s">
        <v>17</v>
      </c>
      <c r="G156" s="1" t="s">
        <v>18</v>
      </c>
      <c r="H156" s="8" t="s">
        <v>47</v>
      </c>
      <c r="I156" s="1" t="s">
        <v>48</v>
      </c>
      <c r="J156" s="8" t="s">
        <v>49</v>
      </c>
      <c r="K156" s="1" t="s">
        <v>50</v>
      </c>
      <c r="L156" s="8">
        <v>200</v>
      </c>
      <c r="M156" s="3">
        <v>20</v>
      </c>
    </row>
    <row r="157" spans="1:13" x14ac:dyDescent="0.3">
      <c r="A157" s="11">
        <v>140</v>
      </c>
      <c r="B157" s="8" t="s">
        <v>45</v>
      </c>
      <c r="C157" s="1" t="s">
        <v>46</v>
      </c>
      <c r="D157" s="1" t="s">
        <v>75</v>
      </c>
      <c r="E157" s="8" t="s">
        <v>23</v>
      </c>
      <c r="F157" s="1" t="s">
        <v>24</v>
      </c>
      <c r="G157" s="1" t="s">
        <v>25</v>
      </c>
      <c r="H157" s="8" t="s">
        <v>60</v>
      </c>
      <c r="I157" s="1" t="s">
        <v>51</v>
      </c>
      <c r="J157" s="8" t="s">
        <v>49</v>
      </c>
      <c r="K157" s="1" t="s">
        <v>52</v>
      </c>
      <c r="L157" s="8">
        <v>400</v>
      </c>
      <c r="M157" s="3">
        <v>20</v>
      </c>
    </row>
    <row r="158" spans="1:13" x14ac:dyDescent="0.3">
      <c r="A158" s="11">
        <v>141</v>
      </c>
      <c r="B158" s="8" t="s">
        <v>45</v>
      </c>
      <c r="C158" s="1" t="s">
        <v>46</v>
      </c>
      <c r="D158" s="1" t="s">
        <v>75</v>
      </c>
      <c r="E158" s="8" t="s">
        <v>29</v>
      </c>
      <c r="F158" s="1"/>
      <c r="G158" s="1" t="s">
        <v>31</v>
      </c>
      <c r="H158" s="8" t="s">
        <v>32</v>
      </c>
      <c r="I158" s="1" t="s">
        <v>53</v>
      </c>
      <c r="J158" s="8" t="s">
        <v>49</v>
      </c>
      <c r="K158" s="1" t="s">
        <v>54</v>
      </c>
      <c r="L158" s="8">
        <v>350</v>
      </c>
      <c r="M158" s="3">
        <v>20</v>
      </c>
    </row>
    <row r="159" spans="1:13" x14ac:dyDescent="0.3">
      <c r="A159" s="11">
        <v>142</v>
      </c>
      <c r="B159" s="8" t="s">
        <v>55</v>
      </c>
      <c r="C159" s="1" t="s">
        <v>56</v>
      </c>
      <c r="D159" s="1" t="s">
        <v>75</v>
      </c>
      <c r="E159" s="8" t="s">
        <v>16</v>
      </c>
      <c r="F159" s="1" t="s">
        <v>17</v>
      </c>
      <c r="G159" s="1" t="s">
        <v>18</v>
      </c>
      <c r="H159" s="8" t="s">
        <v>19</v>
      </c>
      <c r="I159" s="1" t="s">
        <v>57</v>
      </c>
      <c r="J159" s="8" t="s">
        <v>58</v>
      </c>
      <c r="K159" s="1" t="s">
        <v>59</v>
      </c>
      <c r="L159" s="8">
        <v>180</v>
      </c>
      <c r="M159" s="3">
        <v>20</v>
      </c>
    </row>
    <row r="160" spans="1:13" x14ac:dyDescent="0.3">
      <c r="A160" s="11">
        <v>142</v>
      </c>
      <c r="B160" s="8" t="s">
        <v>55</v>
      </c>
      <c r="C160" s="1" t="s">
        <v>56</v>
      </c>
      <c r="D160" s="1" t="s">
        <v>75</v>
      </c>
      <c r="E160" s="8" t="s">
        <v>16</v>
      </c>
      <c r="F160" s="1" t="s">
        <v>17</v>
      </c>
      <c r="G160" s="1" t="s">
        <v>18</v>
      </c>
      <c r="H160" s="8" t="s">
        <v>19</v>
      </c>
      <c r="I160" s="1" t="s">
        <v>57</v>
      </c>
      <c r="J160" s="8" t="s">
        <v>58</v>
      </c>
      <c r="K160" s="1" t="s">
        <v>59</v>
      </c>
      <c r="L160" s="8">
        <v>180</v>
      </c>
      <c r="M160" s="3">
        <v>20</v>
      </c>
    </row>
    <row r="161" spans="1:13" x14ac:dyDescent="0.3">
      <c r="A161" s="11">
        <v>143</v>
      </c>
      <c r="B161" s="8" t="s">
        <v>55</v>
      </c>
      <c r="C161" s="1" t="s">
        <v>56</v>
      </c>
      <c r="D161" s="1" t="s">
        <v>75</v>
      </c>
      <c r="E161" s="8" t="s">
        <v>23</v>
      </c>
      <c r="F161" s="1" t="s">
        <v>24</v>
      </c>
      <c r="G161" s="1" t="s">
        <v>25</v>
      </c>
      <c r="H161" s="8" t="s">
        <v>26</v>
      </c>
      <c r="I161" s="1" t="s">
        <v>61</v>
      </c>
      <c r="J161" s="8" t="s">
        <v>58</v>
      </c>
      <c r="K161" s="1" t="s">
        <v>62</v>
      </c>
      <c r="L161" s="8">
        <v>400</v>
      </c>
      <c r="M161" s="3">
        <v>20</v>
      </c>
    </row>
    <row r="162" spans="1:13" x14ac:dyDescent="0.3">
      <c r="A162" s="12">
        <v>144</v>
      </c>
      <c r="B162" s="9" t="s">
        <v>55</v>
      </c>
      <c r="C162" s="2" t="s">
        <v>56</v>
      </c>
      <c r="D162" s="2" t="s">
        <v>75</v>
      </c>
      <c r="E162" s="9" t="s">
        <v>29</v>
      </c>
      <c r="F162" s="2" t="s">
        <v>30</v>
      </c>
      <c r="G162" s="2" t="s">
        <v>31</v>
      </c>
      <c r="H162" s="9" t="s">
        <v>32</v>
      </c>
      <c r="I162" s="2" t="s">
        <v>63</v>
      </c>
      <c r="J162" s="9" t="s">
        <v>58</v>
      </c>
      <c r="K162" s="2" t="s">
        <v>64</v>
      </c>
      <c r="L162" s="9">
        <v>360</v>
      </c>
      <c r="M162" s="4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1857D-582E-4C35-AF5B-DDE64DB09355}">
  <sheetPr>
    <tabColor theme="9" tint="0.59999389629810485"/>
  </sheetPr>
  <dimension ref="A1:Z162"/>
  <sheetViews>
    <sheetView showGridLines="0" tabSelected="1" workbookViewId="0">
      <pane ySplit="1" topLeftCell="A2" activePane="bottomLeft" state="frozen"/>
      <selection pane="bottomLeft" activeCell="D5" sqref="D5"/>
    </sheetView>
  </sheetViews>
  <sheetFormatPr defaultRowHeight="14.4" x14ac:dyDescent="0.3"/>
  <cols>
    <col min="1" max="1" width="17.88671875" style="10" bestFit="1" customWidth="1"/>
    <col min="2" max="2" width="20.5546875" style="10" hidden="1" customWidth="1"/>
    <col min="3" max="3" width="20.33203125" hidden="1" customWidth="1"/>
    <col min="4" max="4" width="11.44140625" bestFit="1" customWidth="1"/>
    <col min="5" max="5" width="12.77734375" style="10" bestFit="1" customWidth="1"/>
    <col min="6" max="6" width="15.6640625" hidden="1" customWidth="1"/>
    <col min="7" max="7" width="13.88671875" style="15" hidden="1" customWidth="1"/>
    <col min="8" max="8" width="46.5546875" hidden="1" customWidth="1"/>
    <col min="9" max="9" width="27" style="10" hidden="1" customWidth="1"/>
    <col min="10" max="10" width="24.77734375" hidden="1" customWidth="1"/>
    <col min="11" max="11" width="15.33203125" style="10" hidden="1" customWidth="1"/>
    <col min="12" max="12" width="15.33203125" bestFit="1" customWidth="1"/>
    <col min="13" max="13" width="17.88671875" bestFit="1" customWidth="1"/>
    <col min="14" max="14" width="26.5546875" bestFit="1" customWidth="1"/>
    <col min="15" max="15" width="17.109375" bestFit="1" customWidth="1"/>
    <col min="16" max="16" width="19.5546875" hidden="1" customWidth="1"/>
    <col min="17" max="17" width="14.88671875" bestFit="1" customWidth="1"/>
    <col min="18" max="18" width="15.44140625" bestFit="1" customWidth="1"/>
    <col min="19" max="19" width="16.109375" bestFit="1" customWidth="1"/>
    <col min="20" max="20" width="21.21875" bestFit="1" customWidth="1"/>
    <col min="21" max="21" width="20.77734375" customWidth="1"/>
    <col min="22" max="22" width="18.33203125" hidden="1" customWidth="1"/>
    <col min="23" max="23" width="18.5546875" hidden="1" customWidth="1"/>
    <col min="24" max="24" width="15.21875" hidden="1" customWidth="1"/>
    <col min="25" max="25" width="19" bestFit="1" customWidth="1"/>
    <col min="26" max="26" width="12.77734375" bestFit="1" customWidth="1"/>
  </cols>
  <sheetData>
    <row r="1" spans="1:26" ht="37.5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99</v>
      </c>
      <c r="F1" s="6" t="s">
        <v>4</v>
      </c>
      <c r="G1" s="6" t="s">
        <v>5</v>
      </c>
      <c r="H1" s="6" t="s">
        <v>6</v>
      </c>
      <c r="I1" s="13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7" t="s">
        <v>12</v>
      </c>
      <c r="O1" s="6" t="s">
        <v>76</v>
      </c>
      <c r="P1" s="6" t="s">
        <v>77</v>
      </c>
      <c r="Q1" s="6" t="s">
        <v>78</v>
      </c>
      <c r="R1" s="6" t="s">
        <v>79</v>
      </c>
      <c r="S1" s="6" t="s">
        <v>94</v>
      </c>
      <c r="T1" s="6" t="s">
        <v>87</v>
      </c>
      <c r="U1" s="6" t="s">
        <v>88</v>
      </c>
      <c r="V1" s="16" t="s">
        <v>89</v>
      </c>
      <c r="W1" s="6" t="s">
        <v>90</v>
      </c>
      <c r="X1" s="17" t="s">
        <v>93</v>
      </c>
      <c r="Y1" s="17" t="s">
        <v>92</v>
      </c>
      <c r="Z1" s="17" t="s">
        <v>91</v>
      </c>
    </row>
    <row r="2" spans="1:26" x14ac:dyDescent="0.3">
      <c r="A2" s="18">
        <v>1</v>
      </c>
      <c r="B2" s="19" t="s">
        <v>13</v>
      </c>
      <c r="C2" s="19" t="s">
        <v>14</v>
      </c>
      <c r="D2" s="27" t="s">
        <v>15</v>
      </c>
      <c r="E2" s="31" t="str" cm="1">
        <f t="array" ref="E2">_xlfn.SWITCH(Table3[[#This Row],[Month]],"January","Q1","February","Q1","March","Q1","April","Q2","May","Q2","June","Q2","July","Q3","August","Q3","September","Q3","October","Q4","November","Q4","December","Q4")</f>
        <v>Q1</v>
      </c>
      <c r="F2" s="19" t="s">
        <v>16</v>
      </c>
      <c r="G2" s="19" t="s">
        <v>17</v>
      </c>
      <c r="H2" s="19" t="s">
        <v>18</v>
      </c>
      <c r="I2" s="20" t="s">
        <v>19</v>
      </c>
      <c r="J2" s="19" t="s">
        <v>20</v>
      </c>
      <c r="K2" s="19" t="s">
        <v>21</v>
      </c>
      <c r="L2" s="21" t="s">
        <v>80</v>
      </c>
      <c r="M2" s="19">
        <v>150</v>
      </c>
      <c r="N2" s="22">
        <v>10</v>
      </c>
      <c r="O2" s="23" t="str">
        <f>TRIM(LEFT(Table3[[#This Row],[Shipping Address]],FIND(",",Table3[[#This Row],[Shipping Address]])-1))</f>
        <v>456 Brigade Road</v>
      </c>
      <c r="P2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Bengaluru</v>
      </c>
      <c r="Q2" s="23" t="str">
        <f>TRIM(RIGHT(Table3[[#This Row],[Shipping Address]],LEN(Table3[[#This Row],[Shipping Address]])-FIND(",",Table3[[#This Row],[Shipping Address]],FIND(",",Table3[[#This Row],[Shipping Address]])+1)-1))</f>
        <v>560001</v>
      </c>
      <c r="R2" s="23" t="str" cm="1">
        <f t="array" ref="R2">_xlfn.SWITCH(Table3[[#This Row],[Country Code]],"CN","China","IN","India","DE","Germany","FR","France")</f>
        <v>India</v>
      </c>
      <c r="S2" s="23" t="str" cm="1">
        <f t="array" ref="S2">_xlfn.SWITCH(Table3[[#This Row],[Country Code]],"CN","Asia","IN","Asia","DE","Europe","FR","Europe","Other")</f>
        <v>Asia</v>
      </c>
      <c r="T2" s="24" cm="1">
        <f t="array" ref="T2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360</v>
      </c>
      <c r="U2" s="25">
        <f>Table3[[#This Row],[Units Sold]]*Table3[[#This Row],[Unit Price ]]*(1-Table3[[#This Row],[Discount (%)]]/100)</f>
        <v>48600</v>
      </c>
      <c r="V2" s="19" t="str">
        <f>IF(Table3[[#This Row],[Min Speed]]&lt;&gt;"",ROUND(VALUE(_xlfn.TEXTBEFORE(Table3[[#This Row],[Min Speed]]," mph"))*1.60934,0)&amp;" kph","")</f>
        <v>24 kph</v>
      </c>
      <c r="W2" s="23" t="str">
        <f>ROUND(VALUE(_xlfn.TEXTBEFORE(Table3[[#This Row],[Speed]]," mph"))*1.60934,0)&amp;" kph"</f>
        <v>48 kph</v>
      </c>
      <c r="X2" s="26" t="str">
        <f>IF(OR(Table3[[#This Row],[Min Speed (kph)]]="",Table3[[#This Row],[Speed (kph)]]=""),"",Table3[[#This Row],[Min Speed (kph)]]&amp;" - "&amp;Table3[[#This Row],[Speed (kph)]])</f>
        <v>24 kph - 48 kph</v>
      </c>
      <c r="Y2" s="26" t="str">
        <f>Table3[[#This Row],[Rep Last Name]]&amp;", "&amp;Table3[[#This Row],[Rep First Name]]</f>
        <v>Joshi, Sanya</v>
      </c>
      <c r="Z2" s="26" t="str" cm="1">
        <f t="array" ref="Z2">_xlfn.SWITCH(Table3[[#This Row],[Product Type]],"Electric Unicycle","24 kph - 48 kph","Electric Skateboard","29 kph - 45 kph","Electric Scooter","32 kph - 56 kph","")</f>
        <v>24 kph - 48 kph</v>
      </c>
    </row>
    <row r="3" spans="1:26" x14ac:dyDescent="0.3">
      <c r="A3" s="18">
        <v>2</v>
      </c>
      <c r="B3" s="19" t="s">
        <v>13</v>
      </c>
      <c r="C3" s="19" t="s">
        <v>14</v>
      </c>
      <c r="D3" s="27" t="s">
        <v>15</v>
      </c>
      <c r="E3" s="31" t="str" cm="1">
        <f t="array" ref="E3">_xlfn.SWITCH(Table3[[#This Row],[Month]],"January","Q1","February","Q1","March","Q1","April","Q2","May","Q2","June","Q2","July","Q3","August","Q3","September","Q3","October","Q4","November","Q4","December","Q4")</f>
        <v>Q1</v>
      </c>
      <c r="F3" s="19" t="s">
        <v>23</v>
      </c>
      <c r="G3" s="19" t="s">
        <v>24</v>
      </c>
      <c r="H3" s="19" t="s">
        <v>25</v>
      </c>
      <c r="I3" s="20" t="s">
        <v>26</v>
      </c>
      <c r="J3" s="19" t="s">
        <v>27</v>
      </c>
      <c r="K3" s="19" t="s">
        <v>21</v>
      </c>
      <c r="L3" s="21" t="s">
        <v>81</v>
      </c>
      <c r="M3" s="19">
        <v>300</v>
      </c>
      <c r="N3" s="22">
        <v>10</v>
      </c>
      <c r="O3" s="23" t="str">
        <f>TRIM(LEFT(Table3[[#This Row],[Shipping Address]],FIND(",",Table3[[#This Row],[Shipping Address]])-1))</f>
        <v>457 Brigade Road</v>
      </c>
      <c r="P3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Bengaluru</v>
      </c>
      <c r="Q3" s="23" t="str">
        <f>TRIM(RIGHT(Table3[[#This Row],[Shipping Address]],LEN(Table3[[#This Row],[Shipping Address]])-FIND(",",Table3[[#This Row],[Shipping Address]],FIND(",",Table3[[#This Row],[Shipping Address]])+1)-1))</f>
        <v>560001</v>
      </c>
      <c r="R3" s="23" t="str" cm="1">
        <f t="array" ref="R3">_xlfn.SWITCH(Table3[[#This Row],[Country Code]],"CN","China","IN","India","DE","Germany","FR","France")</f>
        <v>India</v>
      </c>
      <c r="S3" s="23" t="str" cm="1">
        <f t="array" ref="S3">_xlfn.SWITCH(Table3[[#This Row],[Country Code]],"CN","Asia","IN","Asia","DE","Europe","FR","Europe","Other")</f>
        <v>Asia</v>
      </c>
      <c r="T3" s="24" cm="1">
        <f t="array" ref="T3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300</v>
      </c>
      <c r="U3" s="25">
        <f>Table3[[#This Row],[Units Sold]]*Table3[[#This Row],[Unit Price ]]*(1-Table3[[#This Row],[Discount (%)]]/100)</f>
        <v>81000</v>
      </c>
      <c r="V3" s="19" t="str">
        <f>IF(Table3[[#This Row],[Min Speed]]&lt;&gt;"",ROUND(VALUE(_xlfn.TEXTBEFORE(Table3[[#This Row],[Min Speed]]," mph"))*1.60934,0)&amp;" kph","")</f>
        <v>32 kph</v>
      </c>
      <c r="W3" s="23" t="str">
        <f>ROUND(VALUE(_xlfn.TEXTBEFORE(Table3[[#This Row],[Speed]]," mph"))*1.60934,0)&amp;" kph"</f>
        <v>56 kph</v>
      </c>
      <c r="X3" s="26" t="str">
        <f>IF(OR(Table3[[#This Row],[Min Speed (kph)]]="",Table3[[#This Row],[Speed (kph)]]=""),"",Table3[[#This Row],[Min Speed (kph)]]&amp;" - "&amp;Table3[[#This Row],[Speed (kph)]])</f>
        <v>32 kph - 56 kph</v>
      </c>
      <c r="Y3" s="26" t="str">
        <f>Table3[[#This Row],[Rep Last Name]]&amp;", "&amp;Table3[[#This Row],[Rep First Name]]</f>
        <v>Joshi, Sanya</v>
      </c>
      <c r="Z3" s="26" t="str" cm="1">
        <f t="array" ref="Z3">_xlfn.SWITCH(Table3[[#This Row],[Product Type]],"Electric Unicycle","24 kph - 48 kph","Electric Skateboard","29 kph - 45 kph","Electric Scooter","32 kph - 56 kph","")</f>
        <v>32 kph - 56 kph</v>
      </c>
    </row>
    <row r="4" spans="1:26" x14ac:dyDescent="0.3">
      <c r="A4" s="18">
        <v>3</v>
      </c>
      <c r="B4" s="19" t="s">
        <v>13</v>
      </c>
      <c r="C4" s="19" t="s">
        <v>14</v>
      </c>
      <c r="D4" s="27" t="s">
        <v>15</v>
      </c>
      <c r="E4" s="31" t="str" cm="1">
        <f t="array" ref="E4">_xlfn.SWITCH(Table3[[#This Row],[Month]],"January","Q1","February","Q1","March","Q1","April","Q2","May","Q2","June","Q2","July","Q3","August","Q3","September","Q3","October","Q4","November","Q4","December","Q4")</f>
        <v>Q1</v>
      </c>
      <c r="F4" s="19" t="s">
        <v>29</v>
      </c>
      <c r="G4" s="19" t="s">
        <v>30</v>
      </c>
      <c r="H4" s="19" t="s">
        <v>31</v>
      </c>
      <c r="I4" s="20" t="s">
        <v>32</v>
      </c>
      <c r="J4" s="19" t="s">
        <v>33</v>
      </c>
      <c r="K4" s="19" t="s">
        <v>21</v>
      </c>
      <c r="L4" s="21" t="s">
        <v>82</v>
      </c>
      <c r="M4" s="19">
        <v>200</v>
      </c>
      <c r="N4" s="22">
        <v>10</v>
      </c>
      <c r="O4" s="23" t="str">
        <f>TRIM(LEFT(Table3[[#This Row],[Shipping Address]],FIND(",",Table3[[#This Row],[Shipping Address]])-1))</f>
        <v>458 Brigade Road</v>
      </c>
      <c r="P4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Bengaluru</v>
      </c>
      <c r="Q4" s="23" t="str">
        <f>TRIM(RIGHT(Table3[[#This Row],[Shipping Address]],LEN(Table3[[#This Row],[Shipping Address]])-FIND(",",Table3[[#This Row],[Shipping Address]],FIND(",",Table3[[#This Row],[Shipping Address]])+1)-1))</f>
        <v>560001</v>
      </c>
      <c r="R4" s="23" t="str" cm="1">
        <f t="array" ref="R4">_xlfn.SWITCH(Table3[[#This Row],[Country Code]],"CN","China","IN","India","DE","Germany","FR","France")</f>
        <v>India</v>
      </c>
      <c r="S4" s="23" t="str" cm="1">
        <f t="array" ref="S4">_xlfn.SWITCH(Table3[[#This Row],[Country Code]],"CN","Asia","IN","Asia","DE","Europe","FR","Europe","Other")</f>
        <v>Asia</v>
      </c>
      <c r="T4" s="24" cm="1">
        <f t="array" ref="T4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264</v>
      </c>
      <c r="U4" s="25">
        <f>Table3[[#This Row],[Units Sold]]*Table3[[#This Row],[Unit Price ]]*(1-Table3[[#This Row],[Discount (%)]]/100)</f>
        <v>47520</v>
      </c>
      <c r="V4" s="19" t="str">
        <f>IF(Table3[[#This Row],[Min Speed]]&lt;&gt;"",ROUND(VALUE(_xlfn.TEXTBEFORE(Table3[[#This Row],[Min Speed]]," mph"))*1.60934,0)&amp;" kph","")</f>
        <v>29 kph</v>
      </c>
      <c r="W4" s="23" t="str">
        <f>ROUND(VALUE(_xlfn.TEXTBEFORE(Table3[[#This Row],[Speed]]," mph"))*1.60934,0)&amp;" kph"</f>
        <v>45 kph</v>
      </c>
      <c r="X4" s="26" t="str">
        <f>IF(OR(Table3[[#This Row],[Min Speed (kph)]]="",Table3[[#This Row],[Speed (kph)]]=""),"",Table3[[#This Row],[Min Speed (kph)]]&amp;" - "&amp;Table3[[#This Row],[Speed (kph)]])</f>
        <v>29 kph - 45 kph</v>
      </c>
      <c r="Y4" s="26" t="str">
        <f>Table3[[#This Row],[Rep Last Name]]&amp;", "&amp;Table3[[#This Row],[Rep First Name]]</f>
        <v>Joshi, Sanya</v>
      </c>
      <c r="Z4" s="26" t="str" cm="1">
        <f t="array" ref="Z4">_xlfn.SWITCH(Table3[[#This Row],[Product Type]],"Electric Unicycle","24 kph - 48 kph","Electric Skateboard","29 kph - 45 kph","Electric Scooter","32 kph - 56 kph","")</f>
        <v>29 kph - 45 kph</v>
      </c>
    </row>
    <row r="5" spans="1:26" x14ac:dyDescent="0.3">
      <c r="A5" s="18">
        <v>4</v>
      </c>
      <c r="B5" s="19" t="s">
        <v>35</v>
      </c>
      <c r="C5" s="19" t="s">
        <v>36</v>
      </c>
      <c r="D5" s="27" t="s">
        <v>15</v>
      </c>
      <c r="E5" s="31" t="str" cm="1">
        <f t="array" ref="E5">_xlfn.SWITCH(Table3[[#This Row],[Month]],"January","Q1","February","Q1","March","Q1","April","Q2","May","Q2","June","Q2","July","Q3","August","Q3","September","Q3","October","Q4","November","Q4","December","Q4")</f>
        <v>Q1</v>
      </c>
      <c r="F5" s="19" t="s">
        <v>16</v>
      </c>
      <c r="G5" s="19" t="s">
        <v>17</v>
      </c>
      <c r="H5" s="19" t="s">
        <v>18</v>
      </c>
      <c r="I5" s="20" t="s">
        <v>19</v>
      </c>
      <c r="J5" s="19" t="s">
        <v>37</v>
      </c>
      <c r="K5" s="19" t="s">
        <v>38</v>
      </c>
      <c r="L5" s="21" t="s">
        <v>83</v>
      </c>
      <c r="M5" s="19">
        <v>500</v>
      </c>
      <c r="N5" s="22">
        <v>10</v>
      </c>
      <c r="O5" s="23" t="str">
        <f>TRIM(LEFT(Table3[[#This Row],[Shipping Address]],FIND(",",Table3[[#This Row],[Shipping Address]])-1))</f>
        <v>99 Nanjing Road</v>
      </c>
      <c r="P5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Shanghai</v>
      </c>
      <c r="Q5" s="23" t="str">
        <f>TRIM(RIGHT(Table3[[#This Row],[Shipping Address]],LEN(Table3[[#This Row],[Shipping Address]])-FIND(",",Table3[[#This Row],[Shipping Address]],FIND(",",Table3[[#This Row],[Shipping Address]])+1)-1))</f>
        <v>200001</v>
      </c>
      <c r="R5" s="23" t="str" cm="1">
        <f t="array" ref="R5">_xlfn.SWITCH(Table3[[#This Row],[Country Code]],"CN","China","IN","India","DE","Germany","FR","France")</f>
        <v>China</v>
      </c>
      <c r="S5" s="23" t="str" cm="1">
        <f t="array" ref="S5">_xlfn.SWITCH(Table3[[#This Row],[Country Code]],"CN","Asia","IN","Asia","DE","Europe","FR","Europe","Other")</f>
        <v>Asia</v>
      </c>
      <c r="T5" s="24" cm="1">
        <f t="array" ref="T5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750</v>
      </c>
      <c r="U5" s="25">
        <f>Table3[[#This Row],[Units Sold]]*Table3[[#This Row],[Unit Price ]]*(1-Table3[[#This Row],[Discount (%)]]/100)</f>
        <v>337500</v>
      </c>
      <c r="V5" s="19" t="str">
        <f>IF(Table3[[#This Row],[Min Speed]]&lt;&gt;"",ROUND(VALUE(_xlfn.TEXTBEFORE(Table3[[#This Row],[Min Speed]]," mph"))*1.60934,0)&amp;" kph","")</f>
        <v>24 kph</v>
      </c>
      <c r="W5" s="23" t="str">
        <f>ROUND(VALUE(_xlfn.TEXTBEFORE(Table3[[#This Row],[Speed]]," mph"))*1.60934,0)&amp;" kph"</f>
        <v>48 kph</v>
      </c>
      <c r="X5" s="26" t="str">
        <f>IF(OR(Table3[[#This Row],[Min Speed (kph)]]="",Table3[[#This Row],[Speed (kph)]]=""),"",Table3[[#This Row],[Min Speed (kph)]]&amp;" - "&amp;Table3[[#This Row],[Speed (kph)]])</f>
        <v>24 kph - 48 kph</v>
      </c>
      <c r="Y5" s="26" t="str">
        <f>Table3[[#This Row],[Rep Last Name]]&amp;", "&amp;Table3[[#This Row],[Rep First Name]]</f>
        <v>Liu, Fang</v>
      </c>
      <c r="Z5" s="26" t="str" cm="1">
        <f t="array" ref="Z5">_xlfn.SWITCH(Table3[[#This Row],[Product Type]],"Electric Unicycle","24 kph - 48 kph","Electric Skateboard","29 kph - 45 kph","Electric Scooter","32 kph - 56 kph","")</f>
        <v>24 kph - 48 kph</v>
      </c>
    </row>
    <row r="6" spans="1:26" x14ac:dyDescent="0.3">
      <c r="A6" s="18">
        <v>5</v>
      </c>
      <c r="B6" s="19" t="s">
        <v>35</v>
      </c>
      <c r="C6" s="19" t="s">
        <v>36</v>
      </c>
      <c r="D6" s="27" t="s">
        <v>15</v>
      </c>
      <c r="E6" s="31" t="str" cm="1">
        <f t="array" ref="E6">_xlfn.SWITCH(Table3[[#This Row],[Month]],"January","Q1","February","Q1","March","Q1","April","Q2","May","Q2","June","Q2","July","Q3","August","Q3","September","Q3","October","Q4","November","Q4","December","Q4")</f>
        <v>Q1</v>
      </c>
      <c r="F6" s="19" t="s">
        <v>23</v>
      </c>
      <c r="G6" s="19" t="s">
        <v>24</v>
      </c>
      <c r="H6" s="19" t="s">
        <v>25</v>
      </c>
      <c r="I6" s="20" t="s">
        <v>26</v>
      </c>
      <c r="J6" s="19" t="s">
        <v>40</v>
      </c>
      <c r="K6" s="19" t="s">
        <v>38</v>
      </c>
      <c r="L6" s="21" t="s">
        <v>84</v>
      </c>
      <c r="M6" s="19">
        <v>1000</v>
      </c>
      <c r="N6" s="22">
        <v>10</v>
      </c>
      <c r="O6" s="23" t="str">
        <f>TRIM(LEFT(Table3[[#This Row],[Shipping Address]],FIND(",",Table3[[#This Row],[Shipping Address]])-1))</f>
        <v>100 Nanjing Road</v>
      </c>
      <c r="P6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Shanghai</v>
      </c>
      <c r="Q6" s="23" t="str">
        <f>TRIM(RIGHT(Table3[[#This Row],[Shipping Address]],LEN(Table3[[#This Row],[Shipping Address]])-FIND(",",Table3[[#This Row],[Shipping Address]],FIND(",",Table3[[#This Row],[Shipping Address]])+1)-1))</f>
        <v>200001</v>
      </c>
      <c r="R6" s="23" t="str" cm="1">
        <f t="array" ref="R6">_xlfn.SWITCH(Table3[[#This Row],[Country Code]],"CN","China","IN","India","DE","Germany","FR","France")</f>
        <v>China</v>
      </c>
      <c r="S6" s="23" t="str" cm="1">
        <f t="array" ref="S6">_xlfn.SWITCH(Table3[[#This Row],[Country Code]],"CN","Asia","IN","Asia","DE","Europe","FR","Europe","Other")</f>
        <v>Asia</v>
      </c>
      <c r="T6" s="24" cm="1">
        <f t="array" ref="T6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525</v>
      </c>
      <c r="U6" s="25">
        <f>Table3[[#This Row],[Units Sold]]*Table3[[#This Row],[Unit Price ]]*(1-Table3[[#This Row],[Discount (%)]]/100)</f>
        <v>472500</v>
      </c>
      <c r="V6" s="19" t="str">
        <f>IF(Table3[[#This Row],[Min Speed]]&lt;&gt;"",ROUND(VALUE(_xlfn.TEXTBEFORE(Table3[[#This Row],[Min Speed]]," mph"))*1.60934,0)&amp;" kph","")</f>
        <v>32 kph</v>
      </c>
      <c r="W6" s="23" t="str">
        <f>ROUND(VALUE(_xlfn.TEXTBEFORE(Table3[[#This Row],[Speed]]," mph"))*1.60934,0)&amp;" kph"</f>
        <v>56 kph</v>
      </c>
      <c r="X6" s="26" t="str">
        <f>IF(OR(Table3[[#This Row],[Min Speed (kph)]]="",Table3[[#This Row],[Speed (kph)]]=""),"",Table3[[#This Row],[Min Speed (kph)]]&amp;" - "&amp;Table3[[#This Row],[Speed (kph)]])</f>
        <v>32 kph - 56 kph</v>
      </c>
      <c r="Y6" s="26" t="str">
        <f>Table3[[#This Row],[Rep Last Name]]&amp;", "&amp;Table3[[#This Row],[Rep First Name]]</f>
        <v>Liu, Fang</v>
      </c>
      <c r="Z6" s="26" t="str" cm="1">
        <f t="array" ref="Z6">_xlfn.SWITCH(Table3[[#This Row],[Product Type]],"Electric Unicycle","24 kph - 48 kph","Electric Skateboard","29 kph - 45 kph","Electric Scooter","32 kph - 56 kph","")</f>
        <v>32 kph - 56 kph</v>
      </c>
    </row>
    <row r="7" spans="1:26" x14ac:dyDescent="0.3">
      <c r="A7" s="18">
        <v>6</v>
      </c>
      <c r="B7" s="19" t="s">
        <v>35</v>
      </c>
      <c r="C7" s="19" t="s">
        <v>36</v>
      </c>
      <c r="D7" s="27" t="s">
        <v>15</v>
      </c>
      <c r="E7" s="31" t="str" cm="1">
        <f t="array" ref="E7">_xlfn.SWITCH(Table3[[#This Row],[Month]],"January","Q1","February","Q1","March","Q1","April","Q2","May","Q2","June","Q2","July","Q3","August","Q3","September","Q3","October","Q4","November","Q4","December","Q4")</f>
        <v>Q1</v>
      </c>
      <c r="F7" s="19" t="s">
        <v>29</v>
      </c>
      <c r="G7" s="19"/>
      <c r="H7" s="19" t="s">
        <v>31</v>
      </c>
      <c r="I7" s="20" t="s">
        <v>42</v>
      </c>
      <c r="J7" s="19" t="s">
        <v>43</v>
      </c>
      <c r="K7" s="19" t="s">
        <v>38</v>
      </c>
      <c r="L7" s="21" t="s">
        <v>85</v>
      </c>
      <c r="M7" s="19">
        <v>800</v>
      </c>
      <c r="N7" s="22">
        <v>10</v>
      </c>
      <c r="O7" s="23" t="str">
        <f>TRIM(LEFT(Table3[[#This Row],[Shipping Address]],FIND(",",Table3[[#This Row],[Shipping Address]])-1))</f>
        <v>101 Nanjing Road</v>
      </c>
      <c r="P7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Shanghai</v>
      </c>
      <c r="Q7" s="23" t="str">
        <f>TRIM(RIGHT(Table3[[#This Row],[Shipping Address]],LEN(Table3[[#This Row],[Shipping Address]])-FIND(",",Table3[[#This Row],[Shipping Address]],FIND(",",Table3[[#This Row],[Shipping Address]])+1)-1))</f>
        <v>200001</v>
      </c>
      <c r="R7" s="23" t="str" cm="1">
        <f t="array" ref="R7">_xlfn.SWITCH(Table3[[#This Row],[Country Code]],"CN","China","IN","India","DE","Germany","FR","France")</f>
        <v>China</v>
      </c>
      <c r="S7" s="23" t="str" cm="1">
        <f t="array" ref="S7">_xlfn.SWITCH(Table3[[#This Row],[Country Code]],"CN","Asia","IN","Asia","DE","Europe","FR","Europe","Other")</f>
        <v>Asia</v>
      </c>
      <c r="T7" s="24" cm="1">
        <f t="array" ref="T7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630</v>
      </c>
      <c r="U7" s="25">
        <f>Table3[[#This Row],[Units Sold]]*Table3[[#This Row],[Unit Price ]]*(1-Table3[[#This Row],[Discount (%)]]/100)</f>
        <v>453600</v>
      </c>
      <c r="V7" s="19" t="str">
        <f>IF(Table3[[#This Row],[Min Speed]]&lt;&gt;"",ROUND(VALUE(_xlfn.TEXTBEFORE(Table3[[#This Row],[Min Speed]]," mph"))*1.60934,0)&amp;" kph","")</f>
        <v/>
      </c>
      <c r="W7" s="23" t="str">
        <f>ROUND(VALUE(_xlfn.TEXTBEFORE(Table3[[#This Row],[Speed]]," mph"))*1.60934,0)&amp;" kph"</f>
        <v>45 kph</v>
      </c>
      <c r="X7" s="26" t="str">
        <f>IF(OR(Table3[[#This Row],[Min Speed (kph)]]="",Table3[[#This Row],[Speed (kph)]]=""),"",Table3[[#This Row],[Min Speed (kph)]]&amp;" - "&amp;Table3[[#This Row],[Speed (kph)]])</f>
        <v/>
      </c>
      <c r="Y7" s="26" t="str">
        <f>Table3[[#This Row],[Rep Last Name]]&amp;", "&amp;Table3[[#This Row],[Rep First Name]]</f>
        <v>Liu, Fang</v>
      </c>
      <c r="Z7" s="26" t="str" cm="1">
        <f t="array" ref="Z7">_xlfn.SWITCH(Table3[[#This Row],[Product Type]],"Electric Unicycle","24 kph - 48 kph","Electric Skateboard","29 kph - 45 kph","Electric Scooter","32 kph - 56 kph","")</f>
        <v>29 kph - 45 kph</v>
      </c>
    </row>
    <row r="8" spans="1:26" x14ac:dyDescent="0.3">
      <c r="A8" s="18">
        <v>7</v>
      </c>
      <c r="B8" s="19" t="s">
        <v>45</v>
      </c>
      <c r="C8" s="19" t="s">
        <v>46</v>
      </c>
      <c r="D8" s="27" t="s">
        <v>15</v>
      </c>
      <c r="E8" s="31" t="str" cm="1">
        <f t="array" ref="E8">_xlfn.SWITCH(Table3[[#This Row],[Month]],"January","Q1","February","Q1","March","Q1","April","Q2","May","Q2","June","Q2","July","Q3","August","Q3","September","Q3","October","Q4","November","Q4","December","Q4")</f>
        <v>Q1</v>
      </c>
      <c r="F8" s="19" t="s">
        <v>16</v>
      </c>
      <c r="G8" s="19" t="s">
        <v>17</v>
      </c>
      <c r="H8" s="19" t="s">
        <v>18</v>
      </c>
      <c r="I8" s="20" t="s">
        <v>47</v>
      </c>
      <c r="J8" s="19" t="s">
        <v>48</v>
      </c>
      <c r="K8" s="19" t="s">
        <v>49</v>
      </c>
      <c r="L8" s="28" t="s">
        <v>50</v>
      </c>
      <c r="M8" s="19">
        <v>120</v>
      </c>
      <c r="N8" s="22">
        <v>10</v>
      </c>
      <c r="O8" s="23" t="str">
        <f>TRIM(LEFT(Table3[[#This Row],[Shipping Address]],FIND(",",Table3[[#This Row],[Shipping Address]])-1))</f>
        <v>303 Ringstraße</v>
      </c>
      <c r="P8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Hamburg</v>
      </c>
      <c r="Q8" s="23" t="str">
        <f>TRIM(RIGHT(Table3[[#This Row],[Shipping Address]],LEN(Table3[[#This Row],[Shipping Address]])-FIND(",",Table3[[#This Row],[Shipping Address]],FIND(",",Table3[[#This Row],[Shipping Address]])+1)-1))</f>
        <v>20095</v>
      </c>
      <c r="R8" s="23" t="str" cm="1">
        <f t="array" ref="R8">_xlfn.SWITCH(Table3[[#This Row],[Country Code]],"CN","China","IN","India","DE","Germany","FR","France")</f>
        <v>Germany</v>
      </c>
      <c r="S8" s="23" t="str" cm="1">
        <f t="array" ref="S8">_xlfn.SWITCH(Table3[[#This Row],[Country Code]],"CN","Asia","IN","Asia","DE","Europe","FR","Europe","Other")</f>
        <v>Europe</v>
      </c>
      <c r="T8" s="24" cm="1">
        <f t="array" ref="T8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1100</v>
      </c>
      <c r="U8" s="25">
        <f>Table3[[#This Row],[Units Sold]]*Table3[[#This Row],[Unit Price ]]*(1-Table3[[#This Row],[Discount (%)]]/100)</f>
        <v>118800</v>
      </c>
      <c r="V8" s="19" t="str">
        <f>IF(Table3[[#This Row],[Min Speed]]&lt;&gt;"",ROUND(VALUE(_xlfn.TEXTBEFORE(Table3[[#This Row],[Min Speed]]," mph"))*1.60934,0)&amp;" kph","")</f>
        <v>24 kph</v>
      </c>
      <c r="W8" s="23" t="str">
        <f>ROUND(VALUE(_xlfn.TEXTBEFORE(Table3[[#This Row],[Speed]]," mph"))*1.60934,0)&amp;" kph"</f>
        <v>48 kph</v>
      </c>
      <c r="X8" s="26" t="str">
        <f>IF(OR(Table3[[#This Row],[Min Speed (kph)]]="",Table3[[#This Row],[Speed (kph)]]=""),"",Table3[[#This Row],[Min Speed (kph)]]&amp;" - "&amp;Table3[[#This Row],[Speed (kph)]])</f>
        <v>24 kph - 48 kph</v>
      </c>
      <c r="Y8" s="26" t="str">
        <f>Table3[[#This Row],[Rep Last Name]]&amp;", "&amp;Table3[[#This Row],[Rep First Name]]</f>
        <v>Fischer, Jonas</v>
      </c>
      <c r="Z8" s="26" t="str" cm="1">
        <f t="array" ref="Z8">_xlfn.SWITCH(Table3[[#This Row],[Product Type]],"Electric Unicycle","24 kph - 48 kph","Electric Skateboard","29 kph - 45 kph","Electric Scooter","32 kph - 56 kph","")</f>
        <v>24 kph - 48 kph</v>
      </c>
    </row>
    <row r="9" spans="1:26" x14ac:dyDescent="0.3">
      <c r="A9" s="18">
        <v>8</v>
      </c>
      <c r="B9" s="19" t="s">
        <v>45</v>
      </c>
      <c r="C9" s="19" t="s">
        <v>46</v>
      </c>
      <c r="D9" s="27" t="s">
        <v>15</v>
      </c>
      <c r="E9" s="31" t="str" cm="1">
        <f t="array" ref="E9">_xlfn.SWITCH(Table3[[#This Row],[Month]],"January","Q1","February","Q1","March","Q1","April","Q2","May","Q2","June","Q2","July","Q3","August","Q3","September","Q3","October","Q4","November","Q4","December","Q4")</f>
        <v>Q1</v>
      </c>
      <c r="F9" s="19" t="s">
        <v>23</v>
      </c>
      <c r="G9" s="19" t="s">
        <v>24</v>
      </c>
      <c r="H9" s="19" t="s">
        <v>25</v>
      </c>
      <c r="I9" s="20" t="s">
        <v>26</v>
      </c>
      <c r="J9" s="19" t="s">
        <v>51</v>
      </c>
      <c r="K9" s="19" t="s">
        <v>49</v>
      </c>
      <c r="L9" s="28" t="s">
        <v>52</v>
      </c>
      <c r="M9" s="19">
        <v>200</v>
      </c>
      <c r="N9" s="22">
        <v>10</v>
      </c>
      <c r="O9" s="23" t="str">
        <f>TRIM(LEFT(Table3[[#This Row],[Shipping Address]],FIND(",",Table3[[#This Row],[Shipping Address]])-1))</f>
        <v>304 Ringstraße</v>
      </c>
      <c r="P9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Hamburg</v>
      </c>
      <c r="Q9" s="23" t="str">
        <f>TRIM(RIGHT(Table3[[#This Row],[Shipping Address]],LEN(Table3[[#This Row],[Shipping Address]])-FIND(",",Table3[[#This Row],[Shipping Address]],FIND(",",Table3[[#This Row],[Shipping Address]])+1)-1))</f>
        <v>20095</v>
      </c>
      <c r="R9" s="23" t="str" cm="1">
        <f t="array" ref="R9">_xlfn.SWITCH(Table3[[#This Row],[Country Code]],"CN","China","IN","India","DE","Germany","FR","France")</f>
        <v>Germany</v>
      </c>
      <c r="S9" s="23" t="str" cm="1">
        <f t="array" ref="S9">_xlfn.SWITCH(Table3[[#This Row],[Country Code]],"CN","Asia","IN","Asia","DE","Europe","FR","Europe","Other")</f>
        <v>Europe</v>
      </c>
      <c r="T9" s="24" cm="1">
        <f t="array" ref="T9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880</v>
      </c>
      <c r="U9" s="25">
        <f>Table3[[#This Row],[Units Sold]]*Table3[[#This Row],[Unit Price ]]*(1-Table3[[#This Row],[Discount (%)]]/100)</f>
        <v>158400</v>
      </c>
      <c r="V9" s="19" t="str">
        <f>IF(Table3[[#This Row],[Min Speed]]&lt;&gt;"",ROUND(VALUE(_xlfn.TEXTBEFORE(Table3[[#This Row],[Min Speed]]," mph"))*1.60934,0)&amp;" kph","")</f>
        <v>32 kph</v>
      </c>
      <c r="W9" s="23" t="str">
        <f>ROUND(VALUE(_xlfn.TEXTBEFORE(Table3[[#This Row],[Speed]]," mph"))*1.60934,0)&amp;" kph"</f>
        <v>56 kph</v>
      </c>
      <c r="X9" s="26" t="str">
        <f>IF(OR(Table3[[#This Row],[Min Speed (kph)]]="",Table3[[#This Row],[Speed (kph)]]=""),"",Table3[[#This Row],[Min Speed (kph)]]&amp;" - "&amp;Table3[[#This Row],[Speed (kph)]])</f>
        <v>32 kph - 56 kph</v>
      </c>
      <c r="Y9" s="26" t="str">
        <f>Table3[[#This Row],[Rep Last Name]]&amp;", "&amp;Table3[[#This Row],[Rep First Name]]</f>
        <v>Fischer, Jonas</v>
      </c>
      <c r="Z9" s="26" t="str" cm="1">
        <f t="array" ref="Z9">_xlfn.SWITCH(Table3[[#This Row],[Product Type]],"Electric Unicycle","24 kph - 48 kph","Electric Skateboard","29 kph - 45 kph","Electric Scooter","32 kph - 56 kph","")</f>
        <v>32 kph - 56 kph</v>
      </c>
    </row>
    <row r="10" spans="1:26" x14ac:dyDescent="0.3">
      <c r="A10" s="18">
        <v>9</v>
      </c>
      <c r="B10" s="19" t="s">
        <v>45</v>
      </c>
      <c r="C10" s="19" t="s">
        <v>46</v>
      </c>
      <c r="D10" s="27" t="s">
        <v>15</v>
      </c>
      <c r="E10" s="31" t="str" cm="1">
        <f t="array" ref="E10">_xlfn.SWITCH(Table3[[#This Row],[Month]],"January","Q1","February","Q1","March","Q1","April","Q2","May","Q2","June","Q2","July","Q3","August","Q3","September","Q3","October","Q4","November","Q4","December","Q4")</f>
        <v>Q1</v>
      </c>
      <c r="F10" s="19" t="s">
        <v>29</v>
      </c>
      <c r="G10" s="19" t="s">
        <v>30</v>
      </c>
      <c r="H10" s="19" t="s">
        <v>31</v>
      </c>
      <c r="I10" s="20" t="s">
        <v>32</v>
      </c>
      <c r="J10" s="19" t="s">
        <v>53</v>
      </c>
      <c r="K10" s="19" t="s">
        <v>49</v>
      </c>
      <c r="L10" s="28" t="s">
        <v>54</v>
      </c>
      <c r="M10" s="19">
        <v>150</v>
      </c>
      <c r="N10" s="22">
        <v>10</v>
      </c>
      <c r="O10" s="23" t="str">
        <f>TRIM(LEFT(Table3[[#This Row],[Shipping Address]],FIND(",",Table3[[#This Row],[Shipping Address]])-1))</f>
        <v>305 Ringstraße</v>
      </c>
      <c r="P10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Hamburg</v>
      </c>
      <c r="Q10" s="23" t="str">
        <f>TRIM(RIGHT(Table3[[#This Row],[Shipping Address]],LEN(Table3[[#This Row],[Shipping Address]])-FIND(",",Table3[[#This Row],[Shipping Address]],FIND(",",Table3[[#This Row],[Shipping Address]])+1)-1))</f>
        <v>20095</v>
      </c>
      <c r="R10" s="23" t="str" cm="1">
        <f t="array" ref="R10">_xlfn.SWITCH(Table3[[#This Row],[Country Code]],"CN","China","IN","India","DE","Germany","FR","France")</f>
        <v>Germany</v>
      </c>
      <c r="S10" s="23" t="str" cm="1">
        <f t="array" ref="S10">_xlfn.SWITCH(Table3[[#This Row],[Country Code]],"CN","Asia","IN","Asia","DE","Europe","FR","Europe","Other")</f>
        <v>Europe</v>
      </c>
      <c r="T10" s="24" cm="1">
        <f t="array" ref="T10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1045</v>
      </c>
      <c r="U10" s="25">
        <f>Table3[[#This Row],[Units Sold]]*Table3[[#This Row],[Unit Price ]]*(1-Table3[[#This Row],[Discount (%)]]/100)</f>
        <v>141075</v>
      </c>
      <c r="V10" s="19" t="str">
        <f>IF(Table3[[#This Row],[Min Speed]]&lt;&gt;"",ROUND(VALUE(_xlfn.TEXTBEFORE(Table3[[#This Row],[Min Speed]]," mph"))*1.60934,0)&amp;" kph","")</f>
        <v>29 kph</v>
      </c>
      <c r="W10" s="23" t="str">
        <f>ROUND(VALUE(_xlfn.TEXTBEFORE(Table3[[#This Row],[Speed]]," mph"))*1.60934,0)&amp;" kph"</f>
        <v>45 kph</v>
      </c>
      <c r="X10" s="26" t="str">
        <f>IF(OR(Table3[[#This Row],[Min Speed (kph)]]="",Table3[[#This Row],[Speed (kph)]]=""),"",Table3[[#This Row],[Min Speed (kph)]]&amp;" - "&amp;Table3[[#This Row],[Speed (kph)]])</f>
        <v>29 kph - 45 kph</v>
      </c>
      <c r="Y10" s="26" t="str">
        <f>Table3[[#This Row],[Rep Last Name]]&amp;", "&amp;Table3[[#This Row],[Rep First Name]]</f>
        <v>Fischer, Jonas</v>
      </c>
      <c r="Z10" s="26" t="str" cm="1">
        <f t="array" ref="Z10">_xlfn.SWITCH(Table3[[#This Row],[Product Type]],"Electric Unicycle","24 kph - 48 kph","Electric Skateboard","29 kph - 45 kph","Electric Scooter","32 kph - 56 kph","")</f>
        <v>29 kph - 45 kph</v>
      </c>
    </row>
    <row r="11" spans="1:26" x14ac:dyDescent="0.3">
      <c r="A11" s="18">
        <v>10</v>
      </c>
      <c r="B11" s="19" t="s">
        <v>55</v>
      </c>
      <c r="C11" s="19" t="s">
        <v>56</v>
      </c>
      <c r="D11" s="27" t="s">
        <v>15</v>
      </c>
      <c r="E11" s="31" t="str" cm="1">
        <f t="array" ref="E11">_xlfn.SWITCH(Table3[[#This Row],[Month]],"January","Q1","February","Q1","March","Q1","April","Q2","May","Q2","June","Q2","July","Q3","August","Q3","September","Q3","October","Q4","November","Q4","December","Q4")</f>
        <v>Q1</v>
      </c>
      <c r="F11" s="19" t="s">
        <v>16</v>
      </c>
      <c r="G11" s="19" t="s">
        <v>17</v>
      </c>
      <c r="H11" s="19" t="s">
        <v>18</v>
      </c>
      <c r="I11" s="20" t="s">
        <v>19</v>
      </c>
      <c r="J11" s="19" t="s">
        <v>57</v>
      </c>
      <c r="K11" s="19" t="s">
        <v>58</v>
      </c>
      <c r="L11" s="28" t="s">
        <v>59</v>
      </c>
      <c r="M11" s="19">
        <v>100</v>
      </c>
      <c r="N11" s="22">
        <v>10</v>
      </c>
      <c r="O11" s="23" t="str">
        <f>TRIM(LEFT(Table3[[#This Row],[Shipping Address]],FIND(",",Table3[[#This Row],[Shipping Address]])-1))</f>
        <v>56 Boulevard Saint-Germain</v>
      </c>
      <c r="P11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Paris</v>
      </c>
      <c r="Q11" s="23" t="str">
        <f>TRIM(RIGHT(Table3[[#This Row],[Shipping Address]],LEN(Table3[[#This Row],[Shipping Address]])-FIND(",",Table3[[#This Row],[Shipping Address]],FIND(",",Table3[[#This Row],[Shipping Address]])+1)-1))</f>
        <v>75005</v>
      </c>
      <c r="R11" s="23" t="str" cm="1">
        <f t="array" ref="R11">_xlfn.SWITCH(Table3[[#This Row],[Country Code]],"CN","China","IN","India","DE","Germany","FR","France")</f>
        <v>France</v>
      </c>
      <c r="S11" s="23" t="str" cm="1">
        <f t="array" ref="S11">_xlfn.SWITCH(Table3[[#This Row],[Country Code]],"CN","Asia","IN","Asia","DE","Europe","FR","Europe","Other")</f>
        <v>Europe</v>
      </c>
      <c r="T11" s="24" cm="1">
        <f t="array" ref="T11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1210</v>
      </c>
      <c r="U11" s="25">
        <f>Table3[[#This Row],[Units Sold]]*Table3[[#This Row],[Unit Price ]]*(1-Table3[[#This Row],[Discount (%)]]/100)</f>
        <v>108900</v>
      </c>
      <c r="V11" s="19" t="str">
        <f>IF(Table3[[#This Row],[Min Speed]]&lt;&gt;"",ROUND(VALUE(_xlfn.TEXTBEFORE(Table3[[#This Row],[Min Speed]]," mph"))*1.60934,0)&amp;" kph","")</f>
        <v>24 kph</v>
      </c>
      <c r="W11" s="23" t="str">
        <f>ROUND(VALUE(_xlfn.TEXTBEFORE(Table3[[#This Row],[Speed]]," mph"))*1.60934,0)&amp;" kph"</f>
        <v>48 kph</v>
      </c>
      <c r="X11" s="26" t="str">
        <f>IF(OR(Table3[[#This Row],[Min Speed (kph)]]="",Table3[[#This Row],[Speed (kph)]]=""),"",Table3[[#This Row],[Min Speed (kph)]]&amp;" - "&amp;Table3[[#This Row],[Speed (kph)]])</f>
        <v>24 kph - 48 kph</v>
      </c>
      <c r="Y11" s="26" t="str">
        <f>Table3[[#This Row],[Rep Last Name]]&amp;", "&amp;Table3[[#This Row],[Rep First Name]]</f>
        <v>Bernard, Théo</v>
      </c>
      <c r="Z11" s="26" t="str" cm="1">
        <f t="array" ref="Z11">_xlfn.SWITCH(Table3[[#This Row],[Product Type]],"Electric Unicycle","24 kph - 48 kph","Electric Skateboard","29 kph - 45 kph","Electric Scooter","32 kph - 56 kph","")</f>
        <v>24 kph - 48 kph</v>
      </c>
    </row>
    <row r="12" spans="1:26" x14ac:dyDescent="0.3">
      <c r="A12" s="18">
        <v>11</v>
      </c>
      <c r="B12" s="19" t="s">
        <v>55</v>
      </c>
      <c r="C12" s="19" t="s">
        <v>56</v>
      </c>
      <c r="D12" s="27" t="s">
        <v>15</v>
      </c>
      <c r="E12" s="31" t="str" cm="1">
        <f t="array" ref="E12">_xlfn.SWITCH(Table3[[#This Row],[Month]],"January","Q1","February","Q1","March","Q1","April","Q2","May","Q2","June","Q2","July","Q3","August","Q3","September","Q3","October","Q4","November","Q4","December","Q4")</f>
        <v>Q1</v>
      </c>
      <c r="F12" s="19" t="s">
        <v>23</v>
      </c>
      <c r="G12" s="19" t="s">
        <v>24</v>
      </c>
      <c r="H12" s="19" t="s">
        <v>25</v>
      </c>
      <c r="I12" s="20" t="s">
        <v>60</v>
      </c>
      <c r="J12" s="19" t="s">
        <v>61</v>
      </c>
      <c r="K12" s="19" t="s">
        <v>58</v>
      </c>
      <c r="L12" s="28" t="s">
        <v>62</v>
      </c>
      <c r="M12" s="19">
        <v>250</v>
      </c>
      <c r="N12" s="22">
        <v>10</v>
      </c>
      <c r="O12" s="23" t="str">
        <f>TRIM(LEFT(Table3[[#This Row],[Shipping Address]],FIND(",",Table3[[#This Row],[Shipping Address]])-1))</f>
        <v>57 Boulevard Saint-Germain</v>
      </c>
      <c r="P12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Paris</v>
      </c>
      <c r="Q12" s="23" t="str">
        <f>TRIM(RIGHT(Table3[[#This Row],[Shipping Address]],LEN(Table3[[#This Row],[Shipping Address]])-FIND(",",Table3[[#This Row],[Shipping Address]],FIND(",",Table3[[#This Row],[Shipping Address]])+1)-1))</f>
        <v>75005</v>
      </c>
      <c r="R12" s="23" t="str" cm="1">
        <f t="array" ref="R12">_xlfn.SWITCH(Table3[[#This Row],[Country Code]],"CN","China","IN","India","DE","Germany","FR","France")</f>
        <v>France</v>
      </c>
      <c r="S12" s="23" t="str" cm="1">
        <f t="array" ref="S12">_xlfn.SWITCH(Table3[[#This Row],[Country Code]],"CN","Asia","IN","Asia","DE","Europe","FR","Europe","Other")</f>
        <v>Europe</v>
      </c>
      <c r="T12" s="24" cm="1">
        <f t="array" ref="T12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990</v>
      </c>
      <c r="U12" s="25">
        <f>Table3[[#This Row],[Units Sold]]*Table3[[#This Row],[Unit Price ]]*(1-Table3[[#This Row],[Discount (%)]]/100)</f>
        <v>222750</v>
      </c>
      <c r="V12" s="19" t="str">
        <f>IF(Table3[[#This Row],[Min Speed]]&lt;&gt;"",ROUND(VALUE(_xlfn.TEXTBEFORE(Table3[[#This Row],[Min Speed]]," mph"))*1.60934,0)&amp;" kph","")</f>
        <v>32 kph</v>
      </c>
      <c r="W12" s="23" t="str">
        <f>ROUND(VALUE(_xlfn.TEXTBEFORE(Table3[[#This Row],[Speed]]," mph"))*1.60934,0)&amp;" kph"</f>
        <v>56 kph</v>
      </c>
      <c r="X12" s="26" t="str">
        <f>IF(OR(Table3[[#This Row],[Min Speed (kph)]]="",Table3[[#This Row],[Speed (kph)]]=""),"",Table3[[#This Row],[Min Speed (kph)]]&amp;" - "&amp;Table3[[#This Row],[Speed (kph)]])</f>
        <v>32 kph - 56 kph</v>
      </c>
      <c r="Y12" s="26" t="str">
        <f>Table3[[#This Row],[Rep Last Name]]&amp;", "&amp;Table3[[#This Row],[Rep First Name]]</f>
        <v>Bernard, Théo</v>
      </c>
      <c r="Z12" s="26" t="str" cm="1">
        <f t="array" ref="Z12">_xlfn.SWITCH(Table3[[#This Row],[Product Type]],"Electric Unicycle","24 kph - 48 kph","Electric Skateboard","29 kph - 45 kph","Electric Scooter","32 kph - 56 kph","")</f>
        <v>32 kph - 56 kph</v>
      </c>
    </row>
    <row r="13" spans="1:26" x14ac:dyDescent="0.3">
      <c r="A13" s="18">
        <v>12</v>
      </c>
      <c r="B13" s="19" t="s">
        <v>55</v>
      </c>
      <c r="C13" s="19" t="s">
        <v>56</v>
      </c>
      <c r="D13" s="27" t="s">
        <v>15</v>
      </c>
      <c r="E13" s="31" t="str" cm="1">
        <f t="array" ref="E13">_xlfn.SWITCH(Table3[[#This Row],[Month]],"January","Q1","February","Q1","March","Q1","April","Q2","May","Q2","June","Q2","July","Q3","August","Q3","September","Q3","October","Q4","November","Q4","December","Q4")</f>
        <v>Q1</v>
      </c>
      <c r="F13" s="19" t="s">
        <v>29</v>
      </c>
      <c r="G13" s="19" t="s">
        <v>30</v>
      </c>
      <c r="H13" s="19" t="s">
        <v>31</v>
      </c>
      <c r="I13" s="20" t="s">
        <v>32</v>
      </c>
      <c r="J13" s="19" t="s">
        <v>63</v>
      </c>
      <c r="K13" s="19" t="s">
        <v>58</v>
      </c>
      <c r="L13" s="28" t="s">
        <v>64</v>
      </c>
      <c r="M13" s="19">
        <v>180</v>
      </c>
      <c r="N13" s="22">
        <v>10</v>
      </c>
      <c r="O13" s="23" t="str">
        <f>TRIM(LEFT(Table3[[#This Row],[Shipping Address]],FIND(",",Table3[[#This Row],[Shipping Address]])-1))</f>
        <v>58 Boulevard Saint-Germain</v>
      </c>
      <c r="P13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Paris</v>
      </c>
      <c r="Q13" s="23" t="str">
        <f>TRIM(RIGHT(Table3[[#This Row],[Shipping Address]],LEN(Table3[[#This Row],[Shipping Address]])-FIND(",",Table3[[#This Row],[Shipping Address]],FIND(",",Table3[[#This Row],[Shipping Address]])+1)-1))</f>
        <v>75005</v>
      </c>
      <c r="R13" s="23" t="str" cm="1">
        <f t="array" ref="R13">_xlfn.SWITCH(Table3[[#This Row],[Country Code]],"CN","China","IN","India","DE","Germany","FR","France")</f>
        <v>France</v>
      </c>
      <c r="S13" s="23" t="str" cm="1">
        <f t="array" ref="S13">_xlfn.SWITCH(Table3[[#This Row],[Country Code]],"CN","Asia","IN","Asia","DE","Europe","FR","Europe","Other")</f>
        <v>Europe</v>
      </c>
      <c r="T13" s="24" cm="1">
        <f t="array" ref="T13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1155</v>
      </c>
      <c r="U13" s="25">
        <f>Table3[[#This Row],[Units Sold]]*Table3[[#This Row],[Unit Price ]]*(1-Table3[[#This Row],[Discount (%)]]/100)</f>
        <v>187110</v>
      </c>
      <c r="V13" s="19" t="str">
        <f>IF(Table3[[#This Row],[Min Speed]]&lt;&gt;"",ROUND(VALUE(_xlfn.TEXTBEFORE(Table3[[#This Row],[Min Speed]]," mph"))*1.60934,0)&amp;" kph","")</f>
        <v>29 kph</v>
      </c>
      <c r="W13" s="23" t="str">
        <f>ROUND(VALUE(_xlfn.TEXTBEFORE(Table3[[#This Row],[Speed]]," mph"))*1.60934,0)&amp;" kph"</f>
        <v>45 kph</v>
      </c>
      <c r="X13" s="26" t="str">
        <f>IF(OR(Table3[[#This Row],[Min Speed (kph)]]="",Table3[[#This Row],[Speed (kph)]]=""),"",Table3[[#This Row],[Min Speed (kph)]]&amp;" - "&amp;Table3[[#This Row],[Speed (kph)]])</f>
        <v>29 kph - 45 kph</v>
      </c>
      <c r="Y13" s="26" t="str">
        <f>Table3[[#This Row],[Rep Last Name]]&amp;", "&amp;Table3[[#This Row],[Rep First Name]]</f>
        <v>Bernard, Théo</v>
      </c>
      <c r="Z13" s="26" t="str" cm="1">
        <f t="array" ref="Z13">_xlfn.SWITCH(Table3[[#This Row],[Product Type]],"Electric Unicycle","24 kph - 48 kph","Electric Skateboard","29 kph - 45 kph","Electric Scooter","32 kph - 56 kph","")</f>
        <v>29 kph - 45 kph</v>
      </c>
    </row>
    <row r="14" spans="1:26" x14ac:dyDescent="0.3">
      <c r="A14" s="18">
        <v>13</v>
      </c>
      <c r="B14" s="19" t="s">
        <v>13</v>
      </c>
      <c r="C14" s="19" t="s">
        <v>14</v>
      </c>
      <c r="D14" s="27" t="s">
        <v>65</v>
      </c>
      <c r="E14" s="31" t="str" cm="1">
        <f t="array" ref="E14">_xlfn.SWITCH(Table3[[#This Row],[Month]],"January","Q1","February","Q1","March","Q1","April","Q2","May","Q2","June","Q2","July","Q3","August","Q3","September","Q3","October","Q4","November","Q4","December","Q4")</f>
        <v>Q1</v>
      </c>
      <c r="F14" s="19" t="s">
        <v>16</v>
      </c>
      <c r="G14" s="19" t="s">
        <v>17</v>
      </c>
      <c r="H14" s="19" t="s">
        <v>18</v>
      </c>
      <c r="I14" s="20" t="s">
        <v>19</v>
      </c>
      <c r="J14" s="19" t="s">
        <v>20</v>
      </c>
      <c r="K14" s="19" t="s">
        <v>21</v>
      </c>
      <c r="L14" s="21" t="s">
        <v>80</v>
      </c>
      <c r="M14" s="19">
        <v>160</v>
      </c>
      <c r="N14" s="22">
        <v>0</v>
      </c>
      <c r="O14" s="23" t="str">
        <f>TRIM(LEFT(Table3[[#This Row],[Shipping Address]],FIND(",",Table3[[#This Row],[Shipping Address]])-1))</f>
        <v>456 Brigade Road</v>
      </c>
      <c r="P14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Bengaluru</v>
      </c>
      <c r="Q14" s="23" t="str">
        <f>TRIM(RIGHT(Table3[[#This Row],[Shipping Address]],LEN(Table3[[#This Row],[Shipping Address]])-FIND(",",Table3[[#This Row],[Shipping Address]],FIND(",",Table3[[#This Row],[Shipping Address]])+1)-1))</f>
        <v>560001</v>
      </c>
      <c r="R14" s="23" t="str" cm="1">
        <f t="array" ref="R14">_xlfn.SWITCH(Table3[[#This Row],[Country Code]],"CN","China","IN","India","DE","Germany","FR","France")</f>
        <v>India</v>
      </c>
      <c r="S14" s="23" t="str" cm="1">
        <f t="array" ref="S14">_xlfn.SWITCH(Table3[[#This Row],[Country Code]],"CN","Asia","IN","Asia","DE","Europe","FR","Europe","Other")</f>
        <v>Asia</v>
      </c>
      <c r="T14" s="24" cm="1">
        <f t="array" ref="T14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360</v>
      </c>
      <c r="U14" s="25">
        <f>Table3[[#This Row],[Units Sold]]*Table3[[#This Row],[Unit Price ]]*(1-Table3[[#This Row],[Discount (%)]]/100)</f>
        <v>57600</v>
      </c>
      <c r="V14" s="19" t="str">
        <f>IF(Table3[[#This Row],[Min Speed]]&lt;&gt;"",ROUND(VALUE(_xlfn.TEXTBEFORE(Table3[[#This Row],[Min Speed]]," mph"))*1.60934,0)&amp;" kph","")</f>
        <v>24 kph</v>
      </c>
      <c r="W14" s="23" t="str">
        <f>ROUND(VALUE(_xlfn.TEXTBEFORE(Table3[[#This Row],[Speed]]," mph"))*1.60934,0)&amp;" kph"</f>
        <v>48 kph</v>
      </c>
      <c r="X14" s="26" t="str">
        <f>IF(OR(Table3[[#This Row],[Min Speed (kph)]]="",Table3[[#This Row],[Speed (kph)]]=""),"",Table3[[#This Row],[Min Speed (kph)]]&amp;" - "&amp;Table3[[#This Row],[Speed (kph)]])</f>
        <v>24 kph - 48 kph</v>
      </c>
      <c r="Y14" s="26" t="str">
        <f>Table3[[#This Row],[Rep Last Name]]&amp;", "&amp;Table3[[#This Row],[Rep First Name]]</f>
        <v>Joshi, Sanya</v>
      </c>
      <c r="Z14" s="26" t="str" cm="1">
        <f t="array" ref="Z14">_xlfn.SWITCH(Table3[[#This Row],[Product Type]],"Electric Unicycle","24 kph - 48 kph","Electric Skateboard","29 kph - 45 kph","Electric Scooter","32 kph - 56 kph","")</f>
        <v>24 kph - 48 kph</v>
      </c>
    </row>
    <row r="15" spans="1:26" x14ac:dyDescent="0.3">
      <c r="A15" s="18">
        <v>14</v>
      </c>
      <c r="B15" s="19" t="s">
        <v>13</v>
      </c>
      <c r="C15" s="19" t="s">
        <v>14</v>
      </c>
      <c r="D15" s="27" t="s">
        <v>65</v>
      </c>
      <c r="E15" s="31" t="str" cm="1">
        <f t="array" ref="E15">_xlfn.SWITCH(Table3[[#This Row],[Month]],"January","Q1","February","Q1","March","Q1","April","Q2","May","Q2","June","Q2","July","Q3","August","Q3","September","Q3","October","Q4","November","Q4","December","Q4")</f>
        <v>Q1</v>
      </c>
      <c r="F15" s="19" t="s">
        <v>23</v>
      </c>
      <c r="G15" s="19"/>
      <c r="H15" s="19" t="s">
        <v>25</v>
      </c>
      <c r="I15" s="20" t="s">
        <v>26</v>
      </c>
      <c r="J15" s="19" t="s">
        <v>27</v>
      </c>
      <c r="K15" s="19" t="s">
        <v>21</v>
      </c>
      <c r="L15" s="21" t="s">
        <v>81</v>
      </c>
      <c r="M15" s="19">
        <v>350</v>
      </c>
      <c r="N15" s="22">
        <v>0</v>
      </c>
      <c r="O15" s="23" t="str">
        <f>TRIM(LEFT(Table3[[#This Row],[Shipping Address]],FIND(",",Table3[[#This Row],[Shipping Address]])-1))</f>
        <v>457 Brigade Road</v>
      </c>
      <c r="P15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Bengaluru</v>
      </c>
      <c r="Q15" s="23" t="str">
        <f>TRIM(RIGHT(Table3[[#This Row],[Shipping Address]],LEN(Table3[[#This Row],[Shipping Address]])-FIND(",",Table3[[#This Row],[Shipping Address]],FIND(",",Table3[[#This Row],[Shipping Address]])+1)-1))</f>
        <v>560001</v>
      </c>
      <c r="R15" s="23" t="str" cm="1">
        <f t="array" ref="R15">_xlfn.SWITCH(Table3[[#This Row],[Country Code]],"CN","China","IN","India","DE","Germany","FR","France")</f>
        <v>India</v>
      </c>
      <c r="S15" s="23" t="str" cm="1">
        <f t="array" ref="S15">_xlfn.SWITCH(Table3[[#This Row],[Country Code]],"CN","Asia","IN","Asia","DE","Europe","FR","Europe","Other")</f>
        <v>Asia</v>
      </c>
      <c r="T15" s="24" cm="1">
        <f t="array" ref="T15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300</v>
      </c>
      <c r="U15" s="25">
        <f>Table3[[#This Row],[Units Sold]]*Table3[[#This Row],[Unit Price ]]*(1-Table3[[#This Row],[Discount (%)]]/100)</f>
        <v>105000</v>
      </c>
      <c r="V15" s="19" t="str">
        <f>IF(Table3[[#This Row],[Min Speed]]&lt;&gt;"",ROUND(VALUE(_xlfn.TEXTBEFORE(Table3[[#This Row],[Min Speed]]," mph"))*1.60934,0)&amp;" kph","")</f>
        <v/>
      </c>
      <c r="W15" s="23" t="str">
        <f>ROUND(VALUE(_xlfn.TEXTBEFORE(Table3[[#This Row],[Speed]]," mph"))*1.60934,0)&amp;" kph"</f>
        <v>56 kph</v>
      </c>
      <c r="X15" s="26" t="str">
        <f>IF(OR(Table3[[#This Row],[Min Speed (kph)]]="",Table3[[#This Row],[Speed (kph)]]=""),"",Table3[[#This Row],[Min Speed (kph)]]&amp;" - "&amp;Table3[[#This Row],[Speed (kph)]])</f>
        <v/>
      </c>
      <c r="Y15" s="26" t="str">
        <f>Table3[[#This Row],[Rep Last Name]]&amp;", "&amp;Table3[[#This Row],[Rep First Name]]</f>
        <v>Joshi, Sanya</v>
      </c>
      <c r="Z15" s="26" t="str" cm="1">
        <f t="array" ref="Z15">_xlfn.SWITCH(Table3[[#This Row],[Product Type]],"Electric Unicycle","24 kph - 48 kph","Electric Skateboard","29 kph - 45 kph","Electric Scooter","32 kph - 56 kph","")</f>
        <v>32 kph - 56 kph</v>
      </c>
    </row>
    <row r="16" spans="1:26" x14ac:dyDescent="0.3">
      <c r="A16" s="18">
        <v>15</v>
      </c>
      <c r="B16" s="19" t="s">
        <v>13</v>
      </c>
      <c r="C16" s="19" t="s">
        <v>14</v>
      </c>
      <c r="D16" s="27" t="s">
        <v>65</v>
      </c>
      <c r="E16" s="31" t="str" cm="1">
        <f t="array" ref="E16">_xlfn.SWITCH(Table3[[#This Row],[Month]],"January","Q1","February","Q1","March","Q1","April","Q2","May","Q2","June","Q2","July","Q3","August","Q3","September","Q3","October","Q4","November","Q4","December","Q4")</f>
        <v>Q1</v>
      </c>
      <c r="F16" s="19" t="s">
        <v>29</v>
      </c>
      <c r="G16" s="19" t="s">
        <v>30</v>
      </c>
      <c r="H16" s="19" t="s">
        <v>31</v>
      </c>
      <c r="I16" s="20" t="s">
        <v>32</v>
      </c>
      <c r="J16" s="19" t="s">
        <v>33</v>
      </c>
      <c r="K16" s="19" t="s">
        <v>21</v>
      </c>
      <c r="L16" s="21" t="s">
        <v>82</v>
      </c>
      <c r="M16" s="19">
        <v>220</v>
      </c>
      <c r="N16" s="22">
        <v>0</v>
      </c>
      <c r="O16" s="23" t="str">
        <f>TRIM(LEFT(Table3[[#This Row],[Shipping Address]],FIND(",",Table3[[#This Row],[Shipping Address]])-1))</f>
        <v>458 Brigade Road</v>
      </c>
      <c r="P16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Bengaluru</v>
      </c>
      <c r="Q16" s="23" t="str">
        <f>TRIM(RIGHT(Table3[[#This Row],[Shipping Address]],LEN(Table3[[#This Row],[Shipping Address]])-FIND(",",Table3[[#This Row],[Shipping Address]],FIND(",",Table3[[#This Row],[Shipping Address]])+1)-1))</f>
        <v>560001</v>
      </c>
      <c r="R16" s="23" t="str" cm="1">
        <f t="array" ref="R16">_xlfn.SWITCH(Table3[[#This Row],[Country Code]],"CN","China","IN","India","DE","Germany","FR","France")</f>
        <v>India</v>
      </c>
      <c r="S16" s="23" t="str" cm="1">
        <f t="array" ref="S16">_xlfn.SWITCH(Table3[[#This Row],[Country Code]],"CN","Asia","IN","Asia","DE","Europe","FR","Europe","Other")</f>
        <v>Asia</v>
      </c>
      <c r="T16" s="24" cm="1">
        <f t="array" ref="T16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264</v>
      </c>
      <c r="U16" s="25">
        <f>Table3[[#This Row],[Units Sold]]*Table3[[#This Row],[Unit Price ]]*(1-Table3[[#This Row],[Discount (%)]]/100)</f>
        <v>58080</v>
      </c>
      <c r="V16" s="19" t="str">
        <f>IF(Table3[[#This Row],[Min Speed]]&lt;&gt;"",ROUND(VALUE(_xlfn.TEXTBEFORE(Table3[[#This Row],[Min Speed]]," mph"))*1.60934,0)&amp;" kph","")</f>
        <v>29 kph</v>
      </c>
      <c r="W16" s="23" t="str">
        <f>ROUND(VALUE(_xlfn.TEXTBEFORE(Table3[[#This Row],[Speed]]," mph"))*1.60934,0)&amp;" kph"</f>
        <v>45 kph</v>
      </c>
      <c r="X16" s="26" t="str">
        <f>IF(OR(Table3[[#This Row],[Min Speed (kph)]]="",Table3[[#This Row],[Speed (kph)]]=""),"",Table3[[#This Row],[Min Speed (kph)]]&amp;" - "&amp;Table3[[#This Row],[Speed (kph)]])</f>
        <v>29 kph - 45 kph</v>
      </c>
      <c r="Y16" s="26" t="str">
        <f>Table3[[#This Row],[Rep Last Name]]&amp;", "&amp;Table3[[#This Row],[Rep First Name]]</f>
        <v>Joshi, Sanya</v>
      </c>
      <c r="Z16" s="26" t="str" cm="1">
        <f t="array" ref="Z16">_xlfn.SWITCH(Table3[[#This Row],[Product Type]],"Electric Unicycle","24 kph - 48 kph","Electric Skateboard","29 kph - 45 kph","Electric Scooter","32 kph - 56 kph","")</f>
        <v>29 kph - 45 kph</v>
      </c>
    </row>
    <row r="17" spans="1:26" x14ac:dyDescent="0.3">
      <c r="A17" s="18">
        <v>16</v>
      </c>
      <c r="B17" s="19" t="s">
        <v>35</v>
      </c>
      <c r="C17" s="19" t="s">
        <v>36</v>
      </c>
      <c r="D17" s="27" t="s">
        <v>65</v>
      </c>
      <c r="E17" s="31" t="str" cm="1">
        <f t="array" ref="E17">_xlfn.SWITCH(Table3[[#This Row],[Month]],"January","Q1","February","Q1","March","Q1","April","Q2","May","Q2","June","Q2","July","Q3","August","Q3","September","Q3","October","Q4","November","Q4","December","Q4")</f>
        <v>Q1</v>
      </c>
      <c r="F17" s="19" t="s">
        <v>16</v>
      </c>
      <c r="G17" s="19" t="s">
        <v>17</v>
      </c>
      <c r="H17" s="19" t="s">
        <v>18</v>
      </c>
      <c r="I17" s="20" t="s">
        <v>47</v>
      </c>
      <c r="J17" s="19" t="s">
        <v>37</v>
      </c>
      <c r="K17" s="19" t="s">
        <v>38</v>
      </c>
      <c r="L17" s="21" t="s">
        <v>83</v>
      </c>
      <c r="M17" s="19">
        <v>550</v>
      </c>
      <c r="N17" s="22">
        <v>0</v>
      </c>
      <c r="O17" s="23" t="str">
        <f>TRIM(LEFT(Table3[[#This Row],[Shipping Address]],FIND(",",Table3[[#This Row],[Shipping Address]])-1))</f>
        <v>99 Nanjing Road</v>
      </c>
      <c r="P17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Shanghai</v>
      </c>
      <c r="Q17" s="23" t="str">
        <f>TRIM(RIGHT(Table3[[#This Row],[Shipping Address]],LEN(Table3[[#This Row],[Shipping Address]])-FIND(",",Table3[[#This Row],[Shipping Address]],FIND(",",Table3[[#This Row],[Shipping Address]])+1)-1))</f>
        <v>200001</v>
      </c>
      <c r="R17" s="23" t="str" cm="1">
        <f t="array" ref="R17">_xlfn.SWITCH(Table3[[#This Row],[Country Code]],"CN","China","IN","India","DE","Germany","FR","France")</f>
        <v>China</v>
      </c>
      <c r="S17" s="23" t="str" cm="1">
        <f t="array" ref="S17">_xlfn.SWITCH(Table3[[#This Row],[Country Code]],"CN","Asia","IN","Asia","DE","Europe","FR","Europe","Other")</f>
        <v>Asia</v>
      </c>
      <c r="T17" s="24" cm="1">
        <f t="array" ref="T17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750</v>
      </c>
      <c r="U17" s="25">
        <f>Table3[[#This Row],[Units Sold]]*Table3[[#This Row],[Unit Price ]]*(1-Table3[[#This Row],[Discount (%)]]/100)</f>
        <v>412500</v>
      </c>
      <c r="V17" s="19" t="str">
        <f>IF(Table3[[#This Row],[Min Speed]]&lt;&gt;"",ROUND(VALUE(_xlfn.TEXTBEFORE(Table3[[#This Row],[Min Speed]]," mph"))*1.60934,0)&amp;" kph","")</f>
        <v>24 kph</v>
      </c>
      <c r="W17" s="23" t="str">
        <f>ROUND(VALUE(_xlfn.TEXTBEFORE(Table3[[#This Row],[Speed]]," mph"))*1.60934,0)&amp;" kph"</f>
        <v>48 kph</v>
      </c>
      <c r="X17" s="26" t="str">
        <f>IF(OR(Table3[[#This Row],[Min Speed (kph)]]="",Table3[[#This Row],[Speed (kph)]]=""),"",Table3[[#This Row],[Min Speed (kph)]]&amp;" - "&amp;Table3[[#This Row],[Speed (kph)]])</f>
        <v>24 kph - 48 kph</v>
      </c>
      <c r="Y17" s="26" t="str">
        <f>Table3[[#This Row],[Rep Last Name]]&amp;", "&amp;Table3[[#This Row],[Rep First Name]]</f>
        <v>Liu, Fang</v>
      </c>
      <c r="Z17" s="26" t="str" cm="1">
        <f t="array" ref="Z17">_xlfn.SWITCH(Table3[[#This Row],[Product Type]],"Electric Unicycle","24 kph - 48 kph","Electric Skateboard","29 kph - 45 kph","Electric Scooter","32 kph - 56 kph","")</f>
        <v>24 kph - 48 kph</v>
      </c>
    </row>
    <row r="18" spans="1:26" x14ac:dyDescent="0.3">
      <c r="A18" s="18">
        <v>17</v>
      </c>
      <c r="B18" s="19" t="s">
        <v>35</v>
      </c>
      <c r="C18" s="19" t="s">
        <v>36</v>
      </c>
      <c r="D18" s="27" t="s">
        <v>65</v>
      </c>
      <c r="E18" s="31" t="str" cm="1">
        <f t="array" ref="E18">_xlfn.SWITCH(Table3[[#This Row],[Month]],"January","Q1","February","Q1","March","Q1","April","Q2","May","Q2","June","Q2","July","Q3","August","Q3","September","Q3","October","Q4","November","Q4","December","Q4")</f>
        <v>Q1</v>
      </c>
      <c r="F18" s="19" t="s">
        <v>23</v>
      </c>
      <c r="G18" s="19" t="s">
        <v>24</v>
      </c>
      <c r="H18" s="19" t="s">
        <v>25</v>
      </c>
      <c r="I18" s="20" t="s">
        <v>26</v>
      </c>
      <c r="J18" s="19" t="s">
        <v>40</v>
      </c>
      <c r="K18" s="19" t="s">
        <v>38</v>
      </c>
      <c r="L18" s="21" t="s">
        <v>84</v>
      </c>
      <c r="M18" s="19">
        <v>1200</v>
      </c>
      <c r="N18" s="22">
        <v>0</v>
      </c>
      <c r="O18" s="23" t="str">
        <f>TRIM(LEFT(Table3[[#This Row],[Shipping Address]],FIND(",",Table3[[#This Row],[Shipping Address]])-1))</f>
        <v>100 Nanjing Road</v>
      </c>
      <c r="P18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Shanghai</v>
      </c>
      <c r="Q18" s="23" t="str">
        <f>TRIM(RIGHT(Table3[[#This Row],[Shipping Address]],LEN(Table3[[#This Row],[Shipping Address]])-FIND(",",Table3[[#This Row],[Shipping Address]],FIND(",",Table3[[#This Row],[Shipping Address]])+1)-1))</f>
        <v>200001</v>
      </c>
      <c r="R18" s="23" t="str" cm="1">
        <f t="array" ref="R18">_xlfn.SWITCH(Table3[[#This Row],[Country Code]],"CN","China","IN","India","DE","Germany","FR","France")</f>
        <v>China</v>
      </c>
      <c r="S18" s="23" t="str" cm="1">
        <f t="array" ref="S18">_xlfn.SWITCH(Table3[[#This Row],[Country Code]],"CN","Asia","IN","Asia","DE","Europe","FR","Europe","Other")</f>
        <v>Asia</v>
      </c>
      <c r="T18" s="24" cm="1">
        <f t="array" ref="T18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525</v>
      </c>
      <c r="U18" s="25">
        <f>Table3[[#This Row],[Units Sold]]*Table3[[#This Row],[Unit Price ]]*(1-Table3[[#This Row],[Discount (%)]]/100)</f>
        <v>630000</v>
      </c>
      <c r="V18" s="19" t="str">
        <f>IF(Table3[[#This Row],[Min Speed]]&lt;&gt;"",ROUND(VALUE(_xlfn.TEXTBEFORE(Table3[[#This Row],[Min Speed]]," mph"))*1.60934,0)&amp;" kph","")</f>
        <v>32 kph</v>
      </c>
      <c r="W18" s="23" t="str">
        <f>ROUND(VALUE(_xlfn.TEXTBEFORE(Table3[[#This Row],[Speed]]," mph"))*1.60934,0)&amp;" kph"</f>
        <v>56 kph</v>
      </c>
      <c r="X18" s="26" t="str">
        <f>IF(OR(Table3[[#This Row],[Min Speed (kph)]]="",Table3[[#This Row],[Speed (kph)]]=""),"",Table3[[#This Row],[Min Speed (kph)]]&amp;" - "&amp;Table3[[#This Row],[Speed (kph)]])</f>
        <v>32 kph - 56 kph</v>
      </c>
      <c r="Y18" s="26" t="str">
        <f>Table3[[#This Row],[Rep Last Name]]&amp;", "&amp;Table3[[#This Row],[Rep First Name]]</f>
        <v>Liu, Fang</v>
      </c>
      <c r="Z18" s="26" t="str" cm="1">
        <f t="array" ref="Z18">_xlfn.SWITCH(Table3[[#This Row],[Product Type]],"Electric Unicycle","24 kph - 48 kph","Electric Skateboard","29 kph - 45 kph","Electric Scooter","32 kph - 56 kph","")</f>
        <v>32 kph - 56 kph</v>
      </c>
    </row>
    <row r="19" spans="1:26" x14ac:dyDescent="0.3">
      <c r="A19" s="18">
        <v>18</v>
      </c>
      <c r="B19" s="19" t="s">
        <v>35</v>
      </c>
      <c r="C19" s="19" t="s">
        <v>36</v>
      </c>
      <c r="D19" s="27" t="s">
        <v>65</v>
      </c>
      <c r="E19" s="31" t="str" cm="1">
        <f t="array" ref="E19">_xlfn.SWITCH(Table3[[#This Row],[Month]],"January","Q1","February","Q1","March","Q1","April","Q2","May","Q2","June","Q2","July","Q3","August","Q3","September","Q3","October","Q4","November","Q4","December","Q4")</f>
        <v>Q1</v>
      </c>
      <c r="F19" s="19" t="s">
        <v>29</v>
      </c>
      <c r="G19" s="19" t="s">
        <v>30</v>
      </c>
      <c r="H19" s="19" t="s">
        <v>31</v>
      </c>
      <c r="I19" s="20" t="s">
        <v>32</v>
      </c>
      <c r="J19" s="19" t="s">
        <v>43</v>
      </c>
      <c r="K19" s="19" t="s">
        <v>38</v>
      </c>
      <c r="L19" s="21" t="s">
        <v>85</v>
      </c>
      <c r="M19" s="19">
        <v>850</v>
      </c>
      <c r="N19" s="22">
        <v>0</v>
      </c>
      <c r="O19" s="23" t="str">
        <f>TRIM(LEFT(Table3[[#This Row],[Shipping Address]],FIND(",",Table3[[#This Row],[Shipping Address]])-1))</f>
        <v>101 Nanjing Road</v>
      </c>
      <c r="P19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Shanghai</v>
      </c>
      <c r="Q19" s="23" t="str">
        <f>TRIM(RIGHT(Table3[[#This Row],[Shipping Address]],LEN(Table3[[#This Row],[Shipping Address]])-FIND(",",Table3[[#This Row],[Shipping Address]],FIND(",",Table3[[#This Row],[Shipping Address]])+1)-1))</f>
        <v>200001</v>
      </c>
      <c r="R19" s="23" t="str" cm="1">
        <f t="array" ref="R19">_xlfn.SWITCH(Table3[[#This Row],[Country Code]],"CN","China","IN","India","DE","Germany","FR","France")</f>
        <v>China</v>
      </c>
      <c r="S19" s="23" t="str" cm="1">
        <f t="array" ref="S19">_xlfn.SWITCH(Table3[[#This Row],[Country Code]],"CN","Asia","IN","Asia","DE","Europe","FR","Europe","Other")</f>
        <v>Asia</v>
      </c>
      <c r="T19" s="24" cm="1">
        <f t="array" ref="T19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630</v>
      </c>
      <c r="U19" s="25">
        <f>Table3[[#This Row],[Units Sold]]*Table3[[#This Row],[Unit Price ]]*(1-Table3[[#This Row],[Discount (%)]]/100)</f>
        <v>535500</v>
      </c>
      <c r="V19" s="19" t="str">
        <f>IF(Table3[[#This Row],[Min Speed]]&lt;&gt;"",ROUND(VALUE(_xlfn.TEXTBEFORE(Table3[[#This Row],[Min Speed]]," mph"))*1.60934,0)&amp;" kph","")</f>
        <v>29 kph</v>
      </c>
      <c r="W19" s="23" t="str">
        <f>ROUND(VALUE(_xlfn.TEXTBEFORE(Table3[[#This Row],[Speed]]," mph"))*1.60934,0)&amp;" kph"</f>
        <v>45 kph</v>
      </c>
      <c r="X19" s="26" t="str">
        <f>IF(OR(Table3[[#This Row],[Min Speed (kph)]]="",Table3[[#This Row],[Speed (kph)]]=""),"",Table3[[#This Row],[Min Speed (kph)]]&amp;" - "&amp;Table3[[#This Row],[Speed (kph)]])</f>
        <v>29 kph - 45 kph</v>
      </c>
      <c r="Y19" s="26" t="str">
        <f>Table3[[#This Row],[Rep Last Name]]&amp;", "&amp;Table3[[#This Row],[Rep First Name]]</f>
        <v>Liu, Fang</v>
      </c>
      <c r="Z19" s="26" t="str" cm="1">
        <f t="array" ref="Z19">_xlfn.SWITCH(Table3[[#This Row],[Product Type]],"Electric Unicycle","24 kph - 48 kph","Electric Skateboard","29 kph - 45 kph","Electric Scooter","32 kph - 56 kph","")</f>
        <v>29 kph - 45 kph</v>
      </c>
    </row>
    <row r="20" spans="1:26" x14ac:dyDescent="0.3">
      <c r="A20" s="18">
        <v>19</v>
      </c>
      <c r="B20" s="19" t="s">
        <v>45</v>
      </c>
      <c r="C20" s="19" t="s">
        <v>46</v>
      </c>
      <c r="D20" s="27" t="s">
        <v>65</v>
      </c>
      <c r="E20" s="31" t="str" cm="1">
        <f t="array" ref="E20">_xlfn.SWITCH(Table3[[#This Row],[Month]],"January","Q1","February","Q1","March","Q1","April","Q2","May","Q2","June","Q2","July","Q3","August","Q3","September","Q3","October","Q4","November","Q4","December","Q4")</f>
        <v>Q1</v>
      </c>
      <c r="F20" s="19" t="s">
        <v>16</v>
      </c>
      <c r="G20" s="19" t="s">
        <v>17</v>
      </c>
      <c r="H20" s="19" t="s">
        <v>18</v>
      </c>
      <c r="I20" s="20" t="s">
        <v>19</v>
      </c>
      <c r="J20" s="19" t="s">
        <v>48</v>
      </c>
      <c r="K20" s="19" t="s">
        <v>49</v>
      </c>
      <c r="L20" s="28" t="s">
        <v>50</v>
      </c>
      <c r="M20" s="19">
        <v>130</v>
      </c>
      <c r="N20" s="22">
        <v>0</v>
      </c>
      <c r="O20" s="23" t="str">
        <f>TRIM(LEFT(Table3[[#This Row],[Shipping Address]],FIND(",",Table3[[#This Row],[Shipping Address]])-1))</f>
        <v>303 Ringstraße</v>
      </c>
      <c r="P20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Hamburg</v>
      </c>
      <c r="Q20" s="23" t="str">
        <f>TRIM(RIGHT(Table3[[#This Row],[Shipping Address]],LEN(Table3[[#This Row],[Shipping Address]])-FIND(",",Table3[[#This Row],[Shipping Address]],FIND(",",Table3[[#This Row],[Shipping Address]])+1)-1))</f>
        <v>20095</v>
      </c>
      <c r="R20" s="23" t="str" cm="1">
        <f t="array" ref="R20">_xlfn.SWITCH(Table3[[#This Row],[Country Code]],"CN","China","IN","India","DE","Germany","FR","France")</f>
        <v>Germany</v>
      </c>
      <c r="S20" s="23" t="str" cm="1">
        <f t="array" ref="S20">_xlfn.SWITCH(Table3[[#This Row],[Country Code]],"CN","Asia","IN","Asia","DE","Europe","FR","Europe","Other")</f>
        <v>Europe</v>
      </c>
      <c r="T20" s="24" cm="1">
        <f t="array" ref="T20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1100</v>
      </c>
      <c r="U20" s="25">
        <f>Table3[[#This Row],[Units Sold]]*Table3[[#This Row],[Unit Price ]]*(1-Table3[[#This Row],[Discount (%)]]/100)</f>
        <v>143000</v>
      </c>
      <c r="V20" s="19" t="str">
        <f>IF(Table3[[#This Row],[Min Speed]]&lt;&gt;"",ROUND(VALUE(_xlfn.TEXTBEFORE(Table3[[#This Row],[Min Speed]]," mph"))*1.60934,0)&amp;" kph","")</f>
        <v>24 kph</v>
      </c>
      <c r="W20" s="23" t="str">
        <f>ROUND(VALUE(_xlfn.TEXTBEFORE(Table3[[#This Row],[Speed]]," mph"))*1.60934,0)&amp;" kph"</f>
        <v>48 kph</v>
      </c>
      <c r="X20" s="26" t="str">
        <f>IF(OR(Table3[[#This Row],[Min Speed (kph)]]="",Table3[[#This Row],[Speed (kph)]]=""),"",Table3[[#This Row],[Min Speed (kph)]]&amp;" - "&amp;Table3[[#This Row],[Speed (kph)]])</f>
        <v>24 kph - 48 kph</v>
      </c>
      <c r="Y20" s="26" t="str">
        <f>Table3[[#This Row],[Rep Last Name]]&amp;", "&amp;Table3[[#This Row],[Rep First Name]]</f>
        <v>Fischer, Jonas</v>
      </c>
      <c r="Z20" s="26" t="str" cm="1">
        <f t="array" ref="Z20">_xlfn.SWITCH(Table3[[#This Row],[Product Type]],"Electric Unicycle","24 kph - 48 kph","Electric Skateboard","29 kph - 45 kph","Electric Scooter","32 kph - 56 kph","")</f>
        <v>24 kph - 48 kph</v>
      </c>
    </row>
    <row r="21" spans="1:26" x14ac:dyDescent="0.3">
      <c r="A21" s="18">
        <v>20</v>
      </c>
      <c r="B21" s="19" t="s">
        <v>45</v>
      </c>
      <c r="C21" s="19" t="s">
        <v>46</v>
      </c>
      <c r="D21" s="27" t="s">
        <v>65</v>
      </c>
      <c r="E21" s="31" t="str" cm="1">
        <f t="array" ref="E21">_xlfn.SWITCH(Table3[[#This Row],[Month]],"January","Q1","February","Q1","March","Q1","April","Q2","May","Q2","June","Q2","July","Q3","August","Q3","September","Q3","October","Q4","November","Q4","December","Q4")</f>
        <v>Q1</v>
      </c>
      <c r="F21" s="19" t="s">
        <v>23</v>
      </c>
      <c r="G21" s="19" t="s">
        <v>24</v>
      </c>
      <c r="H21" s="19" t="s">
        <v>25</v>
      </c>
      <c r="I21" s="20" t="s">
        <v>26</v>
      </c>
      <c r="J21" s="19" t="s">
        <v>51</v>
      </c>
      <c r="K21" s="19" t="s">
        <v>49</v>
      </c>
      <c r="L21" s="28" t="s">
        <v>52</v>
      </c>
      <c r="M21" s="19">
        <v>220</v>
      </c>
      <c r="N21" s="22">
        <v>0</v>
      </c>
      <c r="O21" s="23" t="str">
        <f>TRIM(LEFT(Table3[[#This Row],[Shipping Address]],FIND(",",Table3[[#This Row],[Shipping Address]])-1))</f>
        <v>304 Ringstraße</v>
      </c>
      <c r="P21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Hamburg</v>
      </c>
      <c r="Q21" s="23" t="str">
        <f>TRIM(RIGHT(Table3[[#This Row],[Shipping Address]],LEN(Table3[[#This Row],[Shipping Address]])-FIND(",",Table3[[#This Row],[Shipping Address]],FIND(",",Table3[[#This Row],[Shipping Address]])+1)-1))</f>
        <v>20095</v>
      </c>
      <c r="R21" s="23" t="str" cm="1">
        <f t="array" ref="R21">_xlfn.SWITCH(Table3[[#This Row],[Country Code]],"CN","China","IN","India","DE","Germany","FR","France")</f>
        <v>Germany</v>
      </c>
      <c r="S21" s="23" t="str" cm="1">
        <f t="array" ref="S21">_xlfn.SWITCH(Table3[[#This Row],[Country Code]],"CN","Asia","IN","Asia","DE","Europe","FR","Europe","Other")</f>
        <v>Europe</v>
      </c>
      <c r="T21" s="24" cm="1">
        <f t="array" ref="T21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880</v>
      </c>
      <c r="U21" s="25">
        <f>Table3[[#This Row],[Units Sold]]*Table3[[#This Row],[Unit Price ]]*(1-Table3[[#This Row],[Discount (%)]]/100)</f>
        <v>193600</v>
      </c>
      <c r="V21" s="19" t="str">
        <f>IF(Table3[[#This Row],[Min Speed]]&lt;&gt;"",ROUND(VALUE(_xlfn.TEXTBEFORE(Table3[[#This Row],[Min Speed]]," mph"))*1.60934,0)&amp;" kph","")</f>
        <v>32 kph</v>
      </c>
      <c r="W21" s="23" t="str">
        <f>ROUND(VALUE(_xlfn.TEXTBEFORE(Table3[[#This Row],[Speed]]," mph"))*1.60934,0)&amp;" kph"</f>
        <v>56 kph</v>
      </c>
      <c r="X21" s="26" t="str">
        <f>IF(OR(Table3[[#This Row],[Min Speed (kph)]]="",Table3[[#This Row],[Speed (kph)]]=""),"",Table3[[#This Row],[Min Speed (kph)]]&amp;" - "&amp;Table3[[#This Row],[Speed (kph)]])</f>
        <v>32 kph - 56 kph</v>
      </c>
      <c r="Y21" s="26" t="str">
        <f>Table3[[#This Row],[Rep Last Name]]&amp;", "&amp;Table3[[#This Row],[Rep First Name]]</f>
        <v>Fischer, Jonas</v>
      </c>
      <c r="Z21" s="26" t="str" cm="1">
        <f t="array" ref="Z21">_xlfn.SWITCH(Table3[[#This Row],[Product Type]],"Electric Unicycle","24 kph - 48 kph","Electric Skateboard","29 kph - 45 kph","Electric Scooter","32 kph - 56 kph","")</f>
        <v>32 kph - 56 kph</v>
      </c>
    </row>
    <row r="22" spans="1:26" x14ac:dyDescent="0.3">
      <c r="A22" s="18">
        <v>21</v>
      </c>
      <c r="B22" s="19" t="s">
        <v>45</v>
      </c>
      <c r="C22" s="19" t="s">
        <v>46</v>
      </c>
      <c r="D22" s="27" t="s">
        <v>65</v>
      </c>
      <c r="E22" s="31" t="str" cm="1">
        <f t="array" ref="E22">_xlfn.SWITCH(Table3[[#This Row],[Month]],"January","Q1","February","Q1","March","Q1","April","Q2","May","Q2","June","Q2","July","Q3","August","Q3","September","Q3","October","Q4","November","Q4","December","Q4")</f>
        <v>Q1</v>
      </c>
      <c r="F22" s="19" t="s">
        <v>29</v>
      </c>
      <c r="G22" s="19" t="s">
        <v>30</v>
      </c>
      <c r="H22" s="19" t="s">
        <v>31</v>
      </c>
      <c r="I22" s="20" t="s">
        <v>32</v>
      </c>
      <c r="J22" s="19" t="s">
        <v>53</v>
      </c>
      <c r="K22" s="19" t="s">
        <v>49</v>
      </c>
      <c r="L22" s="28" t="s">
        <v>54</v>
      </c>
      <c r="M22" s="19">
        <v>160</v>
      </c>
      <c r="N22" s="22">
        <v>0</v>
      </c>
      <c r="O22" s="23" t="str">
        <f>TRIM(LEFT(Table3[[#This Row],[Shipping Address]],FIND(",",Table3[[#This Row],[Shipping Address]])-1))</f>
        <v>305 Ringstraße</v>
      </c>
      <c r="P22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Hamburg</v>
      </c>
      <c r="Q22" s="23" t="str">
        <f>TRIM(RIGHT(Table3[[#This Row],[Shipping Address]],LEN(Table3[[#This Row],[Shipping Address]])-FIND(",",Table3[[#This Row],[Shipping Address]],FIND(",",Table3[[#This Row],[Shipping Address]])+1)-1))</f>
        <v>20095</v>
      </c>
      <c r="R22" s="23" t="str" cm="1">
        <f t="array" ref="R22">_xlfn.SWITCH(Table3[[#This Row],[Country Code]],"CN","China","IN","India","DE","Germany","FR","France")</f>
        <v>Germany</v>
      </c>
      <c r="S22" s="23" t="str" cm="1">
        <f t="array" ref="S22">_xlfn.SWITCH(Table3[[#This Row],[Country Code]],"CN","Asia","IN","Asia","DE","Europe","FR","Europe","Other")</f>
        <v>Europe</v>
      </c>
      <c r="T22" s="24" cm="1">
        <f t="array" ref="T22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1045</v>
      </c>
      <c r="U22" s="25">
        <f>Table3[[#This Row],[Units Sold]]*Table3[[#This Row],[Unit Price ]]*(1-Table3[[#This Row],[Discount (%)]]/100)</f>
        <v>167200</v>
      </c>
      <c r="V22" s="19" t="str">
        <f>IF(Table3[[#This Row],[Min Speed]]&lt;&gt;"",ROUND(VALUE(_xlfn.TEXTBEFORE(Table3[[#This Row],[Min Speed]]," mph"))*1.60934,0)&amp;" kph","")</f>
        <v>29 kph</v>
      </c>
      <c r="W22" s="23" t="str">
        <f>ROUND(VALUE(_xlfn.TEXTBEFORE(Table3[[#This Row],[Speed]]," mph"))*1.60934,0)&amp;" kph"</f>
        <v>45 kph</v>
      </c>
      <c r="X22" s="26" t="str">
        <f>IF(OR(Table3[[#This Row],[Min Speed (kph)]]="",Table3[[#This Row],[Speed (kph)]]=""),"",Table3[[#This Row],[Min Speed (kph)]]&amp;" - "&amp;Table3[[#This Row],[Speed (kph)]])</f>
        <v>29 kph - 45 kph</v>
      </c>
      <c r="Y22" s="26" t="str">
        <f>Table3[[#This Row],[Rep Last Name]]&amp;", "&amp;Table3[[#This Row],[Rep First Name]]</f>
        <v>Fischer, Jonas</v>
      </c>
      <c r="Z22" s="26" t="str" cm="1">
        <f t="array" ref="Z22">_xlfn.SWITCH(Table3[[#This Row],[Product Type]],"Electric Unicycle","24 kph - 48 kph","Electric Skateboard","29 kph - 45 kph","Electric Scooter","32 kph - 56 kph","")</f>
        <v>29 kph - 45 kph</v>
      </c>
    </row>
    <row r="23" spans="1:26" x14ac:dyDescent="0.3">
      <c r="A23" s="18">
        <v>22</v>
      </c>
      <c r="B23" s="19" t="s">
        <v>55</v>
      </c>
      <c r="C23" s="19" t="s">
        <v>56</v>
      </c>
      <c r="D23" s="27" t="s">
        <v>65</v>
      </c>
      <c r="E23" s="31" t="str" cm="1">
        <f t="array" ref="E23">_xlfn.SWITCH(Table3[[#This Row],[Month]],"January","Q1","February","Q1","March","Q1","April","Q2","May","Q2","June","Q2","July","Q3","August","Q3","September","Q3","October","Q4","November","Q4","December","Q4")</f>
        <v>Q1</v>
      </c>
      <c r="F23" s="19" t="s">
        <v>16</v>
      </c>
      <c r="G23" s="19" t="s">
        <v>17</v>
      </c>
      <c r="H23" s="19" t="s">
        <v>18</v>
      </c>
      <c r="I23" s="20" t="s">
        <v>19</v>
      </c>
      <c r="J23" s="19" t="s">
        <v>57</v>
      </c>
      <c r="K23" s="19" t="s">
        <v>58</v>
      </c>
      <c r="L23" s="28" t="s">
        <v>59</v>
      </c>
      <c r="M23" s="19">
        <v>110</v>
      </c>
      <c r="N23" s="22">
        <v>0</v>
      </c>
      <c r="O23" s="23" t="str">
        <f>TRIM(LEFT(Table3[[#This Row],[Shipping Address]],FIND(",",Table3[[#This Row],[Shipping Address]])-1))</f>
        <v>56 Boulevard Saint-Germain</v>
      </c>
      <c r="P23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Paris</v>
      </c>
      <c r="Q23" s="23" t="str">
        <f>TRIM(RIGHT(Table3[[#This Row],[Shipping Address]],LEN(Table3[[#This Row],[Shipping Address]])-FIND(",",Table3[[#This Row],[Shipping Address]],FIND(",",Table3[[#This Row],[Shipping Address]])+1)-1))</f>
        <v>75005</v>
      </c>
      <c r="R23" s="23" t="str" cm="1">
        <f t="array" ref="R23">_xlfn.SWITCH(Table3[[#This Row],[Country Code]],"CN","China","IN","India","DE","Germany","FR","France")</f>
        <v>France</v>
      </c>
      <c r="S23" s="23" t="str" cm="1">
        <f t="array" ref="S23">_xlfn.SWITCH(Table3[[#This Row],[Country Code]],"CN","Asia","IN","Asia","DE","Europe","FR","Europe","Other")</f>
        <v>Europe</v>
      </c>
      <c r="T23" s="24" cm="1">
        <f t="array" ref="T23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1210</v>
      </c>
      <c r="U23" s="25">
        <f>Table3[[#This Row],[Units Sold]]*Table3[[#This Row],[Unit Price ]]*(1-Table3[[#This Row],[Discount (%)]]/100)</f>
        <v>133100</v>
      </c>
      <c r="V23" s="19" t="str">
        <f>IF(Table3[[#This Row],[Min Speed]]&lt;&gt;"",ROUND(VALUE(_xlfn.TEXTBEFORE(Table3[[#This Row],[Min Speed]]," mph"))*1.60934,0)&amp;" kph","")</f>
        <v>24 kph</v>
      </c>
      <c r="W23" s="23" t="str">
        <f>ROUND(VALUE(_xlfn.TEXTBEFORE(Table3[[#This Row],[Speed]]," mph"))*1.60934,0)&amp;" kph"</f>
        <v>48 kph</v>
      </c>
      <c r="X23" s="26" t="str">
        <f>IF(OR(Table3[[#This Row],[Min Speed (kph)]]="",Table3[[#This Row],[Speed (kph)]]=""),"",Table3[[#This Row],[Min Speed (kph)]]&amp;" - "&amp;Table3[[#This Row],[Speed (kph)]])</f>
        <v>24 kph - 48 kph</v>
      </c>
      <c r="Y23" s="26" t="str">
        <f>Table3[[#This Row],[Rep Last Name]]&amp;", "&amp;Table3[[#This Row],[Rep First Name]]</f>
        <v>Bernard, Théo</v>
      </c>
      <c r="Z23" s="26" t="str" cm="1">
        <f t="array" ref="Z23">_xlfn.SWITCH(Table3[[#This Row],[Product Type]],"Electric Unicycle","24 kph - 48 kph","Electric Skateboard","29 kph - 45 kph","Electric Scooter","32 kph - 56 kph","")</f>
        <v>24 kph - 48 kph</v>
      </c>
    </row>
    <row r="24" spans="1:26" x14ac:dyDescent="0.3">
      <c r="A24" s="18">
        <v>23</v>
      </c>
      <c r="B24" s="19" t="s">
        <v>55</v>
      </c>
      <c r="C24" s="19" t="s">
        <v>56</v>
      </c>
      <c r="D24" s="27" t="s">
        <v>65</v>
      </c>
      <c r="E24" s="31" t="str" cm="1">
        <f t="array" ref="E24">_xlfn.SWITCH(Table3[[#This Row],[Month]],"January","Q1","February","Q1","March","Q1","April","Q2","May","Q2","June","Q2","July","Q3","August","Q3","September","Q3","October","Q4","November","Q4","December","Q4")</f>
        <v>Q1</v>
      </c>
      <c r="F24" s="19" t="s">
        <v>23</v>
      </c>
      <c r="G24" s="19" t="s">
        <v>24</v>
      </c>
      <c r="H24" s="19" t="s">
        <v>25</v>
      </c>
      <c r="I24" s="20" t="s">
        <v>26</v>
      </c>
      <c r="J24" s="19" t="s">
        <v>61</v>
      </c>
      <c r="K24" s="19" t="s">
        <v>58</v>
      </c>
      <c r="L24" s="28" t="s">
        <v>62</v>
      </c>
      <c r="M24" s="19">
        <v>260</v>
      </c>
      <c r="N24" s="22">
        <v>0</v>
      </c>
      <c r="O24" s="23" t="str">
        <f>TRIM(LEFT(Table3[[#This Row],[Shipping Address]],FIND(",",Table3[[#This Row],[Shipping Address]])-1))</f>
        <v>57 Boulevard Saint-Germain</v>
      </c>
      <c r="P24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Paris</v>
      </c>
      <c r="Q24" s="23" t="str">
        <f>TRIM(RIGHT(Table3[[#This Row],[Shipping Address]],LEN(Table3[[#This Row],[Shipping Address]])-FIND(",",Table3[[#This Row],[Shipping Address]],FIND(",",Table3[[#This Row],[Shipping Address]])+1)-1))</f>
        <v>75005</v>
      </c>
      <c r="R24" s="23" t="str" cm="1">
        <f t="array" ref="R24">_xlfn.SWITCH(Table3[[#This Row],[Country Code]],"CN","China","IN","India","DE","Germany","FR","France")</f>
        <v>France</v>
      </c>
      <c r="S24" s="23" t="str" cm="1">
        <f t="array" ref="S24">_xlfn.SWITCH(Table3[[#This Row],[Country Code]],"CN","Asia","IN","Asia","DE","Europe","FR","Europe","Other")</f>
        <v>Europe</v>
      </c>
      <c r="T24" s="24" cm="1">
        <f t="array" ref="T24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990</v>
      </c>
      <c r="U24" s="25">
        <f>Table3[[#This Row],[Units Sold]]*Table3[[#This Row],[Unit Price ]]*(1-Table3[[#This Row],[Discount (%)]]/100)</f>
        <v>257400</v>
      </c>
      <c r="V24" s="19" t="str">
        <f>IF(Table3[[#This Row],[Min Speed]]&lt;&gt;"",ROUND(VALUE(_xlfn.TEXTBEFORE(Table3[[#This Row],[Min Speed]]," mph"))*1.60934,0)&amp;" kph","")</f>
        <v>32 kph</v>
      </c>
      <c r="W24" s="23" t="str">
        <f>ROUND(VALUE(_xlfn.TEXTBEFORE(Table3[[#This Row],[Speed]]," mph"))*1.60934,0)&amp;" kph"</f>
        <v>56 kph</v>
      </c>
      <c r="X24" s="26" t="str">
        <f>IF(OR(Table3[[#This Row],[Min Speed (kph)]]="",Table3[[#This Row],[Speed (kph)]]=""),"",Table3[[#This Row],[Min Speed (kph)]]&amp;" - "&amp;Table3[[#This Row],[Speed (kph)]])</f>
        <v>32 kph - 56 kph</v>
      </c>
      <c r="Y24" s="26" t="str">
        <f>Table3[[#This Row],[Rep Last Name]]&amp;", "&amp;Table3[[#This Row],[Rep First Name]]</f>
        <v>Bernard, Théo</v>
      </c>
      <c r="Z24" s="26" t="str" cm="1">
        <f t="array" ref="Z24">_xlfn.SWITCH(Table3[[#This Row],[Product Type]],"Electric Unicycle","24 kph - 48 kph","Electric Skateboard","29 kph - 45 kph","Electric Scooter","32 kph - 56 kph","")</f>
        <v>32 kph - 56 kph</v>
      </c>
    </row>
    <row r="25" spans="1:26" x14ac:dyDescent="0.3">
      <c r="A25" s="18">
        <v>24</v>
      </c>
      <c r="B25" s="19" t="s">
        <v>55</v>
      </c>
      <c r="C25" s="19" t="s">
        <v>56</v>
      </c>
      <c r="D25" s="27" t="s">
        <v>65</v>
      </c>
      <c r="E25" s="31" t="str" cm="1">
        <f t="array" ref="E25">_xlfn.SWITCH(Table3[[#This Row],[Month]],"January","Q1","February","Q1","March","Q1","April","Q2","May","Q2","June","Q2","July","Q3","August","Q3","September","Q3","October","Q4","November","Q4","December","Q4")</f>
        <v>Q1</v>
      </c>
      <c r="F25" s="19" t="s">
        <v>29</v>
      </c>
      <c r="G25" s="19" t="s">
        <v>30</v>
      </c>
      <c r="H25" s="19" t="s">
        <v>31</v>
      </c>
      <c r="I25" s="20" t="s">
        <v>42</v>
      </c>
      <c r="J25" s="19" t="s">
        <v>63</v>
      </c>
      <c r="K25" s="19" t="s">
        <v>58</v>
      </c>
      <c r="L25" s="28" t="s">
        <v>64</v>
      </c>
      <c r="M25" s="19">
        <v>200</v>
      </c>
      <c r="N25" s="22">
        <v>0</v>
      </c>
      <c r="O25" s="23" t="str">
        <f>TRIM(LEFT(Table3[[#This Row],[Shipping Address]],FIND(",",Table3[[#This Row],[Shipping Address]])-1))</f>
        <v>58 Boulevard Saint-Germain</v>
      </c>
      <c r="P25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Paris</v>
      </c>
      <c r="Q25" s="23" t="str">
        <f>TRIM(RIGHT(Table3[[#This Row],[Shipping Address]],LEN(Table3[[#This Row],[Shipping Address]])-FIND(",",Table3[[#This Row],[Shipping Address]],FIND(",",Table3[[#This Row],[Shipping Address]])+1)-1))</f>
        <v>75005</v>
      </c>
      <c r="R25" s="23" t="str" cm="1">
        <f t="array" ref="R25">_xlfn.SWITCH(Table3[[#This Row],[Country Code]],"CN","China","IN","India","DE","Germany","FR","France")</f>
        <v>France</v>
      </c>
      <c r="S25" s="23" t="str" cm="1">
        <f t="array" ref="S25">_xlfn.SWITCH(Table3[[#This Row],[Country Code]],"CN","Asia","IN","Asia","DE","Europe","FR","Europe","Other")</f>
        <v>Europe</v>
      </c>
      <c r="T25" s="24" cm="1">
        <f t="array" ref="T25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1155</v>
      </c>
      <c r="U25" s="25">
        <f>Table3[[#This Row],[Units Sold]]*Table3[[#This Row],[Unit Price ]]*(1-Table3[[#This Row],[Discount (%)]]/100)</f>
        <v>231000</v>
      </c>
      <c r="V25" s="19" t="str">
        <f>IF(Table3[[#This Row],[Min Speed]]&lt;&gt;"",ROUND(VALUE(_xlfn.TEXTBEFORE(Table3[[#This Row],[Min Speed]]," mph"))*1.60934,0)&amp;" kph","")</f>
        <v>29 kph</v>
      </c>
      <c r="W25" s="23" t="str">
        <f>ROUND(VALUE(_xlfn.TEXTBEFORE(Table3[[#This Row],[Speed]]," mph"))*1.60934,0)&amp;" kph"</f>
        <v>45 kph</v>
      </c>
      <c r="X25" s="26" t="str">
        <f>IF(OR(Table3[[#This Row],[Min Speed (kph)]]="",Table3[[#This Row],[Speed (kph)]]=""),"",Table3[[#This Row],[Min Speed (kph)]]&amp;" - "&amp;Table3[[#This Row],[Speed (kph)]])</f>
        <v>29 kph - 45 kph</v>
      </c>
      <c r="Y25" s="26" t="str">
        <f>Table3[[#This Row],[Rep Last Name]]&amp;", "&amp;Table3[[#This Row],[Rep First Name]]</f>
        <v>Bernard, Théo</v>
      </c>
      <c r="Z25" s="26" t="str" cm="1">
        <f t="array" ref="Z25">_xlfn.SWITCH(Table3[[#This Row],[Product Type]],"Electric Unicycle","24 kph - 48 kph","Electric Skateboard","29 kph - 45 kph","Electric Scooter","32 kph - 56 kph","")</f>
        <v>29 kph - 45 kph</v>
      </c>
    </row>
    <row r="26" spans="1:26" x14ac:dyDescent="0.3">
      <c r="A26" s="18">
        <v>25</v>
      </c>
      <c r="B26" s="19" t="s">
        <v>13</v>
      </c>
      <c r="C26" s="19" t="s">
        <v>14</v>
      </c>
      <c r="D26" s="27" t="s">
        <v>66</v>
      </c>
      <c r="E26" s="31" t="str" cm="1">
        <f t="array" ref="E26">_xlfn.SWITCH(Table3[[#This Row],[Month]],"January","Q1","February","Q1","March","Q1","April","Q2","May","Q2","June","Q2","July","Q3","August","Q3","September","Q3","October","Q4","November","Q4","December","Q4")</f>
        <v>Q1</v>
      </c>
      <c r="F26" s="19" t="s">
        <v>16</v>
      </c>
      <c r="G26" s="19" t="s">
        <v>17</v>
      </c>
      <c r="H26" s="19" t="s">
        <v>18</v>
      </c>
      <c r="I26" s="20" t="s">
        <v>19</v>
      </c>
      <c r="J26" s="19" t="s">
        <v>20</v>
      </c>
      <c r="K26" s="19" t="s">
        <v>21</v>
      </c>
      <c r="L26" s="21" t="s">
        <v>80</v>
      </c>
      <c r="M26" s="19">
        <v>160</v>
      </c>
      <c r="N26" s="22">
        <v>0</v>
      </c>
      <c r="O26" s="23" t="str">
        <f>TRIM(LEFT(Table3[[#This Row],[Shipping Address]],FIND(",",Table3[[#This Row],[Shipping Address]])-1))</f>
        <v>456 Brigade Road</v>
      </c>
      <c r="P26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Bengaluru</v>
      </c>
      <c r="Q26" s="23" t="str">
        <f>TRIM(RIGHT(Table3[[#This Row],[Shipping Address]],LEN(Table3[[#This Row],[Shipping Address]])-FIND(",",Table3[[#This Row],[Shipping Address]],FIND(",",Table3[[#This Row],[Shipping Address]])+1)-1))</f>
        <v>560001</v>
      </c>
      <c r="R26" s="23" t="str" cm="1">
        <f t="array" ref="R26">_xlfn.SWITCH(Table3[[#This Row],[Country Code]],"CN","China","IN","India","DE","Germany","FR","France")</f>
        <v>India</v>
      </c>
      <c r="S26" s="23" t="str" cm="1">
        <f t="array" ref="S26">_xlfn.SWITCH(Table3[[#This Row],[Country Code]],"CN","Asia","IN","Asia","DE","Europe","FR","Europe","Other")</f>
        <v>Asia</v>
      </c>
      <c r="T26" s="24" cm="1">
        <f t="array" ref="T26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360</v>
      </c>
      <c r="U26" s="25">
        <f>Table3[[#This Row],[Units Sold]]*Table3[[#This Row],[Unit Price ]]*(1-Table3[[#This Row],[Discount (%)]]/100)</f>
        <v>57600</v>
      </c>
      <c r="V26" s="19" t="str">
        <f>IF(Table3[[#This Row],[Min Speed]]&lt;&gt;"",ROUND(VALUE(_xlfn.TEXTBEFORE(Table3[[#This Row],[Min Speed]]," mph"))*1.60934,0)&amp;" kph","")</f>
        <v>24 kph</v>
      </c>
      <c r="W26" s="23" t="str">
        <f>ROUND(VALUE(_xlfn.TEXTBEFORE(Table3[[#This Row],[Speed]]," mph"))*1.60934,0)&amp;" kph"</f>
        <v>48 kph</v>
      </c>
      <c r="X26" s="26" t="str">
        <f>IF(OR(Table3[[#This Row],[Min Speed (kph)]]="",Table3[[#This Row],[Speed (kph)]]=""),"",Table3[[#This Row],[Min Speed (kph)]]&amp;" - "&amp;Table3[[#This Row],[Speed (kph)]])</f>
        <v>24 kph - 48 kph</v>
      </c>
      <c r="Y26" s="26" t="str">
        <f>Table3[[#This Row],[Rep Last Name]]&amp;", "&amp;Table3[[#This Row],[Rep First Name]]</f>
        <v>Joshi, Sanya</v>
      </c>
      <c r="Z26" s="26" t="str" cm="1">
        <f t="array" ref="Z26">_xlfn.SWITCH(Table3[[#This Row],[Product Type]],"Electric Unicycle","24 kph - 48 kph","Electric Skateboard","29 kph - 45 kph","Electric Scooter","32 kph - 56 kph","")</f>
        <v>24 kph - 48 kph</v>
      </c>
    </row>
    <row r="27" spans="1:26" x14ac:dyDescent="0.3">
      <c r="A27" s="18">
        <v>26</v>
      </c>
      <c r="B27" s="19" t="s">
        <v>13</v>
      </c>
      <c r="C27" s="19" t="s">
        <v>14</v>
      </c>
      <c r="D27" s="27" t="s">
        <v>66</v>
      </c>
      <c r="E27" s="31" t="str" cm="1">
        <f t="array" ref="E27">_xlfn.SWITCH(Table3[[#This Row],[Month]],"January","Q1","February","Q1","March","Q1","April","Q2","May","Q2","June","Q2","July","Q3","August","Q3","September","Q3","October","Q4","November","Q4","December","Q4")</f>
        <v>Q1</v>
      </c>
      <c r="F27" s="19" t="s">
        <v>23</v>
      </c>
      <c r="G27" s="19"/>
      <c r="H27" s="19" t="s">
        <v>25</v>
      </c>
      <c r="I27" s="20" t="s">
        <v>26</v>
      </c>
      <c r="J27" s="19" t="s">
        <v>27</v>
      </c>
      <c r="K27" s="19" t="s">
        <v>21</v>
      </c>
      <c r="L27" s="21" t="s">
        <v>81</v>
      </c>
      <c r="M27" s="19">
        <v>350</v>
      </c>
      <c r="N27" s="22">
        <v>0</v>
      </c>
      <c r="O27" s="23" t="str">
        <f>TRIM(LEFT(Table3[[#This Row],[Shipping Address]],FIND(",",Table3[[#This Row],[Shipping Address]])-1))</f>
        <v>457 Brigade Road</v>
      </c>
      <c r="P27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Bengaluru</v>
      </c>
      <c r="Q27" s="23" t="str">
        <f>TRIM(RIGHT(Table3[[#This Row],[Shipping Address]],LEN(Table3[[#This Row],[Shipping Address]])-FIND(",",Table3[[#This Row],[Shipping Address]],FIND(",",Table3[[#This Row],[Shipping Address]])+1)-1))</f>
        <v>560001</v>
      </c>
      <c r="R27" s="23" t="str" cm="1">
        <f t="array" ref="R27">_xlfn.SWITCH(Table3[[#This Row],[Country Code]],"CN","China","IN","India","DE","Germany","FR","France")</f>
        <v>India</v>
      </c>
      <c r="S27" s="23" t="str" cm="1">
        <f t="array" ref="S27">_xlfn.SWITCH(Table3[[#This Row],[Country Code]],"CN","Asia","IN","Asia","DE","Europe","FR","Europe","Other")</f>
        <v>Asia</v>
      </c>
      <c r="T27" s="24" cm="1">
        <f t="array" ref="T27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300</v>
      </c>
      <c r="U27" s="25">
        <f>Table3[[#This Row],[Units Sold]]*Table3[[#This Row],[Unit Price ]]*(1-Table3[[#This Row],[Discount (%)]]/100)</f>
        <v>105000</v>
      </c>
      <c r="V27" s="19" t="str">
        <f>IF(Table3[[#This Row],[Min Speed]]&lt;&gt;"",ROUND(VALUE(_xlfn.TEXTBEFORE(Table3[[#This Row],[Min Speed]]," mph"))*1.60934,0)&amp;" kph","")</f>
        <v/>
      </c>
      <c r="W27" s="23" t="str">
        <f>ROUND(VALUE(_xlfn.TEXTBEFORE(Table3[[#This Row],[Speed]]," mph"))*1.60934,0)&amp;" kph"</f>
        <v>56 kph</v>
      </c>
      <c r="X27" s="26" t="str">
        <f>IF(OR(Table3[[#This Row],[Min Speed (kph)]]="",Table3[[#This Row],[Speed (kph)]]=""),"",Table3[[#This Row],[Min Speed (kph)]]&amp;" - "&amp;Table3[[#This Row],[Speed (kph)]])</f>
        <v/>
      </c>
      <c r="Y27" s="26" t="str">
        <f>Table3[[#This Row],[Rep Last Name]]&amp;", "&amp;Table3[[#This Row],[Rep First Name]]</f>
        <v>Joshi, Sanya</v>
      </c>
      <c r="Z27" s="26" t="str" cm="1">
        <f t="array" ref="Z27">_xlfn.SWITCH(Table3[[#This Row],[Product Type]],"Electric Unicycle","24 kph - 48 kph","Electric Skateboard","29 kph - 45 kph","Electric Scooter","32 kph - 56 kph","")</f>
        <v>32 kph - 56 kph</v>
      </c>
    </row>
    <row r="28" spans="1:26" x14ac:dyDescent="0.3">
      <c r="A28" s="18">
        <v>27</v>
      </c>
      <c r="B28" s="19" t="s">
        <v>13</v>
      </c>
      <c r="C28" s="19" t="s">
        <v>14</v>
      </c>
      <c r="D28" s="27" t="s">
        <v>66</v>
      </c>
      <c r="E28" s="31" t="str" cm="1">
        <f t="array" ref="E28">_xlfn.SWITCH(Table3[[#This Row],[Month]],"January","Q1","February","Q1","March","Q1","April","Q2","May","Q2","June","Q2","July","Q3","August","Q3","September","Q3","October","Q4","November","Q4","December","Q4")</f>
        <v>Q1</v>
      </c>
      <c r="F28" s="19" t="s">
        <v>29</v>
      </c>
      <c r="G28" s="19" t="s">
        <v>30</v>
      </c>
      <c r="H28" s="19" t="s">
        <v>31</v>
      </c>
      <c r="I28" s="20" t="s">
        <v>32</v>
      </c>
      <c r="J28" s="19" t="s">
        <v>33</v>
      </c>
      <c r="K28" s="19" t="s">
        <v>21</v>
      </c>
      <c r="L28" s="21" t="s">
        <v>82</v>
      </c>
      <c r="M28" s="19">
        <v>220</v>
      </c>
      <c r="N28" s="22">
        <v>0</v>
      </c>
      <c r="O28" s="23" t="str">
        <f>TRIM(LEFT(Table3[[#This Row],[Shipping Address]],FIND(",",Table3[[#This Row],[Shipping Address]])-1))</f>
        <v>458 Brigade Road</v>
      </c>
      <c r="P28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Bengaluru</v>
      </c>
      <c r="Q28" s="23" t="str">
        <f>TRIM(RIGHT(Table3[[#This Row],[Shipping Address]],LEN(Table3[[#This Row],[Shipping Address]])-FIND(",",Table3[[#This Row],[Shipping Address]],FIND(",",Table3[[#This Row],[Shipping Address]])+1)-1))</f>
        <v>560001</v>
      </c>
      <c r="R28" s="23" t="str" cm="1">
        <f t="array" ref="R28">_xlfn.SWITCH(Table3[[#This Row],[Country Code]],"CN","China","IN","India","DE","Germany","FR","France")</f>
        <v>India</v>
      </c>
      <c r="S28" s="23" t="str" cm="1">
        <f t="array" ref="S28">_xlfn.SWITCH(Table3[[#This Row],[Country Code]],"CN","Asia","IN","Asia","DE","Europe","FR","Europe","Other")</f>
        <v>Asia</v>
      </c>
      <c r="T28" s="24" cm="1">
        <f t="array" ref="T28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264</v>
      </c>
      <c r="U28" s="25">
        <f>Table3[[#This Row],[Units Sold]]*Table3[[#This Row],[Unit Price ]]*(1-Table3[[#This Row],[Discount (%)]]/100)</f>
        <v>58080</v>
      </c>
      <c r="V28" s="19" t="str">
        <f>IF(Table3[[#This Row],[Min Speed]]&lt;&gt;"",ROUND(VALUE(_xlfn.TEXTBEFORE(Table3[[#This Row],[Min Speed]]," mph"))*1.60934,0)&amp;" kph","")</f>
        <v>29 kph</v>
      </c>
      <c r="W28" s="23" t="str">
        <f>ROUND(VALUE(_xlfn.TEXTBEFORE(Table3[[#This Row],[Speed]]," mph"))*1.60934,0)&amp;" kph"</f>
        <v>45 kph</v>
      </c>
      <c r="X28" s="26" t="str">
        <f>IF(OR(Table3[[#This Row],[Min Speed (kph)]]="",Table3[[#This Row],[Speed (kph)]]=""),"",Table3[[#This Row],[Min Speed (kph)]]&amp;" - "&amp;Table3[[#This Row],[Speed (kph)]])</f>
        <v>29 kph - 45 kph</v>
      </c>
      <c r="Y28" s="26" t="str">
        <f>Table3[[#This Row],[Rep Last Name]]&amp;", "&amp;Table3[[#This Row],[Rep First Name]]</f>
        <v>Joshi, Sanya</v>
      </c>
      <c r="Z28" s="26" t="str" cm="1">
        <f t="array" ref="Z28">_xlfn.SWITCH(Table3[[#This Row],[Product Type]],"Electric Unicycle","24 kph - 48 kph","Electric Skateboard","29 kph - 45 kph","Electric Scooter","32 kph - 56 kph","")</f>
        <v>29 kph - 45 kph</v>
      </c>
    </row>
    <row r="29" spans="1:26" x14ac:dyDescent="0.3">
      <c r="A29" s="18">
        <v>28</v>
      </c>
      <c r="B29" s="19" t="s">
        <v>35</v>
      </c>
      <c r="C29" s="19" t="s">
        <v>36</v>
      </c>
      <c r="D29" s="27" t="s">
        <v>66</v>
      </c>
      <c r="E29" s="31" t="str" cm="1">
        <f t="array" ref="E29">_xlfn.SWITCH(Table3[[#This Row],[Month]],"January","Q1","February","Q1","March","Q1","April","Q2","May","Q2","June","Q2","July","Q3","August","Q3","September","Q3","October","Q4","November","Q4","December","Q4")</f>
        <v>Q1</v>
      </c>
      <c r="F29" s="19" t="s">
        <v>16</v>
      </c>
      <c r="G29" s="19" t="s">
        <v>17</v>
      </c>
      <c r="H29" s="19" t="s">
        <v>18</v>
      </c>
      <c r="I29" s="20" t="s">
        <v>19</v>
      </c>
      <c r="J29" s="19" t="s">
        <v>37</v>
      </c>
      <c r="K29" s="19" t="s">
        <v>38</v>
      </c>
      <c r="L29" s="21" t="s">
        <v>83</v>
      </c>
      <c r="M29" s="19">
        <v>550</v>
      </c>
      <c r="N29" s="22">
        <v>0</v>
      </c>
      <c r="O29" s="23" t="str">
        <f>TRIM(LEFT(Table3[[#This Row],[Shipping Address]],FIND(",",Table3[[#This Row],[Shipping Address]])-1))</f>
        <v>99 Nanjing Road</v>
      </c>
      <c r="P29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Shanghai</v>
      </c>
      <c r="Q29" s="23" t="str">
        <f>TRIM(RIGHT(Table3[[#This Row],[Shipping Address]],LEN(Table3[[#This Row],[Shipping Address]])-FIND(",",Table3[[#This Row],[Shipping Address]],FIND(",",Table3[[#This Row],[Shipping Address]])+1)-1))</f>
        <v>200001</v>
      </c>
      <c r="R29" s="23" t="str" cm="1">
        <f t="array" ref="R29">_xlfn.SWITCH(Table3[[#This Row],[Country Code]],"CN","China","IN","India","DE","Germany","FR","France")</f>
        <v>China</v>
      </c>
      <c r="S29" s="23" t="str" cm="1">
        <f t="array" ref="S29">_xlfn.SWITCH(Table3[[#This Row],[Country Code]],"CN","Asia","IN","Asia","DE","Europe","FR","Europe","Other")</f>
        <v>Asia</v>
      </c>
      <c r="T29" s="24" cm="1">
        <f t="array" ref="T29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750</v>
      </c>
      <c r="U29" s="25">
        <f>Table3[[#This Row],[Units Sold]]*Table3[[#This Row],[Unit Price ]]*(1-Table3[[#This Row],[Discount (%)]]/100)</f>
        <v>412500</v>
      </c>
      <c r="V29" s="19" t="str">
        <f>IF(Table3[[#This Row],[Min Speed]]&lt;&gt;"",ROUND(VALUE(_xlfn.TEXTBEFORE(Table3[[#This Row],[Min Speed]]," mph"))*1.60934,0)&amp;" kph","")</f>
        <v>24 kph</v>
      </c>
      <c r="W29" s="23" t="str">
        <f>ROUND(VALUE(_xlfn.TEXTBEFORE(Table3[[#This Row],[Speed]]," mph"))*1.60934,0)&amp;" kph"</f>
        <v>48 kph</v>
      </c>
      <c r="X29" s="26" t="str">
        <f>IF(OR(Table3[[#This Row],[Min Speed (kph)]]="",Table3[[#This Row],[Speed (kph)]]=""),"",Table3[[#This Row],[Min Speed (kph)]]&amp;" - "&amp;Table3[[#This Row],[Speed (kph)]])</f>
        <v>24 kph - 48 kph</v>
      </c>
      <c r="Y29" s="26" t="str">
        <f>Table3[[#This Row],[Rep Last Name]]&amp;", "&amp;Table3[[#This Row],[Rep First Name]]</f>
        <v>Liu, Fang</v>
      </c>
      <c r="Z29" s="26" t="str" cm="1">
        <f t="array" ref="Z29">_xlfn.SWITCH(Table3[[#This Row],[Product Type]],"Electric Unicycle","24 kph - 48 kph","Electric Skateboard","29 kph - 45 kph","Electric Scooter","32 kph - 56 kph","")</f>
        <v>24 kph - 48 kph</v>
      </c>
    </row>
    <row r="30" spans="1:26" x14ac:dyDescent="0.3">
      <c r="A30" s="18">
        <v>29</v>
      </c>
      <c r="B30" s="19" t="s">
        <v>35</v>
      </c>
      <c r="C30" s="19" t="s">
        <v>36</v>
      </c>
      <c r="D30" s="27" t="s">
        <v>66</v>
      </c>
      <c r="E30" s="31" t="str" cm="1">
        <f t="array" ref="E30">_xlfn.SWITCH(Table3[[#This Row],[Month]],"January","Q1","February","Q1","March","Q1","April","Q2","May","Q2","June","Q2","July","Q3","August","Q3","September","Q3","October","Q4","November","Q4","December","Q4")</f>
        <v>Q1</v>
      </c>
      <c r="F30" s="19" t="s">
        <v>23</v>
      </c>
      <c r="G30" s="19" t="s">
        <v>24</v>
      </c>
      <c r="H30" s="19" t="s">
        <v>25</v>
      </c>
      <c r="I30" s="20" t="s">
        <v>60</v>
      </c>
      <c r="J30" s="19" t="s">
        <v>40</v>
      </c>
      <c r="K30" s="19" t="s">
        <v>38</v>
      </c>
      <c r="L30" s="21" t="s">
        <v>84</v>
      </c>
      <c r="M30" s="19">
        <v>1200</v>
      </c>
      <c r="N30" s="22">
        <v>0</v>
      </c>
      <c r="O30" s="23" t="str">
        <f>TRIM(LEFT(Table3[[#This Row],[Shipping Address]],FIND(",",Table3[[#This Row],[Shipping Address]])-1))</f>
        <v>100 Nanjing Road</v>
      </c>
      <c r="P30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Shanghai</v>
      </c>
      <c r="Q30" s="23" t="str">
        <f>TRIM(RIGHT(Table3[[#This Row],[Shipping Address]],LEN(Table3[[#This Row],[Shipping Address]])-FIND(",",Table3[[#This Row],[Shipping Address]],FIND(",",Table3[[#This Row],[Shipping Address]])+1)-1))</f>
        <v>200001</v>
      </c>
      <c r="R30" s="23" t="str" cm="1">
        <f t="array" ref="R30">_xlfn.SWITCH(Table3[[#This Row],[Country Code]],"CN","China","IN","India","DE","Germany","FR","France")</f>
        <v>China</v>
      </c>
      <c r="S30" s="23" t="str" cm="1">
        <f t="array" ref="S30">_xlfn.SWITCH(Table3[[#This Row],[Country Code]],"CN","Asia","IN","Asia","DE","Europe","FR","Europe","Other")</f>
        <v>Asia</v>
      </c>
      <c r="T30" s="24" cm="1">
        <f t="array" ref="T30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525</v>
      </c>
      <c r="U30" s="25">
        <f>Table3[[#This Row],[Units Sold]]*Table3[[#This Row],[Unit Price ]]*(1-Table3[[#This Row],[Discount (%)]]/100)</f>
        <v>630000</v>
      </c>
      <c r="V30" s="19" t="str">
        <f>IF(Table3[[#This Row],[Min Speed]]&lt;&gt;"",ROUND(VALUE(_xlfn.TEXTBEFORE(Table3[[#This Row],[Min Speed]]," mph"))*1.60934,0)&amp;" kph","")</f>
        <v>32 kph</v>
      </c>
      <c r="W30" s="23" t="str">
        <f>ROUND(VALUE(_xlfn.TEXTBEFORE(Table3[[#This Row],[Speed]]," mph"))*1.60934,0)&amp;" kph"</f>
        <v>56 kph</v>
      </c>
      <c r="X30" s="26" t="str">
        <f>IF(OR(Table3[[#This Row],[Min Speed (kph)]]="",Table3[[#This Row],[Speed (kph)]]=""),"",Table3[[#This Row],[Min Speed (kph)]]&amp;" - "&amp;Table3[[#This Row],[Speed (kph)]])</f>
        <v>32 kph - 56 kph</v>
      </c>
      <c r="Y30" s="26" t="str">
        <f>Table3[[#This Row],[Rep Last Name]]&amp;", "&amp;Table3[[#This Row],[Rep First Name]]</f>
        <v>Liu, Fang</v>
      </c>
      <c r="Z30" s="26" t="str" cm="1">
        <f t="array" ref="Z30">_xlfn.SWITCH(Table3[[#This Row],[Product Type]],"Electric Unicycle","24 kph - 48 kph","Electric Skateboard","29 kph - 45 kph","Electric Scooter","32 kph - 56 kph","")</f>
        <v>32 kph - 56 kph</v>
      </c>
    </row>
    <row r="31" spans="1:26" x14ac:dyDescent="0.3">
      <c r="A31" s="18">
        <v>30</v>
      </c>
      <c r="B31" s="19" t="s">
        <v>35</v>
      </c>
      <c r="C31" s="19" t="s">
        <v>36</v>
      </c>
      <c r="D31" s="27" t="s">
        <v>66</v>
      </c>
      <c r="E31" s="31" t="str" cm="1">
        <f t="array" ref="E31">_xlfn.SWITCH(Table3[[#This Row],[Month]],"January","Q1","February","Q1","March","Q1","April","Q2","May","Q2","June","Q2","July","Q3","August","Q3","September","Q3","October","Q4","November","Q4","December","Q4")</f>
        <v>Q1</v>
      </c>
      <c r="F31" s="19" t="s">
        <v>29</v>
      </c>
      <c r="G31" s="19" t="s">
        <v>30</v>
      </c>
      <c r="H31" s="19" t="s">
        <v>31</v>
      </c>
      <c r="I31" s="20" t="s">
        <v>32</v>
      </c>
      <c r="J31" s="19" t="s">
        <v>43</v>
      </c>
      <c r="K31" s="19" t="s">
        <v>38</v>
      </c>
      <c r="L31" s="21" t="s">
        <v>85</v>
      </c>
      <c r="M31" s="19">
        <v>850</v>
      </c>
      <c r="N31" s="22">
        <v>0</v>
      </c>
      <c r="O31" s="23" t="str">
        <f>TRIM(LEFT(Table3[[#This Row],[Shipping Address]],FIND(",",Table3[[#This Row],[Shipping Address]])-1))</f>
        <v>101 Nanjing Road</v>
      </c>
      <c r="P31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Shanghai</v>
      </c>
      <c r="Q31" s="23" t="str">
        <f>TRIM(RIGHT(Table3[[#This Row],[Shipping Address]],LEN(Table3[[#This Row],[Shipping Address]])-FIND(",",Table3[[#This Row],[Shipping Address]],FIND(",",Table3[[#This Row],[Shipping Address]])+1)-1))</f>
        <v>200001</v>
      </c>
      <c r="R31" s="23" t="str" cm="1">
        <f t="array" ref="R31">_xlfn.SWITCH(Table3[[#This Row],[Country Code]],"CN","China","IN","India","DE","Germany","FR","France")</f>
        <v>China</v>
      </c>
      <c r="S31" s="23" t="str" cm="1">
        <f t="array" ref="S31">_xlfn.SWITCH(Table3[[#This Row],[Country Code]],"CN","Asia","IN","Asia","DE","Europe","FR","Europe","Other")</f>
        <v>Asia</v>
      </c>
      <c r="T31" s="24" cm="1">
        <f t="array" ref="T31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630</v>
      </c>
      <c r="U31" s="25">
        <f>Table3[[#This Row],[Units Sold]]*Table3[[#This Row],[Unit Price ]]*(1-Table3[[#This Row],[Discount (%)]]/100)</f>
        <v>535500</v>
      </c>
      <c r="V31" s="19" t="str">
        <f>IF(Table3[[#This Row],[Min Speed]]&lt;&gt;"",ROUND(VALUE(_xlfn.TEXTBEFORE(Table3[[#This Row],[Min Speed]]," mph"))*1.60934,0)&amp;" kph","")</f>
        <v>29 kph</v>
      </c>
      <c r="W31" s="23" t="str">
        <f>ROUND(VALUE(_xlfn.TEXTBEFORE(Table3[[#This Row],[Speed]]," mph"))*1.60934,0)&amp;" kph"</f>
        <v>45 kph</v>
      </c>
      <c r="X31" s="26" t="str">
        <f>IF(OR(Table3[[#This Row],[Min Speed (kph)]]="",Table3[[#This Row],[Speed (kph)]]=""),"",Table3[[#This Row],[Min Speed (kph)]]&amp;" - "&amp;Table3[[#This Row],[Speed (kph)]])</f>
        <v>29 kph - 45 kph</v>
      </c>
      <c r="Y31" s="26" t="str">
        <f>Table3[[#This Row],[Rep Last Name]]&amp;", "&amp;Table3[[#This Row],[Rep First Name]]</f>
        <v>Liu, Fang</v>
      </c>
      <c r="Z31" s="26" t="str" cm="1">
        <f t="array" ref="Z31">_xlfn.SWITCH(Table3[[#This Row],[Product Type]],"Electric Unicycle","24 kph - 48 kph","Electric Skateboard","29 kph - 45 kph","Electric Scooter","32 kph - 56 kph","")</f>
        <v>29 kph - 45 kph</v>
      </c>
    </row>
    <row r="32" spans="1:26" x14ac:dyDescent="0.3">
      <c r="A32" s="18">
        <v>31</v>
      </c>
      <c r="B32" s="19" t="s">
        <v>45</v>
      </c>
      <c r="C32" s="19" t="s">
        <v>46</v>
      </c>
      <c r="D32" s="27" t="s">
        <v>66</v>
      </c>
      <c r="E32" s="31" t="str" cm="1">
        <f t="array" ref="E32">_xlfn.SWITCH(Table3[[#This Row],[Month]],"January","Q1","February","Q1","March","Q1","April","Q2","May","Q2","June","Q2","July","Q3","August","Q3","September","Q3","October","Q4","November","Q4","December","Q4")</f>
        <v>Q1</v>
      </c>
      <c r="F32" s="19" t="s">
        <v>16</v>
      </c>
      <c r="G32" s="19" t="s">
        <v>17</v>
      </c>
      <c r="H32" s="19" t="s">
        <v>18</v>
      </c>
      <c r="I32" s="20" t="s">
        <v>19</v>
      </c>
      <c r="J32" s="19" t="s">
        <v>48</v>
      </c>
      <c r="K32" s="19" t="s">
        <v>49</v>
      </c>
      <c r="L32" s="28" t="s">
        <v>50</v>
      </c>
      <c r="M32" s="19">
        <v>130</v>
      </c>
      <c r="N32" s="22">
        <v>0</v>
      </c>
      <c r="O32" s="23" t="str">
        <f>TRIM(LEFT(Table3[[#This Row],[Shipping Address]],FIND(",",Table3[[#This Row],[Shipping Address]])-1))</f>
        <v>303 Ringstraße</v>
      </c>
      <c r="P32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Hamburg</v>
      </c>
      <c r="Q32" s="23" t="str">
        <f>TRIM(RIGHT(Table3[[#This Row],[Shipping Address]],LEN(Table3[[#This Row],[Shipping Address]])-FIND(",",Table3[[#This Row],[Shipping Address]],FIND(",",Table3[[#This Row],[Shipping Address]])+1)-1))</f>
        <v>20095</v>
      </c>
      <c r="R32" s="23" t="str" cm="1">
        <f t="array" ref="R32">_xlfn.SWITCH(Table3[[#This Row],[Country Code]],"CN","China","IN","India","DE","Germany","FR","France")</f>
        <v>Germany</v>
      </c>
      <c r="S32" s="23" t="str" cm="1">
        <f t="array" ref="S32">_xlfn.SWITCH(Table3[[#This Row],[Country Code]],"CN","Asia","IN","Asia","DE","Europe","FR","Europe","Other")</f>
        <v>Europe</v>
      </c>
      <c r="T32" s="24" cm="1">
        <f t="array" ref="T32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1100</v>
      </c>
      <c r="U32" s="25">
        <f>Table3[[#This Row],[Units Sold]]*Table3[[#This Row],[Unit Price ]]*(1-Table3[[#This Row],[Discount (%)]]/100)</f>
        <v>143000</v>
      </c>
      <c r="V32" s="19" t="str">
        <f>IF(Table3[[#This Row],[Min Speed]]&lt;&gt;"",ROUND(VALUE(_xlfn.TEXTBEFORE(Table3[[#This Row],[Min Speed]]," mph"))*1.60934,0)&amp;" kph","")</f>
        <v>24 kph</v>
      </c>
      <c r="W32" s="23" t="str">
        <f>ROUND(VALUE(_xlfn.TEXTBEFORE(Table3[[#This Row],[Speed]]," mph"))*1.60934,0)&amp;" kph"</f>
        <v>48 kph</v>
      </c>
      <c r="X32" s="26" t="str">
        <f>IF(OR(Table3[[#This Row],[Min Speed (kph)]]="",Table3[[#This Row],[Speed (kph)]]=""),"",Table3[[#This Row],[Min Speed (kph)]]&amp;" - "&amp;Table3[[#This Row],[Speed (kph)]])</f>
        <v>24 kph - 48 kph</v>
      </c>
      <c r="Y32" s="26" t="str">
        <f>Table3[[#This Row],[Rep Last Name]]&amp;", "&amp;Table3[[#This Row],[Rep First Name]]</f>
        <v>Fischer, Jonas</v>
      </c>
      <c r="Z32" s="26" t="str" cm="1">
        <f t="array" ref="Z32">_xlfn.SWITCH(Table3[[#This Row],[Product Type]],"Electric Unicycle","24 kph - 48 kph","Electric Skateboard","29 kph - 45 kph","Electric Scooter","32 kph - 56 kph","")</f>
        <v>24 kph - 48 kph</v>
      </c>
    </row>
    <row r="33" spans="1:26" x14ac:dyDescent="0.3">
      <c r="A33" s="18">
        <v>32</v>
      </c>
      <c r="B33" s="19" t="s">
        <v>45</v>
      </c>
      <c r="C33" s="19" t="s">
        <v>46</v>
      </c>
      <c r="D33" s="27" t="s">
        <v>66</v>
      </c>
      <c r="E33" s="31" t="str" cm="1">
        <f t="array" ref="E33">_xlfn.SWITCH(Table3[[#This Row],[Month]],"January","Q1","February","Q1","March","Q1","April","Q2","May","Q2","June","Q2","July","Q3","August","Q3","September","Q3","October","Q4","November","Q4","December","Q4")</f>
        <v>Q1</v>
      </c>
      <c r="F33" s="19" t="s">
        <v>23</v>
      </c>
      <c r="G33" s="19" t="s">
        <v>24</v>
      </c>
      <c r="H33" s="19" t="s">
        <v>25</v>
      </c>
      <c r="I33" s="20" t="s">
        <v>26</v>
      </c>
      <c r="J33" s="19" t="s">
        <v>51</v>
      </c>
      <c r="K33" s="19" t="s">
        <v>49</v>
      </c>
      <c r="L33" s="28" t="s">
        <v>52</v>
      </c>
      <c r="M33" s="19">
        <v>220</v>
      </c>
      <c r="N33" s="22">
        <v>0</v>
      </c>
      <c r="O33" s="23" t="str">
        <f>TRIM(LEFT(Table3[[#This Row],[Shipping Address]],FIND(",",Table3[[#This Row],[Shipping Address]])-1))</f>
        <v>304 Ringstraße</v>
      </c>
      <c r="P33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Hamburg</v>
      </c>
      <c r="Q33" s="23" t="str">
        <f>TRIM(RIGHT(Table3[[#This Row],[Shipping Address]],LEN(Table3[[#This Row],[Shipping Address]])-FIND(",",Table3[[#This Row],[Shipping Address]],FIND(",",Table3[[#This Row],[Shipping Address]])+1)-1))</f>
        <v>20095</v>
      </c>
      <c r="R33" s="23" t="str" cm="1">
        <f t="array" ref="R33">_xlfn.SWITCH(Table3[[#This Row],[Country Code]],"CN","China","IN","India","DE","Germany","FR","France")</f>
        <v>Germany</v>
      </c>
      <c r="S33" s="23" t="str" cm="1">
        <f t="array" ref="S33">_xlfn.SWITCH(Table3[[#This Row],[Country Code]],"CN","Asia","IN","Asia","DE","Europe","FR","Europe","Other")</f>
        <v>Europe</v>
      </c>
      <c r="T33" s="24" cm="1">
        <f t="array" ref="T33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880</v>
      </c>
      <c r="U33" s="25">
        <f>Table3[[#This Row],[Units Sold]]*Table3[[#This Row],[Unit Price ]]*(1-Table3[[#This Row],[Discount (%)]]/100)</f>
        <v>193600</v>
      </c>
      <c r="V33" s="19" t="str">
        <f>IF(Table3[[#This Row],[Min Speed]]&lt;&gt;"",ROUND(VALUE(_xlfn.TEXTBEFORE(Table3[[#This Row],[Min Speed]]," mph"))*1.60934,0)&amp;" kph","")</f>
        <v>32 kph</v>
      </c>
      <c r="W33" s="23" t="str">
        <f>ROUND(VALUE(_xlfn.TEXTBEFORE(Table3[[#This Row],[Speed]]," mph"))*1.60934,0)&amp;" kph"</f>
        <v>56 kph</v>
      </c>
      <c r="X33" s="26" t="str">
        <f>IF(OR(Table3[[#This Row],[Min Speed (kph)]]="",Table3[[#This Row],[Speed (kph)]]=""),"",Table3[[#This Row],[Min Speed (kph)]]&amp;" - "&amp;Table3[[#This Row],[Speed (kph)]])</f>
        <v>32 kph - 56 kph</v>
      </c>
      <c r="Y33" s="26" t="str">
        <f>Table3[[#This Row],[Rep Last Name]]&amp;", "&amp;Table3[[#This Row],[Rep First Name]]</f>
        <v>Fischer, Jonas</v>
      </c>
      <c r="Z33" s="26" t="str" cm="1">
        <f t="array" ref="Z33">_xlfn.SWITCH(Table3[[#This Row],[Product Type]],"Electric Unicycle","24 kph - 48 kph","Electric Skateboard","29 kph - 45 kph","Electric Scooter","32 kph - 56 kph","")</f>
        <v>32 kph - 56 kph</v>
      </c>
    </row>
    <row r="34" spans="1:26" x14ac:dyDescent="0.3">
      <c r="A34" s="18">
        <v>33</v>
      </c>
      <c r="B34" s="19" t="s">
        <v>45</v>
      </c>
      <c r="C34" s="19" t="s">
        <v>46</v>
      </c>
      <c r="D34" s="27" t="s">
        <v>66</v>
      </c>
      <c r="E34" s="31" t="str" cm="1">
        <f t="array" ref="E34">_xlfn.SWITCH(Table3[[#This Row],[Month]],"January","Q1","February","Q1","March","Q1","April","Q2","May","Q2","June","Q2","July","Q3","August","Q3","September","Q3","October","Q4","November","Q4","December","Q4")</f>
        <v>Q1</v>
      </c>
      <c r="F34" s="19" t="s">
        <v>29</v>
      </c>
      <c r="G34" s="19" t="s">
        <v>30</v>
      </c>
      <c r="H34" s="19" t="s">
        <v>31</v>
      </c>
      <c r="I34" s="20" t="s">
        <v>32</v>
      </c>
      <c r="J34" s="19" t="s">
        <v>53</v>
      </c>
      <c r="K34" s="19" t="s">
        <v>49</v>
      </c>
      <c r="L34" s="28" t="s">
        <v>54</v>
      </c>
      <c r="M34" s="19">
        <v>160</v>
      </c>
      <c r="N34" s="22">
        <v>0</v>
      </c>
      <c r="O34" s="23" t="str">
        <f>TRIM(LEFT(Table3[[#This Row],[Shipping Address]],FIND(",",Table3[[#This Row],[Shipping Address]])-1))</f>
        <v>305 Ringstraße</v>
      </c>
      <c r="P34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Hamburg</v>
      </c>
      <c r="Q34" s="23" t="str">
        <f>TRIM(RIGHT(Table3[[#This Row],[Shipping Address]],LEN(Table3[[#This Row],[Shipping Address]])-FIND(",",Table3[[#This Row],[Shipping Address]],FIND(",",Table3[[#This Row],[Shipping Address]])+1)-1))</f>
        <v>20095</v>
      </c>
      <c r="R34" s="23" t="str" cm="1">
        <f t="array" ref="R34">_xlfn.SWITCH(Table3[[#This Row],[Country Code]],"CN","China","IN","India","DE","Germany","FR","France")</f>
        <v>Germany</v>
      </c>
      <c r="S34" s="23" t="str" cm="1">
        <f t="array" ref="S34">_xlfn.SWITCH(Table3[[#This Row],[Country Code]],"CN","Asia","IN","Asia","DE","Europe","FR","Europe","Other")</f>
        <v>Europe</v>
      </c>
      <c r="T34" s="24" cm="1">
        <f t="array" ref="T34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1045</v>
      </c>
      <c r="U34" s="25">
        <f>Table3[[#This Row],[Units Sold]]*Table3[[#This Row],[Unit Price ]]*(1-Table3[[#This Row],[Discount (%)]]/100)</f>
        <v>167200</v>
      </c>
      <c r="V34" s="19" t="str">
        <f>IF(Table3[[#This Row],[Min Speed]]&lt;&gt;"",ROUND(VALUE(_xlfn.TEXTBEFORE(Table3[[#This Row],[Min Speed]]," mph"))*1.60934,0)&amp;" kph","")</f>
        <v>29 kph</v>
      </c>
      <c r="W34" s="23" t="str">
        <f>ROUND(VALUE(_xlfn.TEXTBEFORE(Table3[[#This Row],[Speed]]," mph"))*1.60934,0)&amp;" kph"</f>
        <v>45 kph</v>
      </c>
      <c r="X34" s="26" t="str">
        <f>IF(OR(Table3[[#This Row],[Min Speed (kph)]]="",Table3[[#This Row],[Speed (kph)]]=""),"",Table3[[#This Row],[Min Speed (kph)]]&amp;" - "&amp;Table3[[#This Row],[Speed (kph)]])</f>
        <v>29 kph - 45 kph</v>
      </c>
      <c r="Y34" s="26" t="str">
        <f>Table3[[#This Row],[Rep Last Name]]&amp;", "&amp;Table3[[#This Row],[Rep First Name]]</f>
        <v>Fischer, Jonas</v>
      </c>
      <c r="Z34" s="26" t="str" cm="1">
        <f t="array" ref="Z34">_xlfn.SWITCH(Table3[[#This Row],[Product Type]],"Electric Unicycle","24 kph - 48 kph","Electric Skateboard","29 kph - 45 kph","Electric Scooter","32 kph - 56 kph","")</f>
        <v>29 kph - 45 kph</v>
      </c>
    </row>
    <row r="35" spans="1:26" x14ac:dyDescent="0.3">
      <c r="A35" s="18">
        <v>34</v>
      </c>
      <c r="B35" s="19" t="s">
        <v>55</v>
      </c>
      <c r="C35" s="19" t="s">
        <v>56</v>
      </c>
      <c r="D35" s="27" t="s">
        <v>66</v>
      </c>
      <c r="E35" s="31" t="str" cm="1">
        <f t="array" ref="E35">_xlfn.SWITCH(Table3[[#This Row],[Month]],"January","Q1","February","Q1","March","Q1","April","Q2","May","Q2","June","Q2","July","Q3","August","Q3","September","Q3","October","Q4","November","Q4","December","Q4")</f>
        <v>Q1</v>
      </c>
      <c r="F35" s="19" t="s">
        <v>16</v>
      </c>
      <c r="G35" s="19" t="s">
        <v>17</v>
      </c>
      <c r="H35" s="19" t="s">
        <v>18</v>
      </c>
      <c r="I35" s="20" t="s">
        <v>47</v>
      </c>
      <c r="J35" s="19" t="s">
        <v>57</v>
      </c>
      <c r="K35" s="19" t="s">
        <v>58</v>
      </c>
      <c r="L35" s="28" t="s">
        <v>59</v>
      </c>
      <c r="M35" s="19">
        <v>110</v>
      </c>
      <c r="N35" s="22">
        <v>0</v>
      </c>
      <c r="O35" s="23" t="str">
        <f>TRIM(LEFT(Table3[[#This Row],[Shipping Address]],FIND(",",Table3[[#This Row],[Shipping Address]])-1))</f>
        <v>56 Boulevard Saint-Germain</v>
      </c>
      <c r="P35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Paris</v>
      </c>
      <c r="Q35" s="23" t="str">
        <f>TRIM(RIGHT(Table3[[#This Row],[Shipping Address]],LEN(Table3[[#This Row],[Shipping Address]])-FIND(",",Table3[[#This Row],[Shipping Address]],FIND(",",Table3[[#This Row],[Shipping Address]])+1)-1))</f>
        <v>75005</v>
      </c>
      <c r="R35" s="23" t="str" cm="1">
        <f t="array" ref="R35">_xlfn.SWITCH(Table3[[#This Row],[Country Code]],"CN","China","IN","India","DE","Germany","FR","France")</f>
        <v>France</v>
      </c>
      <c r="S35" s="23" t="str" cm="1">
        <f t="array" ref="S35">_xlfn.SWITCH(Table3[[#This Row],[Country Code]],"CN","Asia","IN","Asia","DE","Europe","FR","Europe","Other")</f>
        <v>Europe</v>
      </c>
      <c r="T35" s="24" cm="1">
        <f t="array" ref="T35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1210</v>
      </c>
      <c r="U35" s="25">
        <f>Table3[[#This Row],[Units Sold]]*Table3[[#This Row],[Unit Price ]]*(1-Table3[[#This Row],[Discount (%)]]/100)</f>
        <v>133100</v>
      </c>
      <c r="V35" s="19" t="str">
        <f>IF(Table3[[#This Row],[Min Speed]]&lt;&gt;"",ROUND(VALUE(_xlfn.TEXTBEFORE(Table3[[#This Row],[Min Speed]]," mph"))*1.60934,0)&amp;" kph","")</f>
        <v>24 kph</v>
      </c>
      <c r="W35" s="23" t="str">
        <f>ROUND(VALUE(_xlfn.TEXTBEFORE(Table3[[#This Row],[Speed]]," mph"))*1.60934,0)&amp;" kph"</f>
        <v>48 kph</v>
      </c>
      <c r="X35" s="26" t="str">
        <f>IF(OR(Table3[[#This Row],[Min Speed (kph)]]="",Table3[[#This Row],[Speed (kph)]]=""),"",Table3[[#This Row],[Min Speed (kph)]]&amp;" - "&amp;Table3[[#This Row],[Speed (kph)]])</f>
        <v>24 kph - 48 kph</v>
      </c>
      <c r="Y35" s="26" t="str">
        <f>Table3[[#This Row],[Rep Last Name]]&amp;", "&amp;Table3[[#This Row],[Rep First Name]]</f>
        <v>Bernard, Théo</v>
      </c>
      <c r="Z35" s="26" t="str" cm="1">
        <f t="array" ref="Z35">_xlfn.SWITCH(Table3[[#This Row],[Product Type]],"Electric Unicycle","24 kph - 48 kph","Electric Skateboard","29 kph - 45 kph","Electric Scooter","32 kph - 56 kph","")</f>
        <v>24 kph - 48 kph</v>
      </c>
    </row>
    <row r="36" spans="1:26" x14ac:dyDescent="0.3">
      <c r="A36" s="18">
        <v>35</v>
      </c>
      <c r="B36" s="19" t="s">
        <v>55</v>
      </c>
      <c r="C36" s="19" t="s">
        <v>56</v>
      </c>
      <c r="D36" s="27" t="s">
        <v>66</v>
      </c>
      <c r="E36" s="31" t="str" cm="1">
        <f t="array" ref="E36">_xlfn.SWITCH(Table3[[#This Row],[Month]],"January","Q1","February","Q1","March","Q1","April","Q2","May","Q2","June","Q2","July","Q3","August","Q3","September","Q3","October","Q4","November","Q4","December","Q4")</f>
        <v>Q1</v>
      </c>
      <c r="F36" s="19" t="s">
        <v>23</v>
      </c>
      <c r="G36" s="19" t="s">
        <v>24</v>
      </c>
      <c r="H36" s="19" t="s">
        <v>25</v>
      </c>
      <c r="I36" s="20" t="s">
        <v>26</v>
      </c>
      <c r="J36" s="19" t="s">
        <v>61</v>
      </c>
      <c r="K36" s="19" t="s">
        <v>58</v>
      </c>
      <c r="L36" s="28" t="s">
        <v>62</v>
      </c>
      <c r="M36" s="19">
        <v>260</v>
      </c>
      <c r="N36" s="22">
        <v>0</v>
      </c>
      <c r="O36" s="23" t="str">
        <f>TRIM(LEFT(Table3[[#This Row],[Shipping Address]],FIND(",",Table3[[#This Row],[Shipping Address]])-1))</f>
        <v>57 Boulevard Saint-Germain</v>
      </c>
      <c r="P36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Paris</v>
      </c>
      <c r="Q36" s="23" t="str">
        <f>TRIM(RIGHT(Table3[[#This Row],[Shipping Address]],LEN(Table3[[#This Row],[Shipping Address]])-FIND(",",Table3[[#This Row],[Shipping Address]],FIND(",",Table3[[#This Row],[Shipping Address]])+1)-1))</f>
        <v>75005</v>
      </c>
      <c r="R36" s="23" t="str" cm="1">
        <f t="array" ref="R36">_xlfn.SWITCH(Table3[[#This Row],[Country Code]],"CN","China","IN","India","DE","Germany","FR","France")</f>
        <v>France</v>
      </c>
      <c r="S36" s="23" t="str" cm="1">
        <f t="array" ref="S36">_xlfn.SWITCH(Table3[[#This Row],[Country Code]],"CN","Asia","IN","Asia","DE","Europe","FR","Europe","Other")</f>
        <v>Europe</v>
      </c>
      <c r="T36" s="24" cm="1">
        <f t="array" ref="T36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990</v>
      </c>
      <c r="U36" s="25">
        <f>Table3[[#This Row],[Units Sold]]*Table3[[#This Row],[Unit Price ]]*(1-Table3[[#This Row],[Discount (%)]]/100)</f>
        <v>257400</v>
      </c>
      <c r="V36" s="19" t="str">
        <f>IF(Table3[[#This Row],[Min Speed]]&lt;&gt;"",ROUND(VALUE(_xlfn.TEXTBEFORE(Table3[[#This Row],[Min Speed]]," mph"))*1.60934,0)&amp;" kph","")</f>
        <v>32 kph</v>
      </c>
      <c r="W36" s="23" t="str">
        <f>ROUND(VALUE(_xlfn.TEXTBEFORE(Table3[[#This Row],[Speed]]," mph"))*1.60934,0)&amp;" kph"</f>
        <v>56 kph</v>
      </c>
      <c r="X36" s="26" t="str">
        <f>IF(OR(Table3[[#This Row],[Min Speed (kph)]]="",Table3[[#This Row],[Speed (kph)]]=""),"",Table3[[#This Row],[Min Speed (kph)]]&amp;" - "&amp;Table3[[#This Row],[Speed (kph)]])</f>
        <v>32 kph - 56 kph</v>
      </c>
      <c r="Y36" s="26" t="str">
        <f>Table3[[#This Row],[Rep Last Name]]&amp;", "&amp;Table3[[#This Row],[Rep First Name]]</f>
        <v>Bernard, Théo</v>
      </c>
      <c r="Z36" s="26" t="str" cm="1">
        <f t="array" ref="Z36">_xlfn.SWITCH(Table3[[#This Row],[Product Type]],"Electric Unicycle","24 kph - 48 kph","Electric Skateboard","29 kph - 45 kph","Electric Scooter","32 kph - 56 kph","")</f>
        <v>32 kph - 56 kph</v>
      </c>
    </row>
    <row r="37" spans="1:26" x14ac:dyDescent="0.3">
      <c r="A37" s="18">
        <v>36</v>
      </c>
      <c r="B37" s="19" t="s">
        <v>55</v>
      </c>
      <c r="C37" s="19" t="s">
        <v>56</v>
      </c>
      <c r="D37" s="27" t="s">
        <v>66</v>
      </c>
      <c r="E37" s="31" t="str" cm="1">
        <f t="array" ref="E37">_xlfn.SWITCH(Table3[[#This Row],[Month]],"January","Q1","February","Q1","March","Q1","April","Q2","May","Q2","June","Q2","July","Q3","August","Q3","September","Q3","October","Q4","November","Q4","December","Q4")</f>
        <v>Q1</v>
      </c>
      <c r="F37" s="19" t="s">
        <v>29</v>
      </c>
      <c r="G37" s="19" t="s">
        <v>30</v>
      </c>
      <c r="H37" s="19" t="s">
        <v>31</v>
      </c>
      <c r="I37" s="20" t="s">
        <v>32</v>
      </c>
      <c r="J37" s="19" t="s">
        <v>63</v>
      </c>
      <c r="K37" s="19" t="s">
        <v>58</v>
      </c>
      <c r="L37" s="28" t="s">
        <v>64</v>
      </c>
      <c r="M37" s="19">
        <v>200</v>
      </c>
      <c r="N37" s="22">
        <v>0</v>
      </c>
      <c r="O37" s="23" t="str">
        <f>TRIM(LEFT(Table3[[#This Row],[Shipping Address]],FIND(",",Table3[[#This Row],[Shipping Address]])-1))</f>
        <v>58 Boulevard Saint-Germain</v>
      </c>
      <c r="P37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Paris</v>
      </c>
      <c r="Q37" s="23" t="str">
        <f>TRIM(RIGHT(Table3[[#This Row],[Shipping Address]],LEN(Table3[[#This Row],[Shipping Address]])-FIND(",",Table3[[#This Row],[Shipping Address]],FIND(",",Table3[[#This Row],[Shipping Address]])+1)-1))</f>
        <v>75005</v>
      </c>
      <c r="R37" s="23" t="str" cm="1">
        <f t="array" ref="R37">_xlfn.SWITCH(Table3[[#This Row],[Country Code]],"CN","China","IN","India","DE","Germany","FR","France")</f>
        <v>France</v>
      </c>
      <c r="S37" s="23" t="str" cm="1">
        <f t="array" ref="S37">_xlfn.SWITCH(Table3[[#This Row],[Country Code]],"CN","Asia","IN","Asia","DE","Europe","FR","Europe","Other")</f>
        <v>Europe</v>
      </c>
      <c r="T37" s="24" cm="1">
        <f t="array" ref="T37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1155</v>
      </c>
      <c r="U37" s="25">
        <f>Table3[[#This Row],[Units Sold]]*Table3[[#This Row],[Unit Price ]]*(1-Table3[[#This Row],[Discount (%)]]/100)</f>
        <v>231000</v>
      </c>
      <c r="V37" s="19" t="str">
        <f>IF(Table3[[#This Row],[Min Speed]]&lt;&gt;"",ROUND(VALUE(_xlfn.TEXTBEFORE(Table3[[#This Row],[Min Speed]]," mph"))*1.60934,0)&amp;" kph","")</f>
        <v>29 kph</v>
      </c>
      <c r="W37" s="23" t="str">
        <f>ROUND(VALUE(_xlfn.TEXTBEFORE(Table3[[#This Row],[Speed]]," mph"))*1.60934,0)&amp;" kph"</f>
        <v>45 kph</v>
      </c>
      <c r="X37" s="26" t="str">
        <f>IF(OR(Table3[[#This Row],[Min Speed (kph)]]="",Table3[[#This Row],[Speed (kph)]]=""),"",Table3[[#This Row],[Min Speed (kph)]]&amp;" - "&amp;Table3[[#This Row],[Speed (kph)]])</f>
        <v>29 kph - 45 kph</v>
      </c>
      <c r="Y37" s="26" t="str">
        <f>Table3[[#This Row],[Rep Last Name]]&amp;", "&amp;Table3[[#This Row],[Rep First Name]]</f>
        <v>Bernard, Théo</v>
      </c>
      <c r="Z37" s="26" t="str" cm="1">
        <f t="array" ref="Z37">_xlfn.SWITCH(Table3[[#This Row],[Product Type]],"Electric Unicycle","24 kph - 48 kph","Electric Skateboard","29 kph - 45 kph","Electric Scooter","32 kph - 56 kph","")</f>
        <v>29 kph - 45 kph</v>
      </c>
    </row>
    <row r="38" spans="1:26" x14ac:dyDescent="0.3">
      <c r="A38" s="18">
        <v>37</v>
      </c>
      <c r="B38" s="19" t="s">
        <v>13</v>
      </c>
      <c r="C38" s="19" t="s">
        <v>14</v>
      </c>
      <c r="D38" s="27" t="s">
        <v>67</v>
      </c>
      <c r="E38" s="31" t="str" cm="1">
        <f t="array" ref="E38">_xlfn.SWITCH(Table3[[#This Row],[Month]],"January","Q1","February","Q1","March","Q1","April","Q2","May","Q2","June","Q2","July","Q3","August","Q3","September","Q3","October","Q4","November","Q4","December","Q4")</f>
        <v>Q2</v>
      </c>
      <c r="F38" s="19" t="s">
        <v>16</v>
      </c>
      <c r="G38" s="19" t="s">
        <v>17</v>
      </c>
      <c r="H38" s="19" t="s">
        <v>18</v>
      </c>
      <c r="I38" s="20" t="s">
        <v>19</v>
      </c>
      <c r="J38" s="19" t="s">
        <v>20</v>
      </c>
      <c r="K38" s="19" t="s">
        <v>21</v>
      </c>
      <c r="L38" s="21" t="s">
        <v>80</v>
      </c>
      <c r="M38" s="19">
        <v>200</v>
      </c>
      <c r="N38" s="22">
        <v>0</v>
      </c>
      <c r="O38" s="23" t="str">
        <f>TRIM(LEFT(Table3[[#This Row],[Shipping Address]],FIND(",",Table3[[#This Row],[Shipping Address]])-1))</f>
        <v>456 Brigade Road</v>
      </c>
      <c r="P38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Bengaluru</v>
      </c>
      <c r="Q38" s="23" t="str">
        <f>TRIM(RIGHT(Table3[[#This Row],[Shipping Address]],LEN(Table3[[#This Row],[Shipping Address]])-FIND(",",Table3[[#This Row],[Shipping Address]],FIND(",",Table3[[#This Row],[Shipping Address]])+1)-1))</f>
        <v>560001</v>
      </c>
      <c r="R38" s="23" t="str" cm="1">
        <f t="array" ref="R38">_xlfn.SWITCH(Table3[[#This Row],[Country Code]],"CN","China","IN","India","DE","Germany","FR","France")</f>
        <v>India</v>
      </c>
      <c r="S38" s="23" t="str" cm="1">
        <f t="array" ref="S38">_xlfn.SWITCH(Table3[[#This Row],[Country Code]],"CN","Asia","IN","Asia","DE","Europe","FR","Europe","Other")</f>
        <v>Asia</v>
      </c>
      <c r="T38" s="24" cm="1">
        <f t="array" ref="T38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360</v>
      </c>
      <c r="U38" s="25">
        <f>Table3[[#This Row],[Units Sold]]*Table3[[#This Row],[Unit Price ]]*(1-Table3[[#This Row],[Discount (%)]]/100)</f>
        <v>72000</v>
      </c>
      <c r="V38" s="19" t="str">
        <f>IF(Table3[[#This Row],[Min Speed]]&lt;&gt;"",ROUND(VALUE(_xlfn.TEXTBEFORE(Table3[[#This Row],[Min Speed]]," mph"))*1.60934,0)&amp;" kph","")</f>
        <v>24 kph</v>
      </c>
      <c r="W38" s="23" t="str">
        <f>ROUND(VALUE(_xlfn.TEXTBEFORE(Table3[[#This Row],[Speed]]," mph"))*1.60934,0)&amp;" kph"</f>
        <v>48 kph</v>
      </c>
      <c r="X38" s="26" t="str">
        <f>IF(OR(Table3[[#This Row],[Min Speed (kph)]]="",Table3[[#This Row],[Speed (kph)]]=""),"",Table3[[#This Row],[Min Speed (kph)]]&amp;" - "&amp;Table3[[#This Row],[Speed (kph)]])</f>
        <v>24 kph - 48 kph</v>
      </c>
      <c r="Y38" s="26" t="str">
        <f>Table3[[#This Row],[Rep Last Name]]&amp;", "&amp;Table3[[#This Row],[Rep First Name]]</f>
        <v>Joshi, Sanya</v>
      </c>
      <c r="Z38" s="26" t="str" cm="1">
        <f t="array" ref="Z38">_xlfn.SWITCH(Table3[[#This Row],[Product Type]],"Electric Unicycle","24 kph - 48 kph","Electric Skateboard","29 kph - 45 kph","Electric Scooter","32 kph - 56 kph","")</f>
        <v>24 kph - 48 kph</v>
      </c>
    </row>
    <row r="39" spans="1:26" x14ac:dyDescent="0.3">
      <c r="A39" s="18">
        <v>38</v>
      </c>
      <c r="B39" s="19" t="s">
        <v>13</v>
      </c>
      <c r="C39" s="19" t="s">
        <v>14</v>
      </c>
      <c r="D39" s="27" t="s">
        <v>67</v>
      </c>
      <c r="E39" s="31" t="str" cm="1">
        <f t="array" ref="E39">_xlfn.SWITCH(Table3[[#This Row],[Month]],"January","Q1","February","Q1","March","Q1","April","Q2","May","Q2","June","Q2","July","Q3","August","Q3","September","Q3","October","Q4","November","Q4","December","Q4")</f>
        <v>Q2</v>
      </c>
      <c r="F39" s="19" t="s">
        <v>23</v>
      </c>
      <c r="G39" s="19" t="s">
        <v>24</v>
      </c>
      <c r="H39" s="19" t="s">
        <v>25</v>
      </c>
      <c r="I39" s="20" t="s">
        <v>26</v>
      </c>
      <c r="J39" s="19" t="s">
        <v>27</v>
      </c>
      <c r="K39" s="19" t="s">
        <v>21</v>
      </c>
      <c r="L39" s="21" t="s">
        <v>81</v>
      </c>
      <c r="M39" s="19">
        <v>450</v>
      </c>
      <c r="N39" s="22">
        <v>0</v>
      </c>
      <c r="O39" s="23" t="str">
        <f>TRIM(LEFT(Table3[[#This Row],[Shipping Address]],FIND(",",Table3[[#This Row],[Shipping Address]])-1))</f>
        <v>457 Brigade Road</v>
      </c>
      <c r="P39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Bengaluru</v>
      </c>
      <c r="Q39" s="23" t="str">
        <f>TRIM(RIGHT(Table3[[#This Row],[Shipping Address]],LEN(Table3[[#This Row],[Shipping Address]])-FIND(",",Table3[[#This Row],[Shipping Address]],FIND(",",Table3[[#This Row],[Shipping Address]])+1)-1))</f>
        <v>560001</v>
      </c>
      <c r="R39" s="23" t="str" cm="1">
        <f t="array" ref="R39">_xlfn.SWITCH(Table3[[#This Row],[Country Code]],"CN","China","IN","India","DE","Germany","FR","France")</f>
        <v>India</v>
      </c>
      <c r="S39" s="23" t="str" cm="1">
        <f t="array" ref="S39">_xlfn.SWITCH(Table3[[#This Row],[Country Code]],"CN","Asia","IN","Asia","DE","Europe","FR","Europe","Other")</f>
        <v>Asia</v>
      </c>
      <c r="T39" s="24" cm="1">
        <f t="array" ref="T39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300</v>
      </c>
      <c r="U39" s="25">
        <f>Table3[[#This Row],[Units Sold]]*Table3[[#This Row],[Unit Price ]]*(1-Table3[[#This Row],[Discount (%)]]/100)</f>
        <v>135000</v>
      </c>
      <c r="V39" s="19" t="str">
        <f>IF(Table3[[#This Row],[Min Speed]]&lt;&gt;"",ROUND(VALUE(_xlfn.TEXTBEFORE(Table3[[#This Row],[Min Speed]]," mph"))*1.60934,0)&amp;" kph","")</f>
        <v>32 kph</v>
      </c>
      <c r="W39" s="23" t="str">
        <f>ROUND(VALUE(_xlfn.TEXTBEFORE(Table3[[#This Row],[Speed]]," mph"))*1.60934,0)&amp;" kph"</f>
        <v>56 kph</v>
      </c>
      <c r="X39" s="26" t="str">
        <f>IF(OR(Table3[[#This Row],[Min Speed (kph)]]="",Table3[[#This Row],[Speed (kph)]]=""),"",Table3[[#This Row],[Min Speed (kph)]]&amp;" - "&amp;Table3[[#This Row],[Speed (kph)]])</f>
        <v>32 kph - 56 kph</v>
      </c>
      <c r="Y39" s="26" t="str">
        <f>Table3[[#This Row],[Rep Last Name]]&amp;", "&amp;Table3[[#This Row],[Rep First Name]]</f>
        <v>Joshi, Sanya</v>
      </c>
      <c r="Z39" s="26" t="str" cm="1">
        <f t="array" ref="Z39">_xlfn.SWITCH(Table3[[#This Row],[Product Type]],"Electric Unicycle","24 kph - 48 kph","Electric Skateboard","29 kph - 45 kph","Electric Scooter","32 kph - 56 kph","")</f>
        <v>32 kph - 56 kph</v>
      </c>
    </row>
    <row r="40" spans="1:26" x14ac:dyDescent="0.3">
      <c r="A40" s="18">
        <v>39</v>
      </c>
      <c r="B40" s="19" t="s">
        <v>13</v>
      </c>
      <c r="C40" s="19" t="s">
        <v>14</v>
      </c>
      <c r="D40" s="27" t="s">
        <v>67</v>
      </c>
      <c r="E40" s="31" t="str" cm="1">
        <f t="array" ref="E40">_xlfn.SWITCH(Table3[[#This Row],[Month]],"January","Q1","February","Q1","March","Q1","April","Q2","May","Q2","June","Q2","July","Q3","August","Q3","September","Q3","October","Q4","November","Q4","December","Q4")</f>
        <v>Q2</v>
      </c>
      <c r="F40" s="19" t="s">
        <v>29</v>
      </c>
      <c r="G40" s="19" t="s">
        <v>30</v>
      </c>
      <c r="H40" s="19" t="s">
        <v>31</v>
      </c>
      <c r="I40" s="20" t="s">
        <v>32</v>
      </c>
      <c r="J40" s="19" t="s">
        <v>33</v>
      </c>
      <c r="K40" s="19" t="s">
        <v>21</v>
      </c>
      <c r="L40" s="21" t="s">
        <v>82</v>
      </c>
      <c r="M40" s="19">
        <v>300</v>
      </c>
      <c r="N40" s="22">
        <v>0</v>
      </c>
      <c r="O40" s="23" t="str">
        <f>TRIM(LEFT(Table3[[#This Row],[Shipping Address]],FIND(",",Table3[[#This Row],[Shipping Address]])-1))</f>
        <v>458 Brigade Road</v>
      </c>
      <c r="P40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Bengaluru</v>
      </c>
      <c r="Q40" s="23" t="str">
        <f>TRIM(RIGHT(Table3[[#This Row],[Shipping Address]],LEN(Table3[[#This Row],[Shipping Address]])-FIND(",",Table3[[#This Row],[Shipping Address]],FIND(",",Table3[[#This Row],[Shipping Address]])+1)-1))</f>
        <v>560001</v>
      </c>
      <c r="R40" s="23" t="str" cm="1">
        <f t="array" ref="R40">_xlfn.SWITCH(Table3[[#This Row],[Country Code]],"CN","China","IN","India","DE","Germany","FR","France")</f>
        <v>India</v>
      </c>
      <c r="S40" s="23" t="str" cm="1">
        <f t="array" ref="S40">_xlfn.SWITCH(Table3[[#This Row],[Country Code]],"CN","Asia","IN","Asia","DE","Europe","FR","Europe","Other")</f>
        <v>Asia</v>
      </c>
      <c r="T40" s="24" cm="1">
        <f t="array" ref="T40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264</v>
      </c>
      <c r="U40" s="25">
        <f>Table3[[#This Row],[Units Sold]]*Table3[[#This Row],[Unit Price ]]*(1-Table3[[#This Row],[Discount (%)]]/100)</f>
        <v>79200</v>
      </c>
      <c r="V40" s="19" t="str">
        <f>IF(Table3[[#This Row],[Min Speed]]&lt;&gt;"",ROUND(VALUE(_xlfn.TEXTBEFORE(Table3[[#This Row],[Min Speed]]," mph"))*1.60934,0)&amp;" kph","")</f>
        <v>29 kph</v>
      </c>
      <c r="W40" s="23" t="str">
        <f>ROUND(VALUE(_xlfn.TEXTBEFORE(Table3[[#This Row],[Speed]]," mph"))*1.60934,0)&amp;" kph"</f>
        <v>45 kph</v>
      </c>
      <c r="X40" s="26" t="str">
        <f>IF(OR(Table3[[#This Row],[Min Speed (kph)]]="",Table3[[#This Row],[Speed (kph)]]=""),"",Table3[[#This Row],[Min Speed (kph)]]&amp;" - "&amp;Table3[[#This Row],[Speed (kph)]])</f>
        <v>29 kph - 45 kph</v>
      </c>
      <c r="Y40" s="26" t="str">
        <f>Table3[[#This Row],[Rep Last Name]]&amp;", "&amp;Table3[[#This Row],[Rep First Name]]</f>
        <v>Joshi, Sanya</v>
      </c>
      <c r="Z40" s="26" t="str" cm="1">
        <f t="array" ref="Z40">_xlfn.SWITCH(Table3[[#This Row],[Product Type]],"Electric Unicycle","24 kph - 48 kph","Electric Skateboard","29 kph - 45 kph","Electric Scooter","32 kph - 56 kph","")</f>
        <v>29 kph - 45 kph</v>
      </c>
    </row>
    <row r="41" spans="1:26" x14ac:dyDescent="0.3">
      <c r="A41" s="18">
        <v>40</v>
      </c>
      <c r="B41" s="19" t="s">
        <v>35</v>
      </c>
      <c r="C41" s="19" t="s">
        <v>36</v>
      </c>
      <c r="D41" s="27" t="s">
        <v>67</v>
      </c>
      <c r="E41" s="31" t="str" cm="1">
        <f t="array" ref="E41">_xlfn.SWITCH(Table3[[#This Row],[Month]],"January","Q1","February","Q1","March","Q1","April","Q2","May","Q2","June","Q2","July","Q3","August","Q3","September","Q3","October","Q4","November","Q4","December","Q4")</f>
        <v>Q2</v>
      </c>
      <c r="F41" s="19" t="s">
        <v>16</v>
      </c>
      <c r="G41" s="19"/>
      <c r="H41" s="19" t="s">
        <v>18</v>
      </c>
      <c r="I41" s="20" t="s">
        <v>19</v>
      </c>
      <c r="J41" s="19" t="s">
        <v>37</v>
      </c>
      <c r="K41" s="19" t="s">
        <v>38</v>
      </c>
      <c r="L41" s="21" t="s">
        <v>83</v>
      </c>
      <c r="M41" s="19">
        <v>700</v>
      </c>
      <c r="N41" s="22">
        <v>0</v>
      </c>
      <c r="O41" s="23" t="str">
        <f>TRIM(LEFT(Table3[[#This Row],[Shipping Address]],FIND(",",Table3[[#This Row],[Shipping Address]])-1))</f>
        <v>99 Nanjing Road</v>
      </c>
      <c r="P41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Shanghai</v>
      </c>
      <c r="Q41" s="23" t="str">
        <f>TRIM(RIGHT(Table3[[#This Row],[Shipping Address]],LEN(Table3[[#This Row],[Shipping Address]])-FIND(",",Table3[[#This Row],[Shipping Address]],FIND(",",Table3[[#This Row],[Shipping Address]])+1)-1))</f>
        <v>200001</v>
      </c>
      <c r="R41" s="23" t="str" cm="1">
        <f t="array" ref="R41">_xlfn.SWITCH(Table3[[#This Row],[Country Code]],"CN","China","IN","India","DE","Germany","FR","France")</f>
        <v>China</v>
      </c>
      <c r="S41" s="23" t="str" cm="1">
        <f t="array" ref="S41">_xlfn.SWITCH(Table3[[#This Row],[Country Code]],"CN","Asia","IN","Asia","DE","Europe","FR","Europe","Other")</f>
        <v>Asia</v>
      </c>
      <c r="T41" s="24" cm="1">
        <f t="array" ref="T41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750</v>
      </c>
      <c r="U41" s="25">
        <f>Table3[[#This Row],[Units Sold]]*Table3[[#This Row],[Unit Price ]]*(1-Table3[[#This Row],[Discount (%)]]/100)</f>
        <v>525000</v>
      </c>
      <c r="V41" s="19" t="str">
        <f>IF(Table3[[#This Row],[Min Speed]]&lt;&gt;"",ROUND(VALUE(_xlfn.TEXTBEFORE(Table3[[#This Row],[Min Speed]]," mph"))*1.60934,0)&amp;" kph","")</f>
        <v/>
      </c>
      <c r="W41" s="23" t="str">
        <f>ROUND(VALUE(_xlfn.TEXTBEFORE(Table3[[#This Row],[Speed]]," mph"))*1.60934,0)&amp;" kph"</f>
        <v>48 kph</v>
      </c>
      <c r="X41" s="26" t="str">
        <f>IF(OR(Table3[[#This Row],[Min Speed (kph)]]="",Table3[[#This Row],[Speed (kph)]]=""),"",Table3[[#This Row],[Min Speed (kph)]]&amp;" - "&amp;Table3[[#This Row],[Speed (kph)]])</f>
        <v/>
      </c>
      <c r="Y41" s="26" t="str">
        <f>Table3[[#This Row],[Rep Last Name]]&amp;", "&amp;Table3[[#This Row],[Rep First Name]]</f>
        <v>Liu, Fang</v>
      </c>
      <c r="Z41" s="26" t="str" cm="1">
        <f t="array" ref="Z41">_xlfn.SWITCH(Table3[[#This Row],[Product Type]],"Electric Unicycle","24 kph - 48 kph","Electric Skateboard","29 kph - 45 kph","Electric Scooter","32 kph - 56 kph","")</f>
        <v>24 kph - 48 kph</v>
      </c>
    </row>
    <row r="42" spans="1:26" x14ac:dyDescent="0.3">
      <c r="A42" s="18">
        <v>41</v>
      </c>
      <c r="B42" s="19" t="s">
        <v>35</v>
      </c>
      <c r="C42" s="19" t="s">
        <v>36</v>
      </c>
      <c r="D42" s="27" t="s">
        <v>67</v>
      </c>
      <c r="E42" s="31" t="str" cm="1">
        <f t="array" ref="E42">_xlfn.SWITCH(Table3[[#This Row],[Month]],"January","Q1","February","Q1","March","Q1","April","Q2","May","Q2","June","Q2","July","Q3","August","Q3","September","Q3","October","Q4","November","Q4","December","Q4")</f>
        <v>Q2</v>
      </c>
      <c r="F42" s="19" t="s">
        <v>23</v>
      </c>
      <c r="G42" s="19" t="s">
        <v>24</v>
      </c>
      <c r="H42" s="19" t="s">
        <v>25</v>
      </c>
      <c r="I42" s="20" t="s">
        <v>26</v>
      </c>
      <c r="J42" s="19" t="s">
        <v>40</v>
      </c>
      <c r="K42" s="19" t="s">
        <v>38</v>
      </c>
      <c r="L42" s="21" t="s">
        <v>84</v>
      </c>
      <c r="M42" s="19">
        <v>1600</v>
      </c>
      <c r="N42" s="22">
        <v>0</v>
      </c>
      <c r="O42" s="23" t="str">
        <f>TRIM(LEFT(Table3[[#This Row],[Shipping Address]],FIND(",",Table3[[#This Row],[Shipping Address]])-1))</f>
        <v>100 Nanjing Road</v>
      </c>
      <c r="P42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Shanghai</v>
      </c>
      <c r="Q42" s="23" t="str">
        <f>TRIM(RIGHT(Table3[[#This Row],[Shipping Address]],LEN(Table3[[#This Row],[Shipping Address]])-FIND(",",Table3[[#This Row],[Shipping Address]],FIND(",",Table3[[#This Row],[Shipping Address]])+1)-1))</f>
        <v>200001</v>
      </c>
      <c r="R42" s="23" t="str" cm="1">
        <f t="array" ref="R42">_xlfn.SWITCH(Table3[[#This Row],[Country Code]],"CN","China","IN","India","DE","Germany","FR","France")</f>
        <v>China</v>
      </c>
      <c r="S42" s="23" t="str" cm="1">
        <f t="array" ref="S42">_xlfn.SWITCH(Table3[[#This Row],[Country Code]],"CN","Asia","IN","Asia","DE","Europe","FR","Europe","Other")</f>
        <v>Asia</v>
      </c>
      <c r="T42" s="24" cm="1">
        <f t="array" ref="T42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525</v>
      </c>
      <c r="U42" s="25">
        <f>Table3[[#This Row],[Units Sold]]*Table3[[#This Row],[Unit Price ]]*(1-Table3[[#This Row],[Discount (%)]]/100)</f>
        <v>840000</v>
      </c>
      <c r="V42" s="19" t="str">
        <f>IF(Table3[[#This Row],[Min Speed]]&lt;&gt;"",ROUND(VALUE(_xlfn.TEXTBEFORE(Table3[[#This Row],[Min Speed]]," mph"))*1.60934,0)&amp;" kph","")</f>
        <v>32 kph</v>
      </c>
      <c r="W42" s="23" t="str">
        <f>ROUND(VALUE(_xlfn.TEXTBEFORE(Table3[[#This Row],[Speed]]," mph"))*1.60934,0)&amp;" kph"</f>
        <v>56 kph</v>
      </c>
      <c r="X42" s="26" t="str">
        <f>IF(OR(Table3[[#This Row],[Min Speed (kph)]]="",Table3[[#This Row],[Speed (kph)]]=""),"",Table3[[#This Row],[Min Speed (kph)]]&amp;" - "&amp;Table3[[#This Row],[Speed (kph)]])</f>
        <v>32 kph - 56 kph</v>
      </c>
      <c r="Y42" s="26" t="str">
        <f>Table3[[#This Row],[Rep Last Name]]&amp;", "&amp;Table3[[#This Row],[Rep First Name]]</f>
        <v>Liu, Fang</v>
      </c>
      <c r="Z42" s="26" t="str" cm="1">
        <f t="array" ref="Z42">_xlfn.SWITCH(Table3[[#This Row],[Product Type]],"Electric Unicycle","24 kph - 48 kph","Electric Skateboard","29 kph - 45 kph","Electric Scooter","32 kph - 56 kph","")</f>
        <v>32 kph - 56 kph</v>
      </c>
    </row>
    <row r="43" spans="1:26" x14ac:dyDescent="0.3">
      <c r="A43" s="18">
        <v>42</v>
      </c>
      <c r="B43" s="19" t="s">
        <v>35</v>
      </c>
      <c r="C43" s="19" t="s">
        <v>36</v>
      </c>
      <c r="D43" s="27" t="s">
        <v>67</v>
      </c>
      <c r="E43" s="31" t="str" cm="1">
        <f t="array" ref="E43">_xlfn.SWITCH(Table3[[#This Row],[Month]],"January","Q1","February","Q1","March","Q1","April","Q2","May","Q2","June","Q2","July","Q3","August","Q3","September","Q3","October","Q4","November","Q4","December","Q4")</f>
        <v>Q2</v>
      </c>
      <c r="F43" s="19" t="s">
        <v>29</v>
      </c>
      <c r="G43" s="19" t="s">
        <v>30</v>
      </c>
      <c r="H43" s="19" t="s">
        <v>31</v>
      </c>
      <c r="I43" s="20" t="s">
        <v>32</v>
      </c>
      <c r="J43" s="19" t="s">
        <v>43</v>
      </c>
      <c r="K43" s="19" t="s">
        <v>38</v>
      </c>
      <c r="L43" s="21" t="s">
        <v>85</v>
      </c>
      <c r="M43" s="19">
        <v>1000</v>
      </c>
      <c r="N43" s="22">
        <v>0</v>
      </c>
      <c r="O43" s="23" t="str">
        <f>TRIM(LEFT(Table3[[#This Row],[Shipping Address]],FIND(",",Table3[[#This Row],[Shipping Address]])-1))</f>
        <v>101 Nanjing Road</v>
      </c>
      <c r="P43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Shanghai</v>
      </c>
      <c r="Q43" s="23" t="str">
        <f>TRIM(RIGHT(Table3[[#This Row],[Shipping Address]],LEN(Table3[[#This Row],[Shipping Address]])-FIND(",",Table3[[#This Row],[Shipping Address]],FIND(",",Table3[[#This Row],[Shipping Address]])+1)-1))</f>
        <v>200001</v>
      </c>
      <c r="R43" s="23" t="str" cm="1">
        <f t="array" ref="R43">_xlfn.SWITCH(Table3[[#This Row],[Country Code]],"CN","China","IN","India","DE","Germany","FR","France")</f>
        <v>China</v>
      </c>
      <c r="S43" s="23" t="str" cm="1">
        <f t="array" ref="S43">_xlfn.SWITCH(Table3[[#This Row],[Country Code]],"CN","Asia","IN","Asia","DE","Europe","FR","Europe","Other")</f>
        <v>Asia</v>
      </c>
      <c r="T43" s="24" cm="1">
        <f t="array" ref="T43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630</v>
      </c>
      <c r="U43" s="25">
        <f>Table3[[#This Row],[Units Sold]]*Table3[[#This Row],[Unit Price ]]*(1-Table3[[#This Row],[Discount (%)]]/100)</f>
        <v>630000</v>
      </c>
      <c r="V43" s="19" t="str">
        <f>IF(Table3[[#This Row],[Min Speed]]&lt;&gt;"",ROUND(VALUE(_xlfn.TEXTBEFORE(Table3[[#This Row],[Min Speed]]," mph"))*1.60934,0)&amp;" kph","")</f>
        <v>29 kph</v>
      </c>
      <c r="W43" s="23" t="str">
        <f>ROUND(VALUE(_xlfn.TEXTBEFORE(Table3[[#This Row],[Speed]]," mph"))*1.60934,0)&amp;" kph"</f>
        <v>45 kph</v>
      </c>
      <c r="X43" s="26" t="str">
        <f>IF(OR(Table3[[#This Row],[Min Speed (kph)]]="",Table3[[#This Row],[Speed (kph)]]=""),"",Table3[[#This Row],[Min Speed (kph)]]&amp;" - "&amp;Table3[[#This Row],[Speed (kph)]])</f>
        <v>29 kph - 45 kph</v>
      </c>
      <c r="Y43" s="26" t="str">
        <f>Table3[[#This Row],[Rep Last Name]]&amp;", "&amp;Table3[[#This Row],[Rep First Name]]</f>
        <v>Liu, Fang</v>
      </c>
      <c r="Z43" s="26" t="str" cm="1">
        <f t="array" ref="Z43">_xlfn.SWITCH(Table3[[#This Row],[Product Type]],"Electric Unicycle","24 kph - 48 kph","Electric Skateboard","29 kph - 45 kph","Electric Scooter","32 kph - 56 kph","")</f>
        <v>29 kph - 45 kph</v>
      </c>
    </row>
    <row r="44" spans="1:26" x14ac:dyDescent="0.3">
      <c r="A44" s="18">
        <v>43</v>
      </c>
      <c r="B44" s="19" t="s">
        <v>45</v>
      </c>
      <c r="C44" s="19" t="s">
        <v>46</v>
      </c>
      <c r="D44" s="27" t="s">
        <v>67</v>
      </c>
      <c r="E44" s="31" t="str" cm="1">
        <f t="array" ref="E44">_xlfn.SWITCH(Table3[[#This Row],[Month]],"January","Q1","February","Q1","March","Q1","April","Q2","May","Q2","June","Q2","July","Q3","August","Q3","September","Q3","October","Q4","November","Q4","December","Q4")</f>
        <v>Q2</v>
      </c>
      <c r="F44" s="19" t="s">
        <v>16</v>
      </c>
      <c r="G44" s="19" t="s">
        <v>17</v>
      </c>
      <c r="H44" s="19" t="s">
        <v>18</v>
      </c>
      <c r="I44" s="20" t="s">
        <v>47</v>
      </c>
      <c r="J44" s="19" t="s">
        <v>48</v>
      </c>
      <c r="K44" s="19" t="s">
        <v>49</v>
      </c>
      <c r="L44" s="28" t="s">
        <v>50</v>
      </c>
      <c r="M44" s="19">
        <v>160</v>
      </c>
      <c r="N44" s="22">
        <v>0</v>
      </c>
      <c r="O44" s="23" t="str">
        <f>TRIM(LEFT(Table3[[#This Row],[Shipping Address]],FIND(",",Table3[[#This Row],[Shipping Address]])-1))</f>
        <v>303 Ringstraße</v>
      </c>
      <c r="P44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Hamburg</v>
      </c>
      <c r="Q44" s="23" t="str">
        <f>TRIM(RIGHT(Table3[[#This Row],[Shipping Address]],LEN(Table3[[#This Row],[Shipping Address]])-FIND(",",Table3[[#This Row],[Shipping Address]],FIND(",",Table3[[#This Row],[Shipping Address]])+1)-1))</f>
        <v>20095</v>
      </c>
      <c r="R44" s="23" t="str" cm="1">
        <f t="array" ref="R44">_xlfn.SWITCH(Table3[[#This Row],[Country Code]],"CN","China","IN","India","DE","Germany","FR","France")</f>
        <v>Germany</v>
      </c>
      <c r="S44" s="23" t="str" cm="1">
        <f t="array" ref="S44">_xlfn.SWITCH(Table3[[#This Row],[Country Code]],"CN","Asia","IN","Asia","DE","Europe","FR","Europe","Other")</f>
        <v>Europe</v>
      </c>
      <c r="T44" s="24" cm="1">
        <f t="array" ref="T44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1100</v>
      </c>
      <c r="U44" s="25">
        <f>Table3[[#This Row],[Units Sold]]*Table3[[#This Row],[Unit Price ]]*(1-Table3[[#This Row],[Discount (%)]]/100)</f>
        <v>176000</v>
      </c>
      <c r="V44" s="19" t="str">
        <f>IF(Table3[[#This Row],[Min Speed]]&lt;&gt;"",ROUND(VALUE(_xlfn.TEXTBEFORE(Table3[[#This Row],[Min Speed]]," mph"))*1.60934,0)&amp;" kph","")</f>
        <v>24 kph</v>
      </c>
      <c r="W44" s="23" t="str">
        <f>ROUND(VALUE(_xlfn.TEXTBEFORE(Table3[[#This Row],[Speed]]," mph"))*1.60934,0)&amp;" kph"</f>
        <v>48 kph</v>
      </c>
      <c r="X44" s="26" t="str">
        <f>IF(OR(Table3[[#This Row],[Min Speed (kph)]]="",Table3[[#This Row],[Speed (kph)]]=""),"",Table3[[#This Row],[Min Speed (kph)]]&amp;" - "&amp;Table3[[#This Row],[Speed (kph)]])</f>
        <v>24 kph - 48 kph</v>
      </c>
      <c r="Y44" s="26" t="str">
        <f>Table3[[#This Row],[Rep Last Name]]&amp;", "&amp;Table3[[#This Row],[Rep First Name]]</f>
        <v>Fischer, Jonas</v>
      </c>
      <c r="Z44" s="26" t="str" cm="1">
        <f t="array" ref="Z44">_xlfn.SWITCH(Table3[[#This Row],[Product Type]],"Electric Unicycle","24 kph - 48 kph","Electric Skateboard","29 kph - 45 kph","Electric Scooter","32 kph - 56 kph","")</f>
        <v>24 kph - 48 kph</v>
      </c>
    </row>
    <row r="45" spans="1:26" x14ac:dyDescent="0.3">
      <c r="A45" s="18">
        <v>44</v>
      </c>
      <c r="B45" s="19" t="s">
        <v>45</v>
      </c>
      <c r="C45" s="19" t="s">
        <v>46</v>
      </c>
      <c r="D45" s="27" t="s">
        <v>67</v>
      </c>
      <c r="E45" s="31" t="str" cm="1">
        <f t="array" ref="E45">_xlfn.SWITCH(Table3[[#This Row],[Month]],"January","Q1","February","Q1","March","Q1","April","Q2","May","Q2","June","Q2","July","Q3","August","Q3","September","Q3","October","Q4","November","Q4","December","Q4")</f>
        <v>Q2</v>
      </c>
      <c r="F45" s="19" t="s">
        <v>23</v>
      </c>
      <c r="G45" s="19" t="s">
        <v>24</v>
      </c>
      <c r="H45" s="19" t="s">
        <v>25</v>
      </c>
      <c r="I45" s="20" t="s">
        <v>26</v>
      </c>
      <c r="J45" s="19" t="s">
        <v>51</v>
      </c>
      <c r="K45" s="19" t="s">
        <v>49</v>
      </c>
      <c r="L45" s="28" t="s">
        <v>52</v>
      </c>
      <c r="M45" s="19">
        <v>280</v>
      </c>
      <c r="N45" s="22">
        <v>0</v>
      </c>
      <c r="O45" s="23" t="str">
        <f>TRIM(LEFT(Table3[[#This Row],[Shipping Address]],FIND(",",Table3[[#This Row],[Shipping Address]])-1))</f>
        <v>304 Ringstraße</v>
      </c>
      <c r="P45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Hamburg</v>
      </c>
      <c r="Q45" s="23" t="str">
        <f>TRIM(RIGHT(Table3[[#This Row],[Shipping Address]],LEN(Table3[[#This Row],[Shipping Address]])-FIND(",",Table3[[#This Row],[Shipping Address]],FIND(",",Table3[[#This Row],[Shipping Address]])+1)-1))</f>
        <v>20095</v>
      </c>
      <c r="R45" s="23" t="str" cm="1">
        <f t="array" ref="R45">_xlfn.SWITCH(Table3[[#This Row],[Country Code]],"CN","China","IN","India","DE","Germany","FR","France")</f>
        <v>Germany</v>
      </c>
      <c r="S45" s="23" t="str" cm="1">
        <f t="array" ref="S45">_xlfn.SWITCH(Table3[[#This Row],[Country Code]],"CN","Asia","IN","Asia","DE","Europe","FR","Europe","Other")</f>
        <v>Europe</v>
      </c>
      <c r="T45" s="24" cm="1">
        <f t="array" ref="T45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880</v>
      </c>
      <c r="U45" s="25">
        <f>Table3[[#This Row],[Units Sold]]*Table3[[#This Row],[Unit Price ]]*(1-Table3[[#This Row],[Discount (%)]]/100)</f>
        <v>246400</v>
      </c>
      <c r="V45" s="19" t="str">
        <f>IF(Table3[[#This Row],[Min Speed]]&lt;&gt;"",ROUND(VALUE(_xlfn.TEXTBEFORE(Table3[[#This Row],[Min Speed]]," mph"))*1.60934,0)&amp;" kph","")</f>
        <v>32 kph</v>
      </c>
      <c r="W45" s="23" t="str">
        <f>ROUND(VALUE(_xlfn.TEXTBEFORE(Table3[[#This Row],[Speed]]," mph"))*1.60934,0)&amp;" kph"</f>
        <v>56 kph</v>
      </c>
      <c r="X45" s="26" t="str">
        <f>IF(OR(Table3[[#This Row],[Min Speed (kph)]]="",Table3[[#This Row],[Speed (kph)]]=""),"",Table3[[#This Row],[Min Speed (kph)]]&amp;" - "&amp;Table3[[#This Row],[Speed (kph)]])</f>
        <v>32 kph - 56 kph</v>
      </c>
      <c r="Y45" s="26" t="str">
        <f>Table3[[#This Row],[Rep Last Name]]&amp;", "&amp;Table3[[#This Row],[Rep First Name]]</f>
        <v>Fischer, Jonas</v>
      </c>
      <c r="Z45" s="26" t="str" cm="1">
        <f t="array" ref="Z45">_xlfn.SWITCH(Table3[[#This Row],[Product Type]],"Electric Unicycle","24 kph - 48 kph","Electric Skateboard","29 kph - 45 kph","Electric Scooter","32 kph - 56 kph","")</f>
        <v>32 kph - 56 kph</v>
      </c>
    </row>
    <row r="46" spans="1:26" x14ac:dyDescent="0.3">
      <c r="A46" s="18">
        <v>45</v>
      </c>
      <c r="B46" s="19" t="s">
        <v>45</v>
      </c>
      <c r="C46" s="19" t="s">
        <v>46</v>
      </c>
      <c r="D46" s="27" t="s">
        <v>67</v>
      </c>
      <c r="E46" s="31" t="str" cm="1">
        <f t="array" ref="E46">_xlfn.SWITCH(Table3[[#This Row],[Month]],"January","Q1","February","Q1","March","Q1","April","Q2","May","Q2","June","Q2","July","Q3","August","Q3","September","Q3","October","Q4","November","Q4","December","Q4")</f>
        <v>Q2</v>
      </c>
      <c r="F46" s="19" t="s">
        <v>29</v>
      </c>
      <c r="G46" s="19" t="s">
        <v>30</v>
      </c>
      <c r="H46" s="19" t="s">
        <v>31</v>
      </c>
      <c r="I46" s="20" t="s">
        <v>32</v>
      </c>
      <c r="J46" s="19" t="s">
        <v>53</v>
      </c>
      <c r="K46" s="19" t="s">
        <v>49</v>
      </c>
      <c r="L46" s="28" t="s">
        <v>54</v>
      </c>
      <c r="M46" s="19">
        <v>200</v>
      </c>
      <c r="N46" s="22">
        <v>0</v>
      </c>
      <c r="O46" s="23" t="str">
        <f>TRIM(LEFT(Table3[[#This Row],[Shipping Address]],FIND(",",Table3[[#This Row],[Shipping Address]])-1))</f>
        <v>305 Ringstraße</v>
      </c>
      <c r="P46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Hamburg</v>
      </c>
      <c r="Q46" s="23" t="str">
        <f>TRIM(RIGHT(Table3[[#This Row],[Shipping Address]],LEN(Table3[[#This Row],[Shipping Address]])-FIND(",",Table3[[#This Row],[Shipping Address]],FIND(",",Table3[[#This Row],[Shipping Address]])+1)-1))</f>
        <v>20095</v>
      </c>
      <c r="R46" s="23" t="str" cm="1">
        <f t="array" ref="R46">_xlfn.SWITCH(Table3[[#This Row],[Country Code]],"CN","China","IN","India","DE","Germany","FR","France")</f>
        <v>Germany</v>
      </c>
      <c r="S46" s="23" t="str" cm="1">
        <f t="array" ref="S46">_xlfn.SWITCH(Table3[[#This Row],[Country Code]],"CN","Asia","IN","Asia","DE","Europe","FR","Europe","Other")</f>
        <v>Europe</v>
      </c>
      <c r="T46" s="24" cm="1">
        <f t="array" ref="T46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1045</v>
      </c>
      <c r="U46" s="25">
        <f>Table3[[#This Row],[Units Sold]]*Table3[[#This Row],[Unit Price ]]*(1-Table3[[#This Row],[Discount (%)]]/100)</f>
        <v>209000</v>
      </c>
      <c r="V46" s="19" t="str">
        <f>IF(Table3[[#This Row],[Min Speed]]&lt;&gt;"",ROUND(VALUE(_xlfn.TEXTBEFORE(Table3[[#This Row],[Min Speed]]," mph"))*1.60934,0)&amp;" kph","")</f>
        <v>29 kph</v>
      </c>
      <c r="W46" s="23" t="str">
        <f>ROUND(VALUE(_xlfn.TEXTBEFORE(Table3[[#This Row],[Speed]]," mph"))*1.60934,0)&amp;" kph"</f>
        <v>45 kph</v>
      </c>
      <c r="X46" s="26" t="str">
        <f>IF(OR(Table3[[#This Row],[Min Speed (kph)]]="",Table3[[#This Row],[Speed (kph)]]=""),"",Table3[[#This Row],[Min Speed (kph)]]&amp;" - "&amp;Table3[[#This Row],[Speed (kph)]])</f>
        <v>29 kph - 45 kph</v>
      </c>
      <c r="Y46" s="26" t="str">
        <f>Table3[[#This Row],[Rep Last Name]]&amp;", "&amp;Table3[[#This Row],[Rep First Name]]</f>
        <v>Fischer, Jonas</v>
      </c>
      <c r="Z46" s="26" t="str" cm="1">
        <f t="array" ref="Z46">_xlfn.SWITCH(Table3[[#This Row],[Product Type]],"Electric Unicycle","24 kph - 48 kph","Electric Skateboard","29 kph - 45 kph","Electric Scooter","32 kph - 56 kph","")</f>
        <v>29 kph - 45 kph</v>
      </c>
    </row>
    <row r="47" spans="1:26" x14ac:dyDescent="0.3">
      <c r="A47" s="18">
        <v>46</v>
      </c>
      <c r="B47" s="19" t="s">
        <v>55</v>
      </c>
      <c r="C47" s="19" t="s">
        <v>56</v>
      </c>
      <c r="D47" s="27" t="s">
        <v>67</v>
      </c>
      <c r="E47" s="31" t="str" cm="1">
        <f t="array" ref="E47">_xlfn.SWITCH(Table3[[#This Row],[Month]],"January","Q1","February","Q1","March","Q1","April","Q2","May","Q2","June","Q2","July","Q3","August","Q3","September","Q3","October","Q4","November","Q4","December","Q4")</f>
        <v>Q2</v>
      </c>
      <c r="F47" s="19" t="s">
        <v>16</v>
      </c>
      <c r="G47" s="19" t="s">
        <v>17</v>
      </c>
      <c r="H47" s="19" t="s">
        <v>18</v>
      </c>
      <c r="I47" s="20" t="s">
        <v>19</v>
      </c>
      <c r="J47" s="19" t="s">
        <v>57</v>
      </c>
      <c r="K47" s="19" t="s">
        <v>58</v>
      </c>
      <c r="L47" s="28" t="s">
        <v>59</v>
      </c>
      <c r="M47" s="19">
        <v>130</v>
      </c>
      <c r="N47" s="22">
        <v>0</v>
      </c>
      <c r="O47" s="23" t="str">
        <f>TRIM(LEFT(Table3[[#This Row],[Shipping Address]],FIND(",",Table3[[#This Row],[Shipping Address]])-1))</f>
        <v>56 Boulevard Saint-Germain</v>
      </c>
      <c r="P47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Paris</v>
      </c>
      <c r="Q47" s="23" t="str">
        <f>TRIM(RIGHT(Table3[[#This Row],[Shipping Address]],LEN(Table3[[#This Row],[Shipping Address]])-FIND(",",Table3[[#This Row],[Shipping Address]],FIND(",",Table3[[#This Row],[Shipping Address]])+1)-1))</f>
        <v>75005</v>
      </c>
      <c r="R47" s="23" t="str" cm="1">
        <f t="array" ref="R47">_xlfn.SWITCH(Table3[[#This Row],[Country Code]],"CN","China","IN","India","DE","Germany","FR","France")</f>
        <v>France</v>
      </c>
      <c r="S47" s="23" t="str" cm="1">
        <f t="array" ref="S47">_xlfn.SWITCH(Table3[[#This Row],[Country Code]],"CN","Asia","IN","Asia","DE","Europe","FR","Europe","Other")</f>
        <v>Europe</v>
      </c>
      <c r="T47" s="24" cm="1">
        <f t="array" ref="T47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1210</v>
      </c>
      <c r="U47" s="25">
        <f>Table3[[#This Row],[Units Sold]]*Table3[[#This Row],[Unit Price ]]*(1-Table3[[#This Row],[Discount (%)]]/100)</f>
        <v>157300</v>
      </c>
      <c r="V47" s="19" t="str">
        <f>IF(Table3[[#This Row],[Min Speed]]&lt;&gt;"",ROUND(VALUE(_xlfn.TEXTBEFORE(Table3[[#This Row],[Min Speed]]," mph"))*1.60934,0)&amp;" kph","")</f>
        <v>24 kph</v>
      </c>
      <c r="W47" s="23" t="str">
        <f>ROUND(VALUE(_xlfn.TEXTBEFORE(Table3[[#This Row],[Speed]]," mph"))*1.60934,0)&amp;" kph"</f>
        <v>48 kph</v>
      </c>
      <c r="X47" s="26" t="str">
        <f>IF(OR(Table3[[#This Row],[Min Speed (kph)]]="",Table3[[#This Row],[Speed (kph)]]=""),"",Table3[[#This Row],[Min Speed (kph)]]&amp;" - "&amp;Table3[[#This Row],[Speed (kph)]])</f>
        <v>24 kph - 48 kph</v>
      </c>
      <c r="Y47" s="26" t="str">
        <f>Table3[[#This Row],[Rep Last Name]]&amp;", "&amp;Table3[[#This Row],[Rep First Name]]</f>
        <v>Bernard, Théo</v>
      </c>
      <c r="Z47" s="26" t="str" cm="1">
        <f t="array" ref="Z47">_xlfn.SWITCH(Table3[[#This Row],[Product Type]],"Electric Unicycle","24 kph - 48 kph","Electric Skateboard","29 kph - 45 kph","Electric Scooter","32 kph - 56 kph","")</f>
        <v>24 kph - 48 kph</v>
      </c>
    </row>
    <row r="48" spans="1:26" x14ac:dyDescent="0.3">
      <c r="A48" s="18">
        <v>47</v>
      </c>
      <c r="B48" s="19" t="s">
        <v>55</v>
      </c>
      <c r="C48" s="19" t="s">
        <v>56</v>
      </c>
      <c r="D48" s="27" t="s">
        <v>67</v>
      </c>
      <c r="E48" s="31" t="str" cm="1">
        <f t="array" ref="E48">_xlfn.SWITCH(Table3[[#This Row],[Month]],"January","Q1","February","Q1","March","Q1","April","Q2","May","Q2","June","Q2","July","Q3","August","Q3","September","Q3","October","Q4","November","Q4","December","Q4")</f>
        <v>Q2</v>
      </c>
      <c r="F48" s="19" t="s">
        <v>23</v>
      </c>
      <c r="G48" s="19" t="s">
        <v>24</v>
      </c>
      <c r="H48" s="19" t="s">
        <v>25</v>
      </c>
      <c r="I48" s="20" t="s">
        <v>26</v>
      </c>
      <c r="J48" s="19" t="s">
        <v>61</v>
      </c>
      <c r="K48" s="19" t="s">
        <v>58</v>
      </c>
      <c r="L48" s="28" t="s">
        <v>62</v>
      </c>
      <c r="M48" s="19">
        <v>300</v>
      </c>
      <c r="N48" s="22">
        <v>0</v>
      </c>
      <c r="O48" s="23" t="str">
        <f>TRIM(LEFT(Table3[[#This Row],[Shipping Address]],FIND(",",Table3[[#This Row],[Shipping Address]])-1))</f>
        <v>57 Boulevard Saint-Germain</v>
      </c>
      <c r="P48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Paris</v>
      </c>
      <c r="Q48" s="23" t="str">
        <f>TRIM(RIGHT(Table3[[#This Row],[Shipping Address]],LEN(Table3[[#This Row],[Shipping Address]])-FIND(",",Table3[[#This Row],[Shipping Address]],FIND(",",Table3[[#This Row],[Shipping Address]])+1)-1))</f>
        <v>75005</v>
      </c>
      <c r="R48" s="23" t="str" cm="1">
        <f t="array" ref="R48">_xlfn.SWITCH(Table3[[#This Row],[Country Code]],"CN","China","IN","India","DE","Germany","FR","France")</f>
        <v>France</v>
      </c>
      <c r="S48" s="23" t="str" cm="1">
        <f t="array" ref="S48">_xlfn.SWITCH(Table3[[#This Row],[Country Code]],"CN","Asia","IN","Asia","DE","Europe","FR","Europe","Other")</f>
        <v>Europe</v>
      </c>
      <c r="T48" s="24" cm="1">
        <f t="array" ref="T48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990</v>
      </c>
      <c r="U48" s="25">
        <f>Table3[[#This Row],[Units Sold]]*Table3[[#This Row],[Unit Price ]]*(1-Table3[[#This Row],[Discount (%)]]/100)</f>
        <v>297000</v>
      </c>
      <c r="V48" s="19" t="str">
        <f>IF(Table3[[#This Row],[Min Speed]]&lt;&gt;"",ROUND(VALUE(_xlfn.TEXTBEFORE(Table3[[#This Row],[Min Speed]]," mph"))*1.60934,0)&amp;" kph","")</f>
        <v>32 kph</v>
      </c>
      <c r="W48" s="23" t="str">
        <f>ROUND(VALUE(_xlfn.TEXTBEFORE(Table3[[#This Row],[Speed]]," mph"))*1.60934,0)&amp;" kph"</f>
        <v>56 kph</v>
      </c>
      <c r="X48" s="26" t="str">
        <f>IF(OR(Table3[[#This Row],[Min Speed (kph)]]="",Table3[[#This Row],[Speed (kph)]]=""),"",Table3[[#This Row],[Min Speed (kph)]]&amp;" - "&amp;Table3[[#This Row],[Speed (kph)]])</f>
        <v>32 kph - 56 kph</v>
      </c>
      <c r="Y48" s="26" t="str">
        <f>Table3[[#This Row],[Rep Last Name]]&amp;", "&amp;Table3[[#This Row],[Rep First Name]]</f>
        <v>Bernard, Théo</v>
      </c>
      <c r="Z48" s="26" t="str" cm="1">
        <f t="array" ref="Z48">_xlfn.SWITCH(Table3[[#This Row],[Product Type]],"Electric Unicycle","24 kph - 48 kph","Electric Skateboard","29 kph - 45 kph","Electric Scooter","32 kph - 56 kph","")</f>
        <v>32 kph - 56 kph</v>
      </c>
    </row>
    <row r="49" spans="1:26" x14ac:dyDescent="0.3">
      <c r="A49" s="18">
        <v>48</v>
      </c>
      <c r="B49" s="19" t="s">
        <v>55</v>
      </c>
      <c r="C49" s="19" t="s">
        <v>56</v>
      </c>
      <c r="D49" s="27" t="s">
        <v>67</v>
      </c>
      <c r="E49" s="31" t="str" cm="1">
        <f t="array" ref="E49">_xlfn.SWITCH(Table3[[#This Row],[Month]],"January","Q1","February","Q1","March","Q1","April","Q2","May","Q2","June","Q2","July","Q3","August","Q3","September","Q3","October","Q4","November","Q4","December","Q4")</f>
        <v>Q2</v>
      </c>
      <c r="F49" s="19" t="s">
        <v>29</v>
      </c>
      <c r="G49" s="19"/>
      <c r="H49" s="19" t="s">
        <v>31</v>
      </c>
      <c r="I49" s="20" t="s">
        <v>42</v>
      </c>
      <c r="J49" s="19" t="s">
        <v>63</v>
      </c>
      <c r="K49" s="19" t="s">
        <v>58</v>
      </c>
      <c r="L49" s="28" t="s">
        <v>64</v>
      </c>
      <c r="M49" s="19">
        <v>230</v>
      </c>
      <c r="N49" s="22">
        <v>0</v>
      </c>
      <c r="O49" s="23" t="str">
        <f>TRIM(LEFT(Table3[[#This Row],[Shipping Address]],FIND(",",Table3[[#This Row],[Shipping Address]])-1))</f>
        <v>58 Boulevard Saint-Germain</v>
      </c>
      <c r="P49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Paris</v>
      </c>
      <c r="Q49" s="23" t="str">
        <f>TRIM(RIGHT(Table3[[#This Row],[Shipping Address]],LEN(Table3[[#This Row],[Shipping Address]])-FIND(",",Table3[[#This Row],[Shipping Address]],FIND(",",Table3[[#This Row],[Shipping Address]])+1)-1))</f>
        <v>75005</v>
      </c>
      <c r="R49" s="23" t="str" cm="1">
        <f t="array" ref="R49">_xlfn.SWITCH(Table3[[#This Row],[Country Code]],"CN","China","IN","India","DE","Germany","FR","France")</f>
        <v>France</v>
      </c>
      <c r="S49" s="23" t="str" cm="1">
        <f t="array" ref="S49">_xlfn.SWITCH(Table3[[#This Row],[Country Code]],"CN","Asia","IN","Asia","DE","Europe","FR","Europe","Other")</f>
        <v>Europe</v>
      </c>
      <c r="T49" s="24" cm="1">
        <f t="array" ref="T49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1155</v>
      </c>
      <c r="U49" s="25">
        <f>Table3[[#This Row],[Units Sold]]*Table3[[#This Row],[Unit Price ]]*(1-Table3[[#This Row],[Discount (%)]]/100)</f>
        <v>265650</v>
      </c>
      <c r="V49" s="19" t="str">
        <f>IF(Table3[[#This Row],[Min Speed]]&lt;&gt;"",ROUND(VALUE(_xlfn.TEXTBEFORE(Table3[[#This Row],[Min Speed]]," mph"))*1.60934,0)&amp;" kph","")</f>
        <v/>
      </c>
      <c r="W49" s="23" t="str">
        <f>ROUND(VALUE(_xlfn.TEXTBEFORE(Table3[[#This Row],[Speed]]," mph"))*1.60934,0)&amp;" kph"</f>
        <v>45 kph</v>
      </c>
      <c r="X49" s="26" t="str">
        <f>IF(OR(Table3[[#This Row],[Min Speed (kph)]]="",Table3[[#This Row],[Speed (kph)]]=""),"",Table3[[#This Row],[Min Speed (kph)]]&amp;" - "&amp;Table3[[#This Row],[Speed (kph)]])</f>
        <v/>
      </c>
      <c r="Y49" s="26" t="str">
        <f>Table3[[#This Row],[Rep Last Name]]&amp;", "&amp;Table3[[#This Row],[Rep First Name]]</f>
        <v>Bernard, Théo</v>
      </c>
      <c r="Z49" s="26" t="str" cm="1">
        <f t="array" ref="Z49">_xlfn.SWITCH(Table3[[#This Row],[Product Type]],"Electric Unicycle","24 kph - 48 kph","Electric Skateboard","29 kph - 45 kph","Electric Scooter","32 kph - 56 kph","")</f>
        <v>29 kph - 45 kph</v>
      </c>
    </row>
    <row r="50" spans="1:26" x14ac:dyDescent="0.3">
      <c r="A50" s="18">
        <v>49</v>
      </c>
      <c r="B50" s="19" t="s">
        <v>13</v>
      </c>
      <c r="C50" s="19" t="s">
        <v>14</v>
      </c>
      <c r="D50" s="27" t="s">
        <v>68</v>
      </c>
      <c r="E50" s="31" t="str" cm="1">
        <f t="array" ref="E50">_xlfn.SWITCH(Table3[[#This Row],[Month]],"January","Q1","February","Q1","March","Q1","April","Q2","May","Q2","June","Q2","July","Q3","August","Q3","September","Q3","October","Q4","November","Q4","December","Q4")</f>
        <v>Q2</v>
      </c>
      <c r="F50" s="19" t="s">
        <v>16</v>
      </c>
      <c r="G50" s="19" t="s">
        <v>17</v>
      </c>
      <c r="H50" s="19" t="s">
        <v>18</v>
      </c>
      <c r="I50" s="20" t="s">
        <v>19</v>
      </c>
      <c r="J50" s="27" t="s">
        <v>20</v>
      </c>
      <c r="K50" s="19" t="s">
        <v>21</v>
      </c>
      <c r="L50" s="21" t="s">
        <v>80</v>
      </c>
      <c r="M50" s="19">
        <v>200</v>
      </c>
      <c r="N50" s="22">
        <v>0</v>
      </c>
      <c r="O50" s="23" t="str">
        <f>TRIM(LEFT(Table3[[#This Row],[Shipping Address]],FIND(",",Table3[[#This Row],[Shipping Address]])-1))</f>
        <v>456 Brigade Road</v>
      </c>
      <c r="P50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Bengaluru</v>
      </c>
      <c r="Q50" s="23" t="str">
        <f>TRIM(RIGHT(Table3[[#This Row],[Shipping Address]],LEN(Table3[[#This Row],[Shipping Address]])-FIND(",",Table3[[#This Row],[Shipping Address]],FIND(",",Table3[[#This Row],[Shipping Address]])+1)-1))</f>
        <v>560001</v>
      </c>
      <c r="R50" s="23" t="str" cm="1">
        <f t="array" ref="R50">_xlfn.SWITCH(Table3[[#This Row],[Country Code]],"CN","China","IN","India","DE","Germany","FR","France")</f>
        <v>India</v>
      </c>
      <c r="S50" s="23" t="str" cm="1">
        <f t="array" ref="S50">_xlfn.SWITCH(Table3[[#This Row],[Country Code]],"CN","Asia","IN","Asia","DE","Europe","FR","Europe","Other")</f>
        <v>Asia</v>
      </c>
      <c r="T50" s="24" cm="1">
        <f t="array" ref="T50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360</v>
      </c>
      <c r="U50" s="25">
        <f>Table3[[#This Row],[Units Sold]]*Table3[[#This Row],[Unit Price ]]*(1-Table3[[#This Row],[Discount (%)]]/100)</f>
        <v>72000</v>
      </c>
      <c r="V50" s="19" t="str">
        <f>IF(Table3[[#This Row],[Min Speed]]&lt;&gt;"",ROUND(VALUE(_xlfn.TEXTBEFORE(Table3[[#This Row],[Min Speed]]," mph"))*1.60934,0)&amp;" kph","")</f>
        <v>24 kph</v>
      </c>
      <c r="W50" s="23" t="str">
        <f>ROUND(VALUE(_xlfn.TEXTBEFORE(Table3[[#This Row],[Speed]]," mph"))*1.60934,0)&amp;" kph"</f>
        <v>48 kph</v>
      </c>
      <c r="X50" s="26" t="str">
        <f>IF(OR(Table3[[#This Row],[Min Speed (kph)]]="",Table3[[#This Row],[Speed (kph)]]=""),"",Table3[[#This Row],[Min Speed (kph)]]&amp;" - "&amp;Table3[[#This Row],[Speed (kph)]])</f>
        <v>24 kph - 48 kph</v>
      </c>
      <c r="Y50" s="26" t="str">
        <f>Table3[[#This Row],[Rep Last Name]]&amp;", "&amp;Table3[[#This Row],[Rep First Name]]</f>
        <v>Joshi, Sanya</v>
      </c>
      <c r="Z50" s="26" t="str" cm="1">
        <f t="array" ref="Z50">_xlfn.SWITCH(Table3[[#This Row],[Product Type]],"Electric Unicycle","24 kph - 48 kph","Electric Skateboard","29 kph - 45 kph","Electric Scooter","32 kph - 56 kph","")</f>
        <v>24 kph - 48 kph</v>
      </c>
    </row>
    <row r="51" spans="1:26" x14ac:dyDescent="0.3">
      <c r="A51" s="18">
        <v>50</v>
      </c>
      <c r="B51" s="19" t="s">
        <v>13</v>
      </c>
      <c r="C51" s="19" t="s">
        <v>14</v>
      </c>
      <c r="D51" s="27" t="s">
        <v>68</v>
      </c>
      <c r="E51" s="31" t="str" cm="1">
        <f t="array" ref="E51">_xlfn.SWITCH(Table3[[#This Row],[Month]],"January","Q1","February","Q1","March","Q1","April","Q2","May","Q2","June","Q2","July","Q3","August","Q3","September","Q3","October","Q4","November","Q4","December","Q4")</f>
        <v>Q2</v>
      </c>
      <c r="F51" s="19" t="s">
        <v>23</v>
      </c>
      <c r="G51" s="19" t="s">
        <v>24</v>
      </c>
      <c r="H51" s="19" t="s">
        <v>25</v>
      </c>
      <c r="I51" s="20" t="s">
        <v>26</v>
      </c>
      <c r="J51" s="27" t="s">
        <v>27</v>
      </c>
      <c r="K51" s="19" t="s">
        <v>21</v>
      </c>
      <c r="L51" s="21" t="s">
        <v>81</v>
      </c>
      <c r="M51" s="19">
        <v>450</v>
      </c>
      <c r="N51" s="22">
        <v>0</v>
      </c>
      <c r="O51" s="23" t="str">
        <f>TRIM(LEFT(Table3[[#This Row],[Shipping Address]],FIND(",",Table3[[#This Row],[Shipping Address]])-1))</f>
        <v>457 Brigade Road</v>
      </c>
      <c r="P51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Bengaluru</v>
      </c>
      <c r="Q51" s="23" t="str">
        <f>TRIM(RIGHT(Table3[[#This Row],[Shipping Address]],LEN(Table3[[#This Row],[Shipping Address]])-FIND(",",Table3[[#This Row],[Shipping Address]],FIND(",",Table3[[#This Row],[Shipping Address]])+1)-1))</f>
        <v>560001</v>
      </c>
      <c r="R51" s="23" t="str" cm="1">
        <f t="array" ref="R51">_xlfn.SWITCH(Table3[[#This Row],[Country Code]],"CN","China","IN","India","DE","Germany","FR","France")</f>
        <v>India</v>
      </c>
      <c r="S51" s="23" t="str" cm="1">
        <f t="array" ref="S51">_xlfn.SWITCH(Table3[[#This Row],[Country Code]],"CN","Asia","IN","Asia","DE","Europe","FR","Europe","Other")</f>
        <v>Asia</v>
      </c>
      <c r="T51" s="24" cm="1">
        <f t="array" ref="T51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300</v>
      </c>
      <c r="U51" s="25">
        <f>Table3[[#This Row],[Units Sold]]*Table3[[#This Row],[Unit Price ]]*(1-Table3[[#This Row],[Discount (%)]]/100)</f>
        <v>135000</v>
      </c>
      <c r="V51" s="19" t="str">
        <f>IF(Table3[[#This Row],[Min Speed]]&lt;&gt;"",ROUND(VALUE(_xlfn.TEXTBEFORE(Table3[[#This Row],[Min Speed]]," mph"))*1.60934,0)&amp;" kph","")</f>
        <v>32 kph</v>
      </c>
      <c r="W51" s="23" t="str">
        <f>ROUND(VALUE(_xlfn.TEXTBEFORE(Table3[[#This Row],[Speed]]," mph"))*1.60934,0)&amp;" kph"</f>
        <v>56 kph</v>
      </c>
      <c r="X51" s="26" t="str">
        <f>IF(OR(Table3[[#This Row],[Min Speed (kph)]]="",Table3[[#This Row],[Speed (kph)]]=""),"",Table3[[#This Row],[Min Speed (kph)]]&amp;" - "&amp;Table3[[#This Row],[Speed (kph)]])</f>
        <v>32 kph - 56 kph</v>
      </c>
      <c r="Y51" s="26" t="str">
        <f>Table3[[#This Row],[Rep Last Name]]&amp;", "&amp;Table3[[#This Row],[Rep First Name]]</f>
        <v>Joshi, Sanya</v>
      </c>
      <c r="Z51" s="26" t="str" cm="1">
        <f t="array" ref="Z51">_xlfn.SWITCH(Table3[[#This Row],[Product Type]],"Electric Unicycle","24 kph - 48 kph","Electric Skateboard","29 kph - 45 kph","Electric Scooter","32 kph - 56 kph","")</f>
        <v>32 kph - 56 kph</v>
      </c>
    </row>
    <row r="52" spans="1:26" x14ac:dyDescent="0.3">
      <c r="A52" s="18">
        <v>51</v>
      </c>
      <c r="B52" s="19" t="s">
        <v>13</v>
      </c>
      <c r="C52" s="19" t="s">
        <v>14</v>
      </c>
      <c r="D52" s="27" t="s">
        <v>68</v>
      </c>
      <c r="E52" s="31" t="str" cm="1">
        <f t="array" ref="E52">_xlfn.SWITCH(Table3[[#This Row],[Month]],"January","Q1","February","Q1","March","Q1","April","Q2","May","Q2","June","Q2","July","Q3","August","Q3","September","Q3","October","Q4","November","Q4","December","Q4")</f>
        <v>Q2</v>
      </c>
      <c r="F52" s="19" t="s">
        <v>29</v>
      </c>
      <c r="G52" s="19" t="s">
        <v>30</v>
      </c>
      <c r="H52" s="19" t="s">
        <v>31</v>
      </c>
      <c r="I52" s="20" t="s">
        <v>32</v>
      </c>
      <c r="J52" s="27" t="s">
        <v>33</v>
      </c>
      <c r="K52" s="19" t="s">
        <v>21</v>
      </c>
      <c r="L52" s="21" t="s">
        <v>82</v>
      </c>
      <c r="M52" s="19">
        <v>350</v>
      </c>
      <c r="N52" s="22">
        <v>0</v>
      </c>
      <c r="O52" s="23" t="str">
        <f>TRIM(LEFT(Table3[[#This Row],[Shipping Address]],FIND(",",Table3[[#This Row],[Shipping Address]])-1))</f>
        <v>458 Brigade Road</v>
      </c>
      <c r="P52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Bengaluru</v>
      </c>
      <c r="Q52" s="23" t="str">
        <f>TRIM(RIGHT(Table3[[#This Row],[Shipping Address]],LEN(Table3[[#This Row],[Shipping Address]])-FIND(",",Table3[[#This Row],[Shipping Address]],FIND(",",Table3[[#This Row],[Shipping Address]])+1)-1))</f>
        <v>560001</v>
      </c>
      <c r="R52" s="23" t="str" cm="1">
        <f t="array" ref="R52">_xlfn.SWITCH(Table3[[#This Row],[Country Code]],"CN","China","IN","India","DE","Germany","FR","France")</f>
        <v>India</v>
      </c>
      <c r="S52" s="23" t="str" cm="1">
        <f t="array" ref="S52">_xlfn.SWITCH(Table3[[#This Row],[Country Code]],"CN","Asia","IN","Asia","DE","Europe","FR","Europe","Other")</f>
        <v>Asia</v>
      </c>
      <c r="T52" s="24" cm="1">
        <f t="array" ref="T52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264</v>
      </c>
      <c r="U52" s="25">
        <f>Table3[[#This Row],[Units Sold]]*Table3[[#This Row],[Unit Price ]]*(1-Table3[[#This Row],[Discount (%)]]/100)</f>
        <v>92400</v>
      </c>
      <c r="V52" s="19" t="str">
        <f>IF(Table3[[#This Row],[Min Speed]]&lt;&gt;"",ROUND(VALUE(_xlfn.TEXTBEFORE(Table3[[#This Row],[Min Speed]]," mph"))*1.60934,0)&amp;" kph","")</f>
        <v>29 kph</v>
      </c>
      <c r="W52" s="23" t="str">
        <f>ROUND(VALUE(_xlfn.TEXTBEFORE(Table3[[#This Row],[Speed]]," mph"))*1.60934,0)&amp;" kph"</f>
        <v>45 kph</v>
      </c>
      <c r="X52" s="26" t="str">
        <f>IF(OR(Table3[[#This Row],[Min Speed (kph)]]="",Table3[[#This Row],[Speed (kph)]]=""),"",Table3[[#This Row],[Min Speed (kph)]]&amp;" - "&amp;Table3[[#This Row],[Speed (kph)]])</f>
        <v>29 kph - 45 kph</v>
      </c>
      <c r="Y52" s="26" t="str">
        <f>Table3[[#This Row],[Rep Last Name]]&amp;", "&amp;Table3[[#This Row],[Rep First Name]]</f>
        <v>Joshi, Sanya</v>
      </c>
      <c r="Z52" s="26" t="str" cm="1">
        <f t="array" ref="Z52">_xlfn.SWITCH(Table3[[#This Row],[Product Type]],"Electric Unicycle","24 kph - 48 kph","Electric Skateboard","29 kph - 45 kph","Electric Scooter","32 kph - 56 kph","")</f>
        <v>29 kph - 45 kph</v>
      </c>
    </row>
    <row r="53" spans="1:26" x14ac:dyDescent="0.3">
      <c r="A53" s="18">
        <v>52</v>
      </c>
      <c r="B53" s="19" t="s">
        <v>35</v>
      </c>
      <c r="C53" s="19" t="s">
        <v>36</v>
      </c>
      <c r="D53" s="27" t="s">
        <v>68</v>
      </c>
      <c r="E53" s="31" t="str" cm="1">
        <f t="array" ref="E53">_xlfn.SWITCH(Table3[[#This Row],[Month]],"January","Q1","February","Q1","March","Q1","April","Q2","May","Q2","June","Q2","July","Q3","August","Q3","September","Q3","October","Q4","November","Q4","December","Q4")</f>
        <v>Q2</v>
      </c>
      <c r="F53" s="19" t="s">
        <v>16</v>
      </c>
      <c r="G53" s="19" t="s">
        <v>17</v>
      </c>
      <c r="H53" s="19" t="s">
        <v>18</v>
      </c>
      <c r="I53" s="20" t="s">
        <v>47</v>
      </c>
      <c r="J53" s="27" t="s">
        <v>37</v>
      </c>
      <c r="K53" s="19" t="s">
        <v>38</v>
      </c>
      <c r="L53" s="21" t="s">
        <v>83</v>
      </c>
      <c r="M53" s="19">
        <v>700</v>
      </c>
      <c r="N53" s="22">
        <v>0</v>
      </c>
      <c r="O53" s="23" t="str">
        <f>TRIM(LEFT(Table3[[#This Row],[Shipping Address]],FIND(",",Table3[[#This Row],[Shipping Address]])-1))</f>
        <v>99 Nanjing Road</v>
      </c>
      <c r="P53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Shanghai</v>
      </c>
      <c r="Q53" s="23" t="str">
        <f>TRIM(RIGHT(Table3[[#This Row],[Shipping Address]],LEN(Table3[[#This Row],[Shipping Address]])-FIND(",",Table3[[#This Row],[Shipping Address]],FIND(",",Table3[[#This Row],[Shipping Address]])+1)-1))</f>
        <v>200001</v>
      </c>
      <c r="R53" s="23" t="str" cm="1">
        <f t="array" ref="R53">_xlfn.SWITCH(Table3[[#This Row],[Country Code]],"CN","China","IN","India","DE","Germany","FR","France")</f>
        <v>China</v>
      </c>
      <c r="S53" s="23" t="str" cm="1">
        <f t="array" ref="S53">_xlfn.SWITCH(Table3[[#This Row],[Country Code]],"CN","Asia","IN","Asia","DE","Europe","FR","Europe","Other")</f>
        <v>Asia</v>
      </c>
      <c r="T53" s="24" cm="1">
        <f t="array" ref="T53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750</v>
      </c>
      <c r="U53" s="25">
        <f>Table3[[#This Row],[Units Sold]]*Table3[[#This Row],[Unit Price ]]*(1-Table3[[#This Row],[Discount (%)]]/100)</f>
        <v>525000</v>
      </c>
      <c r="V53" s="19" t="str">
        <f>IF(Table3[[#This Row],[Min Speed]]&lt;&gt;"",ROUND(VALUE(_xlfn.TEXTBEFORE(Table3[[#This Row],[Min Speed]]," mph"))*1.60934,0)&amp;" kph","")</f>
        <v>24 kph</v>
      </c>
      <c r="W53" s="23" t="str">
        <f>ROUND(VALUE(_xlfn.TEXTBEFORE(Table3[[#This Row],[Speed]]," mph"))*1.60934,0)&amp;" kph"</f>
        <v>48 kph</v>
      </c>
      <c r="X53" s="26" t="str">
        <f>IF(OR(Table3[[#This Row],[Min Speed (kph)]]="",Table3[[#This Row],[Speed (kph)]]=""),"",Table3[[#This Row],[Min Speed (kph)]]&amp;" - "&amp;Table3[[#This Row],[Speed (kph)]])</f>
        <v>24 kph - 48 kph</v>
      </c>
      <c r="Y53" s="26" t="str">
        <f>Table3[[#This Row],[Rep Last Name]]&amp;", "&amp;Table3[[#This Row],[Rep First Name]]</f>
        <v>Liu, Fang</v>
      </c>
      <c r="Z53" s="26" t="str" cm="1">
        <f t="array" ref="Z53">_xlfn.SWITCH(Table3[[#This Row],[Product Type]],"Electric Unicycle","24 kph - 48 kph","Electric Skateboard","29 kph - 45 kph","Electric Scooter","32 kph - 56 kph","")</f>
        <v>24 kph - 48 kph</v>
      </c>
    </row>
    <row r="54" spans="1:26" x14ac:dyDescent="0.3">
      <c r="A54" s="18">
        <v>53</v>
      </c>
      <c r="B54" s="19" t="s">
        <v>35</v>
      </c>
      <c r="C54" s="19" t="s">
        <v>36</v>
      </c>
      <c r="D54" s="27" t="s">
        <v>68</v>
      </c>
      <c r="E54" s="31" t="str" cm="1">
        <f t="array" ref="E54">_xlfn.SWITCH(Table3[[#This Row],[Month]],"January","Q1","February","Q1","March","Q1","April","Q2","May","Q2","June","Q2","July","Q3","August","Q3","September","Q3","October","Q4","November","Q4","December","Q4")</f>
        <v>Q2</v>
      </c>
      <c r="F54" s="19" t="s">
        <v>23</v>
      </c>
      <c r="G54" s="19" t="s">
        <v>24</v>
      </c>
      <c r="H54" s="19" t="s">
        <v>25</v>
      </c>
      <c r="I54" s="20" t="s">
        <v>26</v>
      </c>
      <c r="J54" s="27" t="s">
        <v>40</v>
      </c>
      <c r="K54" s="19" t="s">
        <v>38</v>
      </c>
      <c r="L54" s="21" t="s">
        <v>84</v>
      </c>
      <c r="M54" s="19">
        <v>1600</v>
      </c>
      <c r="N54" s="22">
        <v>0</v>
      </c>
      <c r="O54" s="23" t="str">
        <f>TRIM(LEFT(Table3[[#This Row],[Shipping Address]],FIND(",",Table3[[#This Row],[Shipping Address]])-1))</f>
        <v>100 Nanjing Road</v>
      </c>
      <c r="P54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Shanghai</v>
      </c>
      <c r="Q54" s="23" t="str">
        <f>TRIM(RIGHT(Table3[[#This Row],[Shipping Address]],LEN(Table3[[#This Row],[Shipping Address]])-FIND(",",Table3[[#This Row],[Shipping Address]],FIND(",",Table3[[#This Row],[Shipping Address]])+1)-1))</f>
        <v>200001</v>
      </c>
      <c r="R54" s="23" t="str" cm="1">
        <f t="array" ref="R54">_xlfn.SWITCH(Table3[[#This Row],[Country Code]],"CN","China","IN","India","DE","Germany","FR","France")</f>
        <v>China</v>
      </c>
      <c r="S54" s="23" t="str" cm="1">
        <f t="array" ref="S54">_xlfn.SWITCH(Table3[[#This Row],[Country Code]],"CN","Asia","IN","Asia","DE","Europe","FR","Europe","Other")</f>
        <v>Asia</v>
      </c>
      <c r="T54" s="24" cm="1">
        <f t="array" ref="T54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525</v>
      </c>
      <c r="U54" s="25">
        <f>Table3[[#This Row],[Units Sold]]*Table3[[#This Row],[Unit Price ]]*(1-Table3[[#This Row],[Discount (%)]]/100)</f>
        <v>840000</v>
      </c>
      <c r="V54" s="19" t="str">
        <f>IF(Table3[[#This Row],[Min Speed]]&lt;&gt;"",ROUND(VALUE(_xlfn.TEXTBEFORE(Table3[[#This Row],[Min Speed]]," mph"))*1.60934,0)&amp;" kph","")</f>
        <v>32 kph</v>
      </c>
      <c r="W54" s="23" t="str">
        <f>ROUND(VALUE(_xlfn.TEXTBEFORE(Table3[[#This Row],[Speed]]," mph"))*1.60934,0)&amp;" kph"</f>
        <v>56 kph</v>
      </c>
      <c r="X54" s="26" t="str">
        <f>IF(OR(Table3[[#This Row],[Min Speed (kph)]]="",Table3[[#This Row],[Speed (kph)]]=""),"",Table3[[#This Row],[Min Speed (kph)]]&amp;" - "&amp;Table3[[#This Row],[Speed (kph)]])</f>
        <v>32 kph - 56 kph</v>
      </c>
      <c r="Y54" s="26" t="str">
        <f>Table3[[#This Row],[Rep Last Name]]&amp;", "&amp;Table3[[#This Row],[Rep First Name]]</f>
        <v>Liu, Fang</v>
      </c>
      <c r="Z54" s="26" t="str" cm="1">
        <f t="array" ref="Z54">_xlfn.SWITCH(Table3[[#This Row],[Product Type]],"Electric Unicycle","24 kph - 48 kph","Electric Skateboard","29 kph - 45 kph","Electric Scooter","32 kph - 56 kph","")</f>
        <v>32 kph - 56 kph</v>
      </c>
    </row>
    <row r="55" spans="1:26" x14ac:dyDescent="0.3">
      <c r="A55" s="18">
        <v>54</v>
      </c>
      <c r="B55" s="19" t="s">
        <v>35</v>
      </c>
      <c r="C55" s="19" t="s">
        <v>36</v>
      </c>
      <c r="D55" s="27" t="s">
        <v>68</v>
      </c>
      <c r="E55" s="31" t="str" cm="1">
        <f t="array" ref="E55">_xlfn.SWITCH(Table3[[#This Row],[Month]],"January","Q1","February","Q1","March","Q1","April","Q2","May","Q2","June","Q2","July","Q3","August","Q3","September","Q3","October","Q4","November","Q4","December","Q4")</f>
        <v>Q2</v>
      </c>
      <c r="F55" s="19" t="s">
        <v>29</v>
      </c>
      <c r="G55" s="19" t="s">
        <v>30</v>
      </c>
      <c r="H55" s="19" t="s">
        <v>31</v>
      </c>
      <c r="I55" s="20" t="s">
        <v>32</v>
      </c>
      <c r="J55" s="27" t="s">
        <v>43</v>
      </c>
      <c r="K55" s="19" t="s">
        <v>38</v>
      </c>
      <c r="L55" s="21" t="s">
        <v>85</v>
      </c>
      <c r="M55" s="19">
        <v>1000</v>
      </c>
      <c r="N55" s="22">
        <v>0</v>
      </c>
      <c r="O55" s="23" t="str">
        <f>TRIM(LEFT(Table3[[#This Row],[Shipping Address]],FIND(",",Table3[[#This Row],[Shipping Address]])-1))</f>
        <v>101 Nanjing Road</v>
      </c>
      <c r="P55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Shanghai</v>
      </c>
      <c r="Q55" s="23" t="str">
        <f>TRIM(RIGHT(Table3[[#This Row],[Shipping Address]],LEN(Table3[[#This Row],[Shipping Address]])-FIND(",",Table3[[#This Row],[Shipping Address]],FIND(",",Table3[[#This Row],[Shipping Address]])+1)-1))</f>
        <v>200001</v>
      </c>
      <c r="R55" s="23" t="str" cm="1">
        <f t="array" ref="R55">_xlfn.SWITCH(Table3[[#This Row],[Country Code]],"CN","China","IN","India","DE","Germany","FR","France")</f>
        <v>China</v>
      </c>
      <c r="S55" s="23" t="str" cm="1">
        <f t="array" ref="S55">_xlfn.SWITCH(Table3[[#This Row],[Country Code]],"CN","Asia","IN","Asia","DE","Europe","FR","Europe","Other")</f>
        <v>Asia</v>
      </c>
      <c r="T55" s="24" cm="1">
        <f t="array" ref="T55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630</v>
      </c>
      <c r="U55" s="25">
        <f>Table3[[#This Row],[Units Sold]]*Table3[[#This Row],[Unit Price ]]*(1-Table3[[#This Row],[Discount (%)]]/100)</f>
        <v>630000</v>
      </c>
      <c r="V55" s="19" t="str">
        <f>IF(Table3[[#This Row],[Min Speed]]&lt;&gt;"",ROUND(VALUE(_xlfn.TEXTBEFORE(Table3[[#This Row],[Min Speed]]," mph"))*1.60934,0)&amp;" kph","")</f>
        <v>29 kph</v>
      </c>
      <c r="W55" s="23" t="str">
        <f>ROUND(VALUE(_xlfn.TEXTBEFORE(Table3[[#This Row],[Speed]]," mph"))*1.60934,0)&amp;" kph"</f>
        <v>45 kph</v>
      </c>
      <c r="X55" s="26" t="str">
        <f>IF(OR(Table3[[#This Row],[Min Speed (kph)]]="",Table3[[#This Row],[Speed (kph)]]=""),"",Table3[[#This Row],[Min Speed (kph)]]&amp;" - "&amp;Table3[[#This Row],[Speed (kph)]])</f>
        <v>29 kph - 45 kph</v>
      </c>
      <c r="Y55" s="26" t="str">
        <f>Table3[[#This Row],[Rep Last Name]]&amp;", "&amp;Table3[[#This Row],[Rep First Name]]</f>
        <v>Liu, Fang</v>
      </c>
      <c r="Z55" s="26" t="str" cm="1">
        <f t="array" ref="Z55">_xlfn.SWITCH(Table3[[#This Row],[Product Type]],"Electric Unicycle","24 kph - 48 kph","Electric Skateboard","29 kph - 45 kph","Electric Scooter","32 kph - 56 kph","")</f>
        <v>29 kph - 45 kph</v>
      </c>
    </row>
    <row r="56" spans="1:26" x14ac:dyDescent="0.3">
      <c r="A56" s="18">
        <v>55</v>
      </c>
      <c r="B56" s="19" t="s">
        <v>45</v>
      </c>
      <c r="C56" s="19" t="s">
        <v>46</v>
      </c>
      <c r="D56" s="27" t="s">
        <v>68</v>
      </c>
      <c r="E56" s="31" t="str" cm="1">
        <f t="array" ref="E56">_xlfn.SWITCH(Table3[[#This Row],[Month]],"January","Q1","February","Q1","March","Q1","April","Q2","May","Q2","June","Q2","July","Q3","August","Q3","September","Q3","October","Q4","November","Q4","December","Q4")</f>
        <v>Q2</v>
      </c>
      <c r="F56" s="19" t="s">
        <v>16</v>
      </c>
      <c r="G56" s="19" t="s">
        <v>17</v>
      </c>
      <c r="H56" s="19" t="s">
        <v>18</v>
      </c>
      <c r="I56" s="20" t="s">
        <v>19</v>
      </c>
      <c r="J56" s="27" t="s">
        <v>48</v>
      </c>
      <c r="K56" s="19" t="s">
        <v>49</v>
      </c>
      <c r="L56" s="28" t="s">
        <v>50</v>
      </c>
      <c r="M56" s="19">
        <v>180</v>
      </c>
      <c r="N56" s="22">
        <v>0</v>
      </c>
      <c r="O56" s="23" t="str">
        <f>TRIM(LEFT(Table3[[#This Row],[Shipping Address]],FIND(",",Table3[[#This Row],[Shipping Address]])-1))</f>
        <v>303 Ringstraße</v>
      </c>
      <c r="P56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Hamburg</v>
      </c>
      <c r="Q56" s="23" t="str">
        <f>TRIM(RIGHT(Table3[[#This Row],[Shipping Address]],LEN(Table3[[#This Row],[Shipping Address]])-FIND(",",Table3[[#This Row],[Shipping Address]],FIND(",",Table3[[#This Row],[Shipping Address]])+1)-1))</f>
        <v>20095</v>
      </c>
      <c r="R56" s="23" t="str" cm="1">
        <f t="array" ref="R56">_xlfn.SWITCH(Table3[[#This Row],[Country Code]],"CN","China","IN","India","DE","Germany","FR","France")</f>
        <v>Germany</v>
      </c>
      <c r="S56" s="23" t="str" cm="1">
        <f t="array" ref="S56">_xlfn.SWITCH(Table3[[#This Row],[Country Code]],"CN","Asia","IN","Asia","DE","Europe","FR","Europe","Other")</f>
        <v>Europe</v>
      </c>
      <c r="T56" s="24" cm="1">
        <f t="array" ref="T56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1100</v>
      </c>
      <c r="U56" s="25">
        <f>Table3[[#This Row],[Units Sold]]*Table3[[#This Row],[Unit Price ]]*(1-Table3[[#This Row],[Discount (%)]]/100)</f>
        <v>198000</v>
      </c>
      <c r="V56" s="19" t="str">
        <f>IF(Table3[[#This Row],[Min Speed]]&lt;&gt;"",ROUND(VALUE(_xlfn.TEXTBEFORE(Table3[[#This Row],[Min Speed]]," mph"))*1.60934,0)&amp;" kph","")</f>
        <v>24 kph</v>
      </c>
      <c r="W56" s="23" t="str">
        <f>ROUND(VALUE(_xlfn.TEXTBEFORE(Table3[[#This Row],[Speed]]," mph"))*1.60934,0)&amp;" kph"</f>
        <v>48 kph</v>
      </c>
      <c r="X56" s="26" t="str">
        <f>IF(OR(Table3[[#This Row],[Min Speed (kph)]]="",Table3[[#This Row],[Speed (kph)]]=""),"",Table3[[#This Row],[Min Speed (kph)]]&amp;" - "&amp;Table3[[#This Row],[Speed (kph)]])</f>
        <v>24 kph - 48 kph</v>
      </c>
      <c r="Y56" s="26" t="str">
        <f>Table3[[#This Row],[Rep Last Name]]&amp;", "&amp;Table3[[#This Row],[Rep First Name]]</f>
        <v>Fischer, Jonas</v>
      </c>
      <c r="Z56" s="26" t="str" cm="1">
        <f t="array" ref="Z56">_xlfn.SWITCH(Table3[[#This Row],[Product Type]],"Electric Unicycle","24 kph - 48 kph","Electric Skateboard","29 kph - 45 kph","Electric Scooter","32 kph - 56 kph","")</f>
        <v>24 kph - 48 kph</v>
      </c>
    </row>
    <row r="57" spans="1:26" x14ac:dyDescent="0.3">
      <c r="A57" s="18">
        <v>56</v>
      </c>
      <c r="B57" s="19" t="s">
        <v>45</v>
      </c>
      <c r="C57" s="19" t="s">
        <v>46</v>
      </c>
      <c r="D57" s="27" t="s">
        <v>68</v>
      </c>
      <c r="E57" s="31" t="str" cm="1">
        <f t="array" ref="E57">_xlfn.SWITCH(Table3[[#This Row],[Month]],"January","Q1","February","Q1","March","Q1","April","Q2","May","Q2","June","Q2","July","Q3","August","Q3","September","Q3","October","Q4","November","Q4","December","Q4")</f>
        <v>Q2</v>
      </c>
      <c r="F57" s="19" t="s">
        <v>23</v>
      </c>
      <c r="G57" s="19" t="s">
        <v>24</v>
      </c>
      <c r="H57" s="19" t="s">
        <v>25</v>
      </c>
      <c r="I57" s="20" t="s">
        <v>26</v>
      </c>
      <c r="J57" s="27" t="s">
        <v>51</v>
      </c>
      <c r="K57" s="19" t="s">
        <v>49</v>
      </c>
      <c r="L57" s="28" t="s">
        <v>52</v>
      </c>
      <c r="M57" s="19">
        <v>320</v>
      </c>
      <c r="N57" s="22">
        <v>0</v>
      </c>
      <c r="O57" s="23" t="str">
        <f>TRIM(LEFT(Table3[[#This Row],[Shipping Address]],FIND(",",Table3[[#This Row],[Shipping Address]])-1))</f>
        <v>304 Ringstraße</v>
      </c>
      <c r="P57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Hamburg</v>
      </c>
      <c r="Q57" s="23" t="str">
        <f>TRIM(RIGHT(Table3[[#This Row],[Shipping Address]],LEN(Table3[[#This Row],[Shipping Address]])-FIND(",",Table3[[#This Row],[Shipping Address]],FIND(",",Table3[[#This Row],[Shipping Address]])+1)-1))</f>
        <v>20095</v>
      </c>
      <c r="R57" s="23" t="str" cm="1">
        <f t="array" ref="R57">_xlfn.SWITCH(Table3[[#This Row],[Country Code]],"CN","China","IN","India","DE","Germany","FR","France")</f>
        <v>Germany</v>
      </c>
      <c r="S57" s="23" t="str" cm="1">
        <f t="array" ref="S57">_xlfn.SWITCH(Table3[[#This Row],[Country Code]],"CN","Asia","IN","Asia","DE","Europe","FR","Europe","Other")</f>
        <v>Europe</v>
      </c>
      <c r="T57" s="24" cm="1">
        <f t="array" ref="T57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880</v>
      </c>
      <c r="U57" s="25">
        <f>Table3[[#This Row],[Units Sold]]*Table3[[#This Row],[Unit Price ]]*(1-Table3[[#This Row],[Discount (%)]]/100)</f>
        <v>281600</v>
      </c>
      <c r="V57" s="19" t="str">
        <f>IF(Table3[[#This Row],[Min Speed]]&lt;&gt;"",ROUND(VALUE(_xlfn.TEXTBEFORE(Table3[[#This Row],[Min Speed]]," mph"))*1.60934,0)&amp;" kph","")</f>
        <v>32 kph</v>
      </c>
      <c r="W57" s="23" t="str">
        <f>ROUND(VALUE(_xlfn.TEXTBEFORE(Table3[[#This Row],[Speed]]," mph"))*1.60934,0)&amp;" kph"</f>
        <v>56 kph</v>
      </c>
      <c r="X57" s="26" t="str">
        <f>IF(OR(Table3[[#This Row],[Min Speed (kph)]]="",Table3[[#This Row],[Speed (kph)]]=""),"",Table3[[#This Row],[Min Speed (kph)]]&amp;" - "&amp;Table3[[#This Row],[Speed (kph)]])</f>
        <v>32 kph - 56 kph</v>
      </c>
      <c r="Y57" s="26" t="str">
        <f>Table3[[#This Row],[Rep Last Name]]&amp;", "&amp;Table3[[#This Row],[Rep First Name]]</f>
        <v>Fischer, Jonas</v>
      </c>
      <c r="Z57" s="26" t="str" cm="1">
        <f t="array" ref="Z57">_xlfn.SWITCH(Table3[[#This Row],[Product Type]],"Electric Unicycle","24 kph - 48 kph","Electric Skateboard","29 kph - 45 kph","Electric Scooter","32 kph - 56 kph","")</f>
        <v>32 kph - 56 kph</v>
      </c>
    </row>
    <row r="58" spans="1:26" x14ac:dyDescent="0.3">
      <c r="A58" s="18">
        <v>57</v>
      </c>
      <c r="B58" s="19" t="s">
        <v>45</v>
      </c>
      <c r="C58" s="19" t="s">
        <v>46</v>
      </c>
      <c r="D58" s="27" t="s">
        <v>68</v>
      </c>
      <c r="E58" s="31" t="str" cm="1">
        <f t="array" ref="E58">_xlfn.SWITCH(Table3[[#This Row],[Month]],"January","Q1","February","Q1","March","Q1","April","Q2","May","Q2","June","Q2","July","Q3","August","Q3","September","Q3","October","Q4","November","Q4","December","Q4")</f>
        <v>Q2</v>
      </c>
      <c r="F58" s="19" t="s">
        <v>29</v>
      </c>
      <c r="G58" s="19" t="s">
        <v>30</v>
      </c>
      <c r="H58" s="19" t="s">
        <v>31</v>
      </c>
      <c r="I58" s="20" t="s">
        <v>32</v>
      </c>
      <c r="J58" s="27" t="s">
        <v>53</v>
      </c>
      <c r="K58" s="19" t="s">
        <v>49</v>
      </c>
      <c r="L58" s="28" t="s">
        <v>54</v>
      </c>
      <c r="M58" s="19">
        <v>220</v>
      </c>
      <c r="N58" s="22">
        <v>0</v>
      </c>
      <c r="O58" s="23" t="str">
        <f>TRIM(LEFT(Table3[[#This Row],[Shipping Address]],FIND(",",Table3[[#This Row],[Shipping Address]])-1))</f>
        <v>305 Ringstraße</v>
      </c>
      <c r="P58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Hamburg</v>
      </c>
      <c r="Q58" s="23" t="str">
        <f>TRIM(RIGHT(Table3[[#This Row],[Shipping Address]],LEN(Table3[[#This Row],[Shipping Address]])-FIND(",",Table3[[#This Row],[Shipping Address]],FIND(",",Table3[[#This Row],[Shipping Address]])+1)-1))</f>
        <v>20095</v>
      </c>
      <c r="R58" s="23" t="str" cm="1">
        <f t="array" ref="R58">_xlfn.SWITCH(Table3[[#This Row],[Country Code]],"CN","China","IN","India","DE","Germany","FR","France")</f>
        <v>Germany</v>
      </c>
      <c r="S58" s="23" t="str" cm="1">
        <f t="array" ref="S58">_xlfn.SWITCH(Table3[[#This Row],[Country Code]],"CN","Asia","IN","Asia","DE","Europe","FR","Europe","Other")</f>
        <v>Europe</v>
      </c>
      <c r="T58" s="24" cm="1">
        <f t="array" ref="T58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1045</v>
      </c>
      <c r="U58" s="25">
        <f>Table3[[#This Row],[Units Sold]]*Table3[[#This Row],[Unit Price ]]*(1-Table3[[#This Row],[Discount (%)]]/100)</f>
        <v>229900</v>
      </c>
      <c r="V58" s="19" t="str">
        <f>IF(Table3[[#This Row],[Min Speed]]&lt;&gt;"",ROUND(VALUE(_xlfn.TEXTBEFORE(Table3[[#This Row],[Min Speed]]," mph"))*1.60934,0)&amp;" kph","")</f>
        <v>29 kph</v>
      </c>
      <c r="W58" s="23" t="str">
        <f>ROUND(VALUE(_xlfn.TEXTBEFORE(Table3[[#This Row],[Speed]]," mph"))*1.60934,0)&amp;" kph"</f>
        <v>45 kph</v>
      </c>
      <c r="X58" s="26" t="str">
        <f>IF(OR(Table3[[#This Row],[Min Speed (kph)]]="",Table3[[#This Row],[Speed (kph)]]=""),"",Table3[[#This Row],[Min Speed (kph)]]&amp;" - "&amp;Table3[[#This Row],[Speed (kph)]])</f>
        <v>29 kph - 45 kph</v>
      </c>
      <c r="Y58" s="26" t="str">
        <f>Table3[[#This Row],[Rep Last Name]]&amp;", "&amp;Table3[[#This Row],[Rep First Name]]</f>
        <v>Fischer, Jonas</v>
      </c>
      <c r="Z58" s="26" t="str" cm="1">
        <f t="array" ref="Z58">_xlfn.SWITCH(Table3[[#This Row],[Product Type]],"Electric Unicycle","24 kph - 48 kph","Electric Skateboard","29 kph - 45 kph","Electric Scooter","32 kph - 56 kph","")</f>
        <v>29 kph - 45 kph</v>
      </c>
    </row>
    <row r="59" spans="1:26" x14ac:dyDescent="0.3">
      <c r="A59" s="18">
        <v>58</v>
      </c>
      <c r="B59" s="19" t="s">
        <v>55</v>
      </c>
      <c r="C59" s="19" t="s">
        <v>56</v>
      </c>
      <c r="D59" s="27" t="s">
        <v>68</v>
      </c>
      <c r="E59" s="31" t="str" cm="1">
        <f t="array" ref="E59">_xlfn.SWITCH(Table3[[#This Row],[Month]],"January","Q1","February","Q1","March","Q1","April","Q2","May","Q2","June","Q2","July","Q3","August","Q3","September","Q3","October","Q4","November","Q4","December","Q4")</f>
        <v>Q2</v>
      </c>
      <c r="F59" s="19" t="s">
        <v>16</v>
      </c>
      <c r="G59" s="19" t="s">
        <v>17</v>
      </c>
      <c r="H59" s="19" t="s">
        <v>18</v>
      </c>
      <c r="I59" s="20" t="s">
        <v>19</v>
      </c>
      <c r="J59" s="27" t="s">
        <v>57</v>
      </c>
      <c r="K59" s="19" t="s">
        <v>58</v>
      </c>
      <c r="L59" s="28" t="s">
        <v>59</v>
      </c>
      <c r="M59" s="19">
        <v>140</v>
      </c>
      <c r="N59" s="22">
        <v>0</v>
      </c>
      <c r="O59" s="23" t="str">
        <f>TRIM(LEFT(Table3[[#This Row],[Shipping Address]],FIND(",",Table3[[#This Row],[Shipping Address]])-1))</f>
        <v>56 Boulevard Saint-Germain</v>
      </c>
      <c r="P59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Paris</v>
      </c>
      <c r="Q59" s="23" t="str">
        <f>TRIM(RIGHT(Table3[[#This Row],[Shipping Address]],LEN(Table3[[#This Row],[Shipping Address]])-FIND(",",Table3[[#This Row],[Shipping Address]],FIND(",",Table3[[#This Row],[Shipping Address]])+1)-1))</f>
        <v>75005</v>
      </c>
      <c r="R59" s="23" t="str" cm="1">
        <f t="array" ref="R59">_xlfn.SWITCH(Table3[[#This Row],[Country Code]],"CN","China","IN","India","DE","Germany","FR","France")</f>
        <v>France</v>
      </c>
      <c r="S59" s="23" t="str" cm="1">
        <f t="array" ref="S59">_xlfn.SWITCH(Table3[[#This Row],[Country Code]],"CN","Asia","IN","Asia","DE","Europe","FR","Europe","Other")</f>
        <v>Europe</v>
      </c>
      <c r="T59" s="24" cm="1">
        <f t="array" ref="T59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1210</v>
      </c>
      <c r="U59" s="25">
        <f>Table3[[#This Row],[Units Sold]]*Table3[[#This Row],[Unit Price ]]*(1-Table3[[#This Row],[Discount (%)]]/100)</f>
        <v>169400</v>
      </c>
      <c r="V59" s="19" t="str">
        <f>IF(Table3[[#This Row],[Min Speed]]&lt;&gt;"",ROUND(VALUE(_xlfn.TEXTBEFORE(Table3[[#This Row],[Min Speed]]," mph"))*1.60934,0)&amp;" kph","")</f>
        <v>24 kph</v>
      </c>
      <c r="W59" s="23" t="str">
        <f>ROUND(VALUE(_xlfn.TEXTBEFORE(Table3[[#This Row],[Speed]]," mph"))*1.60934,0)&amp;" kph"</f>
        <v>48 kph</v>
      </c>
      <c r="X59" s="26" t="str">
        <f>IF(OR(Table3[[#This Row],[Min Speed (kph)]]="",Table3[[#This Row],[Speed (kph)]]=""),"",Table3[[#This Row],[Min Speed (kph)]]&amp;" - "&amp;Table3[[#This Row],[Speed (kph)]])</f>
        <v>24 kph - 48 kph</v>
      </c>
      <c r="Y59" s="26" t="str">
        <f>Table3[[#This Row],[Rep Last Name]]&amp;", "&amp;Table3[[#This Row],[Rep First Name]]</f>
        <v>Bernard, Théo</v>
      </c>
      <c r="Z59" s="26" t="str" cm="1">
        <f t="array" ref="Z59">_xlfn.SWITCH(Table3[[#This Row],[Product Type]],"Electric Unicycle","24 kph - 48 kph","Electric Skateboard","29 kph - 45 kph","Electric Scooter","32 kph - 56 kph","")</f>
        <v>24 kph - 48 kph</v>
      </c>
    </row>
    <row r="60" spans="1:26" x14ac:dyDescent="0.3">
      <c r="A60" s="18">
        <v>59</v>
      </c>
      <c r="B60" s="19" t="s">
        <v>55</v>
      </c>
      <c r="C60" s="19" t="s">
        <v>56</v>
      </c>
      <c r="D60" s="27" t="s">
        <v>68</v>
      </c>
      <c r="E60" s="31" t="str" cm="1">
        <f t="array" ref="E60">_xlfn.SWITCH(Table3[[#This Row],[Month]],"January","Q1","February","Q1","March","Q1","April","Q2","May","Q2","June","Q2","July","Q3","August","Q3","September","Q3","October","Q4","November","Q4","December","Q4")</f>
        <v>Q2</v>
      </c>
      <c r="F60" s="19" t="s">
        <v>23</v>
      </c>
      <c r="G60" s="19" t="s">
        <v>24</v>
      </c>
      <c r="H60" s="19" t="s">
        <v>25</v>
      </c>
      <c r="I60" s="20" t="s">
        <v>60</v>
      </c>
      <c r="J60" s="27" t="s">
        <v>61</v>
      </c>
      <c r="K60" s="19" t="s">
        <v>58</v>
      </c>
      <c r="L60" s="28" t="s">
        <v>62</v>
      </c>
      <c r="M60" s="19">
        <v>300</v>
      </c>
      <c r="N60" s="22">
        <v>0</v>
      </c>
      <c r="O60" s="23" t="str">
        <f>TRIM(LEFT(Table3[[#This Row],[Shipping Address]],FIND(",",Table3[[#This Row],[Shipping Address]])-1))</f>
        <v>57 Boulevard Saint-Germain</v>
      </c>
      <c r="P60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Paris</v>
      </c>
      <c r="Q60" s="23" t="str">
        <f>TRIM(RIGHT(Table3[[#This Row],[Shipping Address]],LEN(Table3[[#This Row],[Shipping Address]])-FIND(",",Table3[[#This Row],[Shipping Address]],FIND(",",Table3[[#This Row],[Shipping Address]])+1)-1))</f>
        <v>75005</v>
      </c>
      <c r="R60" s="23" t="str" cm="1">
        <f t="array" ref="R60">_xlfn.SWITCH(Table3[[#This Row],[Country Code]],"CN","China","IN","India","DE","Germany","FR","France")</f>
        <v>France</v>
      </c>
      <c r="S60" s="23" t="str" cm="1">
        <f t="array" ref="S60">_xlfn.SWITCH(Table3[[#This Row],[Country Code]],"CN","Asia","IN","Asia","DE","Europe","FR","Europe","Other")</f>
        <v>Europe</v>
      </c>
      <c r="T60" s="24" cm="1">
        <f t="array" ref="T60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990</v>
      </c>
      <c r="U60" s="25">
        <f>Table3[[#This Row],[Units Sold]]*Table3[[#This Row],[Unit Price ]]*(1-Table3[[#This Row],[Discount (%)]]/100)</f>
        <v>297000</v>
      </c>
      <c r="V60" s="19" t="str">
        <f>IF(Table3[[#This Row],[Min Speed]]&lt;&gt;"",ROUND(VALUE(_xlfn.TEXTBEFORE(Table3[[#This Row],[Min Speed]]," mph"))*1.60934,0)&amp;" kph","")</f>
        <v>32 kph</v>
      </c>
      <c r="W60" s="23" t="str">
        <f>ROUND(VALUE(_xlfn.TEXTBEFORE(Table3[[#This Row],[Speed]]," mph"))*1.60934,0)&amp;" kph"</f>
        <v>56 kph</v>
      </c>
      <c r="X60" s="26" t="str">
        <f>IF(OR(Table3[[#This Row],[Min Speed (kph)]]="",Table3[[#This Row],[Speed (kph)]]=""),"",Table3[[#This Row],[Min Speed (kph)]]&amp;" - "&amp;Table3[[#This Row],[Speed (kph)]])</f>
        <v>32 kph - 56 kph</v>
      </c>
      <c r="Y60" s="26" t="str">
        <f>Table3[[#This Row],[Rep Last Name]]&amp;", "&amp;Table3[[#This Row],[Rep First Name]]</f>
        <v>Bernard, Théo</v>
      </c>
      <c r="Z60" s="26" t="str" cm="1">
        <f t="array" ref="Z60">_xlfn.SWITCH(Table3[[#This Row],[Product Type]],"Electric Unicycle","24 kph - 48 kph","Electric Skateboard","29 kph - 45 kph","Electric Scooter","32 kph - 56 kph","")</f>
        <v>32 kph - 56 kph</v>
      </c>
    </row>
    <row r="61" spans="1:26" x14ac:dyDescent="0.3">
      <c r="A61" s="18">
        <v>60</v>
      </c>
      <c r="B61" s="19" t="s">
        <v>55</v>
      </c>
      <c r="C61" s="19" t="s">
        <v>56</v>
      </c>
      <c r="D61" s="27" t="s">
        <v>68</v>
      </c>
      <c r="E61" s="31" t="str" cm="1">
        <f t="array" ref="E61">_xlfn.SWITCH(Table3[[#This Row],[Month]],"January","Q1","February","Q1","March","Q1","April","Q2","May","Q2","June","Q2","July","Q3","August","Q3","September","Q3","October","Q4","November","Q4","December","Q4")</f>
        <v>Q2</v>
      </c>
      <c r="F61" s="19" t="s">
        <v>29</v>
      </c>
      <c r="G61" s="19" t="s">
        <v>30</v>
      </c>
      <c r="H61" s="19" t="s">
        <v>31</v>
      </c>
      <c r="I61" s="20" t="s">
        <v>32</v>
      </c>
      <c r="J61" s="27" t="s">
        <v>63</v>
      </c>
      <c r="K61" s="19" t="s">
        <v>58</v>
      </c>
      <c r="L61" s="28" t="s">
        <v>64</v>
      </c>
      <c r="M61" s="19">
        <v>280</v>
      </c>
      <c r="N61" s="22">
        <v>0</v>
      </c>
      <c r="O61" s="23" t="str">
        <f>TRIM(LEFT(Table3[[#This Row],[Shipping Address]],FIND(",",Table3[[#This Row],[Shipping Address]])-1))</f>
        <v>58 Boulevard Saint-Germain</v>
      </c>
      <c r="P61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Paris</v>
      </c>
      <c r="Q61" s="23" t="str">
        <f>TRIM(RIGHT(Table3[[#This Row],[Shipping Address]],LEN(Table3[[#This Row],[Shipping Address]])-FIND(",",Table3[[#This Row],[Shipping Address]],FIND(",",Table3[[#This Row],[Shipping Address]])+1)-1))</f>
        <v>75005</v>
      </c>
      <c r="R61" s="23" t="str" cm="1">
        <f t="array" ref="R61">_xlfn.SWITCH(Table3[[#This Row],[Country Code]],"CN","China","IN","India","DE","Germany","FR","France")</f>
        <v>France</v>
      </c>
      <c r="S61" s="23" t="str" cm="1">
        <f t="array" ref="S61">_xlfn.SWITCH(Table3[[#This Row],[Country Code]],"CN","Asia","IN","Asia","DE","Europe","FR","Europe","Other")</f>
        <v>Europe</v>
      </c>
      <c r="T61" s="24" cm="1">
        <f t="array" ref="T61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1155</v>
      </c>
      <c r="U61" s="25">
        <f>Table3[[#This Row],[Units Sold]]*Table3[[#This Row],[Unit Price ]]*(1-Table3[[#This Row],[Discount (%)]]/100)</f>
        <v>323400</v>
      </c>
      <c r="V61" s="19" t="str">
        <f>IF(Table3[[#This Row],[Min Speed]]&lt;&gt;"",ROUND(VALUE(_xlfn.TEXTBEFORE(Table3[[#This Row],[Min Speed]]," mph"))*1.60934,0)&amp;" kph","")</f>
        <v>29 kph</v>
      </c>
      <c r="W61" s="23" t="str">
        <f>ROUND(VALUE(_xlfn.TEXTBEFORE(Table3[[#This Row],[Speed]]," mph"))*1.60934,0)&amp;" kph"</f>
        <v>45 kph</v>
      </c>
      <c r="X61" s="26" t="str">
        <f>IF(OR(Table3[[#This Row],[Min Speed (kph)]]="",Table3[[#This Row],[Speed (kph)]]=""),"",Table3[[#This Row],[Min Speed (kph)]]&amp;" - "&amp;Table3[[#This Row],[Speed (kph)]])</f>
        <v>29 kph - 45 kph</v>
      </c>
      <c r="Y61" s="26" t="str">
        <f>Table3[[#This Row],[Rep Last Name]]&amp;", "&amp;Table3[[#This Row],[Rep First Name]]</f>
        <v>Bernard, Théo</v>
      </c>
      <c r="Z61" s="26" t="str" cm="1">
        <f t="array" ref="Z61">_xlfn.SWITCH(Table3[[#This Row],[Product Type]],"Electric Unicycle","24 kph - 48 kph","Electric Skateboard","29 kph - 45 kph","Electric Scooter","32 kph - 56 kph","")</f>
        <v>29 kph - 45 kph</v>
      </c>
    </row>
    <row r="62" spans="1:26" x14ac:dyDescent="0.3">
      <c r="A62" s="18">
        <v>61</v>
      </c>
      <c r="B62" s="19" t="s">
        <v>13</v>
      </c>
      <c r="C62" s="19" t="s">
        <v>14</v>
      </c>
      <c r="D62" s="27" t="s">
        <v>69</v>
      </c>
      <c r="E62" s="31" t="str" cm="1">
        <f t="array" ref="E62">_xlfn.SWITCH(Table3[[#This Row],[Month]],"January","Q1","February","Q1","March","Q1","April","Q2","May","Q2","June","Q2","July","Q3","August","Q3","September","Q3","October","Q4","November","Q4","December","Q4")</f>
        <v>Q2</v>
      </c>
      <c r="F62" s="19" t="s">
        <v>16</v>
      </c>
      <c r="G62" s="19" t="s">
        <v>17</v>
      </c>
      <c r="H62" s="19" t="s">
        <v>18</v>
      </c>
      <c r="I62" s="20" t="s">
        <v>19</v>
      </c>
      <c r="J62" s="27" t="s">
        <v>20</v>
      </c>
      <c r="K62" s="19" t="s">
        <v>21</v>
      </c>
      <c r="L62" s="21" t="s">
        <v>80</v>
      </c>
      <c r="M62" s="19">
        <v>250</v>
      </c>
      <c r="N62" s="22">
        <v>0</v>
      </c>
      <c r="O62" s="23" t="str">
        <f>TRIM(LEFT(Table3[[#This Row],[Shipping Address]],FIND(",",Table3[[#This Row],[Shipping Address]])-1))</f>
        <v>456 Brigade Road</v>
      </c>
      <c r="P62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Bengaluru</v>
      </c>
      <c r="Q62" s="23" t="str">
        <f>TRIM(RIGHT(Table3[[#This Row],[Shipping Address]],LEN(Table3[[#This Row],[Shipping Address]])-FIND(",",Table3[[#This Row],[Shipping Address]],FIND(",",Table3[[#This Row],[Shipping Address]])+1)-1))</f>
        <v>560001</v>
      </c>
      <c r="R62" s="23" t="str" cm="1">
        <f t="array" ref="R62">_xlfn.SWITCH(Table3[[#This Row],[Country Code]],"CN","China","IN","India","DE","Germany","FR","France")</f>
        <v>India</v>
      </c>
      <c r="S62" s="23" t="str" cm="1">
        <f t="array" ref="S62">_xlfn.SWITCH(Table3[[#This Row],[Country Code]],"CN","Asia","IN","Asia","DE","Europe","FR","Europe","Other")</f>
        <v>Asia</v>
      </c>
      <c r="T62" s="24" cm="1">
        <f t="array" ref="T62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360</v>
      </c>
      <c r="U62" s="25">
        <f>Table3[[#This Row],[Units Sold]]*Table3[[#This Row],[Unit Price ]]*(1-Table3[[#This Row],[Discount (%)]]/100)</f>
        <v>90000</v>
      </c>
      <c r="V62" s="19" t="str">
        <f>IF(Table3[[#This Row],[Min Speed]]&lt;&gt;"",ROUND(VALUE(_xlfn.TEXTBEFORE(Table3[[#This Row],[Min Speed]]," mph"))*1.60934,0)&amp;" kph","")</f>
        <v>24 kph</v>
      </c>
      <c r="W62" s="23" t="str">
        <f>ROUND(VALUE(_xlfn.TEXTBEFORE(Table3[[#This Row],[Speed]]," mph"))*1.60934,0)&amp;" kph"</f>
        <v>48 kph</v>
      </c>
      <c r="X62" s="26" t="str">
        <f>IF(OR(Table3[[#This Row],[Min Speed (kph)]]="",Table3[[#This Row],[Speed (kph)]]=""),"",Table3[[#This Row],[Min Speed (kph)]]&amp;" - "&amp;Table3[[#This Row],[Speed (kph)]])</f>
        <v>24 kph - 48 kph</v>
      </c>
      <c r="Y62" s="26" t="str">
        <f>Table3[[#This Row],[Rep Last Name]]&amp;", "&amp;Table3[[#This Row],[Rep First Name]]</f>
        <v>Joshi, Sanya</v>
      </c>
      <c r="Z62" s="26" t="str" cm="1">
        <f t="array" ref="Z62">_xlfn.SWITCH(Table3[[#This Row],[Product Type]],"Electric Unicycle","24 kph - 48 kph","Electric Skateboard","29 kph - 45 kph","Electric Scooter","32 kph - 56 kph","")</f>
        <v>24 kph - 48 kph</v>
      </c>
    </row>
    <row r="63" spans="1:26" x14ac:dyDescent="0.3">
      <c r="A63" s="18">
        <v>62</v>
      </c>
      <c r="B63" s="19" t="s">
        <v>13</v>
      </c>
      <c r="C63" s="19" t="s">
        <v>14</v>
      </c>
      <c r="D63" s="27" t="s">
        <v>69</v>
      </c>
      <c r="E63" s="31" t="str" cm="1">
        <f t="array" ref="E63">_xlfn.SWITCH(Table3[[#This Row],[Month]],"January","Q1","February","Q1","March","Q1","April","Q2","May","Q2","June","Q2","July","Q3","August","Q3","September","Q3","October","Q4","November","Q4","December","Q4")</f>
        <v>Q2</v>
      </c>
      <c r="F63" s="19" t="s">
        <v>23</v>
      </c>
      <c r="G63" s="19" t="s">
        <v>24</v>
      </c>
      <c r="H63" s="19" t="s">
        <v>25</v>
      </c>
      <c r="I63" s="20" t="s">
        <v>26</v>
      </c>
      <c r="J63" s="27" t="s">
        <v>27</v>
      </c>
      <c r="K63" s="19" t="s">
        <v>21</v>
      </c>
      <c r="L63" s="21" t="s">
        <v>81</v>
      </c>
      <c r="M63" s="19">
        <v>500</v>
      </c>
      <c r="N63" s="22">
        <v>0</v>
      </c>
      <c r="O63" s="23" t="str">
        <f>TRIM(LEFT(Table3[[#This Row],[Shipping Address]],FIND(",",Table3[[#This Row],[Shipping Address]])-1))</f>
        <v>457 Brigade Road</v>
      </c>
      <c r="P63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Bengaluru</v>
      </c>
      <c r="Q63" s="23" t="str">
        <f>TRIM(RIGHT(Table3[[#This Row],[Shipping Address]],LEN(Table3[[#This Row],[Shipping Address]])-FIND(",",Table3[[#This Row],[Shipping Address]],FIND(",",Table3[[#This Row],[Shipping Address]])+1)-1))</f>
        <v>560001</v>
      </c>
      <c r="R63" s="23" t="str" cm="1">
        <f t="array" ref="R63">_xlfn.SWITCH(Table3[[#This Row],[Country Code]],"CN","China","IN","India","DE","Germany","FR","France")</f>
        <v>India</v>
      </c>
      <c r="S63" s="23" t="str" cm="1">
        <f t="array" ref="S63">_xlfn.SWITCH(Table3[[#This Row],[Country Code]],"CN","Asia","IN","Asia","DE","Europe","FR","Europe","Other")</f>
        <v>Asia</v>
      </c>
      <c r="T63" s="24" cm="1">
        <f t="array" ref="T63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300</v>
      </c>
      <c r="U63" s="25">
        <f>Table3[[#This Row],[Units Sold]]*Table3[[#This Row],[Unit Price ]]*(1-Table3[[#This Row],[Discount (%)]]/100)</f>
        <v>150000</v>
      </c>
      <c r="V63" s="19" t="str">
        <f>IF(Table3[[#This Row],[Min Speed]]&lt;&gt;"",ROUND(VALUE(_xlfn.TEXTBEFORE(Table3[[#This Row],[Min Speed]]," mph"))*1.60934,0)&amp;" kph","")</f>
        <v>32 kph</v>
      </c>
      <c r="W63" s="23" t="str">
        <f>ROUND(VALUE(_xlfn.TEXTBEFORE(Table3[[#This Row],[Speed]]," mph"))*1.60934,0)&amp;" kph"</f>
        <v>56 kph</v>
      </c>
      <c r="X63" s="26" t="str">
        <f>IF(OR(Table3[[#This Row],[Min Speed (kph)]]="",Table3[[#This Row],[Speed (kph)]]=""),"",Table3[[#This Row],[Min Speed (kph)]]&amp;" - "&amp;Table3[[#This Row],[Speed (kph)]])</f>
        <v>32 kph - 56 kph</v>
      </c>
      <c r="Y63" s="26" t="str">
        <f>Table3[[#This Row],[Rep Last Name]]&amp;", "&amp;Table3[[#This Row],[Rep First Name]]</f>
        <v>Joshi, Sanya</v>
      </c>
      <c r="Z63" s="26" t="str" cm="1">
        <f t="array" ref="Z63">_xlfn.SWITCH(Table3[[#This Row],[Product Type]],"Electric Unicycle","24 kph - 48 kph","Electric Skateboard","29 kph - 45 kph","Electric Scooter","32 kph - 56 kph","")</f>
        <v>32 kph - 56 kph</v>
      </c>
    </row>
    <row r="64" spans="1:26" x14ac:dyDescent="0.3">
      <c r="A64" s="18">
        <v>63</v>
      </c>
      <c r="B64" s="19" t="s">
        <v>13</v>
      </c>
      <c r="C64" s="19" t="s">
        <v>14</v>
      </c>
      <c r="D64" s="27" t="s">
        <v>69</v>
      </c>
      <c r="E64" s="31" t="str" cm="1">
        <f t="array" ref="E64">_xlfn.SWITCH(Table3[[#This Row],[Month]],"January","Q1","February","Q1","March","Q1","April","Q2","May","Q2","June","Q2","July","Q3","August","Q3","September","Q3","October","Q4","November","Q4","December","Q4")</f>
        <v>Q2</v>
      </c>
      <c r="F64" s="19" t="s">
        <v>29</v>
      </c>
      <c r="G64" s="19"/>
      <c r="H64" s="19" t="s">
        <v>31</v>
      </c>
      <c r="I64" s="20" t="s">
        <v>32</v>
      </c>
      <c r="J64" s="27" t="s">
        <v>33</v>
      </c>
      <c r="K64" s="19" t="s">
        <v>21</v>
      </c>
      <c r="L64" s="21" t="s">
        <v>82</v>
      </c>
      <c r="M64" s="19">
        <v>400</v>
      </c>
      <c r="N64" s="22">
        <v>0</v>
      </c>
      <c r="O64" s="23" t="str">
        <f>TRIM(LEFT(Table3[[#This Row],[Shipping Address]],FIND(",",Table3[[#This Row],[Shipping Address]])-1))</f>
        <v>458 Brigade Road</v>
      </c>
      <c r="P64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Bengaluru</v>
      </c>
      <c r="Q64" s="23" t="str">
        <f>TRIM(RIGHT(Table3[[#This Row],[Shipping Address]],LEN(Table3[[#This Row],[Shipping Address]])-FIND(",",Table3[[#This Row],[Shipping Address]],FIND(",",Table3[[#This Row],[Shipping Address]])+1)-1))</f>
        <v>560001</v>
      </c>
      <c r="R64" s="23" t="str" cm="1">
        <f t="array" ref="R64">_xlfn.SWITCH(Table3[[#This Row],[Country Code]],"CN","China","IN","India","DE","Germany","FR","France")</f>
        <v>India</v>
      </c>
      <c r="S64" s="23" t="str" cm="1">
        <f t="array" ref="S64">_xlfn.SWITCH(Table3[[#This Row],[Country Code]],"CN","Asia","IN","Asia","DE","Europe","FR","Europe","Other")</f>
        <v>Asia</v>
      </c>
      <c r="T64" s="24" cm="1">
        <f t="array" ref="T64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264</v>
      </c>
      <c r="U64" s="25">
        <f>Table3[[#This Row],[Units Sold]]*Table3[[#This Row],[Unit Price ]]*(1-Table3[[#This Row],[Discount (%)]]/100)</f>
        <v>105600</v>
      </c>
      <c r="V64" s="19" t="str">
        <f>IF(Table3[[#This Row],[Min Speed]]&lt;&gt;"",ROUND(VALUE(_xlfn.TEXTBEFORE(Table3[[#This Row],[Min Speed]]," mph"))*1.60934,0)&amp;" kph","")</f>
        <v/>
      </c>
      <c r="W64" s="23" t="str">
        <f>ROUND(VALUE(_xlfn.TEXTBEFORE(Table3[[#This Row],[Speed]]," mph"))*1.60934,0)&amp;" kph"</f>
        <v>45 kph</v>
      </c>
      <c r="X64" s="26" t="str">
        <f>IF(OR(Table3[[#This Row],[Min Speed (kph)]]="",Table3[[#This Row],[Speed (kph)]]=""),"",Table3[[#This Row],[Min Speed (kph)]]&amp;" - "&amp;Table3[[#This Row],[Speed (kph)]])</f>
        <v/>
      </c>
      <c r="Y64" s="26" t="str">
        <f>Table3[[#This Row],[Rep Last Name]]&amp;", "&amp;Table3[[#This Row],[Rep First Name]]</f>
        <v>Joshi, Sanya</v>
      </c>
      <c r="Z64" s="26" t="str" cm="1">
        <f t="array" ref="Z64">_xlfn.SWITCH(Table3[[#This Row],[Product Type]],"Electric Unicycle","24 kph - 48 kph","Electric Skateboard","29 kph - 45 kph","Electric Scooter","32 kph - 56 kph","")</f>
        <v>29 kph - 45 kph</v>
      </c>
    </row>
    <row r="65" spans="1:26" x14ac:dyDescent="0.3">
      <c r="A65" s="18">
        <v>64</v>
      </c>
      <c r="B65" s="19" t="s">
        <v>35</v>
      </c>
      <c r="C65" s="19" t="s">
        <v>36</v>
      </c>
      <c r="D65" s="27" t="s">
        <v>69</v>
      </c>
      <c r="E65" s="31" t="str" cm="1">
        <f t="array" ref="E65">_xlfn.SWITCH(Table3[[#This Row],[Month]],"January","Q1","February","Q1","March","Q1","April","Q2","May","Q2","June","Q2","July","Q3","August","Q3","September","Q3","October","Q4","November","Q4","December","Q4")</f>
        <v>Q2</v>
      </c>
      <c r="F65" s="19" t="s">
        <v>16</v>
      </c>
      <c r="G65" s="19" t="s">
        <v>17</v>
      </c>
      <c r="H65" s="19" t="s">
        <v>18</v>
      </c>
      <c r="I65" s="20" t="s">
        <v>19</v>
      </c>
      <c r="J65" s="27" t="s">
        <v>37</v>
      </c>
      <c r="K65" s="19" t="s">
        <v>38</v>
      </c>
      <c r="L65" s="21" t="s">
        <v>83</v>
      </c>
      <c r="M65" s="19">
        <v>800</v>
      </c>
      <c r="N65" s="22">
        <v>0</v>
      </c>
      <c r="O65" s="23" t="str">
        <f>TRIM(LEFT(Table3[[#This Row],[Shipping Address]],FIND(",",Table3[[#This Row],[Shipping Address]])-1))</f>
        <v>99 Nanjing Road</v>
      </c>
      <c r="P65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Shanghai</v>
      </c>
      <c r="Q65" s="23" t="str">
        <f>TRIM(RIGHT(Table3[[#This Row],[Shipping Address]],LEN(Table3[[#This Row],[Shipping Address]])-FIND(",",Table3[[#This Row],[Shipping Address]],FIND(",",Table3[[#This Row],[Shipping Address]])+1)-1))</f>
        <v>200001</v>
      </c>
      <c r="R65" s="23" t="str" cm="1">
        <f t="array" ref="R65">_xlfn.SWITCH(Table3[[#This Row],[Country Code]],"CN","China","IN","India","DE","Germany","FR","France")</f>
        <v>China</v>
      </c>
      <c r="S65" s="23" t="str" cm="1">
        <f t="array" ref="S65">_xlfn.SWITCH(Table3[[#This Row],[Country Code]],"CN","Asia","IN","Asia","DE","Europe","FR","Europe","Other")</f>
        <v>Asia</v>
      </c>
      <c r="T65" s="24" cm="1">
        <f t="array" ref="T65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750</v>
      </c>
      <c r="U65" s="25">
        <f>Table3[[#This Row],[Units Sold]]*Table3[[#This Row],[Unit Price ]]*(1-Table3[[#This Row],[Discount (%)]]/100)</f>
        <v>600000</v>
      </c>
      <c r="V65" s="19" t="str">
        <f>IF(Table3[[#This Row],[Min Speed]]&lt;&gt;"",ROUND(VALUE(_xlfn.TEXTBEFORE(Table3[[#This Row],[Min Speed]]," mph"))*1.60934,0)&amp;" kph","")</f>
        <v>24 kph</v>
      </c>
      <c r="W65" s="23" t="str">
        <f>ROUND(VALUE(_xlfn.TEXTBEFORE(Table3[[#This Row],[Speed]]," mph"))*1.60934,0)&amp;" kph"</f>
        <v>48 kph</v>
      </c>
      <c r="X65" s="26" t="str">
        <f>IF(OR(Table3[[#This Row],[Min Speed (kph)]]="",Table3[[#This Row],[Speed (kph)]]=""),"",Table3[[#This Row],[Min Speed (kph)]]&amp;" - "&amp;Table3[[#This Row],[Speed (kph)]])</f>
        <v>24 kph - 48 kph</v>
      </c>
      <c r="Y65" s="26" t="str">
        <f>Table3[[#This Row],[Rep Last Name]]&amp;", "&amp;Table3[[#This Row],[Rep First Name]]</f>
        <v>Liu, Fang</v>
      </c>
      <c r="Z65" s="26" t="str" cm="1">
        <f t="array" ref="Z65">_xlfn.SWITCH(Table3[[#This Row],[Product Type]],"Electric Unicycle","24 kph - 48 kph","Electric Skateboard","29 kph - 45 kph","Electric Scooter","32 kph - 56 kph","")</f>
        <v>24 kph - 48 kph</v>
      </c>
    </row>
    <row r="66" spans="1:26" x14ac:dyDescent="0.3">
      <c r="A66" s="18">
        <v>65</v>
      </c>
      <c r="B66" s="19" t="s">
        <v>35</v>
      </c>
      <c r="C66" s="19" t="s">
        <v>36</v>
      </c>
      <c r="D66" s="27" t="s">
        <v>69</v>
      </c>
      <c r="E66" s="31" t="str" cm="1">
        <f t="array" ref="E66">_xlfn.SWITCH(Table3[[#This Row],[Month]],"January","Q1","February","Q1","March","Q1","April","Q2","May","Q2","June","Q2","July","Q3","August","Q3","September","Q3","October","Q4","November","Q4","December","Q4")</f>
        <v>Q2</v>
      </c>
      <c r="F66" s="19" t="s">
        <v>23</v>
      </c>
      <c r="G66" s="19" t="s">
        <v>24</v>
      </c>
      <c r="H66" s="19" t="s">
        <v>25</v>
      </c>
      <c r="I66" s="20" t="s">
        <v>26</v>
      </c>
      <c r="J66" s="27" t="s">
        <v>40</v>
      </c>
      <c r="K66" s="19" t="s">
        <v>38</v>
      </c>
      <c r="L66" s="21" t="s">
        <v>84</v>
      </c>
      <c r="M66" s="19">
        <v>1900</v>
      </c>
      <c r="N66" s="22">
        <v>0</v>
      </c>
      <c r="O66" s="23" t="str">
        <f>TRIM(LEFT(Table3[[#This Row],[Shipping Address]],FIND(",",Table3[[#This Row],[Shipping Address]])-1))</f>
        <v>100 Nanjing Road</v>
      </c>
      <c r="P66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Shanghai</v>
      </c>
      <c r="Q66" s="23" t="str">
        <f>TRIM(RIGHT(Table3[[#This Row],[Shipping Address]],LEN(Table3[[#This Row],[Shipping Address]])-FIND(",",Table3[[#This Row],[Shipping Address]],FIND(",",Table3[[#This Row],[Shipping Address]])+1)-1))</f>
        <v>200001</v>
      </c>
      <c r="R66" s="23" t="str" cm="1">
        <f t="array" ref="R66">_xlfn.SWITCH(Table3[[#This Row],[Country Code]],"CN","China","IN","India","DE","Germany","FR","France")</f>
        <v>China</v>
      </c>
      <c r="S66" s="23" t="str" cm="1">
        <f t="array" ref="S66">_xlfn.SWITCH(Table3[[#This Row],[Country Code]],"CN","Asia","IN","Asia","DE","Europe","FR","Europe","Other")</f>
        <v>Asia</v>
      </c>
      <c r="T66" s="24" cm="1">
        <f t="array" ref="T66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525</v>
      </c>
      <c r="U66" s="25">
        <f>Table3[[#This Row],[Units Sold]]*Table3[[#This Row],[Unit Price ]]*(1-Table3[[#This Row],[Discount (%)]]/100)</f>
        <v>997500</v>
      </c>
      <c r="V66" s="19" t="str">
        <f>IF(Table3[[#This Row],[Min Speed]]&lt;&gt;"",ROUND(VALUE(_xlfn.TEXTBEFORE(Table3[[#This Row],[Min Speed]]," mph"))*1.60934,0)&amp;" kph","")</f>
        <v>32 kph</v>
      </c>
      <c r="W66" s="23" t="str">
        <f>ROUND(VALUE(_xlfn.TEXTBEFORE(Table3[[#This Row],[Speed]]," mph"))*1.60934,0)&amp;" kph"</f>
        <v>56 kph</v>
      </c>
      <c r="X66" s="26" t="str">
        <f>IF(OR(Table3[[#This Row],[Min Speed (kph)]]="",Table3[[#This Row],[Speed (kph)]]=""),"",Table3[[#This Row],[Min Speed (kph)]]&amp;" - "&amp;Table3[[#This Row],[Speed (kph)]])</f>
        <v>32 kph - 56 kph</v>
      </c>
      <c r="Y66" s="26" t="str">
        <f>Table3[[#This Row],[Rep Last Name]]&amp;", "&amp;Table3[[#This Row],[Rep First Name]]</f>
        <v>Liu, Fang</v>
      </c>
      <c r="Z66" s="26" t="str" cm="1">
        <f t="array" ref="Z66">_xlfn.SWITCH(Table3[[#This Row],[Product Type]],"Electric Unicycle","24 kph - 48 kph","Electric Skateboard","29 kph - 45 kph","Electric Scooter","32 kph - 56 kph","")</f>
        <v>32 kph - 56 kph</v>
      </c>
    </row>
    <row r="67" spans="1:26" x14ac:dyDescent="0.3">
      <c r="A67" s="18">
        <v>66</v>
      </c>
      <c r="B67" s="19" t="s">
        <v>35</v>
      </c>
      <c r="C67" s="19" t="s">
        <v>36</v>
      </c>
      <c r="D67" s="27" t="s">
        <v>69</v>
      </c>
      <c r="E67" s="31" t="str" cm="1">
        <f t="array" ref="E67">_xlfn.SWITCH(Table3[[#This Row],[Month]],"January","Q1","February","Q1","March","Q1","April","Q2","May","Q2","June","Q2","July","Q3","August","Q3","September","Q3","October","Q4","November","Q4","December","Q4")</f>
        <v>Q2</v>
      </c>
      <c r="F67" s="19" t="s">
        <v>29</v>
      </c>
      <c r="G67" s="19" t="s">
        <v>30</v>
      </c>
      <c r="H67" s="19" t="s">
        <v>31</v>
      </c>
      <c r="I67" s="20" t="s">
        <v>32</v>
      </c>
      <c r="J67" s="27" t="s">
        <v>43</v>
      </c>
      <c r="K67" s="19" t="s">
        <v>38</v>
      </c>
      <c r="L67" s="21" t="s">
        <v>85</v>
      </c>
      <c r="M67" s="19">
        <v>1200</v>
      </c>
      <c r="N67" s="22">
        <v>0</v>
      </c>
      <c r="O67" s="23" t="str">
        <f>TRIM(LEFT(Table3[[#This Row],[Shipping Address]],FIND(",",Table3[[#This Row],[Shipping Address]])-1))</f>
        <v>101 Nanjing Road</v>
      </c>
      <c r="P67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Shanghai</v>
      </c>
      <c r="Q67" s="23" t="str">
        <f>TRIM(RIGHT(Table3[[#This Row],[Shipping Address]],LEN(Table3[[#This Row],[Shipping Address]])-FIND(",",Table3[[#This Row],[Shipping Address]],FIND(",",Table3[[#This Row],[Shipping Address]])+1)-1))</f>
        <v>200001</v>
      </c>
      <c r="R67" s="23" t="str" cm="1">
        <f t="array" ref="R67">_xlfn.SWITCH(Table3[[#This Row],[Country Code]],"CN","China","IN","India","DE","Germany","FR","France")</f>
        <v>China</v>
      </c>
      <c r="S67" s="23" t="str" cm="1">
        <f t="array" ref="S67">_xlfn.SWITCH(Table3[[#This Row],[Country Code]],"CN","Asia","IN","Asia","DE","Europe","FR","Europe","Other")</f>
        <v>Asia</v>
      </c>
      <c r="T67" s="24" cm="1">
        <f t="array" ref="T67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630</v>
      </c>
      <c r="U67" s="25">
        <f>Table3[[#This Row],[Units Sold]]*Table3[[#This Row],[Unit Price ]]*(1-Table3[[#This Row],[Discount (%)]]/100)</f>
        <v>756000</v>
      </c>
      <c r="V67" s="19" t="str">
        <f>IF(Table3[[#This Row],[Min Speed]]&lt;&gt;"",ROUND(VALUE(_xlfn.TEXTBEFORE(Table3[[#This Row],[Min Speed]]," mph"))*1.60934,0)&amp;" kph","")</f>
        <v>29 kph</v>
      </c>
      <c r="W67" s="23" t="str">
        <f>ROUND(VALUE(_xlfn.TEXTBEFORE(Table3[[#This Row],[Speed]]," mph"))*1.60934,0)&amp;" kph"</f>
        <v>45 kph</v>
      </c>
      <c r="X67" s="26" t="str">
        <f>IF(OR(Table3[[#This Row],[Min Speed (kph)]]="",Table3[[#This Row],[Speed (kph)]]=""),"",Table3[[#This Row],[Min Speed (kph)]]&amp;" - "&amp;Table3[[#This Row],[Speed (kph)]])</f>
        <v>29 kph - 45 kph</v>
      </c>
      <c r="Y67" s="26" t="str">
        <f>Table3[[#This Row],[Rep Last Name]]&amp;", "&amp;Table3[[#This Row],[Rep First Name]]</f>
        <v>Liu, Fang</v>
      </c>
      <c r="Z67" s="26" t="str" cm="1">
        <f t="array" ref="Z67">_xlfn.SWITCH(Table3[[#This Row],[Product Type]],"Electric Unicycle","24 kph - 48 kph","Electric Skateboard","29 kph - 45 kph","Electric Scooter","32 kph - 56 kph","")</f>
        <v>29 kph - 45 kph</v>
      </c>
    </row>
    <row r="68" spans="1:26" x14ac:dyDescent="0.3">
      <c r="A68" s="18">
        <v>67</v>
      </c>
      <c r="B68" s="19" t="s">
        <v>45</v>
      </c>
      <c r="C68" s="19" t="s">
        <v>46</v>
      </c>
      <c r="D68" s="27" t="s">
        <v>69</v>
      </c>
      <c r="E68" s="31" t="str" cm="1">
        <f t="array" ref="E68">_xlfn.SWITCH(Table3[[#This Row],[Month]],"January","Q1","February","Q1","March","Q1","April","Q2","May","Q2","June","Q2","July","Q3","August","Q3","September","Q3","October","Q4","November","Q4","December","Q4")</f>
        <v>Q2</v>
      </c>
      <c r="F68" s="19" t="s">
        <v>16</v>
      </c>
      <c r="G68" s="19" t="s">
        <v>17</v>
      </c>
      <c r="H68" s="19" t="s">
        <v>18</v>
      </c>
      <c r="I68" s="20" t="s">
        <v>19</v>
      </c>
      <c r="J68" s="27" t="s">
        <v>48</v>
      </c>
      <c r="K68" s="19" t="s">
        <v>49</v>
      </c>
      <c r="L68" s="28" t="s">
        <v>50</v>
      </c>
      <c r="M68" s="19">
        <v>200</v>
      </c>
      <c r="N68" s="22">
        <v>0</v>
      </c>
      <c r="O68" s="23" t="str">
        <f>TRIM(LEFT(Table3[[#This Row],[Shipping Address]],FIND(",",Table3[[#This Row],[Shipping Address]])-1))</f>
        <v>303 Ringstraße</v>
      </c>
      <c r="P68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Hamburg</v>
      </c>
      <c r="Q68" s="23" t="str">
        <f>TRIM(RIGHT(Table3[[#This Row],[Shipping Address]],LEN(Table3[[#This Row],[Shipping Address]])-FIND(",",Table3[[#This Row],[Shipping Address]],FIND(",",Table3[[#This Row],[Shipping Address]])+1)-1))</f>
        <v>20095</v>
      </c>
      <c r="R68" s="23" t="str" cm="1">
        <f t="array" ref="R68">_xlfn.SWITCH(Table3[[#This Row],[Country Code]],"CN","China","IN","India","DE","Germany","FR","France")</f>
        <v>Germany</v>
      </c>
      <c r="S68" s="23" t="str" cm="1">
        <f t="array" ref="S68">_xlfn.SWITCH(Table3[[#This Row],[Country Code]],"CN","Asia","IN","Asia","DE","Europe","FR","Europe","Other")</f>
        <v>Europe</v>
      </c>
      <c r="T68" s="24" cm="1">
        <f t="array" ref="T68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1100</v>
      </c>
      <c r="U68" s="25">
        <f>Table3[[#This Row],[Units Sold]]*Table3[[#This Row],[Unit Price ]]*(1-Table3[[#This Row],[Discount (%)]]/100)</f>
        <v>220000</v>
      </c>
      <c r="V68" s="19" t="str">
        <f>IF(Table3[[#This Row],[Min Speed]]&lt;&gt;"",ROUND(VALUE(_xlfn.TEXTBEFORE(Table3[[#This Row],[Min Speed]]," mph"))*1.60934,0)&amp;" kph","")</f>
        <v>24 kph</v>
      </c>
      <c r="W68" s="23" t="str">
        <f>ROUND(VALUE(_xlfn.TEXTBEFORE(Table3[[#This Row],[Speed]]," mph"))*1.60934,0)&amp;" kph"</f>
        <v>48 kph</v>
      </c>
      <c r="X68" s="26" t="str">
        <f>IF(OR(Table3[[#This Row],[Min Speed (kph)]]="",Table3[[#This Row],[Speed (kph)]]=""),"",Table3[[#This Row],[Min Speed (kph)]]&amp;" - "&amp;Table3[[#This Row],[Speed (kph)]])</f>
        <v>24 kph - 48 kph</v>
      </c>
      <c r="Y68" s="26" t="str">
        <f>Table3[[#This Row],[Rep Last Name]]&amp;", "&amp;Table3[[#This Row],[Rep First Name]]</f>
        <v>Fischer, Jonas</v>
      </c>
      <c r="Z68" s="26" t="str" cm="1">
        <f t="array" ref="Z68">_xlfn.SWITCH(Table3[[#This Row],[Product Type]],"Electric Unicycle","24 kph - 48 kph","Electric Skateboard","29 kph - 45 kph","Electric Scooter","32 kph - 56 kph","")</f>
        <v>24 kph - 48 kph</v>
      </c>
    </row>
    <row r="69" spans="1:26" x14ac:dyDescent="0.3">
      <c r="A69" s="18">
        <v>68</v>
      </c>
      <c r="B69" s="19" t="s">
        <v>45</v>
      </c>
      <c r="C69" s="19" t="s">
        <v>46</v>
      </c>
      <c r="D69" s="27" t="s">
        <v>69</v>
      </c>
      <c r="E69" s="31" t="str" cm="1">
        <f t="array" ref="E69">_xlfn.SWITCH(Table3[[#This Row],[Month]],"January","Q1","February","Q1","March","Q1","April","Q2","May","Q2","June","Q2","July","Q3","August","Q3","September","Q3","October","Q4","November","Q4","December","Q4")</f>
        <v>Q2</v>
      </c>
      <c r="F69" s="19" t="s">
        <v>23</v>
      </c>
      <c r="G69" s="19" t="s">
        <v>24</v>
      </c>
      <c r="H69" s="19" t="s">
        <v>25</v>
      </c>
      <c r="I69" s="20" t="s">
        <v>60</v>
      </c>
      <c r="J69" s="27" t="s">
        <v>51</v>
      </c>
      <c r="K69" s="19" t="s">
        <v>49</v>
      </c>
      <c r="L69" s="28" t="s">
        <v>52</v>
      </c>
      <c r="M69" s="19">
        <v>350</v>
      </c>
      <c r="N69" s="22">
        <v>0</v>
      </c>
      <c r="O69" s="23" t="str">
        <f>TRIM(LEFT(Table3[[#This Row],[Shipping Address]],FIND(",",Table3[[#This Row],[Shipping Address]])-1))</f>
        <v>304 Ringstraße</v>
      </c>
      <c r="P69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Hamburg</v>
      </c>
      <c r="Q69" s="23" t="str">
        <f>TRIM(RIGHT(Table3[[#This Row],[Shipping Address]],LEN(Table3[[#This Row],[Shipping Address]])-FIND(",",Table3[[#This Row],[Shipping Address]],FIND(",",Table3[[#This Row],[Shipping Address]])+1)-1))</f>
        <v>20095</v>
      </c>
      <c r="R69" s="23" t="str" cm="1">
        <f t="array" ref="R69">_xlfn.SWITCH(Table3[[#This Row],[Country Code]],"CN","China","IN","India","DE","Germany","FR","France")</f>
        <v>Germany</v>
      </c>
      <c r="S69" s="23" t="str" cm="1">
        <f t="array" ref="S69">_xlfn.SWITCH(Table3[[#This Row],[Country Code]],"CN","Asia","IN","Asia","DE","Europe","FR","Europe","Other")</f>
        <v>Europe</v>
      </c>
      <c r="T69" s="24" cm="1">
        <f t="array" ref="T69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880</v>
      </c>
      <c r="U69" s="25">
        <f>Table3[[#This Row],[Units Sold]]*Table3[[#This Row],[Unit Price ]]*(1-Table3[[#This Row],[Discount (%)]]/100)</f>
        <v>308000</v>
      </c>
      <c r="V69" s="19" t="str">
        <f>IF(Table3[[#This Row],[Min Speed]]&lt;&gt;"",ROUND(VALUE(_xlfn.TEXTBEFORE(Table3[[#This Row],[Min Speed]]," mph"))*1.60934,0)&amp;" kph","")</f>
        <v>32 kph</v>
      </c>
      <c r="W69" s="23" t="str">
        <f>ROUND(VALUE(_xlfn.TEXTBEFORE(Table3[[#This Row],[Speed]]," mph"))*1.60934,0)&amp;" kph"</f>
        <v>56 kph</v>
      </c>
      <c r="X69" s="26" t="str">
        <f>IF(OR(Table3[[#This Row],[Min Speed (kph)]]="",Table3[[#This Row],[Speed (kph)]]=""),"",Table3[[#This Row],[Min Speed (kph)]]&amp;" - "&amp;Table3[[#This Row],[Speed (kph)]])</f>
        <v>32 kph - 56 kph</v>
      </c>
      <c r="Y69" s="26" t="str">
        <f>Table3[[#This Row],[Rep Last Name]]&amp;", "&amp;Table3[[#This Row],[Rep First Name]]</f>
        <v>Fischer, Jonas</v>
      </c>
      <c r="Z69" s="26" t="str" cm="1">
        <f t="array" ref="Z69">_xlfn.SWITCH(Table3[[#This Row],[Product Type]],"Electric Unicycle","24 kph - 48 kph","Electric Skateboard","29 kph - 45 kph","Electric Scooter","32 kph - 56 kph","")</f>
        <v>32 kph - 56 kph</v>
      </c>
    </row>
    <row r="70" spans="1:26" x14ac:dyDescent="0.3">
      <c r="A70" s="18">
        <v>69</v>
      </c>
      <c r="B70" s="19" t="s">
        <v>45</v>
      </c>
      <c r="C70" s="19" t="s">
        <v>46</v>
      </c>
      <c r="D70" s="27" t="s">
        <v>69</v>
      </c>
      <c r="E70" s="31" t="str" cm="1">
        <f t="array" ref="E70">_xlfn.SWITCH(Table3[[#This Row],[Month]],"January","Q1","February","Q1","March","Q1","April","Q2","May","Q2","June","Q2","July","Q3","August","Q3","September","Q3","October","Q4","November","Q4","December","Q4")</f>
        <v>Q2</v>
      </c>
      <c r="F70" s="19" t="s">
        <v>29</v>
      </c>
      <c r="G70" s="19" t="s">
        <v>30</v>
      </c>
      <c r="H70" s="19" t="s">
        <v>31</v>
      </c>
      <c r="I70" s="20" t="s">
        <v>42</v>
      </c>
      <c r="J70" s="27" t="s">
        <v>53</v>
      </c>
      <c r="K70" s="19" t="s">
        <v>49</v>
      </c>
      <c r="L70" s="28" t="s">
        <v>54</v>
      </c>
      <c r="M70" s="19">
        <v>250</v>
      </c>
      <c r="N70" s="22">
        <v>0</v>
      </c>
      <c r="O70" s="23" t="str">
        <f>TRIM(LEFT(Table3[[#This Row],[Shipping Address]],FIND(",",Table3[[#This Row],[Shipping Address]])-1))</f>
        <v>305 Ringstraße</v>
      </c>
      <c r="P70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Hamburg</v>
      </c>
      <c r="Q70" s="23" t="str">
        <f>TRIM(RIGHT(Table3[[#This Row],[Shipping Address]],LEN(Table3[[#This Row],[Shipping Address]])-FIND(",",Table3[[#This Row],[Shipping Address]],FIND(",",Table3[[#This Row],[Shipping Address]])+1)-1))</f>
        <v>20095</v>
      </c>
      <c r="R70" s="23" t="str" cm="1">
        <f t="array" ref="R70">_xlfn.SWITCH(Table3[[#This Row],[Country Code]],"CN","China","IN","India","DE","Germany","FR","France")</f>
        <v>Germany</v>
      </c>
      <c r="S70" s="23" t="str" cm="1">
        <f t="array" ref="S70">_xlfn.SWITCH(Table3[[#This Row],[Country Code]],"CN","Asia","IN","Asia","DE","Europe","FR","Europe","Other")</f>
        <v>Europe</v>
      </c>
      <c r="T70" s="24" cm="1">
        <f t="array" ref="T70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1045</v>
      </c>
      <c r="U70" s="25">
        <f>Table3[[#This Row],[Units Sold]]*Table3[[#This Row],[Unit Price ]]*(1-Table3[[#This Row],[Discount (%)]]/100)</f>
        <v>261250</v>
      </c>
      <c r="V70" s="19" t="str">
        <f>IF(Table3[[#This Row],[Min Speed]]&lt;&gt;"",ROUND(VALUE(_xlfn.TEXTBEFORE(Table3[[#This Row],[Min Speed]]," mph"))*1.60934,0)&amp;" kph","")</f>
        <v>29 kph</v>
      </c>
      <c r="W70" s="23" t="str">
        <f>ROUND(VALUE(_xlfn.TEXTBEFORE(Table3[[#This Row],[Speed]]," mph"))*1.60934,0)&amp;" kph"</f>
        <v>45 kph</v>
      </c>
      <c r="X70" s="26" t="str">
        <f>IF(OR(Table3[[#This Row],[Min Speed (kph)]]="",Table3[[#This Row],[Speed (kph)]]=""),"",Table3[[#This Row],[Min Speed (kph)]]&amp;" - "&amp;Table3[[#This Row],[Speed (kph)]])</f>
        <v>29 kph - 45 kph</v>
      </c>
      <c r="Y70" s="26" t="str">
        <f>Table3[[#This Row],[Rep Last Name]]&amp;", "&amp;Table3[[#This Row],[Rep First Name]]</f>
        <v>Fischer, Jonas</v>
      </c>
      <c r="Z70" s="26" t="str" cm="1">
        <f t="array" ref="Z70">_xlfn.SWITCH(Table3[[#This Row],[Product Type]],"Electric Unicycle","24 kph - 48 kph","Electric Skateboard","29 kph - 45 kph","Electric Scooter","32 kph - 56 kph","")</f>
        <v>29 kph - 45 kph</v>
      </c>
    </row>
    <row r="71" spans="1:26" x14ac:dyDescent="0.3">
      <c r="A71" s="18">
        <v>70</v>
      </c>
      <c r="B71" s="19" t="s">
        <v>55</v>
      </c>
      <c r="C71" s="19" t="s">
        <v>56</v>
      </c>
      <c r="D71" s="27" t="s">
        <v>69</v>
      </c>
      <c r="E71" s="31" t="str" cm="1">
        <f t="array" ref="E71">_xlfn.SWITCH(Table3[[#This Row],[Month]],"January","Q1","February","Q1","March","Q1","April","Q2","May","Q2","June","Q2","July","Q3","August","Q3","September","Q3","October","Q4","November","Q4","December","Q4")</f>
        <v>Q2</v>
      </c>
      <c r="F71" s="19" t="s">
        <v>16</v>
      </c>
      <c r="G71" s="19"/>
      <c r="H71" s="19" t="s">
        <v>18</v>
      </c>
      <c r="I71" s="20" t="s">
        <v>19</v>
      </c>
      <c r="J71" s="27" t="s">
        <v>57</v>
      </c>
      <c r="K71" s="19" t="s">
        <v>58</v>
      </c>
      <c r="L71" s="28" t="s">
        <v>59</v>
      </c>
      <c r="M71" s="19">
        <v>150</v>
      </c>
      <c r="N71" s="22">
        <v>0</v>
      </c>
      <c r="O71" s="23" t="str">
        <f>TRIM(LEFT(Table3[[#This Row],[Shipping Address]],FIND(",",Table3[[#This Row],[Shipping Address]])-1))</f>
        <v>56 Boulevard Saint-Germain</v>
      </c>
      <c r="P71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Paris</v>
      </c>
      <c r="Q71" s="23" t="str">
        <f>TRIM(RIGHT(Table3[[#This Row],[Shipping Address]],LEN(Table3[[#This Row],[Shipping Address]])-FIND(",",Table3[[#This Row],[Shipping Address]],FIND(",",Table3[[#This Row],[Shipping Address]])+1)-1))</f>
        <v>75005</v>
      </c>
      <c r="R71" s="23" t="str" cm="1">
        <f t="array" ref="R71">_xlfn.SWITCH(Table3[[#This Row],[Country Code]],"CN","China","IN","India","DE","Germany","FR","France")</f>
        <v>France</v>
      </c>
      <c r="S71" s="23" t="str" cm="1">
        <f t="array" ref="S71">_xlfn.SWITCH(Table3[[#This Row],[Country Code]],"CN","Asia","IN","Asia","DE","Europe","FR","Europe","Other")</f>
        <v>Europe</v>
      </c>
      <c r="T71" s="24" cm="1">
        <f t="array" ref="T71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1210</v>
      </c>
      <c r="U71" s="25">
        <f>Table3[[#This Row],[Units Sold]]*Table3[[#This Row],[Unit Price ]]*(1-Table3[[#This Row],[Discount (%)]]/100)</f>
        <v>181500</v>
      </c>
      <c r="V71" s="19" t="str">
        <f>IF(Table3[[#This Row],[Min Speed]]&lt;&gt;"",ROUND(VALUE(_xlfn.TEXTBEFORE(Table3[[#This Row],[Min Speed]]," mph"))*1.60934,0)&amp;" kph","")</f>
        <v/>
      </c>
      <c r="W71" s="23" t="str">
        <f>ROUND(VALUE(_xlfn.TEXTBEFORE(Table3[[#This Row],[Speed]]," mph"))*1.60934,0)&amp;" kph"</f>
        <v>48 kph</v>
      </c>
      <c r="X71" s="26" t="str">
        <f>IF(OR(Table3[[#This Row],[Min Speed (kph)]]="",Table3[[#This Row],[Speed (kph)]]=""),"",Table3[[#This Row],[Min Speed (kph)]]&amp;" - "&amp;Table3[[#This Row],[Speed (kph)]])</f>
        <v/>
      </c>
      <c r="Y71" s="26" t="str">
        <f>Table3[[#This Row],[Rep Last Name]]&amp;", "&amp;Table3[[#This Row],[Rep First Name]]</f>
        <v>Bernard, Théo</v>
      </c>
      <c r="Z71" s="26" t="str" cm="1">
        <f t="array" ref="Z71">_xlfn.SWITCH(Table3[[#This Row],[Product Type]],"Electric Unicycle","24 kph - 48 kph","Electric Skateboard","29 kph - 45 kph","Electric Scooter","32 kph - 56 kph","")</f>
        <v>24 kph - 48 kph</v>
      </c>
    </row>
    <row r="72" spans="1:26" x14ac:dyDescent="0.3">
      <c r="A72" s="18">
        <v>71</v>
      </c>
      <c r="B72" s="19" t="s">
        <v>55</v>
      </c>
      <c r="C72" s="19" t="s">
        <v>56</v>
      </c>
      <c r="D72" s="27" t="s">
        <v>69</v>
      </c>
      <c r="E72" s="31" t="str" cm="1">
        <f t="array" ref="E72">_xlfn.SWITCH(Table3[[#This Row],[Month]],"January","Q1","February","Q1","March","Q1","April","Q2","May","Q2","June","Q2","July","Q3","August","Q3","September","Q3","October","Q4","November","Q4","December","Q4")</f>
        <v>Q2</v>
      </c>
      <c r="F72" s="19" t="s">
        <v>23</v>
      </c>
      <c r="G72" s="19" t="s">
        <v>24</v>
      </c>
      <c r="H72" s="19" t="s">
        <v>25</v>
      </c>
      <c r="I72" s="20" t="s">
        <v>26</v>
      </c>
      <c r="J72" s="27" t="s">
        <v>61</v>
      </c>
      <c r="K72" s="19" t="s">
        <v>58</v>
      </c>
      <c r="L72" s="28" t="s">
        <v>62</v>
      </c>
      <c r="M72" s="19">
        <v>350</v>
      </c>
      <c r="N72" s="22">
        <v>0</v>
      </c>
      <c r="O72" s="23" t="str">
        <f>TRIM(LEFT(Table3[[#This Row],[Shipping Address]],FIND(",",Table3[[#This Row],[Shipping Address]])-1))</f>
        <v>57 Boulevard Saint-Germain</v>
      </c>
      <c r="P72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Paris</v>
      </c>
      <c r="Q72" s="23" t="str">
        <f>TRIM(RIGHT(Table3[[#This Row],[Shipping Address]],LEN(Table3[[#This Row],[Shipping Address]])-FIND(",",Table3[[#This Row],[Shipping Address]],FIND(",",Table3[[#This Row],[Shipping Address]])+1)-1))</f>
        <v>75005</v>
      </c>
      <c r="R72" s="23" t="str" cm="1">
        <f t="array" ref="R72">_xlfn.SWITCH(Table3[[#This Row],[Country Code]],"CN","China","IN","India","DE","Germany","FR","France")</f>
        <v>France</v>
      </c>
      <c r="S72" s="23" t="str" cm="1">
        <f t="array" ref="S72">_xlfn.SWITCH(Table3[[#This Row],[Country Code]],"CN","Asia","IN","Asia","DE","Europe","FR","Europe","Other")</f>
        <v>Europe</v>
      </c>
      <c r="T72" s="24" cm="1">
        <f t="array" ref="T72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990</v>
      </c>
      <c r="U72" s="25">
        <f>Table3[[#This Row],[Units Sold]]*Table3[[#This Row],[Unit Price ]]*(1-Table3[[#This Row],[Discount (%)]]/100)</f>
        <v>346500</v>
      </c>
      <c r="V72" s="19" t="str">
        <f>IF(Table3[[#This Row],[Min Speed]]&lt;&gt;"",ROUND(VALUE(_xlfn.TEXTBEFORE(Table3[[#This Row],[Min Speed]]," mph"))*1.60934,0)&amp;" kph","")</f>
        <v>32 kph</v>
      </c>
      <c r="W72" s="23" t="str">
        <f>ROUND(VALUE(_xlfn.TEXTBEFORE(Table3[[#This Row],[Speed]]," mph"))*1.60934,0)&amp;" kph"</f>
        <v>56 kph</v>
      </c>
      <c r="X72" s="26" t="str">
        <f>IF(OR(Table3[[#This Row],[Min Speed (kph)]]="",Table3[[#This Row],[Speed (kph)]]=""),"",Table3[[#This Row],[Min Speed (kph)]]&amp;" - "&amp;Table3[[#This Row],[Speed (kph)]])</f>
        <v>32 kph - 56 kph</v>
      </c>
      <c r="Y72" s="26" t="str">
        <f>Table3[[#This Row],[Rep Last Name]]&amp;", "&amp;Table3[[#This Row],[Rep First Name]]</f>
        <v>Bernard, Théo</v>
      </c>
      <c r="Z72" s="26" t="str" cm="1">
        <f t="array" ref="Z72">_xlfn.SWITCH(Table3[[#This Row],[Product Type]],"Electric Unicycle","24 kph - 48 kph","Electric Skateboard","29 kph - 45 kph","Electric Scooter","32 kph - 56 kph","")</f>
        <v>32 kph - 56 kph</v>
      </c>
    </row>
    <row r="73" spans="1:26" x14ac:dyDescent="0.3">
      <c r="A73" s="18">
        <v>72</v>
      </c>
      <c r="B73" s="19" t="s">
        <v>55</v>
      </c>
      <c r="C73" s="19" t="s">
        <v>56</v>
      </c>
      <c r="D73" s="27" t="s">
        <v>69</v>
      </c>
      <c r="E73" s="31" t="str" cm="1">
        <f t="array" ref="E73">_xlfn.SWITCH(Table3[[#This Row],[Month]],"January","Q1","February","Q1","March","Q1","April","Q2","May","Q2","June","Q2","July","Q3","August","Q3","September","Q3","October","Q4","November","Q4","December","Q4")</f>
        <v>Q2</v>
      </c>
      <c r="F73" s="19" t="s">
        <v>29</v>
      </c>
      <c r="G73" s="19" t="s">
        <v>30</v>
      </c>
      <c r="H73" s="19" t="s">
        <v>31</v>
      </c>
      <c r="I73" s="20" t="s">
        <v>32</v>
      </c>
      <c r="J73" s="27" t="s">
        <v>63</v>
      </c>
      <c r="K73" s="19" t="s">
        <v>58</v>
      </c>
      <c r="L73" s="28" t="s">
        <v>64</v>
      </c>
      <c r="M73" s="19">
        <v>300</v>
      </c>
      <c r="N73" s="22">
        <v>0</v>
      </c>
      <c r="O73" s="23" t="str">
        <f>TRIM(LEFT(Table3[[#This Row],[Shipping Address]],FIND(",",Table3[[#This Row],[Shipping Address]])-1))</f>
        <v>58 Boulevard Saint-Germain</v>
      </c>
      <c r="P73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Paris</v>
      </c>
      <c r="Q73" s="23" t="str">
        <f>TRIM(RIGHT(Table3[[#This Row],[Shipping Address]],LEN(Table3[[#This Row],[Shipping Address]])-FIND(",",Table3[[#This Row],[Shipping Address]],FIND(",",Table3[[#This Row],[Shipping Address]])+1)-1))</f>
        <v>75005</v>
      </c>
      <c r="R73" s="23" t="str" cm="1">
        <f t="array" ref="R73">_xlfn.SWITCH(Table3[[#This Row],[Country Code]],"CN","China","IN","India","DE","Germany","FR","France")</f>
        <v>France</v>
      </c>
      <c r="S73" s="23" t="str" cm="1">
        <f t="array" ref="S73">_xlfn.SWITCH(Table3[[#This Row],[Country Code]],"CN","Asia","IN","Asia","DE","Europe","FR","Europe","Other")</f>
        <v>Europe</v>
      </c>
      <c r="T73" s="24" cm="1">
        <f t="array" ref="T73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1155</v>
      </c>
      <c r="U73" s="25">
        <f>Table3[[#This Row],[Units Sold]]*Table3[[#This Row],[Unit Price ]]*(1-Table3[[#This Row],[Discount (%)]]/100)</f>
        <v>346500</v>
      </c>
      <c r="V73" s="19" t="str">
        <f>IF(Table3[[#This Row],[Min Speed]]&lt;&gt;"",ROUND(VALUE(_xlfn.TEXTBEFORE(Table3[[#This Row],[Min Speed]]," mph"))*1.60934,0)&amp;" kph","")</f>
        <v>29 kph</v>
      </c>
      <c r="W73" s="23" t="str">
        <f>ROUND(VALUE(_xlfn.TEXTBEFORE(Table3[[#This Row],[Speed]]," mph"))*1.60934,0)&amp;" kph"</f>
        <v>45 kph</v>
      </c>
      <c r="X73" s="26" t="str">
        <f>IF(OR(Table3[[#This Row],[Min Speed (kph)]]="",Table3[[#This Row],[Speed (kph)]]=""),"",Table3[[#This Row],[Min Speed (kph)]]&amp;" - "&amp;Table3[[#This Row],[Speed (kph)]])</f>
        <v>29 kph - 45 kph</v>
      </c>
      <c r="Y73" s="26" t="str">
        <f>Table3[[#This Row],[Rep Last Name]]&amp;", "&amp;Table3[[#This Row],[Rep First Name]]</f>
        <v>Bernard, Théo</v>
      </c>
      <c r="Z73" s="26" t="str" cm="1">
        <f t="array" ref="Z73">_xlfn.SWITCH(Table3[[#This Row],[Product Type]],"Electric Unicycle","24 kph - 48 kph","Electric Skateboard","29 kph - 45 kph","Electric Scooter","32 kph - 56 kph","")</f>
        <v>29 kph - 45 kph</v>
      </c>
    </row>
    <row r="74" spans="1:26" x14ac:dyDescent="0.3">
      <c r="A74" s="18">
        <v>73</v>
      </c>
      <c r="B74" s="19" t="s">
        <v>13</v>
      </c>
      <c r="C74" s="19" t="s">
        <v>14</v>
      </c>
      <c r="D74" s="27" t="s">
        <v>70</v>
      </c>
      <c r="E74" s="31" t="str" cm="1">
        <f t="array" ref="E74">_xlfn.SWITCH(Table3[[#This Row],[Month]],"January","Q1","February","Q1","March","Q1","April","Q2","May","Q2","June","Q2","July","Q3","August","Q3","September","Q3","October","Q4","November","Q4","December","Q4")</f>
        <v>Q3</v>
      </c>
      <c r="F74" s="19" t="s">
        <v>16</v>
      </c>
      <c r="G74" s="19" t="s">
        <v>17</v>
      </c>
      <c r="H74" s="19" t="s">
        <v>18</v>
      </c>
      <c r="I74" s="20" t="s">
        <v>19</v>
      </c>
      <c r="J74" s="27" t="s">
        <v>20</v>
      </c>
      <c r="K74" s="19" t="s">
        <v>21</v>
      </c>
      <c r="L74" s="21" t="s">
        <v>80</v>
      </c>
      <c r="M74" s="19">
        <v>250</v>
      </c>
      <c r="N74" s="22">
        <v>0</v>
      </c>
      <c r="O74" s="23" t="str">
        <f>TRIM(LEFT(Table3[[#This Row],[Shipping Address]],FIND(",",Table3[[#This Row],[Shipping Address]])-1))</f>
        <v>456 Brigade Road</v>
      </c>
      <c r="P74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Bengaluru</v>
      </c>
      <c r="Q74" s="23" t="str">
        <f>TRIM(RIGHT(Table3[[#This Row],[Shipping Address]],LEN(Table3[[#This Row],[Shipping Address]])-FIND(",",Table3[[#This Row],[Shipping Address]],FIND(",",Table3[[#This Row],[Shipping Address]])+1)-1))</f>
        <v>560001</v>
      </c>
      <c r="R74" s="23" t="str" cm="1">
        <f t="array" ref="R74">_xlfn.SWITCH(Table3[[#This Row],[Country Code]],"CN","China","IN","India","DE","Germany","FR","France")</f>
        <v>India</v>
      </c>
      <c r="S74" s="23" t="str" cm="1">
        <f t="array" ref="S74">_xlfn.SWITCH(Table3[[#This Row],[Country Code]],"CN","Asia","IN","Asia","DE","Europe","FR","Europe","Other")</f>
        <v>Asia</v>
      </c>
      <c r="T74" s="24" cm="1">
        <f t="array" ref="T74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360</v>
      </c>
      <c r="U74" s="25">
        <f>Table3[[#This Row],[Units Sold]]*Table3[[#This Row],[Unit Price ]]*(1-Table3[[#This Row],[Discount (%)]]/100)</f>
        <v>90000</v>
      </c>
      <c r="V74" s="19" t="str">
        <f>IF(Table3[[#This Row],[Min Speed]]&lt;&gt;"",ROUND(VALUE(_xlfn.TEXTBEFORE(Table3[[#This Row],[Min Speed]]," mph"))*1.60934,0)&amp;" kph","")</f>
        <v>24 kph</v>
      </c>
      <c r="W74" s="23" t="str">
        <f>ROUND(VALUE(_xlfn.TEXTBEFORE(Table3[[#This Row],[Speed]]," mph"))*1.60934,0)&amp;" kph"</f>
        <v>48 kph</v>
      </c>
      <c r="X74" s="26" t="str">
        <f>IF(OR(Table3[[#This Row],[Min Speed (kph)]]="",Table3[[#This Row],[Speed (kph)]]=""),"",Table3[[#This Row],[Min Speed (kph)]]&amp;" - "&amp;Table3[[#This Row],[Speed (kph)]])</f>
        <v>24 kph - 48 kph</v>
      </c>
      <c r="Y74" s="26" t="str">
        <f>Table3[[#This Row],[Rep Last Name]]&amp;", "&amp;Table3[[#This Row],[Rep First Name]]</f>
        <v>Joshi, Sanya</v>
      </c>
      <c r="Z74" s="26" t="str" cm="1">
        <f t="array" ref="Z74">_xlfn.SWITCH(Table3[[#This Row],[Product Type]],"Electric Unicycle","24 kph - 48 kph","Electric Skateboard","29 kph - 45 kph","Electric Scooter","32 kph - 56 kph","")</f>
        <v>24 kph - 48 kph</v>
      </c>
    </row>
    <row r="75" spans="1:26" x14ac:dyDescent="0.3">
      <c r="A75" s="18">
        <v>74</v>
      </c>
      <c r="B75" s="19" t="s">
        <v>13</v>
      </c>
      <c r="C75" s="19" t="s">
        <v>14</v>
      </c>
      <c r="D75" s="27" t="s">
        <v>70</v>
      </c>
      <c r="E75" s="31" t="str" cm="1">
        <f t="array" ref="E75">_xlfn.SWITCH(Table3[[#This Row],[Month]],"January","Q1","February","Q1","March","Q1","April","Q2","May","Q2","June","Q2","July","Q3","August","Q3","September","Q3","October","Q4","November","Q4","December","Q4")</f>
        <v>Q3</v>
      </c>
      <c r="F75" s="19" t="s">
        <v>23</v>
      </c>
      <c r="G75" s="19" t="s">
        <v>24</v>
      </c>
      <c r="H75" s="19" t="s">
        <v>25</v>
      </c>
      <c r="I75" s="20" t="s">
        <v>26</v>
      </c>
      <c r="J75" s="27" t="s">
        <v>27</v>
      </c>
      <c r="K75" s="19" t="s">
        <v>21</v>
      </c>
      <c r="L75" s="21" t="s">
        <v>81</v>
      </c>
      <c r="M75" s="19">
        <v>500</v>
      </c>
      <c r="N75" s="22">
        <v>0</v>
      </c>
      <c r="O75" s="23" t="str">
        <f>TRIM(LEFT(Table3[[#This Row],[Shipping Address]],FIND(",",Table3[[#This Row],[Shipping Address]])-1))</f>
        <v>457 Brigade Road</v>
      </c>
      <c r="P75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Bengaluru</v>
      </c>
      <c r="Q75" s="23" t="str">
        <f>TRIM(RIGHT(Table3[[#This Row],[Shipping Address]],LEN(Table3[[#This Row],[Shipping Address]])-FIND(",",Table3[[#This Row],[Shipping Address]],FIND(",",Table3[[#This Row],[Shipping Address]])+1)-1))</f>
        <v>560001</v>
      </c>
      <c r="R75" s="23" t="str" cm="1">
        <f t="array" ref="R75">_xlfn.SWITCH(Table3[[#This Row],[Country Code]],"CN","China","IN","India","DE","Germany","FR","France")</f>
        <v>India</v>
      </c>
      <c r="S75" s="23" t="str" cm="1">
        <f t="array" ref="S75">_xlfn.SWITCH(Table3[[#This Row],[Country Code]],"CN","Asia","IN","Asia","DE","Europe","FR","Europe","Other")</f>
        <v>Asia</v>
      </c>
      <c r="T75" s="24" cm="1">
        <f t="array" ref="T75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300</v>
      </c>
      <c r="U75" s="25">
        <f>Table3[[#This Row],[Units Sold]]*Table3[[#This Row],[Unit Price ]]*(1-Table3[[#This Row],[Discount (%)]]/100)</f>
        <v>150000</v>
      </c>
      <c r="V75" s="19" t="str">
        <f>IF(Table3[[#This Row],[Min Speed]]&lt;&gt;"",ROUND(VALUE(_xlfn.TEXTBEFORE(Table3[[#This Row],[Min Speed]]," mph"))*1.60934,0)&amp;" kph","")</f>
        <v>32 kph</v>
      </c>
      <c r="W75" s="23" t="str">
        <f>ROUND(VALUE(_xlfn.TEXTBEFORE(Table3[[#This Row],[Speed]]," mph"))*1.60934,0)&amp;" kph"</f>
        <v>56 kph</v>
      </c>
      <c r="X75" s="26" t="str">
        <f>IF(OR(Table3[[#This Row],[Min Speed (kph)]]="",Table3[[#This Row],[Speed (kph)]]=""),"",Table3[[#This Row],[Min Speed (kph)]]&amp;" - "&amp;Table3[[#This Row],[Speed (kph)]])</f>
        <v>32 kph - 56 kph</v>
      </c>
      <c r="Y75" s="26" t="str">
        <f>Table3[[#This Row],[Rep Last Name]]&amp;", "&amp;Table3[[#This Row],[Rep First Name]]</f>
        <v>Joshi, Sanya</v>
      </c>
      <c r="Z75" s="26" t="str" cm="1">
        <f t="array" ref="Z75">_xlfn.SWITCH(Table3[[#This Row],[Product Type]],"Electric Unicycle","24 kph - 48 kph","Electric Skateboard","29 kph - 45 kph","Electric Scooter","32 kph - 56 kph","")</f>
        <v>32 kph - 56 kph</v>
      </c>
    </row>
    <row r="76" spans="1:26" x14ac:dyDescent="0.3">
      <c r="A76" s="18">
        <v>75</v>
      </c>
      <c r="B76" s="19" t="s">
        <v>13</v>
      </c>
      <c r="C76" s="19" t="s">
        <v>14</v>
      </c>
      <c r="D76" s="27" t="s">
        <v>70</v>
      </c>
      <c r="E76" s="31" t="str" cm="1">
        <f t="array" ref="E76">_xlfn.SWITCH(Table3[[#This Row],[Month]],"January","Q1","February","Q1","March","Q1","April","Q2","May","Q2","June","Q2","July","Q3","August","Q3","September","Q3","October","Q4","November","Q4","December","Q4")</f>
        <v>Q3</v>
      </c>
      <c r="F76" s="19" t="s">
        <v>29</v>
      </c>
      <c r="G76" s="19" t="s">
        <v>30</v>
      </c>
      <c r="H76" s="19" t="s">
        <v>31</v>
      </c>
      <c r="I76" s="20" t="s">
        <v>32</v>
      </c>
      <c r="J76" s="27" t="s">
        <v>33</v>
      </c>
      <c r="K76" s="19" t="s">
        <v>21</v>
      </c>
      <c r="L76" s="21" t="s">
        <v>82</v>
      </c>
      <c r="M76" s="19">
        <v>400</v>
      </c>
      <c r="N76" s="22">
        <v>0</v>
      </c>
      <c r="O76" s="23" t="str">
        <f>TRIM(LEFT(Table3[[#This Row],[Shipping Address]],FIND(",",Table3[[#This Row],[Shipping Address]])-1))</f>
        <v>458 Brigade Road</v>
      </c>
      <c r="P76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Bengaluru</v>
      </c>
      <c r="Q76" s="23" t="str">
        <f>TRIM(RIGHT(Table3[[#This Row],[Shipping Address]],LEN(Table3[[#This Row],[Shipping Address]])-FIND(",",Table3[[#This Row],[Shipping Address]],FIND(",",Table3[[#This Row],[Shipping Address]])+1)-1))</f>
        <v>560001</v>
      </c>
      <c r="R76" s="23" t="str" cm="1">
        <f t="array" ref="R76">_xlfn.SWITCH(Table3[[#This Row],[Country Code]],"CN","China","IN","India","DE","Germany","FR","France")</f>
        <v>India</v>
      </c>
      <c r="S76" s="23" t="str" cm="1">
        <f t="array" ref="S76">_xlfn.SWITCH(Table3[[#This Row],[Country Code]],"CN","Asia","IN","Asia","DE","Europe","FR","Europe","Other")</f>
        <v>Asia</v>
      </c>
      <c r="T76" s="24" cm="1">
        <f t="array" ref="T76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264</v>
      </c>
      <c r="U76" s="25">
        <f>Table3[[#This Row],[Units Sold]]*Table3[[#This Row],[Unit Price ]]*(1-Table3[[#This Row],[Discount (%)]]/100)</f>
        <v>105600</v>
      </c>
      <c r="V76" s="19" t="str">
        <f>IF(Table3[[#This Row],[Min Speed]]&lt;&gt;"",ROUND(VALUE(_xlfn.TEXTBEFORE(Table3[[#This Row],[Min Speed]]," mph"))*1.60934,0)&amp;" kph","")</f>
        <v>29 kph</v>
      </c>
      <c r="W76" s="23" t="str">
        <f>ROUND(VALUE(_xlfn.TEXTBEFORE(Table3[[#This Row],[Speed]]," mph"))*1.60934,0)&amp;" kph"</f>
        <v>45 kph</v>
      </c>
      <c r="X76" s="26" t="str">
        <f>IF(OR(Table3[[#This Row],[Min Speed (kph)]]="",Table3[[#This Row],[Speed (kph)]]=""),"",Table3[[#This Row],[Min Speed (kph)]]&amp;" - "&amp;Table3[[#This Row],[Speed (kph)]])</f>
        <v>29 kph - 45 kph</v>
      </c>
      <c r="Y76" s="26" t="str">
        <f>Table3[[#This Row],[Rep Last Name]]&amp;", "&amp;Table3[[#This Row],[Rep First Name]]</f>
        <v>Joshi, Sanya</v>
      </c>
      <c r="Z76" s="26" t="str" cm="1">
        <f t="array" ref="Z76">_xlfn.SWITCH(Table3[[#This Row],[Product Type]],"Electric Unicycle","24 kph - 48 kph","Electric Skateboard","29 kph - 45 kph","Electric Scooter","32 kph - 56 kph","")</f>
        <v>29 kph - 45 kph</v>
      </c>
    </row>
    <row r="77" spans="1:26" x14ac:dyDescent="0.3">
      <c r="A77" s="18">
        <v>76</v>
      </c>
      <c r="B77" s="19" t="s">
        <v>35</v>
      </c>
      <c r="C77" s="19" t="s">
        <v>36</v>
      </c>
      <c r="D77" s="27" t="s">
        <v>70</v>
      </c>
      <c r="E77" s="31" t="str" cm="1">
        <f t="array" ref="E77">_xlfn.SWITCH(Table3[[#This Row],[Month]],"January","Q1","February","Q1","March","Q1","April","Q2","May","Q2","June","Q2","July","Q3","August","Q3","September","Q3","October","Q4","November","Q4","December","Q4")</f>
        <v>Q3</v>
      </c>
      <c r="F77" s="19" t="s">
        <v>16</v>
      </c>
      <c r="G77" s="19" t="s">
        <v>17</v>
      </c>
      <c r="H77" s="19" t="s">
        <v>18</v>
      </c>
      <c r="I77" s="20" t="s">
        <v>47</v>
      </c>
      <c r="J77" s="27" t="s">
        <v>37</v>
      </c>
      <c r="K77" s="19" t="s">
        <v>38</v>
      </c>
      <c r="L77" s="21" t="s">
        <v>83</v>
      </c>
      <c r="M77" s="19">
        <v>800</v>
      </c>
      <c r="N77" s="22">
        <v>0</v>
      </c>
      <c r="O77" s="23" t="str">
        <f>TRIM(LEFT(Table3[[#This Row],[Shipping Address]],FIND(",",Table3[[#This Row],[Shipping Address]])-1))</f>
        <v>99 Nanjing Road</v>
      </c>
      <c r="P77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Shanghai</v>
      </c>
      <c r="Q77" s="23" t="str">
        <f>TRIM(RIGHT(Table3[[#This Row],[Shipping Address]],LEN(Table3[[#This Row],[Shipping Address]])-FIND(",",Table3[[#This Row],[Shipping Address]],FIND(",",Table3[[#This Row],[Shipping Address]])+1)-1))</f>
        <v>200001</v>
      </c>
      <c r="R77" s="23" t="str" cm="1">
        <f t="array" ref="R77">_xlfn.SWITCH(Table3[[#This Row],[Country Code]],"CN","China","IN","India","DE","Germany","FR","France")</f>
        <v>China</v>
      </c>
      <c r="S77" s="23" t="str" cm="1">
        <f t="array" ref="S77">_xlfn.SWITCH(Table3[[#This Row],[Country Code]],"CN","Asia","IN","Asia","DE","Europe","FR","Europe","Other")</f>
        <v>Asia</v>
      </c>
      <c r="T77" s="24" cm="1">
        <f t="array" ref="T77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750</v>
      </c>
      <c r="U77" s="25">
        <f>Table3[[#This Row],[Units Sold]]*Table3[[#This Row],[Unit Price ]]*(1-Table3[[#This Row],[Discount (%)]]/100)</f>
        <v>600000</v>
      </c>
      <c r="V77" s="19" t="str">
        <f>IF(Table3[[#This Row],[Min Speed]]&lt;&gt;"",ROUND(VALUE(_xlfn.TEXTBEFORE(Table3[[#This Row],[Min Speed]]," mph"))*1.60934,0)&amp;" kph","")</f>
        <v>24 kph</v>
      </c>
      <c r="W77" s="23" t="str">
        <f>ROUND(VALUE(_xlfn.TEXTBEFORE(Table3[[#This Row],[Speed]]," mph"))*1.60934,0)&amp;" kph"</f>
        <v>48 kph</v>
      </c>
      <c r="X77" s="26" t="str">
        <f>IF(OR(Table3[[#This Row],[Min Speed (kph)]]="",Table3[[#This Row],[Speed (kph)]]=""),"",Table3[[#This Row],[Min Speed (kph)]]&amp;" - "&amp;Table3[[#This Row],[Speed (kph)]])</f>
        <v>24 kph - 48 kph</v>
      </c>
      <c r="Y77" s="26" t="str">
        <f>Table3[[#This Row],[Rep Last Name]]&amp;", "&amp;Table3[[#This Row],[Rep First Name]]</f>
        <v>Liu, Fang</v>
      </c>
      <c r="Z77" s="26" t="str" cm="1">
        <f t="array" ref="Z77">_xlfn.SWITCH(Table3[[#This Row],[Product Type]],"Electric Unicycle","24 kph - 48 kph","Electric Skateboard","29 kph - 45 kph","Electric Scooter","32 kph - 56 kph","")</f>
        <v>24 kph - 48 kph</v>
      </c>
    </row>
    <row r="78" spans="1:26" x14ac:dyDescent="0.3">
      <c r="A78" s="18">
        <v>77</v>
      </c>
      <c r="B78" s="19" t="s">
        <v>35</v>
      </c>
      <c r="C78" s="19" t="s">
        <v>36</v>
      </c>
      <c r="D78" s="27" t="s">
        <v>70</v>
      </c>
      <c r="E78" s="31" t="str" cm="1">
        <f t="array" ref="E78">_xlfn.SWITCH(Table3[[#This Row],[Month]],"January","Q1","February","Q1","March","Q1","April","Q2","May","Q2","June","Q2","July","Q3","August","Q3","September","Q3","October","Q4","November","Q4","December","Q4")</f>
        <v>Q3</v>
      </c>
      <c r="F78" s="19" t="s">
        <v>23</v>
      </c>
      <c r="G78" s="19" t="s">
        <v>24</v>
      </c>
      <c r="H78" s="19" t="s">
        <v>25</v>
      </c>
      <c r="I78" s="20" t="s">
        <v>26</v>
      </c>
      <c r="J78" s="27" t="s">
        <v>40</v>
      </c>
      <c r="K78" s="19" t="s">
        <v>38</v>
      </c>
      <c r="L78" s="21" t="s">
        <v>86</v>
      </c>
      <c r="M78" s="19">
        <v>1800</v>
      </c>
      <c r="N78" s="22">
        <v>0</v>
      </c>
      <c r="O78" s="23" t="str">
        <f>TRIM(LEFT(Table3[[#This Row],[Shipping Address]],FIND(",",Table3[[#This Row],[Shipping Address]])-1))</f>
        <v>100 Nanjing Road</v>
      </c>
      <c r="P78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Shanghai</v>
      </c>
      <c r="Q78" s="23" t="str">
        <f>TRIM(RIGHT(Table3[[#This Row],[Shipping Address]],LEN(Table3[[#This Row],[Shipping Address]])-FIND(",",Table3[[#This Row],[Shipping Address]],FIND(",",Table3[[#This Row],[Shipping Address]])+1)-1))</f>
        <v>200001</v>
      </c>
      <c r="R78" s="23" t="str" cm="1">
        <f t="array" ref="R78">_xlfn.SWITCH(Table3[[#This Row],[Country Code]],"CN","China","IN","India","DE","Germany","FR","France")</f>
        <v>China</v>
      </c>
      <c r="S78" s="23" t="str" cm="1">
        <f t="array" ref="S78">_xlfn.SWITCH(Table3[[#This Row],[Country Code]],"CN","Asia","IN","Asia","DE","Europe","FR","Europe","Other")</f>
        <v>Asia</v>
      </c>
      <c r="T78" s="24" cm="1">
        <f t="array" ref="T78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45</v>
      </c>
      <c r="U78" s="25">
        <f>Table3[[#This Row],[Units Sold]]*Table3[[#This Row],[Unit Price ]]*(1-Table3[[#This Row],[Discount (%)]]/100)</f>
        <v>81000</v>
      </c>
      <c r="V78" s="19" t="str">
        <f>IF(Table3[[#This Row],[Min Speed]]&lt;&gt;"",ROUND(VALUE(_xlfn.TEXTBEFORE(Table3[[#This Row],[Min Speed]]," mph"))*1.60934,0)&amp;" kph","")</f>
        <v>32 kph</v>
      </c>
      <c r="W78" s="23" t="str">
        <f>ROUND(VALUE(_xlfn.TEXTBEFORE(Table3[[#This Row],[Speed]]," mph"))*1.60934,0)&amp;" kph"</f>
        <v>56 kph</v>
      </c>
      <c r="X78" s="26" t="str">
        <f>IF(OR(Table3[[#This Row],[Min Speed (kph)]]="",Table3[[#This Row],[Speed (kph)]]=""),"",Table3[[#This Row],[Min Speed (kph)]]&amp;" - "&amp;Table3[[#This Row],[Speed (kph)]])</f>
        <v>32 kph - 56 kph</v>
      </c>
      <c r="Y78" s="26" t="str">
        <f>Table3[[#This Row],[Rep Last Name]]&amp;", "&amp;Table3[[#This Row],[Rep First Name]]</f>
        <v>Liu, Fang</v>
      </c>
      <c r="Z78" s="26" t="str" cm="1">
        <f t="array" ref="Z78">_xlfn.SWITCH(Table3[[#This Row],[Product Type]],"Electric Unicycle","24 kph - 48 kph","Electric Skateboard","29 kph - 45 kph","Electric Scooter","32 kph - 56 kph","")</f>
        <v>32 kph - 56 kph</v>
      </c>
    </row>
    <row r="79" spans="1:26" x14ac:dyDescent="0.3">
      <c r="A79" s="18">
        <v>78</v>
      </c>
      <c r="B79" s="19" t="s">
        <v>35</v>
      </c>
      <c r="C79" s="19" t="s">
        <v>36</v>
      </c>
      <c r="D79" s="27" t="s">
        <v>70</v>
      </c>
      <c r="E79" s="31" t="str" cm="1">
        <f t="array" ref="E79">_xlfn.SWITCH(Table3[[#This Row],[Month]],"January","Q1","February","Q1","March","Q1","April","Q2","May","Q2","June","Q2","July","Q3","August","Q3","September","Q3","October","Q4","November","Q4","December","Q4")</f>
        <v>Q3</v>
      </c>
      <c r="F79" s="19" t="s">
        <v>29</v>
      </c>
      <c r="G79" s="19" t="s">
        <v>30</v>
      </c>
      <c r="H79" s="19" t="s">
        <v>31</v>
      </c>
      <c r="I79" s="20" t="s">
        <v>32</v>
      </c>
      <c r="J79" s="27" t="s">
        <v>43</v>
      </c>
      <c r="K79" s="19" t="s">
        <v>38</v>
      </c>
      <c r="L79" s="21" t="s">
        <v>85</v>
      </c>
      <c r="M79" s="19">
        <v>1200</v>
      </c>
      <c r="N79" s="22">
        <v>0</v>
      </c>
      <c r="O79" s="23" t="str">
        <f>TRIM(LEFT(Table3[[#This Row],[Shipping Address]],FIND(",",Table3[[#This Row],[Shipping Address]])-1))</f>
        <v>101 Nanjing Road</v>
      </c>
      <c r="P79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Shanghai</v>
      </c>
      <c r="Q79" s="23" t="str">
        <f>TRIM(RIGHT(Table3[[#This Row],[Shipping Address]],LEN(Table3[[#This Row],[Shipping Address]])-FIND(",",Table3[[#This Row],[Shipping Address]],FIND(",",Table3[[#This Row],[Shipping Address]])+1)-1))</f>
        <v>200001</v>
      </c>
      <c r="R79" s="23" t="str" cm="1">
        <f t="array" ref="R79">_xlfn.SWITCH(Table3[[#This Row],[Country Code]],"CN","China","IN","India","DE","Germany","FR","France")</f>
        <v>China</v>
      </c>
      <c r="S79" s="23" t="str" cm="1">
        <f t="array" ref="S79">_xlfn.SWITCH(Table3[[#This Row],[Country Code]],"CN","Asia","IN","Asia","DE","Europe","FR","Europe","Other")</f>
        <v>Asia</v>
      </c>
      <c r="T79" s="24" cm="1">
        <f t="array" ref="T79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630</v>
      </c>
      <c r="U79" s="25">
        <f>Table3[[#This Row],[Units Sold]]*Table3[[#This Row],[Unit Price ]]*(1-Table3[[#This Row],[Discount (%)]]/100)</f>
        <v>756000</v>
      </c>
      <c r="V79" s="19" t="str">
        <f>IF(Table3[[#This Row],[Min Speed]]&lt;&gt;"",ROUND(VALUE(_xlfn.TEXTBEFORE(Table3[[#This Row],[Min Speed]]," mph"))*1.60934,0)&amp;" kph","")</f>
        <v>29 kph</v>
      </c>
      <c r="W79" s="23" t="str">
        <f>ROUND(VALUE(_xlfn.TEXTBEFORE(Table3[[#This Row],[Speed]]," mph"))*1.60934,0)&amp;" kph"</f>
        <v>45 kph</v>
      </c>
      <c r="X79" s="26" t="str">
        <f>IF(OR(Table3[[#This Row],[Min Speed (kph)]]="",Table3[[#This Row],[Speed (kph)]]=""),"",Table3[[#This Row],[Min Speed (kph)]]&amp;" - "&amp;Table3[[#This Row],[Speed (kph)]])</f>
        <v>29 kph - 45 kph</v>
      </c>
      <c r="Y79" s="26" t="str">
        <f>Table3[[#This Row],[Rep Last Name]]&amp;", "&amp;Table3[[#This Row],[Rep First Name]]</f>
        <v>Liu, Fang</v>
      </c>
      <c r="Z79" s="26" t="str" cm="1">
        <f t="array" ref="Z79">_xlfn.SWITCH(Table3[[#This Row],[Product Type]],"Electric Unicycle","24 kph - 48 kph","Electric Skateboard","29 kph - 45 kph","Electric Scooter","32 kph - 56 kph","")</f>
        <v>29 kph - 45 kph</v>
      </c>
    </row>
    <row r="80" spans="1:26" x14ac:dyDescent="0.3">
      <c r="A80" s="18">
        <v>79</v>
      </c>
      <c r="B80" s="19" t="s">
        <v>45</v>
      </c>
      <c r="C80" s="19" t="s">
        <v>46</v>
      </c>
      <c r="D80" s="27" t="s">
        <v>70</v>
      </c>
      <c r="E80" s="31" t="str" cm="1">
        <f t="array" ref="E80">_xlfn.SWITCH(Table3[[#This Row],[Month]],"January","Q1","February","Q1","March","Q1","April","Q2","May","Q2","June","Q2","July","Q3","August","Q3","September","Q3","October","Q4","November","Q4","December","Q4")</f>
        <v>Q3</v>
      </c>
      <c r="F80" s="19" t="s">
        <v>16</v>
      </c>
      <c r="G80" s="19" t="s">
        <v>17</v>
      </c>
      <c r="H80" s="19" t="s">
        <v>18</v>
      </c>
      <c r="I80" s="20" t="s">
        <v>19</v>
      </c>
      <c r="J80" s="27" t="s">
        <v>48</v>
      </c>
      <c r="K80" s="19" t="s">
        <v>49</v>
      </c>
      <c r="L80" s="28" t="s">
        <v>50</v>
      </c>
      <c r="M80" s="19">
        <v>200</v>
      </c>
      <c r="N80" s="22">
        <v>0</v>
      </c>
      <c r="O80" s="23" t="str">
        <f>TRIM(LEFT(Table3[[#This Row],[Shipping Address]],FIND(",",Table3[[#This Row],[Shipping Address]])-1))</f>
        <v>303 Ringstraße</v>
      </c>
      <c r="P80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Hamburg</v>
      </c>
      <c r="Q80" s="23" t="str">
        <f>TRIM(RIGHT(Table3[[#This Row],[Shipping Address]],LEN(Table3[[#This Row],[Shipping Address]])-FIND(",",Table3[[#This Row],[Shipping Address]],FIND(",",Table3[[#This Row],[Shipping Address]])+1)-1))</f>
        <v>20095</v>
      </c>
      <c r="R80" s="23" t="str" cm="1">
        <f t="array" ref="R80">_xlfn.SWITCH(Table3[[#This Row],[Country Code]],"CN","China","IN","India","DE","Germany","FR","France")</f>
        <v>Germany</v>
      </c>
      <c r="S80" s="23" t="str" cm="1">
        <f t="array" ref="S80">_xlfn.SWITCH(Table3[[#This Row],[Country Code]],"CN","Asia","IN","Asia","DE","Europe","FR","Europe","Other")</f>
        <v>Europe</v>
      </c>
      <c r="T80" s="24" cm="1">
        <f t="array" ref="T80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1100</v>
      </c>
      <c r="U80" s="25">
        <f>Table3[[#This Row],[Units Sold]]*Table3[[#This Row],[Unit Price ]]*(1-Table3[[#This Row],[Discount (%)]]/100)</f>
        <v>220000</v>
      </c>
      <c r="V80" s="19" t="str">
        <f>IF(Table3[[#This Row],[Min Speed]]&lt;&gt;"",ROUND(VALUE(_xlfn.TEXTBEFORE(Table3[[#This Row],[Min Speed]]," mph"))*1.60934,0)&amp;" kph","")</f>
        <v>24 kph</v>
      </c>
      <c r="W80" s="23" t="str">
        <f>ROUND(VALUE(_xlfn.TEXTBEFORE(Table3[[#This Row],[Speed]]," mph"))*1.60934,0)&amp;" kph"</f>
        <v>48 kph</v>
      </c>
      <c r="X80" s="26" t="str">
        <f>IF(OR(Table3[[#This Row],[Min Speed (kph)]]="",Table3[[#This Row],[Speed (kph)]]=""),"",Table3[[#This Row],[Min Speed (kph)]]&amp;" - "&amp;Table3[[#This Row],[Speed (kph)]])</f>
        <v>24 kph - 48 kph</v>
      </c>
      <c r="Y80" s="26" t="str">
        <f>Table3[[#This Row],[Rep Last Name]]&amp;", "&amp;Table3[[#This Row],[Rep First Name]]</f>
        <v>Fischer, Jonas</v>
      </c>
      <c r="Z80" s="26" t="str" cm="1">
        <f t="array" ref="Z80">_xlfn.SWITCH(Table3[[#This Row],[Product Type]],"Electric Unicycle","24 kph - 48 kph","Electric Skateboard","29 kph - 45 kph","Electric Scooter","32 kph - 56 kph","")</f>
        <v>24 kph - 48 kph</v>
      </c>
    </row>
    <row r="81" spans="1:26" x14ac:dyDescent="0.3">
      <c r="A81" s="18">
        <v>80</v>
      </c>
      <c r="B81" s="19" t="s">
        <v>45</v>
      </c>
      <c r="C81" s="19" t="s">
        <v>46</v>
      </c>
      <c r="D81" s="27" t="s">
        <v>70</v>
      </c>
      <c r="E81" s="31" t="str" cm="1">
        <f t="array" ref="E81">_xlfn.SWITCH(Table3[[#This Row],[Month]],"January","Q1","February","Q1","March","Q1","April","Q2","May","Q2","June","Q2","July","Q3","August","Q3","September","Q3","October","Q4","November","Q4","December","Q4")</f>
        <v>Q3</v>
      </c>
      <c r="F81" s="19" t="s">
        <v>23</v>
      </c>
      <c r="G81" s="19" t="s">
        <v>24</v>
      </c>
      <c r="H81" s="19" t="s">
        <v>25</v>
      </c>
      <c r="I81" s="20" t="s">
        <v>26</v>
      </c>
      <c r="J81" s="27" t="s">
        <v>51</v>
      </c>
      <c r="K81" s="19" t="s">
        <v>49</v>
      </c>
      <c r="L81" s="28" t="s">
        <v>52</v>
      </c>
      <c r="M81" s="19">
        <v>350</v>
      </c>
      <c r="N81" s="22">
        <v>0</v>
      </c>
      <c r="O81" s="23" t="str">
        <f>TRIM(LEFT(Table3[[#This Row],[Shipping Address]],FIND(",",Table3[[#This Row],[Shipping Address]])-1))</f>
        <v>304 Ringstraße</v>
      </c>
      <c r="P81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Hamburg</v>
      </c>
      <c r="Q81" s="23" t="str">
        <f>TRIM(RIGHT(Table3[[#This Row],[Shipping Address]],LEN(Table3[[#This Row],[Shipping Address]])-FIND(",",Table3[[#This Row],[Shipping Address]],FIND(",",Table3[[#This Row],[Shipping Address]])+1)-1))</f>
        <v>20095</v>
      </c>
      <c r="R81" s="23" t="str" cm="1">
        <f t="array" ref="R81">_xlfn.SWITCH(Table3[[#This Row],[Country Code]],"CN","China","IN","India","DE","Germany","FR","France")</f>
        <v>Germany</v>
      </c>
      <c r="S81" s="23" t="str" cm="1">
        <f t="array" ref="S81">_xlfn.SWITCH(Table3[[#This Row],[Country Code]],"CN","Asia","IN","Asia","DE","Europe","FR","Europe","Other")</f>
        <v>Europe</v>
      </c>
      <c r="T81" s="24" cm="1">
        <f t="array" ref="T81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880</v>
      </c>
      <c r="U81" s="25">
        <f>Table3[[#This Row],[Units Sold]]*Table3[[#This Row],[Unit Price ]]*(1-Table3[[#This Row],[Discount (%)]]/100)</f>
        <v>308000</v>
      </c>
      <c r="V81" s="19" t="str">
        <f>IF(Table3[[#This Row],[Min Speed]]&lt;&gt;"",ROUND(VALUE(_xlfn.TEXTBEFORE(Table3[[#This Row],[Min Speed]]," mph"))*1.60934,0)&amp;" kph","")</f>
        <v>32 kph</v>
      </c>
      <c r="W81" s="23" t="str">
        <f>ROUND(VALUE(_xlfn.TEXTBEFORE(Table3[[#This Row],[Speed]]," mph"))*1.60934,0)&amp;" kph"</f>
        <v>56 kph</v>
      </c>
      <c r="X81" s="26" t="str">
        <f>IF(OR(Table3[[#This Row],[Min Speed (kph)]]="",Table3[[#This Row],[Speed (kph)]]=""),"",Table3[[#This Row],[Min Speed (kph)]]&amp;" - "&amp;Table3[[#This Row],[Speed (kph)]])</f>
        <v>32 kph - 56 kph</v>
      </c>
      <c r="Y81" s="26" t="str">
        <f>Table3[[#This Row],[Rep Last Name]]&amp;", "&amp;Table3[[#This Row],[Rep First Name]]</f>
        <v>Fischer, Jonas</v>
      </c>
      <c r="Z81" s="26" t="str" cm="1">
        <f t="array" ref="Z81">_xlfn.SWITCH(Table3[[#This Row],[Product Type]],"Electric Unicycle","24 kph - 48 kph","Electric Skateboard","29 kph - 45 kph","Electric Scooter","32 kph - 56 kph","")</f>
        <v>32 kph - 56 kph</v>
      </c>
    </row>
    <row r="82" spans="1:26" x14ac:dyDescent="0.3">
      <c r="A82" s="18">
        <v>81</v>
      </c>
      <c r="B82" s="19" t="s">
        <v>45</v>
      </c>
      <c r="C82" s="19" t="s">
        <v>46</v>
      </c>
      <c r="D82" s="27" t="s">
        <v>70</v>
      </c>
      <c r="E82" s="31" t="str" cm="1">
        <f t="array" ref="E82">_xlfn.SWITCH(Table3[[#This Row],[Month]],"January","Q1","February","Q1","March","Q1","April","Q2","May","Q2","June","Q2","July","Q3","August","Q3","September","Q3","October","Q4","November","Q4","December","Q4")</f>
        <v>Q3</v>
      </c>
      <c r="F82" s="19" t="s">
        <v>29</v>
      </c>
      <c r="G82" s="19" t="s">
        <v>30</v>
      </c>
      <c r="H82" s="19" t="s">
        <v>31</v>
      </c>
      <c r="I82" s="20" t="s">
        <v>32</v>
      </c>
      <c r="J82" s="27" t="s">
        <v>53</v>
      </c>
      <c r="K82" s="19" t="s">
        <v>49</v>
      </c>
      <c r="L82" s="28" t="s">
        <v>54</v>
      </c>
      <c r="M82" s="19">
        <v>250</v>
      </c>
      <c r="N82" s="22">
        <v>0</v>
      </c>
      <c r="O82" s="23" t="str">
        <f>TRIM(LEFT(Table3[[#This Row],[Shipping Address]],FIND(",",Table3[[#This Row],[Shipping Address]])-1))</f>
        <v>305 Ringstraße</v>
      </c>
      <c r="P82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Hamburg</v>
      </c>
      <c r="Q82" s="23" t="str">
        <f>TRIM(RIGHT(Table3[[#This Row],[Shipping Address]],LEN(Table3[[#This Row],[Shipping Address]])-FIND(",",Table3[[#This Row],[Shipping Address]],FIND(",",Table3[[#This Row],[Shipping Address]])+1)-1))</f>
        <v>20095</v>
      </c>
      <c r="R82" s="23" t="str" cm="1">
        <f t="array" ref="R82">_xlfn.SWITCH(Table3[[#This Row],[Country Code]],"CN","China","IN","India","DE","Germany","FR","France")</f>
        <v>Germany</v>
      </c>
      <c r="S82" s="23" t="str" cm="1">
        <f t="array" ref="S82">_xlfn.SWITCH(Table3[[#This Row],[Country Code]],"CN","Asia","IN","Asia","DE","Europe","FR","Europe","Other")</f>
        <v>Europe</v>
      </c>
      <c r="T82" s="24" cm="1">
        <f t="array" ref="T82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1045</v>
      </c>
      <c r="U82" s="25">
        <f>Table3[[#This Row],[Units Sold]]*Table3[[#This Row],[Unit Price ]]*(1-Table3[[#This Row],[Discount (%)]]/100)</f>
        <v>261250</v>
      </c>
      <c r="V82" s="19" t="str">
        <f>IF(Table3[[#This Row],[Min Speed]]&lt;&gt;"",ROUND(VALUE(_xlfn.TEXTBEFORE(Table3[[#This Row],[Min Speed]]," mph"))*1.60934,0)&amp;" kph","")</f>
        <v>29 kph</v>
      </c>
      <c r="W82" s="23" t="str">
        <f>ROUND(VALUE(_xlfn.TEXTBEFORE(Table3[[#This Row],[Speed]]," mph"))*1.60934,0)&amp;" kph"</f>
        <v>45 kph</v>
      </c>
      <c r="X82" s="26" t="str">
        <f>IF(OR(Table3[[#This Row],[Min Speed (kph)]]="",Table3[[#This Row],[Speed (kph)]]=""),"",Table3[[#This Row],[Min Speed (kph)]]&amp;" - "&amp;Table3[[#This Row],[Speed (kph)]])</f>
        <v>29 kph - 45 kph</v>
      </c>
      <c r="Y82" s="26" t="str">
        <f>Table3[[#This Row],[Rep Last Name]]&amp;", "&amp;Table3[[#This Row],[Rep First Name]]</f>
        <v>Fischer, Jonas</v>
      </c>
      <c r="Z82" s="26" t="str" cm="1">
        <f t="array" ref="Z82">_xlfn.SWITCH(Table3[[#This Row],[Product Type]],"Electric Unicycle","24 kph - 48 kph","Electric Skateboard","29 kph - 45 kph","Electric Scooter","32 kph - 56 kph","")</f>
        <v>29 kph - 45 kph</v>
      </c>
    </row>
    <row r="83" spans="1:26" x14ac:dyDescent="0.3">
      <c r="A83" s="18">
        <v>82</v>
      </c>
      <c r="B83" s="19" t="s">
        <v>55</v>
      </c>
      <c r="C83" s="19" t="s">
        <v>56</v>
      </c>
      <c r="D83" s="27" t="s">
        <v>70</v>
      </c>
      <c r="E83" s="31" t="str" cm="1">
        <f t="array" ref="E83">_xlfn.SWITCH(Table3[[#This Row],[Month]],"January","Q1","February","Q1","March","Q1","April","Q2","May","Q2","June","Q2","July","Q3","August","Q3","September","Q3","October","Q4","November","Q4","December","Q4")</f>
        <v>Q3</v>
      </c>
      <c r="F83" s="19" t="s">
        <v>16</v>
      </c>
      <c r="G83" s="19" t="s">
        <v>17</v>
      </c>
      <c r="H83" s="19" t="s">
        <v>18</v>
      </c>
      <c r="I83" s="20" t="s">
        <v>19</v>
      </c>
      <c r="J83" s="27" t="s">
        <v>57</v>
      </c>
      <c r="K83" s="19" t="s">
        <v>58</v>
      </c>
      <c r="L83" s="28" t="s">
        <v>59</v>
      </c>
      <c r="M83" s="19">
        <v>160</v>
      </c>
      <c r="N83" s="22">
        <v>0</v>
      </c>
      <c r="O83" s="23" t="str">
        <f>TRIM(LEFT(Table3[[#This Row],[Shipping Address]],FIND(",",Table3[[#This Row],[Shipping Address]])-1))</f>
        <v>56 Boulevard Saint-Germain</v>
      </c>
      <c r="P83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Paris</v>
      </c>
      <c r="Q83" s="23" t="str">
        <f>TRIM(RIGHT(Table3[[#This Row],[Shipping Address]],LEN(Table3[[#This Row],[Shipping Address]])-FIND(",",Table3[[#This Row],[Shipping Address]],FIND(",",Table3[[#This Row],[Shipping Address]])+1)-1))</f>
        <v>75005</v>
      </c>
      <c r="R83" s="23" t="str" cm="1">
        <f t="array" ref="R83">_xlfn.SWITCH(Table3[[#This Row],[Country Code]],"CN","China","IN","India","DE","Germany","FR","France")</f>
        <v>France</v>
      </c>
      <c r="S83" s="23" t="str" cm="1">
        <f t="array" ref="S83">_xlfn.SWITCH(Table3[[#This Row],[Country Code]],"CN","Asia","IN","Asia","DE","Europe","FR","Europe","Other")</f>
        <v>Europe</v>
      </c>
      <c r="T83" s="24" cm="1">
        <f t="array" ref="T83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1210</v>
      </c>
      <c r="U83" s="25">
        <f>Table3[[#This Row],[Units Sold]]*Table3[[#This Row],[Unit Price ]]*(1-Table3[[#This Row],[Discount (%)]]/100)</f>
        <v>193600</v>
      </c>
      <c r="V83" s="19" t="str">
        <f>IF(Table3[[#This Row],[Min Speed]]&lt;&gt;"",ROUND(VALUE(_xlfn.TEXTBEFORE(Table3[[#This Row],[Min Speed]]," mph"))*1.60934,0)&amp;" kph","")</f>
        <v>24 kph</v>
      </c>
      <c r="W83" s="23" t="str">
        <f>ROUND(VALUE(_xlfn.TEXTBEFORE(Table3[[#This Row],[Speed]]," mph"))*1.60934,0)&amp;" kph"</f>
        <v>48 kph</v>
      </c>
      <c r="X83" s="26" t="str">
        <f>IF(OR(Table3[[#This Row],[Min Speed (kph)]]="",Table3[[#This Row],[Speed (kph)]]=""),"",Table3[[#This Row],[Min Speed (kph)]]&amp;" - "&amp;Table3[[#This Row],[Speed (kph)]])</f>
        <v>24 kph - 48 kph</v>
      </c>
      <c r="Y83" s="26" t="str">
        <f>Table3[[#This Row],[Rep Last Name]]&amp;", "&amp;Table3[[#This Row],[Rep First Name]]</f>
        <v>Bernard, Théo</v>
      </c>
      <c r="Z83" s="26" t="str" cm="1">
        <f t="array" ref="Z83">_xlfn.SWITCH(Table3[[#This Row],[Product Type]],"Electric Unicycle","24 kph - 48 kph","Electric Skateboard","29 kph - 45 kph","Electric Scooter","32 kph - 56 kph","")</f>
        <v>24 kph - 48 kph</v>
      </c>
    </row>
    <row r="84" spans="1:26" x14ac:dyDescent="0.3">
      <c r="A84" s="18">
        <v>83</v>
      </c>
      <c r="B84" s="19" t="s">
        <v>55</v>
      </c>
      <c r="C84" s="19" t="s">
        <v>56</v>
      </c>
      <c r="D84" s="27" t="s">
        <v>70</v>
      </c>
      <c r="E84" s="31" t="str" cm="1">
        <f t="array" ref="E84">_xlfn.SWITCH(Table3[[#This Row],[Month]],"January","Q1","February","Q1","March","Q1","April","Q2","May","Q2","June","Q2","July","Q3","August","Q3","September","Q3","October","Q4","November","Q4","December","Q4")</f>
        <v>Q3</v>
      </c>
      <c r="F84" s="19" t="s">
        <v>23</v>
      </c>
      <c r="G84" s="19" t="s">
        <v>24</v>
      </c>
      <c r="H84" s="19" t="s">
        <v>25</v>
      </c>
      <c r="I84" s="20" t="s">
        <v>26</v>
      </c>
      <c r="J84" s="27" t="s">
        <v>61</v>
      </c>
      <c r="K84" s="19" t="s">
        <v>58</v>
      </c>
      <c r="L84" s="28" t="s">
        <v>62</v>
      </c>
      <c r="M84" s="19">
        <v>320</v>
      </c>
      <c r="N84" s="22">
        <v>0</v>
      </c>
      <c r="O84" s="23" t="str">
        <f>TRIM(LEFT(Table3[[#This Row],[Shipping Address]],FIND(",",Table3[[#This Row],[Shipping Address]])-1))</f>
        <v>57 Boulevard Saint-Germain</v>
      </c>
      <c r="P84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Paris</v>
      </c>
      <c r="Q84" s="23" t="str">
        <f>TRIM(RIGHT(Table3[[#This Row],[Shipping Address]],LEN(Table3[[#This Row],[Shipping Address]])-FIND(",",Table3[[#This Row],[Shipping Address]],FIND(",",Table3[[#This Row],[Shipping Address]])+1)-1))</f>
        <v>75005</v>
      </c>
      <c r="R84" s="23" t="str" cm="1">
        <f t="array" ref="R84">_xlfn.SWITCH(Table3[[#This Row],[Country Code]],"CN","China","IN","India","DE","Germany","FR","France")</f>
        <v>France</v>
      </c>
      <c r="S84" s="23" t="str" cm="1">
        <f t="array" ref="S84">_xlfn.SWITCH(Table3[[#This Row],[Country Code]],"CN","Asia","IN","Asia","DE","Europe","FR","Europe","Other")</f>
        <v>Europe</v>
      </c>
      <c r="T84" s="24" cm="1">
        <f t="array" ref="T84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990</v>
      </c>
      <c r="U84" s="25">
        <f>Table3[[#This Row],[Units Sold]]*Table3[[#This Row],[Unit Price ]]*(1-Table3[[#This Row],[Discount (%)]]/100)</f>
        <v>316800</v>
      </c>
      <c r="V84" s="19" t="str">
        <f>IF(Table3[[#This Row],[Min Speed]]&lt;&gt;"",ROUND(VALUE(_xlfn.TEXTBEFORE(Table3[[#This Row],[Min Speed]]," mph"))*1.60934,0)&amp;" kph","")</f>
        <v>32 kph</v>
      </c>
      <c r="W84" s="23" t="str">
        <f>ROUND(VALUE(_xlfn.TEXTBEFORE(Table3[[#This Row],[Speed]]," mph"))*1.60934,0)&amp;" kph"</f>
        <v>56 kph</v>
      </c>
      <c r="X84" s="26" t="str">
        <f>IF(OR(Table3[[#This Row],[Min Speed (kph)]]="",Table3[[#This Row],[Speed (kph)]]=""),"",Table3[[#This Row],[Min Speed (kph)]]&amp;" - "&amp;Table3[[#This Row],[Speed (kph)]])</f>
        <v>32 kph - 56 kph</v>
      </c>
      <c r="Y84" s="26" t="str">
        <f>Table3[[#This Row],[Rep Last Name]]&amp;", "&amp;Table3[[#This Row],[Rep First Name]]</f>
        <v>Bernard, Théo</v>
      </c>
      <c r="Z84" s="26" t="str" cm="1">
        <f t="array" ref="Z84">_xlfn.SWITCH(Table3[[#This Row],[Product Type]],"Electric Unicycle","24 kph - 48 kph","Electric Skateboard","29 kph - 45 kph","Electric Scooter","32 kph - 56 kph","")</f>
        <v>32 kph - 56 kph</v>
      </c>
    </row>
    <row r="85" spans="1:26" x14ac:dyDescent="0.3">
      <c r="A85" s="18">
        <v>84</v>
      </c>
      <c r="B85" s="19" t="s">
        <v>55</v>
      </c>
      <c r="C85" s="19" t="s">
        <v>56</v>
      </c>
      <c r="D85" s="27" t="s">
        <v>70</v>
      </c>
      <c r="E85" s="31" t="str" cm="1">
        <f t="array" ref="E85">_xlfn.SWITCH(Table3[[#This Row],[Month]],"January","Q1","February","Q1","March","Q1","April","Q2","May","Q2","June","Q2","July","Q3","August","Q3","September","Q3","October","Q4","November","Q4","December","Q4")</f>
        <v>Q3</v>
      </c>
      <c r="F85" s="19" t="s">
        <v>29</v>
      </c>
      <c r="G85" s="19" t="s">
        <v>30</v>
      </c>
      <c r="H85" s="19" t="s">
        <v>31</v>
      </c>
      <c r="I85" s="20" t="s">
        <v>32</v>
      </c>
      <c r="J85" s="27" t="s">
        <v>63</v>
      </c>
      <c r="K85" s="19" t="s">
        <v>58</v>
      </c>
      <c r="L85" s="28" t="s">
        <v>64</v>
      </c>
      <c r="M85" s="19">
        <v>300</v>
      </c>
      <c r="N85" s="22">
        <v>0</v>
      </c>
      <c r="O85" s="23" t="str">
        <f>TRIM(LEFT(Table3[[#This Row],[Shipping Address]],FIND(",",Table3[[#This Row],[Shipping Address]])-1))</f>
        <v>58 Boulevard Saint-Germain</v>
      </c>
      <c r="P85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Paris</v>
      </c>
      <c r="Q85" s="23" t="str">
        <f>TRIM(RIGHT(Table3[[#This Row],[Shipping Address]],LEN(Table3[[#This Row],[Shipping Address]])-FIND(",",Table3[[#This Row],[Shipping Address]],FIND(",",Table3[[#This Row],[Shipping Address]])+1)-1))</f>
        <v>75005</v>
      </c>
      <c r="R85" s="23" t="str" cm="1">
        <f t="array" ref="R85">_xlfn.SWITCH(Table3[[#This Row],[Country Code]],"CN","China","IN","India","DE","Germany","FR","France")</f>
        <v>France</v>
      </c>
      <c r="S85" s="23" t="str" cm="1">
        <f t="array" ref="S85">_xlfn.SWITCH(Table3[[#This Row],[Country Code]],"CN","Asia","IN","Asia","DE","Europe","FR","Europe","Other")</f>
        <v>Europe</v>
      </c>
      <c r="T85" s="24" cm="1">
        <f t="array" ref="T85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1155</v>
      </c>
      <c r="U85" s="25">
        <f>Table3[[#This Row],[Units Sold]]*Table3[[#This Row],[Unit Price ]]*(1-Table3[[#This Row],[Discount (%)]]/100)</f>
        <v>346500</v>
      </c>
      <c r="V85" s="19" t="str">
        <f>IF(Table3[[#This Row],[Min Speed]]&lt;&gt;"",ROUND(VALUE(_xlfn.TEXTBEFORE(Table3[[#This Row],[Min Speed]]," mph"))*1.60934,0)&amp;" kph","")</f>
        <v>29 kph</v>
      </c>
      <c r="W85" s="23" t="str">
        <f>ROUND(VALUE(_xlfn.TEXTBEFORE(Table3[[#This Row],[Speed]]," mph"))*1.60934,0)&amp;" kph"</f>
        <v>45 kph</v>
      </c>
      <c r="X85" s="26" t="str">
        <f>IF(OR(Table3[[#This Row],[Min Speed (kph)]]="",Table3[[#This Row],[Speed (kph)]]=""),"",Table3[[#This Row],[Min Speed (kph)]]&amp;" - "&amp;Table3[[#This Row],[Speed (kph)]])</f>
        <v>29 kph - 45 kph</v>
      </c>
      <c r="Y85" s="26" t="str">
        <f>Table3[[#This Row],[Rep Last Name]]&amp;", "&amp;Table3[[#This Row],[Rep First Name]]</f>
        <v>Bernard, Théo</v>
      </c>
      <c r="Z85" s="26" t="str" cm="1">
        <f t="array" ref="Z85">_xlfn.SWITCH(Table3[[#This Row],[Product Type]],"Electric Unicycle","24 kph - 48 kph","Electric Skateboard","29 kph - 45 kph","Electric Scooter","32 kph - 56 kph","")</f>
        <v>29 kph - 45 kph</v>
      </c>
    </row>
    <row r="86" spans="1:26" x14ac:dyDescent="0.3">
      <c r="A86" s="18">
        <v>85</v>
      </c>
      <c r="B86" s="19" t="s">
        <v>13</v>
      </c>
      <c r="C86" s="19" t="s">
        <v>14</v>
      </c>
      <c r="D86" s="27" t="s">
        <v>71</v>
      </c>
      <c r="E86" s="31" t="str" cm="1">
        <f t="array" ref="E86">_xlfn.SWITCH(Table3[[#This Row],[Month]],"January","Q1","February","Q1","March","Q1","April","Q2","May","Q2","June","Q2","July","Q3","August","Q3","September","Q3","October","Q4","November","Q4","December","Q4")</f>
        <v>Q3</v>
      </c>
      <c r="F86" s="19" t="s">
        <v>16</v>
      </c>
      <c r="G86" s="19" t="s">
        <v>17</v>
      </c>
      <c r="H86" s="19" t="s">
        <v>18</v>
      </c>
      <c r="I86" s="20" t="s">
        <v>19</v>
      </c>
      <c r="J86" s="27" t="s">
        <v>20</v>
      </c>
      <c r="K86" s="19" t="s">
        <v>21</v>
      </c>
      <c r="L86" s="21" t="s">
        <v>80</v>
      </c>
      <c r="M86" s="19">
        <v>200</v>
      </c>
      <c r="N86" s="22">
        <v>0</v>
      </c>
      <c r="O86" s="23" t="str">
        <f>TRIM(LEFT(Table3[[#This Row],[Shipping Address]],FIND(",",Table3[[#This Row],[Shipping Address]])-1))</f>
        <v>456 Brigade Road</v>
      </c>
      <c r="P86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Bengaluru</v>
      </c>
      <c r="Q86" s="23" t="str">
        <f>TRIM(RIGHT(Table3[[#This Row],[Shipping Address]],LEN(Table3[[#This Row],[Shipping Address]])-FIND(",",Table3[[#This Row],[Shipping Address]],FIND(",",Table3[[#This Row],[Shipping Address]])+1)-1))</f>
        <v>560001</v>
      </c>
      <c r="R86" s="23" t="str" cm="1">
        <f t="array" ref="R86">_xlfn.SWITCH(Table3[[#This Row],[Country Code]],"CN","China","IN","India","DE","Germany","FR","France")</f>
        <v>India</v>
      </c>
      <c r="S86" s="23" t="str" cm="1">
        <f t="array" ref="S86">_xlfn.SWITCH(Table3[[#This Row],[Country Code]],"CN","Asia","IN","Asia","DE","Europe","FR","Europe","Other")</f>
        <v>Asia</v>
      </c>
      <c r="T86" s="24" cm="1">
        <f t="array" ref="T86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360</v>
      </c>
      <c r="U86" s="25">
        <f>Table3[[#This Row],[Units Sold]]*Table3[[#This Row],[Unit Price ]]*(1-Table3[[#This Row],[Discount (%)]]/100)</f>
        <v>72000</v>
      </c>
      <c r="V86" s="19" t="str">
        <f>IF(Table3[[#This Row],[Min Speed]]&lt;&gt;"",ROUND(VALUE(_xlfn.TEXTBEFORE(Table3[[#This Row],[Min Speed]]," mph"))*1.60934,0)&amp;" kph","")</f>
        <v>24 kph</v>
      </c>
      <c r="W86" s="23" t="str">
        <f>ROUND(VALUE(_xlfn.TEXTBEFORE(Table3[[#This Row],[Speed]]," mph"))*1.60934,0)&amp;" kph"</f>
        <v>48 kph</v>
      </c>
      <c r="X86" s="26" t="str">
        <f>IF(OR(Table3[[#This Row],[Min Speed (kph)]]="",Table3[[#This Row],[Speed (kph)]]=""),"",Table3[[#This Row],[Min Speed (kph)]]&amp;" - "&amp;Table3[[#This Row],[Speed (kph)]])</f>
        <v>24 kph - 48 kph</v>
      </c>
      <c r="Y86" s="26" t="str">
        <f>Table3[[#This Row],[Rep Last Name]]&amp;", "&amp;Table3[[#This Row],[Rep First Name]]</f>
        <v>Joshi, Sanya</v>
      </c>
      <c r="Z86" s="26" t="str" cm="1">
        <f t="array" ref="Z86">_xlfn.SWITCH(Table3[[#This Row],[Product Type]],"Electric Unicycle","24 kph - 48 kph","Electric Skateboard","29 kph - 45 kph","Electric Scooter","32 kph - 56 kph","")</f>
        <v>24 kph - 48 kph</v>
      </c>
    </row>
    <row r="87" spans="1:26" x14ac:dyDescent="0.3">
      <c r="A87" s="18">
        <v>86</v>
      </c>
      <c r="B87" s="19" t="s">
        <v>13</v>
      </c>
      <c r="C87" s="19" t="s">
        <v>14</v>
      </c>
      <c r="D87" s="27" t="s">
        <v>71</v>
      </c>
      <c r="E87" s="31" t="str" cm="1">
        <f t="array" ref="E87">_xlfn.SWITCH(Table3[[#This Row],[Month]],"January","Q1","February","Q1","March","Q1","April","Q2","May","Q2","June","Q2","July","Q3","August","Q3","September","Q3","October","Q4","November","Q4","December","Q4")</f>
        <v>Q3</v>
      </c>
      <c r="F87" s="19" t="s">
        <v>23</v>
      </c>
      <c r="G87" s="19" t="s">
        <v>24</v>
      </c>
      <c r="H87" s="19" t="s">
        <v>25</v>
      </c>
      <c r="I87" s="20" t="s">
        <v>26</v>
      </c>
      <c r="J87" s="27" t="s">
        <v>27</v>
      </c>
      <c r="K87" s="19" t="s">
        <v>21</v>
      </c>
      <c r="L87" s="21" t="s">
        <v>81</v>
      </c>
      <c r="M87" s="19">
        <v>450</v>
      </c>
      <c r="N87" s="22">
        <v>0</v>
      </c>
      <c r="O87" s="23" t="str">
        <f>TRIM(LEFT(Table3[[#This Row],[Shipping Address]],FIND(",",Table3[[#This Row],[Shipping Address]])-1))</f>
        <v>457 Brigade Road</v>
      </c>
      <c r="P87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Bengaluru</v>
      </c>
      <c r="Q87" s="23" t="str">
        <f>TRIM(RIGHT(Table3[[#This Row],[Shipping Address]],LEN(Table3[[#This Row],[Shipping Address]])-FIND(",",Table3[[#This Row],[Shipping Address]],FIND(",",Table3[[#This Row],[Shipping Address]])+1)-1))</f>
        <v>560001</v>
      </c>
      <c r="R87" s="23" t="str" cm="1">
        <f t="array" ref="R87">_xlfn.SWITCH(Table3[[#This Row],[Country Code]],"CN","China","IN","India","DE","Germany","FR","France")</f>
        <v>India</v>
      </c>
      <c r="S87" s="23" t="str" cm="1">
        <f t="array" ref="S87">_xlfn.SWITCH(Table3[[#This Row],[Country Code]],"CN","Asia","IN","Asia","DE","Europe","FR","Europe","Other")</f>
        <v>Asia</v>
      </c>
      <c r="T87" s="24" cm="1">
        <f t="array" ref="T87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300</v>
      </c>
      <c r="U87" s="25">
        <f>Table3[[#This Row],[Units Sold]]*Table3[[#This Row],[Unit Price ]]*(1-Table3[[#This Row],[Discount (%)]]/100)</f>
        <v>135000</v>
      </c>
      <c r="V87" s="19" t="str">
        <f>IF(Table3[[#This Row],[Min Speed]]&lt;&gt;"",ROUND(VALUE(_xlfn.TEXTBEFORE(Table3[[#This Row],[Min Speed]]," mph"))*1.60934,0)&amp;" kph","")</f>
        <v>32 kph</v>
      </c>
      <c r="W87" s="23" t="str">
        <f>ROUND(VALUE(_xlfn.TEXTBEFORE(Table3[[#This Row],[Speed]]," mph"))*1.60934,0)&amp;" kph"</f>
        <v>56 kph</v>
      </c>
      <c r="X87" s="26" t="str">
        <f>IF(OR(Table3[[#This Row],[Min Speed (kph)]]="",Table3[[#This Row],[Speed (kph)]]=""),"",Table3[[#This Row],[Min Speed (kph)]]&amp;" - "&amp;Table3[[#This Row],[Speed (kph)]])</f>
        <v>32 kph - 56 kph</v>
      </c>
      <c r="Y87" s="26" t="str">
        <f>Table3[[#This Row],[Rep Last Name]]&amp;", "&amp;Table3[[#This Row],[Rep First Name]]</f>
        <v>Joshi, Sanya</v>
      </c>
      <c r="Z87" s="26" t="str" cm="1">
        <f t="array" ref="Z87">_xlfn.SWITCH(Table3[[#This Row],[Product Type]],"Electric Unicycle","24 kph - 48 kph","Electric Skateboard","29 kph - 45 kph","Electric Scooter","32 kph - 56 kph","")</f>
        <v>32 kph - 56 kph</v>
      </c>
    </row>
    <row r="88" spans="1:26" x14ac:dyDescent="0.3">
      <c r="A88" s="18">
        <v>87</v>
      </c>
      <c r="B88" s="19" t="s">
        <v>13</v>
      </c>
      <c r="C88" s="19" t="s">
        <v>14</v>
      </c>
      <c r="D88" s="27" t="s">
        <v>71</v>
      </c>
      <c r="E88" s="31" t="str" cm="1">
        <f t="array" ref="E88">_xlfn.SWITCH(Table3[[#This Row],[Month]],"January","Q1","February","Q1","March","Q1","April","Q2","May","Q2","June","Q2","July","Q3","August","Q3","September","Q3","October","Q4","November","Q4","December","Q4")</f>
        <v>Q3</v>
      </c>
      <c r="F88" s="19" t="s">
        <v>29</v>
      </c>
      <c r="G88" s="19" t="s">
        <v>30</v>
      </c>
      <c r="H88" s="19" t="s">
        <v>31</v>
      </c>
      <c r="I88" s="20" t="s">
        <v>42</v>
      </c>
      <c r="J88" s="27" t="s">
        <v>33</v>
      </c>
      <c r="K88" s="19" t="s">
        <v>21</v>
      </c>
      <c r="L88" s="21" t="s">
        <v>82</v>
      </c>
      <c r="M88" s="19">
        <v>350</v>
      </c>
      <c r="N88" s="22">
        <v>0</v>
      </c>
      <c r="O88" s="23" t="str">
        <f>TRIM(LEFT(Table3[[#This Row],[Shipping Address]],FIND(",",Table3[[#This Row],[Shipping Address]])-1))</f>
        <v>458 Brigade Road</v>
      </c>
      <c r="P88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Bengaluru</v>
      </c>
      <c r="Q88" s="23" t="str">
        <f>TRIM(RIGHT(Table3[[#This Row],[Shipping Address]],LEN(Table3[[#This Row],[Shipping Address]])-FIND(",",Table3[[#This Row],[Shipping Address]],FIND(",",Table3[[#This Row],[Shipping Address]])+1)-1))</f>
        <v>560001</v>
      </c>
      <c r="R88" s="23" t="str" cm="1">
        <f t="array" ref="R88">_xlfn.SWITCH(Table3[[#This Row],[Country Code]],"CN","China","IN","India","DE","Germany","FR","France")</f>
        <v>India</v>
      </c>
      <c r="S88" s="23" t="str" cm="1">
        <f t="array" ref="S88">_xlfn.SWITCH(Table3[[#This Row],[Country Code]],"CN","Asia","IN","Asia","DE","Europe","FR","Europe","Other")</f>
        <v>Asia</v>
      </c>
      <c r="T88" s="24" cm="1">
        <f t="array" ref="T88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264</v>
      </c>
      <c r="U88" s="25">
        <f>Table3[[#This Row],[Units Sold]]*Table3[[#This Row],[Unit Price ]]*(1-Table3[[#This Row],[Discount (%)]]/100)</f>
        <v>92400</v>
      </c>
      <c r="V88" s="19" t="str">
        <f>IF(Table3[[#This Row],[Min Speed]]&lt;&gt;"",ROUND(VALUE(_xlfn.TEXTBEFORE(Table3[[#This Row],[Min Speed]]," mph"))*1.60934,0)&amp;" kph","")</f>
        <v>29 kph</v>
      </c>
      <c r="W88" s="23" t="str">
        <f>ROUND(VALUE(_xlfn.TEXTBEFORE(Table3[[#This Row],[Speed]]," mph"))*1.60934,0)&amp;" kph"</f>
        <v>45 kph</v>
      </c>
      <c r="X88" s="26" t="str">
        <f>IF(OR(Table3[[#This Row],[Min Speed (kph)]]="",Table3[[#This Row],[Speed (kph)]]=""),"",Table3[[#This Row],[Min Speed (kph)]]&amp;" - "&amp;Table3[[#This Row],[Speed (kph)]])</f>
        <v>29 kph - 45 kph</v>
      </c>
      <c r="Y88" s="26" t="str">
        <f>Table3[[#This Row],[Rep Last Name]]&amp;", "&amp;Table3[[#This Row],[Rep First Name]]</f>
        <v>Joshi, Sanya</v>
      </c>
      <c r="Z88" s="26" t="str" cm="1">
        <f t="array" ref="Z88">_xlfn.SWITCH(Table3[[#This Row],[Product Type]],"Electric Unicycle","24 kph - 48 kph","Electric Skateboard","29 kph - 45 kph","Electric Scooter","32 kph - 56 kph","")</f>
        <v>29 kph - 45 kph</v>
      </c>
    </row>
    <row r="89" spans="1:26" x14ac:dyDescent="0.3">
      <c r="A89" s="18">
        <v>88</v>
      </c>
      <c r="B89" s="19" t="s">
        <v>35</v>
      </c>
      <c r="C89" s="19" t="s">
        <v>36</v>
      </c>
      <c r="D89" s="27" t="s">
        <v>71</v>
      </c>
      <c r="E89" s="31" t="str" cm="1">
        <f t="array" ref="E89">_xlfn.SWITCH(Table3[[#This Row],[Month]],"January","Q1","February","Q1","March","Q1","April","Q2","May","Q2","June","Q2","July","Q3","August","Q3","September","Q3","October","Q4","November","Q4","December","Q4")</f>
        <v>Q3</v>
      </c>
      <c r="F89" s="19" t="s">
        <v>16</v>
      </c>
      <c r="G89" s="19"/>
      <c r="H89" s="19" t="s">
        <v>18</v>
      </c>
      <c r="I89" s="20" t="s">
        <v>19</v>
      </c>
      <c r="J89" s="27" t="s">
        <v>37</v>
      </c>
      <c r="K89" s="19" t="s">
        <v>38</v>
      </c>
      <c r="L89" s="21" t="s">
        <v>83</v>
      </c>
      <c r="M89" s="19">
        <v>700</v>
      </c>
      <c r="N89" s="22">
        <v>0</v>
      </c>
      <c r="O89" s="23" t="str">
        <f>TRIM(LEFT(Table3[[#This Row],[Shipping Address]],FIND(",",Table3[[#This Row],[Shipping Address]])-1))</f>
        <v>99 Nanjing Road</v>
      </c>
      <c r="P89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Shanghai</v>
      </c>
      <c r="Q89" s="23" t="str">
        <f>TRIM(RIGHT(Table3[[#This Row],[Shipping Address]],LEN(Table3[[#This Row],[Shipping Address]])-FIND(",",Table3[[#This Row],[Shipping Address]],FIND(",",Table3[[#This Row],[Shipping Address]])+1)-1))</f>
        <v>200001</v>
      </c>
      <c r="R89" s="23" t="str" cm="1">
        <f t="array" ref="R89">_xlfn.SWITCH(Table3[[#This Row],[Country Code]],"CN","China","IN","India","DE","Germany","FR","France")</f>
        <v>China</v>
      </c>
      <c r="S89" s="23" t="str" cm="1">
        <f t="array" ref="S89">_xlfn.SWITCH(Table3[[#This Row],[Country Code]],"CN","Asia","IN","Asia","DE","Europe","FR","Europe","Other")</f>
        <v>Asia</v>
      </c>
      <c r="T89" s="24" cm="1">
        <f t="array" ref="T89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750</v>
      </c>
      <c r="U89" s="25">
        <f>Table3[[#This Row],[Units Sold]]*Table3[[#This Row],[Unit Price ]]*(1-Table3[[#This Row],[Discount (%)]]/100)</f>
        <v>525000</v>
      </c>
      <c r="V89" s="19" t="str">
        <f>IF(Table3[[#This Row],[Min Speed]]&lt;&gt;"",ROUND(VALUE(_xlfn.TEXTBEFORE(Table3[[#This Row],[Min Speed]]," mph"))*1.60934,0)&amp;" kph","")</f>
        <v/>
      </c>
      <c r="W89" s="23" t="str">
        <f>ROUND(VALUE(_xlfn.TEXTBEFORE(Table3[[#This Row],[Speed]]," mph"))*1.60934,0)&amp;" kph"</f>
        <v>48 kph</v>
      </c>
      <c r="X89" s="26" t="str">
        <f>IF(OR(Table3[[#This Row],[Min Speed (kph)]]="",Table3[[#This Row],[Speed (kph)]]=""),"",Table3[[#This Row],[Min Speed (kph)]]&amp;" - "&amp;Table3[[#This Row],[Speed (kph)]])</f>
        <v/>
      </c>
      <c r="Y89" s="26" t="str">
        <f>Table3[[#This Row],[Rep Last Name]]&amp;", "&amp;Table3[[#This Row],[Rep First Name]]</f>
        <v>Liu, Fang</v>
      </c>
      <c r="Z89" s="26" t="str" cm="1">
        <f t="array" ref="Z89">_xlfn.SWITCH(Table3[[#This Row],[Product Type]],"Electric Unicycle","24 kph - 48 kph","Electric Skateboard","29 kph - 45 kph","Electric Scooter","32 kph - 56 kph","")</f>
        <v>24 kph - 48 kph</v>
      </c>
    </row>
    <row r="90" spans="1:26" x14ac:dyDescent="0.3">
      <c r="A90" s="18">
        <v>89</v>
      </c>
      <c r="B90" s="19" t="s">
        <v>35</v>
      </c>
      <c r="C90" s="19" t="s">
        <v>36</v>
      </c>
      <c r="D90" s="27" t="s">
        <v>71</v>
      </c>
      <c r="E90" s="31" t="str" cm="1">
        <f t="array" ref="E90">_xlfn.SWITCH(Table3[[#This Row],[Month]],"January","Q1","February","Q1","March","Q1","April","Q2","May","Q2","June","Q2","July","Q3","August","Q3","September","Q3","October","Q4","November","Q4","December","Q4")</f>
        <v>Q3</v>
      </c>
      <c r="F90" s="19" t="s">
        <v>23</v>
      </c>
      <c r="G90" s="19" t="s">
        <v>24</v>
      </c>
      <c r="H90" s="19" t="s">
        <v>25</v>
      </c>
      <c r="I90" s="20" t="s">
        <v>26</v>
      </c>
      <c r="J90" s="27" t="s">
        <v>40</v>
      </c>
      <c r="K90" s="19" t="s">
        <v>38</v>
      </c>
      <c r="L90" s="21" t="s">
        <v>84</v>
      </c>
      <c r="M90" s="19">
        <v>1600</v>
      </c>
      <c r="N90" s="22">
        <v>0</v>
      </c>
      <c r="O90" s="23" t="str">
        <f>TRIM(LEFT(Table3[[#This Row],[Shipping Address]],FIND(",",Table3[[#This Row],[Shipping Address]])-1))</f>
        <v>100 Nanjing Road</v>
      </c>
      <c r="P90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Shanghai</v>
      </c>
      <c r="Q90" s="23" t="str">
        <f>TRIM(RIGHT(Table3[[#This Row],[Shipping Address]],LEN(Table3[[#This Row],[Shipping Address]])-FIND(",",Table3[[#This Row],[Shipping Address]],FIND(",",Table3[[#This Row],[Shipping Address]])+1)-1))</f>
        <v>200001</v>
      </c>
      <c r="R90" s="23" t="str" cm="1">
        <f t="array" ref="R90">_xlfn.SWITCH(Table3[[#This Row],[Country Code]],"CN","China","IN","India","DE","Germany","FR","France")</f>
        <v>China</v>
      </c>
      <c r="S90" s="23" t="str" cm="1">
        <f t="array" ref="S90">_xlfn.SWITCH(Table3[[#This Row],[Country Code]],"CN","Asia","IN","Asia","DE","Europe","FR","Europe","Other")</f>
        <v>Asia</v>
      </c>
      <c r="T90" s="24" cm="1">
        <f t="array" ref="T90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525</v>
      </c>
      <c r="U90" s="25">
        <f>Table3[[#This Row],[Units Sold]]*Table3[[#This Row],[Unit Price ]]*(1-Table3[[#This Row],[Discount (%)]]/100)</f>
        <v>840000</v>
      </c>
      <c r="V90" s="19" t="str">
        <f>IF(Table3[[#This Row],[Min Speed]]&lt;&gt;"",ROUND(VALUE(_xlfn.TEXTBEFORE(Table3[[#This Row],[Min Speed]]," mph"))*1.60934,0)&amp;" kph","")</f>
        <v>32 kph</v>
      </c>
      <c r="W90" s="23" t="str">
        <f>ROUND(VALUE(_xlfn.TEXTBEFORE(Table3[[#This Row],[Speed]]," mph"))*1.60934,0)&amp;" kph"</f>
        <v>56 kph</v>
      </c>
      <c r="X90" s="26" t="str">
        <f>IF(OR(Table3[[#This Row],[Min Speed (kph)]]="",Table3[[#This Row],[Speed (kph)]]=""),"",Table3[[#This Row],[Min Speed (kph)]]&amp;" - "&amp;Table3[[#This Row],[Speed (kph)]])</f>
        <v>32 kph - 56 kph</v>
      </c>
      <c r="Y90" s="26" t="str">
        <f>Table3[[#This Row],[Rep Last Name]]&amp;", "&amp;Table3[[#This Row],[Rep First Name]]</f>
        <v>Liu, Fang</v>
      </c>
      <c r="Z90" s="26" t="str" cm="1">
        <f t="array" ref="Z90">_xlfn.SWITCH(Table3[[#This Row],[Product Type]],"Electric Unicycle","24 kph - 48 kph","Electric Skateboard","29 kph - 45 kph","Electric Scooter","32 kph - 56 kph","")</f>
        <v>32 kph - 56 kph</v>
      </c>
    </row>
    <row r="91" spans="1:26" x14ac:dyDescent="0.3">
      <c r="A91" s="18">
        <v>90</v>
      </c>
      <c r="B91" s="19" t="s">
        <v>35</v>
      </c>
      <c r="C91" s="19" t="s">
        <v>36</v>
      </c>
      <c r="D91" s="27" t="s">
        <v>71</v>
      </c>
      <c r="E91" s="31" t="str" cm="1">
        <f t="array" ref="E91">_xlfn.SWITCH(Table3[[#This Row],[Month]],"January","Q1","February","Q1","March","Q1","April","Q2","May","Q2","June","Q2","July","Q3","August","Q3","September","Q3","October","Q4","November","Q4","December","Q4")</f>
        <v>Q3</v>
      </c>
      <c r="F91" s="19" t="s">
        <v>29</v>
      </c>
      <c r="G91" s="19" t="s">
        <v>30</v>
      </c>
      <c r="H91" s="19" t="s">
        <v>31</v>
      </c>
      <c r="I91" s="20" t="s">
        <v>32</v>
      </c>
      <c r="J91" s="27" t="s">
        <v>43</v>
      </c>
      <c r="K91" s="19" t="s">
        <v>38</v>
      </c>
      <c r="L91" s="21" t="s">
        <v>85</v>
      </c>
      <c r="M91" s="19">
        <v>1000</v>
      </c>
      <c r="N91" s="22">
        <v>0</v>
      </c>
      <c r="O91" s="23" t="str">
        <f>TRIM(LEFT(Table3[[#This Row],[Shipping Address]],FIND(",",Table3[[#This Row],[Shipping Address]])-1))</f>
        <v>101 Nanjing Road</v>
      </c>
      <c r="P91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Shanghai</v>
      </c>
      <c r="Q91" s="23" t="str">
        <f>TRIM(RIGHT(Table3[[#This Row],[Shipping Address]],LEN(Table3[[#This Row],[Shipping Address]])-FIND(",",Table3[[#This Row],[Shipping Address]],FIND(",",Table3[[#This Row],[Shipping Address]])+1)-1))</f>
        <v>200001</v>
      </c>
      <c r="R91" s="23" t="str" cm="1">
        <f t="array" ref="R91">_xlfn.SWITCH(Table3[[#This Row],[Country Code]],"CN","China","IN","India","DE","Germany","FR","France")</f>
        <v>China</v>
      </c>
      <c r="S91" s="23" t="str" cm="1">
        <f t="array" ref="S91">_xlfn.SWITCH(Table3[[#This Row],[Country Code]],"CN","Asia","IN","Asia","DE","Europe","FR","Europe","Other")</f>
        <v>Asia</v>
      </c>
      <c r="T91" s="24" cm="1">
        <f t="array" ref="T91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630</v>
      </c>
      <c r="U91" s="25">
        <f>Table3[[#This Row],[Units Sold]]*Table3[[#This Row],[Unit Price ]]*(1-Table3[[#This Row],[Discount (%)]]/100)</f>
        <v>630000</v>
      </c>
      <c r="V91" s="19" t="str">
        <f>IF(Table3[[#This Row],[Min Speed]]&lt;&gt;"",ROUND(VALUE(_xlfn.TEXTBEFORE(Table3[[#This Row],[Min Speed]]," mph"))*1.60934,0)&amp;" kph","")</f>
        <v>29 kph</v>
      </c>
      <c r="W91" s="23" t="str">
        <f>ROUND(VALUE(_xlfn.TEXTBEFORE(Table3[[#This Row],[Speed]]," mph"))*1.60934,0)&amp;" kph"</f>
        <v>45 kph</v>
      </c>
      <c r="X91" s="26" t="str">
        <f>IF(OR(Table3[[#This Row],[Min Speed (kph)]]="",Table3[[#This Row],[Speed (kph)]]=""),"",Table3[[#This Row],[Min Speed (kph)]]&amp;" - "&amp;Table3[[#This Row],[Speed (kph)]])</f>
        <v>29 kph - 45 kph</v>
      </c>
      <c r="Y91" s="26" t="str">
        <f>Table3[[#This Row],[Rep Last Name]]&amp;", "&amp;Table3[[#This Row],[Rep First Name]]</f>
        <v>Liu, Fang</v>
      </c>
      <c r="Z91" s="26" t="str" cm="1">
        <f t="array" ref="Z91">_xlfn.SWITCH(Table3[[#This Row],[Product Type]],"Electric Unicycle","24 kph - 48 kph","Electric Skateboard","29 kph - 45 kph","Electric Scooter","32 kph - 56 kph","")</f>
        <v>29 kph - 45 kph</v>
      </c>
    </row>
    <row r="92" spans="1:26" x14ac:dyDescent="0.3">
      <c r="A92" s="18">
        <v>91</v>
      </c>
      <c r="B92" s="19" t="s">
        <v>45</v>
      </c>
      <c r="C92" s="19" t="s">
        <v>46</v>
      </c>
      <c r="D92" s="27" t="s">
        <v>71</v>
      </c>
      <c r="E92" s="31" t="str" cm="1">
        <f t="array" ref="E92">_xlfn.SWITCH(Table3[[#This Row],[Month]],"January","Q1","February","Q1","March","Q1","April","Q2","May","Q2","June","Q2","July","Q3","August","Q3","September","Q3","October","Q4","November","Q4","December","Q4")</f>
        <v>Q3</v>
      </c>
      <c r="F92" s="19" t="s">
        <v>16</v>
      </c>
      <c r="G92" s="19" t="s">
        <v>17</v>
      </c>
      <c r="H92" s="19" t="s">
        <v>18</v>
      </c>
      <c r="I92" s="20" t="s">
        <v>19</v>
      </c>
      <c r="J92" s="27" t="s">
        <v>48</v>
      </c>
      <c r="K92" s="19" t="s">
        <v>49</v>
      </c>
      <c r="L92" s="28" t="s">
        <v>50</v>
      </c>
      <c r="M92" s="19">
        <v>180</v>
      </c>
      <c r="N92" s="22">
        <v>0</v>
      </c>
      <c r="O92" s="23" t="str">
        <f>TRIM(LEFT(Table3[[#This Row],[Shipping Address]],FIND(",",Table3[[#This Row],[Shipping Address]])-1))</f>
        <v>303 Ringstraße</v>
      </c>
      <c r="P92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Hamburg</v>
      </c>
      <c r="Q92" s="23" t="str">
        <f>TRIM(RIGHT(Table3[[#This Row],[Shipping Address]],LEN(Table3[[#This Row],[Shipping Address]])-FIND(",",Table3[[#This Row],[Shipping Address]],FIND(",",Table3[[#This Row],[Shipping Address]])+1)-1))</f>
        <v>20095</v>
      </c>
      <c r="R92" s="23" t="str" cm="1">
        <f t="array" ref="R92">_xlfn.SWITCH(Table3[[#This Row],[Country Code]],"CN","China","IN","India","DE","Germany","FR","France")</f>
        <v>Germany</v>
      </c>
      <c r="S92" s="23" t="str" cm="1">
        <f t="array" ref="S92">_xlfn.SWITCH(Table3[[#This Row],[Country Code]],"CN","Asia","IN","Asia","DE","Europe","FR","Europe","Other")</f>
        <v>Europe</v>
      </c>
      <c r="T92" s="24" cm="1">
        <f t="array" ref="T92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1100</v>
      </c>
      <c r="U92" s="25">
        <f>Table3[[#This Row],[Units Sold]]*Table3[[#This Row],[Unit Price ]]*(1-Table3[[#This Row],[Discount (%)]]/100)</f>
        <v>198000</v>
      </c>
      <c r="V92" s="19" t="str">
        <f>IF(Table3[[#This Row],[Min Speed]]&lt;&gt;"",ROUND(VALUE(_xlfn.TEXTBEFORE(Table3[[#This Row],[Min Speed]]," mph"))*1.60934,0)&amp;" kph","")</f>
        <v>24 kph</v>
      </c>
      <c r="W92" s="23" t="str">
        <f>ROUND(VALUE(_xlfn.TEXTBEFORE(Table3[[#This Row],[Speed]]," mph"))*1.60934,0)&amp;" kph"</f>
        <v>48 kph</v>
      </c>
      <c r="X92" s="26" t="str">
        <f>IF(OR(Table3[[#This Row],[Min Speed (kph)]]="",Table3[[#This Row],[Speed (kph)]]=""),"",Table3[[#This Row],[Min Speed (kph)]]&amp;" - "&amp;Table3[[#This Row],[Speed (kph)]])</f>
        <v>24 kph - 48 kph</v>
      </c>
      <c r="Y92" s="26" t="str">
        <f>Table3[[#This Row],[Rep Last Name]]&amp;", "&amp;Table3[[#This Row],[Rep First Name]]</f>
        <v>Fischer, Jonas</v>
      </c>
      <c r="Z92" s="26" t="str" cm="1">
        <f t="array" ref="Z92">_xlfn.SWITCH(Table3[[#This Row],[Product Type]],"Electric Unicycle","24 kph - 48 kph","Electric Skateboard","29 kph - 45 kph","Electric Scooter","32 kph - 56 kph","")</f>
        <v>24 kph - 48 kph</v>
      </c>
    </row>
    <row r="93" spans="1:26" x14ac:dyDescent="0.3">
      <c r="A93" s="18">
        <v>92</v>
      </c>
      <c r="B93" s="19" t="s">
        <v>45</v>
      </c>
      <c r="C93" s="19" t="s">
        <v>46</v>
      </c>
      <c r="D93" s="27" t="s">
        <v>71</v>
      </c>
      <c r="E93" s="31" t="str" cm="1">
        <f t="array" ref="E93">_xlfn.SWITCH(Table3[[#This Row],[Month]],"January","Q1","February","Q1","March","Q1","April","Q2","May","Q2","June","Q2","July","Q3","August","Q3","September","Q3","October","Q4","November","Q4","December","Q4")</f>
        <v>Q3</v>
      </c>
      <c r="F93" s="19" t="s">
        <v>23</v>
      </c>
      <c r="G93" s="19" t="s">
        <v>24</v>
      </c>
      <c r="H93" s="19" t="s">
        <v>25</v>
      </c>
      <c r="I93" s="20" t="s">
        <v>60</v>
      </c>
      <c r="J93" s="27" t="s">
        <v>51</v>
      </c>
      <c r="K93" s="19" t="s">
        <v>49</v>
      </c>
      <c r="L93" s="28" t="s">
        <v>52</v>
      </c>
      <c r="M93" s="19">
        <v>300</v>
      </c>
      <c r="N93" s="22">
        <v>0</v>
      </c>
      <c r="O93" s="23" t="str">
        <f>TRIM(LEFT(Table3[[#This Row],[Shipping Address]],FIND(",",Table3[[#This Row],[Shipping Address]])-1))</f>
        <v>304 Ringstraße</v>
      </c>
      <c r="P93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Hamburg</v>
      </c>
      <c r="Q93" s="23" t="str">
        <f>TRIM(RIGHT(Table3[[#This Row],[Shipping Address]],LEN(Table3[[#This Row],[Shipping Address]])-FIND(",",Table3[[#This Row],[Shipping Address]],FIND(",",Table3[[#This Row],[Shipping Address]])+1)-1))</f>
        <v>20095</v>
      </c>
      <c r="R93" s="23" t="str" cm="1">
        <f t="array" ref="R93">_xlfn.SWITCH(Table3[[#This Row],[Country Code]],"CN","China","IN","India","DE","Germany","FR","France")</f>
        <v>Germany</v>
      </c>
      <c r="S93" s="23" t="str" cm="1">
        <f t="array" ref="S93">_xlfn.SWITCH(Table3[[#This Row],[Country Code]],"CN","Asia","IN","Asia","DE","Europe","FR","Europe","Other")</f>
        <v>Europe</v>
      </c>
      <c r="T93" s="24" cm="1">
        <f t="array" ref="T93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880</v>
      </c>
      <c r="U93" s="25">
        <f>Table3[[#This Row],[Units Sold]]*Table3[[#This Row],[Unit Price ]]*(1-Table3[[#This Row],[Discount (%)]]/100)</f>
        <v>264000</v>
      </c>
      <c r="V93" s="19" t="str">
        <f>IF(Table3[[#This Row],[Min Speed]]&lt;&gt;"",ROUND(VALUE(_xlfn.TEXTBEFORE(Table3[[#This Row],[Min Speed]]," mph"))*1.60934,0)&amp;" kph","")</f>
        <v>32 kph</v>
      </c>
      <c r="W93" s="23" t="str">
        <f>ROUND(VALUE(_xlfn.TEXTBEFORE(Table3[[#This Row],[Speed]]," mph"))*1.60934,0)&amp;" kph"</f>
        <v>56 kph</v>
      </c>
      <c r="X93" s="26" t="str">
        <f>IF(OR(Table3[[#This Row],[Min Speed (kph)]]="",Table3[[#This Row],[Speed (kph)]]=""),"",Table3[[#This Row],[Min Speed (kph)]]&amp;" - "&amp;Table3[[#This Row],[Speed (kph)]])</f>
        <v>32 kph - 56 kph</v>
      </c>
      <c r="Y93" s="26" t="str">
        <f>Table3[[#This Row],[Rep Last Name]]&amp;", "&amp;Table3[[#This Row],[Rep First Name]]</f>
        <v>Fischer, Jonas</v>
      </c>
      <c r="Z93" s="26" t="str" cm="1">
        <f t="array" ref="Z93">_xlfn.SWITCH(Table3[[#This Row],[Product Type]],"Electric Unicycle","24 kph - 48 kph","Electric Skateboard","29 kph - 45 kph","Electric Scooter","32 kph - 56 kph","")</f>
        <v>32 kph - 56 kph</v>
      </c>
    </row>
    <row r="94" spans="1:26" x14ac:dyDescent="0.3">
      <c r="A94" s="18">
        <v>93</v>
      </c>
      <c r="B94" s="19" t="s">
        <v>45</v>
      </c>
      <c r="C94" s="19" t="s">
        <v>46</v>
      </c>
      <c r="D94" s="27" t="s">
        <v>71</v>
      </c>
      <c r="E94" s="31" t="str" cm="1">
        <f t="array" ref="E94">_xlfn.SWITCH(Table3[[#This Row],[Month]],"January","Q1","February","Q1","March","Q1","April","Q2","May","Q2","June","Q2","July","Q3","August","Q3","September","Q3","October","Q4","November","Q4","December","Q4")</f>
        <v>Q3</v>
      </c>
      <c r="F94" s="19" t="s">
        <v>29</v>
      </c>
      <c r="G94" s="19" t="s">
        <v>30</v>
      </c>
      <c r="H94" s="19" t="s">
        <v>31</v>
      </c>
      <c r="I94" s="20" t="s">
        <v>32</v>
      </c>
      <c r="J94" s="27" t="s">
        <v>53</v>
      </c>
      <c r="K94" s="19" t="s">
        <v>49</v>
      </c>
      <c r="L94" s="28" t="s">
        <v>54</v>
      </c>
      <c r="M94" s="19">
        <v>230</v>
      </c>
      <c r="N94" s="22">
        <v>0</v>
      </c>
      <c r="O94" s="23" t="str">
        <f>TRIM(LEFT(Table3[[#This Row],[Shipping Address]],FIND(",",Table3[[#This Row],[Shipping Address]])-1))</f>
        <v>305 Ringstraße</v>
      </c>
      <c r="P94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Hamburg</v>
      </c>
      <c r="Q94" s="23" t="str">
        <f>TRIM(RIGHT(Table3[[#This Row],[Shipping Address]],LEN(Table3[[#This Row],[Shipping Address]])-FIND(",",Table3[[#This Row],[Shipping Address]],FIND(",",Table3[[#This Row],[Shipping Address]])+1)-1))</f>
        <v>20095</v>
      </c>
      <c r="R94" s="23" t="str" cm="1">
        <f t="array" ref="R94">_xlfn.SWITCH(Table3[[#This Row],[Country Code]],"CN","China","IN","India","DE","Germany","FR","France")</f>
        <v>Germany</v>
      </c>
      <c r="S94" s="23" t="str" cm="1">
        <f t="array" ref="S94">_xlfn.SWITCH(Table3[[#This Row],[Country Code]],"CN","Asia","IN","Asia","DE","Europe","FR","Europe","Other")</f>
        <v>Europe</v>
      </c>
      <c r="T94" s="24" cm="1">
        <f t="array" ref="T94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1045</v>
      </c>
      <c r="U94" s="25">
        <f>Table3[[#This Row],[Units Sold]]*Table3[[#This Row],[Unit Price ]]*(1-Table3[[#This Row],[Discount (%)]]/100)</f>
        <v>240350</v>
      </c>
      <c r="V94" s="19" t="str">
        <f>IF(Table3[[#This Row],[Min Speed]]&lt;&gt;"",ROUND(VALUE(_xlfn.TEXTBEFORE(Table3[[#This Row],[Min Speed]]," mph"))*1.60934,0)&amp;" kph","")</f>
        <v>29 kph</v>
      </c>
      <c r="W94" s="23" t="str">
        <f>ROUND(VALUE(_xlfn.TEXTBEFORE(Table3[[#This Row],[Speed]]," mph"))*1.60934,0)&amp;" kph"</f>
        <v>45 kph</v>
      </c>
      <c r="X94" s="26" t="str">
        <f>IF(OR(Table3[[#This Row],[Min Speed (kph)]]="",Table3[[#This Row],[Speed (kph)]]=""),"",Table3[[#This Row],[Min Speed (kph)]]&amp;" - "&amp;Table3[[#This Row],[Speed (kph)]])</f>
        <v>29 kph - 45 kph</v>
      </c>
      <c r="Y94" s="26" t="str">
        <f>Table3[[#This Row],[Rep Last Name]]&amp;", "&amp;Table3[[#This Row],[Rep First Name]]</f>
        <v>Fischer, Jonas</v>
      </c>
      <c r="Z94" s="26" t="str" cm="1">
        <f t="array" ref="Z94">_xlfn.SWITCH(Table3[[#This Row],[Product Type]],"Electric Unicycle","24 kph - 48 kph","Electric Skateboard","29 kph - 45 kph","Electric Scooter","32 kph - 56 kph","")</f>
        <v>29 kph - 45 kph</v>
      </c>
    </row>
    <row r="95" spans="1:26" x14ac:dyDescent="0.3">
      <c r="A95" s="18">
        <v>94</v>
      </c>
      <c r="B95" s="19" t="s">
        <v>55</v>
      </c>
      <c r="C95" s="19" t="s">
        <v>56</v>
      </c>
      <c r="D95" s="27" t="s">
        <v>71</v>
      </c>
      <c r="E95" s="31" t="str" cm="1">
        <f t="array" ref="E95">_xlfn.SWITCH(Table3[[#This Row],[Month]],"January","Q1","February","Q1","March","Q1","April","Q2","May","Q2","June","Q2","July","Q3","August","Q3","September","Q3","October","Q4","November","Q4","December","Q4")</f>
        <v>Q3</v>
      </c>
      <c r="F95" s="19" t="s">
        <v>16</v>
      </c>
      <c r="G95" s="19" t="s">
        <v>17</v>
      </c>
      <c r="H95" s="19" t="s">
        <v>18</v>
      </c>
      <c r="I95" s="20" t="s">
        <v>19</v>
      </c>
      <c r="J95" s="27" t="s">
        <v>57</v>
      </c>
      <c r="K95" s="19" t="s">
        <v>58</v>
      </c>
      <c r="L95" s="28" t="s">
        <v>59</v>
      </c>
      <c r="M95" s="19">
        <v>150</v>
      </c>
      <c r="N95" s="22">
        <v>0</v>
      </c>
      <c r="O95" s="23" t="str">
        <f>TRIM(LEFT(Table3[[#This Row],[Shipping Address]],FIND(",",Table3[[#This Row],[Shipping Address]])-1))</f>
        <v>56 Boulevard Saint-Germain</v>
      </c>
      <c r="P95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Paris</v>
      </c>
      <c r="Q95" s="23" t="str">
        <f>TRIM(RIGHT(Table3[[#This Row],[Shipping Address]],LEN(Table3[[#This Row],[Shipping Address]])-FIND(",",Table3[[#This Row],[Shipping Address]],FIND(",",Table3[[#This Row],[Shipping Address]])+1)-1))</f>
        <v>75005</v>
      </c>
      <c r="R95" s="23" t="str" cm="1">
        <f t="array" ref="R95">_xlfn.SWITCH(Table3[[#This Row],[Country Code]],"CN","China","IN","India","DE","Germany","FR","France")</f>
        <v>France</v>
      </c>
      <c r="S95" s="23" t="str" cm="1">
        <f t="array" ref="S95">_xlfn.SWITCH(Table3[[#This Row],[Country Code]],"CN","Asia","IN","Asia","DE","Europe","FR","Europe","Other")</f>
        <v>Europe</v>
      </c>
      <c r="T95" s="24" cm="1">
        <f t="array" ref="T95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1210</v>
      </c>
      <c r="U95" s="25">
        <f>Table3[[#This Row],[Units Sold]]*Table3[[#This Row],[Unit Price ]]*(1-Table3[[#This Row],[Discount (%)]]/100)</f>
        <v>181500</v>
      </c>
      <c r="V95" s="19" t="str">
        <f>IF(Table3[[#This Row],[Min Speed]]&lt;&gt;"",ROUND(VALUE(_xlfn.TEXTBEFORE(Table3[[#This Row],[Min Speed]]," mph"))*1.60934,0)&amp;" kph","")</f>
        <v>24 kph</v>
      </c>
      <c r="W95" s="23" t="str">
        <f>ROUND(VALUE(_xlfn.TEXTBEFORE(Table3[[#This Row],[Speed]]," mph"))*1.60934,0)&amp;" kph"</f>
        <v>48 kph</v>
      </c>
      <c r="X95" s="26" t="str">
        <f>IF(OR(Table3[[#This Row],[Min Speed (kph)]]="",Table3[[#This Row],[Speed (kph)]]=""),"",Table3[[#This Row],[Min Speed (kph)]]&amp;" - "&amp;Table3[[#This Row],[Speed (kph)]])</f>
        <v>24 kph - 48 kph</v>
      </c>
      <c r="Y95" s="26" t="str">
        <f>Table3[[#This Row],[Rep Last Name]]&amp;", "&amp;Table3[[#This Row],[Rep First Name]]</f>
        <v>Bernard, Théo</v>
      </c>
      <c r="Z95" s="26" t="str" cm="1">
        <f t="array" ref="Z95">_xlfn.SWITCH(Table3[[#This Row],[Product Type]],"Electric Unicycle","24 kph - 48 kph","Electric Skateboard","29 kph - 45 kph","Electric Scooter","32 kph - 56 kph","")</f>
        <v>24 kph - 48 kph</v>
      </c>
    </row>
    <row r="96" spans="1:26" x14ac:dyDescent="0.3">
      <c r="A96" s="18">
        <v>95</v>
      </c>
      <c r="B96" s="19" t="s">
        <v>55</v>
      </c>
      <c r="C96" s="19" t="s">
        <v>56</v>
      </c>
      <c r="D96" s="27" t="s">
        <v>71</v>
      </c>
      <c r="E96" s="31" t="str" cm="1">
        <f t="array" ref="E96">_xlfn.SWITCH(Table3[[#This Row],[Month]],"January","Q1","February","Q1","March","Q1","April","Q2","May","Q2","June","Q2","July","Q3","August","Q3","September","Q3","October","Q4","November","Q4","December","Q4")</f>
        <v>Q3</v>
      </c>
      <c r="F96" s="19" t="s">
        <v>23</v>
      </c>
      <c r="G96" s="19" t="s">
        <v>24</v>
      </c>
      <c r="H96" s="19" t="s">
        <v>25</v>
      </c>
      <c r="I96" s="20" t="s">
        <v>26</v>
      </c>
      <c r="J96" s="27" t="s">
        <v>61</v>
      </c>
      <c r="K96" s="19" t="s">
        <v>58</v>
      </c>
      <c r="L96" s="28" t="s">
        <v>62</v>
      </c>
      <c r="M96" s="19">
        <v>280</v>
      </c>
      <c r="N96" s="22">
        <v>0</v>
      </c>
      <c r="O96" s="23" t="str">
        <f>TRIM(LEFT(Table3[[#This Row],[Shipping Address]],FIND(",",Table3[[#This Row],[Shipping Address]])-1))</f>
        <v>57 Boulevard Saint-Germain</v>
      </c>
      <c r="P96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Paris</v>
      </c>
      <c r="Q96" s="23" t="str">
        <f>TRIM(RIGHT(Table3[[#This Row],[Shipping Address]],LEN(Table3[[#This Row],[Shipping Address]])-FIND(",",Table3[[#This Row],[Shipping Address]],FIND(",",Table3[[#This Row],[Shipping Address]])+1)-1))</f>
        <v>75005</v>
      </c>
      <c r="R96" s="23" t="str" cm="1">
        <f t="array" ref="R96">_xlfn.SWITCH(Table3[[#This Row],[Country Code]],"CN","China","IN","India","DE","Germany","FR","France")</f>
        <v>France</v>
      </c>
      <c r="S96" s="23" t="str" cm="1">
        <f t="array" ref="S96">_xlfn.SWITCH(Table3[[#This Row],[Country Code]],"CN","Asia","IN","Asia","DE","Europe","FR","Europe","Other")</f>
        <v>Europe</v>
      </c>
      <c r="T96" s="24" cm="1">
        <f t="array" ref="T96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990</v>
      </c>
      <c r="U96" s="25">
        <f>Table3[[#This Row],[Units Sold]]*Table3[[#This Row],[Unit Price ]]*(1-Table3[[#This Row],[Discount (%)]]/100)</f>
        <v>277200</v>
      </c>
      <c r="V96" s="19" t="str">
        <f>IF(Table3[[#This Row],[Min Speed]]&lt;&gt;"",ROUND(VALUE(_xlfn.TEXTBEFORE(Table3[[#This Row],[Min Speed]]," mph"))*1.60934,0)&amp;" kph","")</f>
        <v>32 kph</v>
      </c>
      <c r="W96" s="23" t="str">
        <f>ROUND(VALUE(_xlfn.TEXTBEFORE(Table3[[#This Row],[Speed]]," mph"))*1.60934,0)&amp;" kph"</f>
        <v>56 kph</v>
      </c>
      <c r="X96" s="26" t="str">
        <f>IF(OR(Table3[[#This Row],[Min Speed (kph)]]="",Table3[[#This Row],[Speed (kph)]]=""),"",Table3[[#This Row],[Min Speed (kph)]]&amp;" - "&amp;Table3[[#This Row],[Speed (kph)]])</f>
        <v>32 kph - 56 kph</v>
      </c>
      <c r="Y96" s="26" t="str">
        <f>Table3[[#This Row],[Rep Last Name]]&amp;", "&amp;Table3[[#This Row],[Rep First Name]]</f>
        <v>Bernard, Théo</v>
      </c>
      <c r="Z96" s="26" t="str" cm="1">
        <f t="array" ref="Z96">_xlfn.SWITCH(Table3[[#This Row],[Product Type]],"Electric Unicycle","24 kph - 48 kph","Electric Skateboard","29 kph - 45 kph","Electric Scooter","32 kph - 56 kph","")</f>
        <v>32 kph - 56 kph</v>
      </c>
    </row>
    <row r="97" spans="1:26" x14ac:dyDescent="0.3">
      <c r="A97" s="18">
        <v>96</v>
      </c>
      <c r="B97" s="19" t="s">
        <v>55</v>
      </c>
      <c r="C97" s="19" t="s">
        <v>56</v>
      </c>
      <c r="D97" s="27" t="s">
        <v>71</v>
      </c>
      <c r="E97" s="31" t="str" cm="1">
        <f t="array" ref="E97">_xlfn.SWITCH(Table3[[#This Row],[Month]],"January","Q1","February","Q1","March","Q1","April","Q2","May","Q2","June","Q2","July","Q3","August","Q3","September","Q3","October","Q4","November","Q4","December","Q4")</f>
        <v>Q3</v>
      </c>
      <c r="F97" s="19" t="s">
        <v>29</v>
      </c>
      <c r="G97" s="19" t="s">
        <v>30</v>
      </c>
      <c r="H97" s="19" t="s">
        <v>31</v>
      </c>
      <c r="I97" s="20" t="s">
        <v>32</v>
      </c>
      <c r="J97" s="27" t="s">
        <v>63</v>
      </c>
      <c r="K97" s="19" t="s">
        <v>58</v>
      </c>
      <c r="L97" s="28" t="s">
        <v>64</v>
      </c>
      <c r="M97" s="19">
        <v>290</v>
      </c>
      <c r="N97" s="22">
        <v>0</v>
      </c>
      <c r="O97" s="23" t="str">
        <f>TRIM(LEFT(Table3[[#This Row],[Shipping Address]],FIND(",",Table3[[#This Row],[Shipping Address]])-1))</f>
        <v>58 Boulevard Saint-Germain</v>
      </c>
      <c r="P97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Paris</v>
      </c>
      <c r="Q97" s="23" t="str">
        <f>TRIM(RIGHT(Table3[[#This Row],[Shipping Address]],LEN(Table3[[#This Row],[Shipping Address]])-FIND(",",Table3[[#This Row],[Shipping Address]],FIND(",",Table3[[#This Row],[Shipping Address]])+1)-1))</f>
        <v>75005</v>
      </c>
      <c r="R97" s="23" t="str" cm="1">
        <f t="array" ref="R97">_xlfn.SWITCH(Table3[[#This Row],[Country Code]],"CN","China","IN","India","DE","Germany","FR","France")</f>
        <v>France</v>
      </c>
      <c r="S97" s="23" t="str" cm="1">
        <f t="array" ref="S97">_xlfn.SWITCH(Table3[[#This Row],[Country Code]],"CN","Asia","IN","Asia","DE","Europe","FR","Europe","Other")</f>
        <v>Europe</v>
      </c>
      <c r="T97" s="24" cm="1">
        <f t="array" ref="T97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1155</v>
      </c>
      <c r="U97" s="25">
        <f>Table3[[#This Row],[Units Sold]]*Table3[[#This Row],[Unit Price ]]*(1-Table3[[#This Row],[Discount (%)]]/100)</f>
        <v>334950</v>
      </c>
      <c r="V97" s="19" t="str">
        <f>IF(Table3[[#This Row],[Min Speed]]&lt;&gt;"",ROUND(VALUE(_xlfn.TEXTBEFORE(Table3[[#This Row],[Min Speed]]," mph"))*1.60934,0)&amp;" kph","")</f>
        <v>29 kph</v>
      </c>
      <c r="W97" s="23" t="str">
        <f>ROUND(VALUE(_xlfn.TEXTBEFORE(Table3[[#This Row],[Speed]]," mph"))*1.60934,0)&amp;" kph"</f>
        <v>45 kph</v>
      </c>
      <c r="X97" s="26" t="str">
        <f>IF(OR(Table3[[#This Row],[Min Speed (kph)]]="",Table3[[#This Row],[Speed (kph)]]=""),"",Table3[[#This Row],[Min Speed (kph)]]&amp;" - "&amp;Table3[[#This Row],[Speed (kph)]])</f>
        <v>29 kph - 45 kph</v>
      </c>
      <c r="Y97" s="26" t="str">
        <f>Table3[[#This Row],[Rep Last Name]]&amp;", "&amp;Table3[[#This Row],[Rep First Name]]</f>
        <v>Bernard, Théo</v>
      </c>
      <c r="Z97" s="26" t="str" cm="1">
        <f t="array" ref="Z97">_xlfn.SWITCH(Table3[[#This Row],[Product Type]],"Electric Unicycle","24 kph - 48 kph","Electric Skateboard","29 kph - 45 kph","Electric Scooter","32 kph - 56 kph","")</f>
        <v>29 kph - 45 kph</v>
      </c>
    </row>
    <row r="98" spans="1:26" x14ac:dyDescent="0.3">
      <c r="A98" s="18">
        <v>97</v>
      </c>
      <c r="B98" s="19" t="s">
        <v>13</v>
      </c>
      <c r="C98" s="19" t="s">
        <v>14</v>
      </c>
      <c r="D98" s="27" t="s">
        <v>72</v>
      </c>
      <c r="E98" s="31" t="str" cm="1">
        <f t="array" ref="E98">_xlfn.SWITCH(Table3[[#This Row],[Month]],"January","Q1","February","Q1","March","Q1","April","Q2","May","Q2","June","Q2","July","Q3","August","Q3","September","Q3","October","Q4","November","Q4","December","Q4")</f>
        <v>Q3</v>
      </c>
      <c r="F98" s="19" t="s">
        <v>16</v>
      </c>
      <c r="G98" s="19" t="s">
        <v>17</v>
      </c>
      <c r="H98" s="19" t="s">
        <v>18</v>
      </c>
      <c r="I98" s="20" t="s">
        <v>19</v>
      </c>
      <c r="J98" s="27" t="s">
        <v>20</v>
      </c>
      <c r="K98" s="19" t="s">
        <v>21</v>
      </c>
      <c r="L98" s="21" t="s">
        <v>80</v>
      </c>
      <c r="M98" s="19">
        <v>180</v>
      </c>
      <c r="N98" s="22">
        <v>0</v>
      </c>
      <c r="O98" s="23" t="str">
        <f>TRIM(LEFT(Table3[[#This Row],[Shipping Address]],FIND(",",Table3[[#This Row],[Shipping Address]])-1))</f>
        <v>456 Brigade Road</v>
      </c>
      <c r="P98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Bengaluru</v>
      </c>
      <c r="Q98" s="23" t="str">
        <f>TRIM(RIGHT(Table3[[#This Row],[Shipping Address]],LEN(Table3[[#This Row],[Shipping Address]])-FIND(",",Table3[[#This Row],[Shipping Address]],FIND(",",Table3[[#This Row],[Shipping Address]])+1)-1))</f>
        <v>560001</v>
      </c>
      <c r="R98" s="23" t="str" cm="1">
        <f t="array" ref="R98">_xlfn.SWITCH(Table3[[#This Row],[Country Code]],"CN","China","IN","India","DE","Germany","FR","France")</f>
        <v>India</v>
      </c>
      <c r="S98" s="23" t="str" cm="1">
        <f t="array" ref="S98">_xlfn.SWITCH(Table3[[#This Row],[Country Code]],"CN","Asia","IN","Asia","DE","Europe","FR","Europe","Other")</f>
        <v>Asia</v>
      </c>
      <c r="T98" s="24" cm="1">
        <f t="array" ref="T98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360</v>
      </c>
      <c r="U98" s="25">
        <f>Table3[[#This Row],[Units Sold]]*Table3[[#This Row],[Unit Price ]]*(1-Table3[[#This Row],[Discount (%)]]/100)</f>
        <v>64800</v>
      </c>
      <c r="V98" s="19" t="str">
        <f>IF(Table3[[#This Row],[Min Speed]]&lt;&gt;"",ROUND(VALUE(_xlfn.TEXTBEFORE(Table3[[#This Row],[Min Speed]]," mph"))*1.60934,0)&amp;" kph","")</f>
        <v>24 kph</v>
      </c>
      <c r="W98" s="23" t="str">
        <f>ROUND(VALUE(_xlfn.TEXTBEFORE(Table3[[#This Row],[Speed]]," mph"))*1.60934,0)&amp;" kph"</f>
        <v>48 kph</v>
      </c>
      <c r="X98" s="26" t="str">
        <f>IF(OR(Table3[[#This Row],[Min Speed (kph)]]="",Table3[[#This Row],[Speed (kph)]]=""),"",Table3[[#This Row],[Min Speed (kph)]]&amp;" - "&amp;Table3[[#This Row],[Speed (kph)]])</f>
        <v>24 kph - 48 kph</v>
      </c>
      <c r="Y98" s="26" t="str">
        <f>Table3[[#This Row],[Rep Last Name]]&amp;", "&amp;Table3[[#This Row],[Rep First Name]]</f>
        <v>Joshi, Sanya</v>
      </c>
      <c r="Z98" s="26" t="str" cm="1">
        <f t="array" ref="Z98">_xlfn.SWITCH(Table3[[#This Row],[Product Type]],"Electric Unicycle","24 kph - 48 kph","Electric Skateboard","29 kph - 45 kph","Electric Scooter","32 kph - 56 kph","")</f>
        <v>24 kph - 48 kph</v>
      </c>
    </row>
    <row r="99" spans="1:26" x14ac:dyDescent="0.3">
      <c r="A99" s="18">
        <v>98</v>
      </c>
      <c r="B99" s="19" t="s">
        <v>13</v>
      </c>
      <c r="C99" s="19" t="s">
        <v>14</v>
      </c>
      <c r="D99" s="27" t="s">
        <v>72</v>
      </c>
      <c r="E99" s="31" t="str" cm="1">
        <f t="array" ref="E99">_xlfn.SWITCH(Table3[[#This Row],[Month]],"January","Q1","February","Q1","March","Q1","April","Q2","May","Q2","June","Q2","July","Q3","August","Q3","September","Q3","October","Q4","November","Q4","December","Q4")</f>
        <v>Q3</v>
      </c>
      <c r="F99" s="19" t="s">
        <v>23</v>
      </c>
      <c r="G99" s="19" t="s">
        <v>24</v>
      </c>
      <c r="H99" s="19" t="s">
        <v>25</v>
      </c>
      <c r="I99" s="20" t="s">
        <v>26</v>
      </c>
      <c r="J99" s="27" t="s">
        <v>27</v>
      </c>
      <c r="K99" s="19" t="s">
        <v>21</v>
      </c>
      <c r="L99" s="21" t="s">
        <v>81</v>
      </c>
      <c r="M99" s="19">
        <v>500</v>
      </c>
      <c r="N99" s="22">
        <v>0</v>
      </c>
      <c r="O99" s="23" t="str">
        <f>TRIM(LEFT(Table3[[#This Row],[Shipping Address]],FIND(",",Table3[[#This Row],[Shipping Address]])-1))</f>
        <v>457 Brigade Road</v>
      </c>
      <c r="P99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Bengaluru</v>
      </c>
      <c r="Q99" s="23" t="str">
        <f>TRIM(RIGHT(Table3[[#This Row],[Shipping Address]],LEN(Table3[[#This Row],[Shipping Address]])-FIND(",",Table3[[#This Row],[Shipping Address]],FIND(",",Table3[[#This Row],[Shipping Address]])+1)-1))</f>
        <v>560001</v>
      </c>
      <c r="R99" s="23" t="str" cm="1">
        <f t="array" ref="R99">_xlfn.SWITCH(Table3[[#This Row],[Country Code]],"CN","China","IN","India","DE","Germany","FR","France")</f>
        <v>India</v>
      </c>
      <c r="S99" s="23" t="str" cm="1">
        <f t="array" ref="S99">_xlfn.SWITCH(Table3[[#This Row],[Country Code]],"CN","Asia","IN","Asia","DE","Europe","FR","Europe","Other")</f>
        <v>Asia</v>
      </c>
      <c r="T99" s="24" cm="1">
        <f t="array" ref="T99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300</v>
      </c>
      <c r="U99" s="25">
        <f>Table3[[#This Row],[Units Sold]]*Table3[[#This Row],[Unit Price ]]*(1-Table3[[#This Row],[Discount (%)]]/100)</f>
        <v>150000</v>
      </c>
      <c r="V99" s="19" t="str">
        <f>IF(Table3[[#This Row],[Min Speed]]&lt;&gt;"",ROUND(VALUE(_xlfn.TEXTBEFORE(Table3[[#This Row],[Min Speed]]," mph"))*1.60934,0)&amp;" kph","")</f>
        <v>32 kph</v>
      </c>
      <c r="W99" s="23" t="str">
        <f>ROUND(VALUE(_xlfn.TEXTBEFORE(Table3[[#This Row],[Speed]]," mph"))*1.60934,0)&amp;" kph"</f>
        <v>56 kph</v>
      </c>
      <c r="X99" s="26" t="str">
        <f>IF(OR(Table3[[#This Row],[Min Speed (kph)]]="",Table3[[#This Row],[Speed (kph)]]=""),"",Table3[[#This Row],[Min Speed (kph)]]&amp;" - "&amp;Table3[[#This Row],[Speed (kph)]])</f>
        <v>32 kph - 56 kph</v>
      </c>
      <c r="Y99" s="26" t="str">
        <f>Table3[[#This Row],[Rep Last Name]]&amp;", "&amp;Table3[[#This Row],[Rep First Name]]</f>
        <v>Joshi, Sanya</v>
      </c>
      <c r="Z99" s="26" t="str" cm="1">
        <f t="array" ref="Z99">_xlfn.SWITCH(Table3[[#This Row],[Product Type]],"Electric Unicycle","24 kph - 48 kph","Electric Skateboard","29 kph - 45 kph","Electric Scooter","32 kph - 56 kph","")</f>
        <v>32 kph - 56 kph</v>
      </c>
    </row>
    <row r="100" spans="1:26" x14ac:dyDescent="0.3">
      <c r="A100" s="18">
        <v>99</v>
      </c>
      <c r="B100" s="19" t="s">
        <v>13</v>
      </c>
      <c r="C100" s="19" t="s">
        <v>14</v>
      </c>
      <c r="D100" s="27" t="s">
        <v>72</v>
      </c>
      <c r="E100" s="31" t="str" cm="1">
        <f t="array" ref="E100">_xlfn.SWITCH(Table3[[#This Row],[Month]],"January","Q1","February","Q1","March","Q1","April","Q2","May","Q2","June","Q2","July","Q3","August","Q3","September","Q3","October","Q4","November","Q4","December","Q4")</f>
        <v>Q3</v>
      </c>
      <c r="F100" s="19" t="s">
        <v>29</v>
      </c>
      <c r="G100" s="19" t="s">
        <v>30</v>
      </c>
      <c r="H100" s="19" t="s">
        <v>31</v>
      </c>
      <c r="I100" s="20" t="s">
        <v>32</v>
      </c>
      <c r="J100" s="27" t="s">
        <v>33</v>
      </c>
      <c r="K100" s="19" t="s">
        <v>21</v>
      </c>
      <c r="L100" s="21" t="s">
        <v>82</v>
      </c>
      <c r="M100" s="19">
        <v>300</v>
      </c>
      <c r="N100" s="22">
        <v>0</v>
      </c>
      <c r="O100" s="23" t="str">
        <f>TRIM(LEFT(Table3[[#This Row],[Shipping Address]],FIND(",",Table3[[#This Row],[Shipping Address]])-1))</f>
        <v>458 Brigade Road</v>
      </c>
      <c r="P100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Bengaluru</v>
      </c>
      <c r="Q100" s="23" t="str">
        <f>TRIM(RIGHT(Table3[[#This Row],[Shipping Address]],LEN(Table3[[#This Row],[Shipping Address]])-FIND(",",Table3[[#This Row],[Shipping Address]],FIND(",",Table3[[#This Row],[Shipping Address]])+1)-1))</f>
        <v>560001</v>
      </c>
      <c r="R100" s="23" t="str" cm="1">
        <f t="array" ref="R100">_xlfn.SWITCH(Table3[[#This Row],[Country Code]],"CN","China","IN","India","DE","Germany","FR","France")</f>
        <v>India</v>
      </c>
      <c r="S100" s="23" t="str" cm="1">
        <f t="array" ref="S100">_xlfn.SWITCH(Table3[[#This Row],[Country Code]],"CN","Asia","IN","Asia","DE","Europe","FR","Europe","Other")</f>
        <v>Asia</v>
      </c>
      <c r="T100" s="24" cm="1">
        <f t="array" ref="T100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264</v>
      </c>
      <c r="U100" s="25">
        <f>Table3[[#This Row],[Units Sold]]*Table3[[#This Row],[Unit Price ]]*(1-Table3[[#This Row],[Discount (%)]]/100)</f>
        <v>79200</v>
      </c>
      <c r="V100" s="19" t="str">
        <f>IF(Table3[[#This Row],[Min Speed]]&lt;&gt;"",ROUND(VALUE(_xlfn.TEXTBEFORE(Table3[[#This Row],[Min Speed]]," mph"))*1.60934,0)&amp;" kph","")</f>
        <v>29 kph</v>
      </c>
      <c r="W100" s="23" t="str">
        <f>ROUND(VALUE(_xlfn.TEXTBEFORE(Table3[[#This Row],[Speed]]," mph"))*1.60934,0)&amp;" kph"</f>
        <v>45 kph</v>
      </c>
      <c r="X100" s="26" t="str">
        <f>IF(OR(Table3[[#This Row],[Min Speed (kph)]]="",Table3[[#This Row],[Speed (kph)]]=""),"",Table3[[#This Row],[Min Speed (kph)]]&amp;" - "&amp;Table3[[#This Row],[Speed (kph)]])</f>
        <v>29 kph - 45 kph</v>
      </c>
      <c r="Y100" s="26" t="str">
        <f>Table3[[#This Row],[Rep Last Name]]&amp;", "&amp;Table3[[#This Row],[Rep First Name]]</f>
        <v>Joshi, Sanya</v>
      </c>
      <c r="Z100" s="26" t="str" cm="1">
        <f t="array" ref="Z100">_xlfn.SWITCH(Table3[[#This Row],[Product Type]],"Electric Unicycle","24 kph - 48 kph","Electric Skateboard","29 kph - 45 kph","Electric Scooter","32 kph - 56 kph","")</f>
        <v>29 kph - 45 kph</v>
      </c>
    </row>
    <row r="101" spans="1:26" x14ac:dyDescent="0.3">
      <c r="A101" s="18">
        <v>100</v>
      </c>
      <c r="B101" s="19" t="s">
        <v>35</v>
      </c>
      <c r="C101" s="19" t="s">
        <v>36</v>
      </c>
      <c r="D101" s="27" t="s">
        <v>72</v>
      </c>
      <c r="E101" s="31" t="str" cm="1">
        <f t="array" ref="E101">_xlfn.SWITCH(Table3[[#This Row],[Month]],"January","Q1","February","Q1","March","Q1","April","Q2","May","Q2","June","Q2","July","Q3","August","Q3","September","Q3","October","Q4","November","Q4","December","Q4")</f>
        <v>Q3</v>
      </c>
      <c r="F101" s="19" t="s">
        <v>16</v>
      </c>
      <c r="G101" s="19" t="s">
        <v>17</v>
      </c>
      <c r="H101" s="19" t="s">
        <v>18</v>
      </c>
      <c r="I101" s="20" t="s">
        <v>19</v>
      </c>
      <c r="J101" s="27" t="s">
        <v>37</v>
      </c>
      <c r="K101" s="19" t="s">
        <v>38</v>
      </c>
      <c r="L101" s="21" t="s">
        <v>83</v>
      </c>
      <c r="M101" s="19">
        <v>600</v>
      </c>
      <c r="N101" s="22">
        <v>0</v>
      </c>
      <c r="O101" s="23" t="str">
        <f>TRIM(LEFT(Table3[[#This Row],[Shipping Address]],FIND(",",Table3[[#This Row],[Shipping Address]])-1))</f>
        <v>99 Nanjing Road</v>
      </c>
      <c r="P101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Shanghai</v>
      </c>
      <c r="Q101" s="23" t="str">
        <f>TRIM(RIGHT(Table3[[#This Row],[Shipping Address]],LEN(Table3[[#This Row],[Shipping Address]])-FIND(",",Table3[[#This Row],[Shipping Address]],FIND(",",Table3[[#This Row],[Shipping Address]])+1)-1))</f>
        <v>200001</v>
      </c>
      <c r="R101" s="23" t="str" cm="1">
        <f t="array" ref="R101">_xlfn.SWITCH(Table3[[#This Row],[Country Code]],"CN","China","IN","India","DE","Germany","FR","France")</f>
        <v>China</v>
      </c>
      <c r="S101" s="23" t="str" cm="1">
        <f t="array" ref="S101">_xlfn.SWITCH(Table3[[#This Row],[Country Code]],"CN","Asia","IN","Asia","DE","Europe","FR","Europe","Other")</f>
        <v>Asia</v>
      </c>
      <c r="T101" s="24" cm="1">
        <f t="array" ref="T101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750</v>
      </c>
      <c r="U101" s="25">
        <f>Table3[[#This Row],[Units Sold]]*Table3[[#This Row],[Unit Price ]]*(1-Table3[[#This Row],[Discount (%)]]/100)</f>
        <v>450000</v>
      </c>
      <c r="V101" s="19" t="str">
        <f>IF(Table3[[#This Row],[Min Speed]]&lt;&gt;"",ROUND(VALUE(_xlfn.TEXTBEFORE(Table3[[#This Row],[Min Speed]]," mph"))*1.60934,0)&amp;" kph","")</f>
        <v>24 kph</v>
      </c>
      <c r="W101" s="23" t="str">
        <f>ROUND(VALUE(_xlfn.TEXTBEFORE(Table3[[#This Row],[Speed]]," mph"))*1.60934,0)&amp;" kph"</f>
        <v>48 kph</v>
      </c>
      <c r="X101" s="26" t="str">
        <f>IF(OR(Table3[[#This Row],[Min Speed (kph)]]="",Table3[[#This Row],[Speed (kph)]]=""),"",Table3[[#This Row],[Min Speed (kph)]]&amp;" - "&amp;Table3[[#This Row],[Speed (kph)]])</f>
        <v>24 kph - 48 kph</v>
      </c>
      <c r="Y101" s="26" t="str">
        <f>Table3[[#This Row],[Rep Last Name]]&amp;", "&amp;Table3[[#This Row],[Rep First Name]]</f>
        <v>Liu, Fang</v>
      </c>
      <c r="Z101" s="26" t="str" cm="1">
        <f t="array" ref="Z101">_xlfn.SWITCH(Table3[[#This Row],[Product Type]],"Electric Unicycle","24 kph - 48 kph","Electric Skateboard","29 kph - 45 kph","Electric Scooter","32 kph - 56 kph","")</f>
        <v>24 kph - 48 kph</v>
      </c>
    </row>
    <row r="102" spans="1:26" x14ac:dyDescent="0.3">
      <c r="A102" s="18">
        <v>101</v>
      </c>
      <c r="B102" s="19" t="s">
        <v>35</v>
      </c>
      <c r="C102" s="19" t="s">
        <v>36</v>
      </c>
      <c r="D102" s="27" t="s">
        <v>72</v>
      </c>
      <c r="E102" s="31" t="str" cm="1">
        <f t="array" ref="E102">_xlfn.SWITCH(Table3[[#This Row],[Month]],"January","Q1","February","Q1","March","Q1","April","Q2","May","Q2","June","Q2","July","Q3","August","Q3","September","Q3","October","Q4","November","Q4","December","Q4")</f>
        <v>Q3</v>
      </c>
      <c r="F102" s="19" t="s">
        <v>23</v>
      </c>
      <c r="G102" s="19" t="s">
        <v>24</v>
      </c>
      <c r="H102" s="19" t="s">
        <v>25</v>
      </c>
      <c r="I102" s="20" t="s">
        <v>26</v>
      </c>
      <c r="J102" s="27" t="s">
        <v>40</v>
      </c>
      <c r="K102" s="19" t="s">
        <v>38</v>
      </c>
      <c r="L102" s="21" t="s">
        <v>84</v>
      </c>
      <c r="M102" s="19">
        <v>1400</v>
      </c>
      <c r="N102" s="22">
        <v>0</v>
      </c>
      <c r="O102" s="23" t="str">
        <f>TRIM(LEFT(Table3[[#This Row],[Shipping Address]],FIND(",",Table3[[#This Row],[Shipping Address]])-1))</f>
        <v>100 Nanjing Road</v>
      </c>
      <c r="P102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Shanghai</v>
      </c>
      <c r="Q102" s="23" t="str">
        <f>TRIM(RIGHT(Table3[[#This Row],[Shipping Address]],LEN(Table3[[#This Row],[Shipping Address]])-FIND(",",Table3[[#This Row],[Shipping Address]],FIND(",",Table3[[#This Row],[Shipping Address]])+1)-1))</f>
        <v>200001</v>
      </c>
      <c r="R102" s="23" t="str" cm="1">
        <f t="array" ref="R102">_xlfn.SWITCH(Table3[[#This Row],[Country Code]],"CN","China","IN","India","DE","Germany","FR","France")</f>
        <v>China</v>
      </c>
      <c r="S102" s="23" t="str" cm="1">
        <f t="array" ref="S102">_xlfn.SWITCH(Table3[[#This Row],[Country Code]],"CN","Asia","IN","Asia","DE","Europe","FR","Europe","Other")</f>
        <v>Asia</v>
      </c>
      <c r="T102" s="24" cm="1">
        <f t="array" ref="T102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525</v>
      </c>
      <c r="U102" s="25">
        <f>Table3[[#This Row],[Units Sold]]*Table3[[#This Row],[Unit Price ]]*(1-Table3[[#This Row],[Discount (%)]]/100)</f>
        <v>735000</v>
      </c>
      <c r="V102" s="19" t="str">
        <f>IF(Table3[[#This Row],[Min Speed]]&lt;&gt;"",ROUND(VALUE(_xlfn.TEXTBEFORE(Table3[[#This Row],[Min Speed]]," mph"))*1.60934,0)&amp;" kph","")</f>
        <v>32 kph</v>
      </c>
      <c r="W102" s="23" t="str">
        <f>ROUND(VALUE(_xlfn.TEXTBEFORE(Table3[[#This Row],[Speed]]," mph"))*1.60934,0)&amp;" kph"</f>
        <v>56 kph</v>
      </c>
      <c r="X102" s="26" t="str">
        <f>IF(OR(Table3[[#This Row],[Min Speed (kph)]]="",Table3[[#This Row],[Speed (kph)]]=""),"",Table3[[#This Row],[Min Speed (kph)]]&amp;" - "&amp;Table3[[#This Row],[Speed (kph)]])</f>
        <v>32 kph - 56 kph</v>
      </c>
      <c r="Y102" s="26" t="str">
        <f>Table3[[#This Row],[Rep Last Name]]&amp;", "&amp;Table3[[#This Row],[Rep First Name]]</f>
        <v>Liu, Fang</v>
      </c>
      <c r="Z102" s="26" t="str" cm="1">
        <f t="array" ref="Z102">_xlfn.SWITCH(Table3[[#This Row],[Product Type]],"Electric Unicycle","24 kph - 48 kph","Electric Skateboard","29 kph - 45 kph","Electric Scooter","32 kph - 56 kph","")</f>
        <v>32 kph - 56 kph</v>
      </c>
    </row>
    <row r="103" spans="1:26" x14ac:dyDescent="0.3">
      <c r="A103" s="18">
        <v>102</v>
      </c>
      <c r="B103" s="19" t="s">
        <v>35</v>
      </c>
      <c r="C103" s="19" t="s">
        <v>36</v>
      </c>
      <c r="D103" s="27" t="s">
        <v>72</v>
      </c>
      <c r="E103" s="31" t="str" cm="1">
        <f t="array" ref="E103">_xlfn.SWITCH(Table3[[#This Row],[Month]],"January","Q1","February","Q1","March","Q1","April","Q2","May","Q2","June","Q2","July","Q3","August","Q3","September","Q3","October","Q4","November","Q4","December","Q4")</f>
        <v>Q3</v>
      </c>
      <c r="F103" s="19" t="s">
        <v>29</v>
      </c>
      <c r="G103" s="19" t="s">
        <v>30</v>
      </c>
      <c r="H103" s="19" t="s">
        <v>31</v>
      </c>
      <c r="I103" s="20" t="s">
        <v>32</v>
      </c>
      <c r="J103" s="27" t="s">
        <v>43</v>
      </c>
      <c r="K103" s="19" t="s">
        <v>38</v>
      </c>
      <c r="L103" s="21" t="s">
        <v>85</v>
      </c>
      <c r="M103" s="19">
        <v>850</v>
      </c>
      <c r="N103" s="22">
        <v>0</v>
      </c>
      <c r="O103" s="23" t="str">
        <f>TRIM(LEFT(Table3[[#This Row],[Shipping Address]],FIND(",",Table3[[#This Row],[Shipping Address]])-1))</f>
        <v>101 Nanjing Road</v>
      </c>
      <c r="P103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Shanghai</v>
      </c>
      <c r="Q103" s="23" t="str">
        <f>TRIM(RIGHT(Table3[[#This Row],[Shipping Address]],LEN(Table3[[#This Row],[Shipping Address]])-FIND(",",Table3[[#This Row],[Shipping Address]],FIND(",",Table3[[#This Row],[Shipping Address]])+1)-1))</f>
        <v>200001</v>
      </c>
      <c r="R103" s="23" t="str" cm="1">
        <f t="array" ref="R103">_xlfn.SWITCH(Table3[[#This Row],[Country Code]],"CN","China","IN","India","DE","Germany","FR","France")</f>
        <v>China</v>
      </c>
      <c r="S103" s="23" t="str" cm="1">
        <f t="array" ref="S103">_xlfn.SWITCH(Table3[[#This Row],[Country Code]],"CN","Asia","IN","Asia","DE","Europe","FR","Europe","Other")</f>
        <v>Asia</v>
      </c>
      <c r="T103" s="24" cm="1">
        <f t="array" ref="T103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630</v>
      </c>
      <c r="U103" s="25">
        <f>Table3[[#This Row],[Units Sold]]*Table3[[#This Row],[Unit Price ]]*(1-Table3[[#This Row],[Discount (%)]]/100)</f>
        <v>535500</v>
      </c>
      <c r="V103" s="19" t="str">
        <f>IF(Table3[[#This Row],[Min Speed]]&lt;&gt;"",ROUND(VALUE(_xlfn.TEXTBEFORE(Table3[[#This Row],[Min Speed]]," mph"))*1.60934,0)&amp;" kph","")</f>
        <v>29 kph</v>
      </c>
      <c r="W103" s="23" t="str">
        <f>ROUND(VALUE(_xlfn.TEXTBEFORE(Table3[[#This Row],[Speed]]," mph"))*1.60934,0)&amp;" kph"</f>
        <v>45 kph</v>
      </c>
      <c r="X103" s="26" t="str">
        <f>IF(OR(Table3[[#This Row],[Min Speed (kph)]]="",Table3[[#This Row],[Speed (kph)]]=""),"",Table3[[#This Row],[Min Speed (kph)]]&amp;" - "&amp;Table3[[#This Row],[Speed (kph)]])</f>
        <v>29 kph - 45 kph</v>
      </c>
      <c r="Y103" s="26" t="str">
        <f>Table3[[#This Row],[Rep Last Name]]&amp;", "&amp;Table3[[#This Row],[Rep First Name]]</f>
        <v>Liu, Fang</v>
      </c>
      <c r="Z103" s="26" t="str" cm="1">
        <f t="array" ref="Z103">_xlfn.SWITCH(Table3[[#This Row],[Product Type]],"Electric Unicycle","24 kph - 48 kph","Electric Skateboard","29 kph - 45 kph","Electric Scooter","32 kph - 56 kph","")</f>
        <v>29 kph - 45 kph</v>
      </c>
    </row>
    <row r="104" spans="1:26" x14ac:dyDescent="0.3">
      <c r="A104" s="18">
        <v>103</v>
      </c>
      <c r="B104" s="19" t="s">
        <v>45</v>
      </c>
      <c r="C104" s="19" t="s">
        <v>46</v>
      </c>
      <c r="D104" s="27" t="s">
        <v>72</v>
      </c>
      <c r="E104" s="31" t="str" cm="1">
        <f t="array" ref="E104">_xlfn.SWITCH(Table3[[#This Row],[Month]],"January","Q1","February","Q1","March","Q1","April","Q2","May","Q2","June","Q2","July","Q3","August","Q3","September","Q3","October","Q4","November","Q4","December","Q4")</f>
        <v>Q3</v>
      </c>
      <c r="F104" s="19" t="s">
        <v>16</v>
      </c>
      <c r="G104" s="19" t="s">
        <v>17</v>
      </c>
      <c r="H104" s="19" t="s">
        <v>18</v>
      </c>
      <c r="I104" s="20" t="s">
        <v>47</v>
      </c>
      <c r="J104" s="27" t="s">
        <v>48</v>
      </c>
      <c r="K104" s="19" t="s">
        <v>49</v>
      </c>
      <c r="L104" s="28" t="s">
        <v>50</v>
      </c>
      <c r="M104" s="19">
        <v>160</v>
      </c>
      <c r="N104" s="22">
        <v>0</v>
      </c>
      <c r="O104" s="23" t="str">
        <f>TRIM(LEFT(Table3[[#This Row],[Shipping Address]],FIND(",",Table3[[#This Row],[Shipping Address]])-1))</f>
        <v>303 Ringstraße</v>
      </c>
      <c r="P104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Hamburg</v>
      </c>
      <c r="Q104" s="23" t="str">
        <f>TRIM(RIGHT(Table3[[#This Row],[Shipping Address]],LEN(Table3[[#This Row],[Shipping Address]])-FIND(",",Table3[[#This Row],[Shipping Address]],FIND(",",Table3[[#This Row],[Shipping Address]])+1)-1))</f>
        <v>20095</v>
      </c>
      <c r="R104" s="23" t="str" cm="1">
        <f t="array" ref="R104">_xlfn.SWITCH(Table3[[#This Row],[Country Code]],"CN","China","IN","India","DE","Germany","FR","France")</f>
        <v>Germany</v>
      </c>
      <c r="S104" s="23" t="str" cm="1">
        <f t="array" ref="S104">_xlfn.SWITCH(Table3[[#This Row],[Country Code]],"CN","Asia","IN","Asia","DE","Europe","FR","Europe","Other")</f>
        <v>Europe</v>
      </c>
      <c r="T104" s="24" cm="1">
        <f t="array" ref="T104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1100</v>
      </c>
      <c r="U104" s="25">
        <f>Table3[[#This Row],[Units Sold]]*Table3[[#This Row],[Unit Price ]]*(1-Table3[[#This Row],[Discount (%)]]/100)</f>
        <v>176000</v>
      </c>
      <c r="V104" s="19" t="str">
        <f>IF(Table3[[#This Row],[Min Speed]]&lt;&gt;"",ROUND(VALUE(_xlfn.TEXTBEFORE(Table3[[#This Row],[Min Speed]]," mph"))*1.60934,0)&amp;" kph","")</f>
        <v>24 kph</v>
      </c>
      <c r="W104" s="23" t="str">
        <f>ROUND(VALUE(_xlfn.TEXTBEFORE(Table3[[#This Row],[Speed]]," mph"))*1.60934,0)&amp;" kph"</f>
        <v>48 kph</v>
      </c>
      <c r="X104" s="26" t="str">
        <f>IF(OR(Table3[[#This Row],[Min Speed (kph)]]="",Table3[[#This Row],[Speed (kph)]]=""),"",Table3[[#This Row],[Min Speed (kph)]]&amp;" - "&amp;Table3[[#This Row],[Speed (kph)]])</f>
        <v>24 kph - 48 kph</v>
      </c>
      <c r="Y104" s="26" t="str">
        <f>Table3[[#This Row],[Rep Last Name]]&amp;", "&amp;Table3[[#This Row],[Rep First Name]]</f>
        <v>Fischer, Jonas</v>
      </c>
      <c r="Z104" s="26" t="str" cm="1">
        <f t="array" ref="Z104">_xlfn.SWITCH(Table3[[#This Row],[Product Type]],"Electric Unicycle","24 kph - 48 kph","Electric Skateboard","29 kph - 45 kph","Electric Scooter","32 kph - 56 kph","")</f>
        <v>24 kph - 48 kph</v>
      </c>
    </row>
    <row r="105" spans="1:26" x14ac:dyDescent="0.3">
      <c r="A105" s="18">
        <v>104</v>
      </c>
      <c r="B105" s="19" t="s">
        <v>45</v>
      </c>
      <c r="C105" s="19" t="s">
        <v>46</v>
      </c>
      <c r="D105" s="27" t="s">
        <v>72</v>
      </c>
      <c r="E105" s="31" t="str" cm="1">
        <f t="array" ref="E105">_xlfn.SWITCH(Table3[[#This Row],[Month]],"January","Q1","February","Q1","March","Q1","April","Q2","May","Q2","June","Q2","July","Q3","August","Q3","September","Q3","October","Q4","November","Q4","December","Q4")</f>
        <v>Q3</v>
      </c>
      <c r="F105" s="19" t="s">
        <v>23</v>
      </c>
      <c r="G105" s="19" t="s">
        <v>24</v>
      </c>
      <c r="H105" s="19" t="s">
        <v>25</v>
      </c>
      <c r="I105" s="20" t="s">
        <v>26</v>
      </c>
      <c r="J105" s="27" t="s">
        <v>51</v>
      </c>
      <c r="K105" s="19" t="s">
        <v>49</v>
      </c>
      <c r="L105" s="28" t="s">
        <v>52</v>
      </c>
      <c r="M105" s="19">
        <v>320</v>
      </c>
      <c r="N105" s="22">
        <v>0</v>
      </c>
      <c r="O105" s="23" t="str">
        <f>TRIM(LEFT(Table3[[#This Row],[Shipping Address]],FIND(",",Table3[[#This Row],[Shipping Address]])-1))</f>
        <v>304 Ringstraße</v>
      </c>
      <c r="P105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Hamburg</v>
      </c>
      <c r="Q105" s="23" t="str">
        <f>TRIM(RIGHT(Table3[[#This Row],[Shipping Address]],LEN(Table3[[#This Row],[Shipping Address]])-FIND(",",Table3[[#This Row],[Shipping Address]],FIND(",",Table3[[#This Row],[Shipping Address]])+1)-1))</f>
        <v>20095</v>
      </c>
      <c r="R105" s="23" t="str" cm="1">
        <f t="array" ref="R105">_xlfn.SWITCH(Table3[[#This Row],[Country Code]],"CN","China","IN","India","DE","Germany","FR","France")</f>
        <v>Germany</v>
      </c>
      <c r="S105" s="23" t="str" cm="1">
        <f t="array" ref="S105">_xlfn.SWITCH(Table3[[#This Row],[Country Code]],"CN","Asia","IN","Asia","DE","Europe","FR","Europe","Other")</f>
        <v>Europe</v>
      </c>
      <c r="T105" s="24" cm="1">
        <f t="array" ref="T105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880</v>
      </c>
      <c r="U105" s="25">
        <f>Table3[[#This Row],[Units Sold]]*Table3[[#This Row],[Unit Price ]]*(1-Table3[[#This Row],[Discount (%)]]/100)</f>
        <v>281600</v>
      </c>
      <c r="V105" s="19" t="str">
        <f>IF(Table3[[#This Row],[Min Speed]]&lt;&gt;"",ROUND(VALUE(_xlfn.TEXTBEFORE(Table3[[#This Row],[Min Speed]]," mph"))*1.60934,0)&amp;" kph","")</f>
        <v>32 kph</v>
      </c>
      <c r="W105" s="23" t="str">
        <f>ROUND(VALUE(_xlfn.TEXTBEFORE(Table3[[#This Row],[Speed]]," mph"))*1.60934,0)&amp;" kph"</f>
        <v>56 kph</v>
      </c>
      <c r="X105" s="26" t="str">
        <f>IF(OR(Table3[[#This Row],[Min Speed (kph)]]="",Table3[[#This Row],[Speed (kph)]]=""),"",Table3[[#This Row],[Min Speed (kph)]]&amp;" - "&amp;Table3[[#This Row],[Speed (kph)]])</f>
        <v>32 kph - 56 kph</v>
      </c>
      <c r="Y105" s="26" t="str">
        <f>Table3[[#This Row],[Rep Last Name]]&amp;", "&amp;Table3[[#This Row],[Rep First Name]]</f>
        <v>Fischer, Jonas</v>
      </c>
      <c r="Z105" s="26" t="str" cm="1">
        <f t="array" ref="Z105">_xlfn.SWITCH(Table3[[#This Row],[Product Type]],"Electric Unicycle","24 kph - 48 kph","Electric Skateboard","29 kph - 45 kph","Electric Scooter","32 kph - 56 kph","")</f>
        <v>32 kph - 56 kph</v>
      </c>
    </row>
    <row r="106" spans="1:26" x14ac:dyDescent="0.3">
      <c r="A106" s="18">
        <v>105</v>
      </c>
      <c r="B106" s="19" t="s">
        <v>45</v>
      </c>
      <c r="C106" s="19" t="s">
        <v>46</v>
      </c>
      <c r="D106" s="27" t="s">
        <v>72</v>
      </c>
      <c r="E106" s="31" t="str" cm="1">
        <f t="array" ref="E106">_xlfn.SWITCH(Table3[[#This Row],[Month]],"January","Q1","February","Q1","March","Q1","April","Q2","May","Q2","June","Q2","July","Q3","August","Q3","September","Q3","October","Q4","November","Q4","December","Q4")</f>
        <v>Q3</v>
      </c>
      <c r="F106" s="19" t="s">
        <v>29</v>
      </c>
      <c r="G106" s="19" t="s">
        <v>30</v>
      </c>
      <c r="H106" s="19" t="s">
        <v>31</v>
      </c>
      <c r="I106" s="20" t="s">
        <v>32</v>
      </c>
      <c r="J106" s="27" t="s">
        <v>53</v>
      </c>
      <c r="K106" s="19" t="s">
        <v>49</v>
      </c>
      <c r="L106" s="28" t="s">
        <v>54</v>
      </c>
      <c r="M106" s="19">
        <v>250</v>
      </c>
      <c r="N106" s="22">
        <v>0</v>
      </c>
      <c r="O106" s="23" t="str">
        <f>TRIM(LEFT(Table3[[#This Row],[Shipping Address]],FIND(",",Table3[[#This Row],[Shipping Address]])-1))</f>
        <v>305 Ringstraße</v>
      </c>
      <c r="P106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Hamburg</v>
      </c>
      <c r="Q106" s="23" t="str">
        <f>TRIM(RIGHT(Table3[[#This Row],[Shipping Address]],LEN(Table3[[#This Row],[Shipping Address]])-FIND(",",Table3[[#This Row],[Shipping Address]],FIND(",",Table3[[#This Row],[Shipping Address]])+1)-1))</f>
        <v>20095</v>
      </c>
      <c r="R106" s="23" t="str" cm="1">
        <f t="array" ref="R106">_xlfn.SWITCH(Table3[[#This Row],[Country Code]],"CN","China","IN","India","DE","Germany","FR","France")</f>
        <v>Germany</v>
      </c>
      <c r="S106" s="23" t="str" cm="1">
        <f t="array" ref="S106">_xlfn.SWITCH(Table3[[#This Row],[Country Code]],"CN","Asia","IN","Asia","DE","Europe","FR","Europe","Other")</f>
        <v>Europe</v>
      </c>
      <c r="T106" s="24" cm="1">
        <f t="array" ref="T106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1045</v>
      </c>
      <c r="U106" s="25">
        <f>Table3[[#This Row],[Units Sold]]*Table3[[#This Row],[Unit Price ]]*(1-Table3[[#This Row],[Discount (%)]]/100)</f>
        <v>261250</v>
      </c>
      <c r="V106" s="19" t="str">
        <f>IF(Table3[[#This Row],[Min Speed]]&lt;&gt;"",ROUND(VALUE(_xlfn.TEXTBEFORE(Table3[[#This Row],[Min Speed]]," mph"))*1.60934,0)&amp;" kph","")</f>
        <v>29 kph</v>
      </c>
      <c r="W106" s="23" t="str">
        <f>ROUND(VALUE(_xlfn.TEXTBEFORE(Table3[[#This Row],[Speed]]," mph"))*1.60934,0)&amp;" kph"</f>
        <v>45 kph</v>
      </c>
      <c r="X106" s="26" t="str">
        <f>IF(OR(Table3[[#This Row],[Min Speed (kph)]]="",Table3[[#This Row],[Speed (kph)]]=""),"",Table3[[#This Row],[Min Speed (kph)]]&amp;" - "&amp;Table3[[#This Row],[Speed (kph)]])</f>
        <v>29 kph - 45 kph</v>
      </c>
      <c r="Y106" s="26" t="str">
        <f>Table3[[#This Row],[Rep Last Name]]&amp;", "&amp;Table3[[#This Row],[Rep First Name]]</f>
        <v>Fischer, Jonas</v>
      </c>
      <c r="Z106" s="26" t="str" cm="1">
        <f t="array" ref="Z106">_xlfn.SWITCH(Table3[[#This Row],[Product Type]],"Electric Unicycle","24 kph - 48 kph","Electric Skateboard","29 kph - 45 kph","Electric Scooter","32 kph - 56 kph","")</f>
        <v>29 kph - 45 kph</v>
      </c>
    </row>
    <row r="107" spans="1:26" x14ac:dyDescent="0.3">
      <c r="A107" s="18">
        <v>106</v>
      </c>
      <c r="B107" s="19" t="s">
        <v>55</v>
      </c>
      <c r="C107" s="19" t="s">
        <v>56</v>
      </c>
      <c r="D107" s="27" t="s">
        <v>72</v>
      </c>
      <c r="E107" s="31" t="str" cm="1">
        <f t="array" ref="E107">_xlfn.SWITCH(Table3[[#This Row],[Month]],"January","Q1","February","Q1","March","Q1","April","Q2","May","Q2","June","Q2","July","Q3","August","Q3","September","Q3","October","Q4","November","Q4","December","Q4")</f>
        <v>Q3</v>
      </c>
      <c r="F107" s="19" t="s">
        <v>16</v>
      </c>
      <c r="G107" s="19" t="s">
        <v>17</v>
      </c>
      <c r="H107" s="19" t="s">
        <v>18</v>
      </c>
      <c r="I107" s="20" t="s">
        <v>19</v>
      </c>
      <c r="J107" s="27" t="s">
        <v>57</v>
      </c>
      <c r="K107" s="19" t="s">
        <v>58</v>
      </c>
      <c r="L107" s="28" t="s">
        <v>59</v>
      </c>
      <c r="M107" s="19">
        <v>140</v>
      </c>
      <c r="N107" s="22">
        <v>0</v>
      </c>
      <c r="O107" s="23" t="str">
        <f>TRIM(LEFT(Table3[[#This Row],[Shipping Address]],FIND(",",Table3[[#This Row],[Shipping Address]])-1))</f>
        <v>56 Boulevard Saint-Germain</v>
      </c>
      <c r="P107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Paris</v>
      </c>
      <c r="Q107" s="23" t="str">
        <f>TRIM(RIGHT(Table3[[#This Row],[Shipping Address]],LEN(Table3[[#This Row],[Shipping Address]])-FIND(",",Table3[[#This Row],[Shipping Address]],FIND(",",Table3[[#This Row],[Shipping Address]])+1)-1))</f>
        <v>75005</v>
      </c>
      <c r="R107" s="23" t="str" cm="1">
        <f t="array" ref="R107">_xlfn.SWITCH(Table3[[#This Row],[Country Code]],"CN","China","IN","India","DE","Germany","FR","France")</f>
        <v>France</v>
      </c>
      <c r="S107" s="23" t="str" cm="1">
        <f t="array" ref="S107">_xlfn.SWITCH(Table3[[#This Row],[Country Code]],"CN","Asia","IN","Asia","DE","Europe","FR","Europe","Other")</f>
        <v>Europe</v>
      </c>
      <c r="T107" s="24" cm="1">
        <f t="array" ref="T107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1210</v>
      </c>
      <c r="U107" s="25">
        <f>Table3[[#This Row],[Units Sold]]*Table3[[#This Row],[Unit Price ]]*(1-Table3[[#This Row],[Discount (%)]]/100)</f>
        <v>169400</v>
      </c>
      <c r="V107" s="19" t="str">
        <f>IF(Table3[[#This Row],[Min Speed]]&lt;&gt;"",ROUND(VALUE(_xlfn.TEXTBEFORE(Table3[[#This Row],[Min Speed]]," mph"))*1.60934,0)&amp;" kph","")</f>
        <v>24 kph</v>
      </c>
      <c r="W107" s="23" t="str">
        <f>ROUND(VALUE(_xlfn.TEXTBEFORE(Table3[[#This Row],[Speed]]," mph"))*1.60934,0)&amp;" kph"</f>
        <v>48 kph</v>
      </c>
      <c r="X107" s="26" t="str">
        <f>IF(OR(Table3[[#This Row],[Min Speed (kph)]]="",Table3[[#This Row],[Speed (kph)]]=""),"",Table3[[#This Row],[Min Speed (kph)]]&amp;" - "&amp;Table3[[#This Row],[Speed (kph)]])</f>
        <v>24 kph - 48 kph</v>
      </c>
      <c r="Y107" s="26" t="str">
        <f>Table3[[#This Row],[Rep Last Name]]&amp;", "&amp;Table3[[#This Row],[Rep First Name]]</f>
        <v>Bernard, Théo</v>
      </c>
      <c r="Z107" s="26" t="str" cm="1">
        <f t="array" ref="Z107">_xlfn.SWITCH(Table3[[#This Row],[Product Type]],"Electric Unicycle","24 kph - 48 kph","Electric Skateboard","29 kph - 45 kph","Electric Scooter","32 kph - 56 kph","")</f>
        <v>24 kph - 48 kph</v>
      </c>
    </row>
    <row r="108" spans="1:26" x14ac:dyDescent="0.3">
      <c r="A108" s="18">
        <v>107</v>
      </c>
      <c r="B108" s="19" t="s">
        <v>55</v>
      </c>
      <c r="C108" s="19" t="s">
        <v>56</v>
      </c>
      <c r="D108" s="27" t="s">
        <v>72</v>
      </c>
      <c r="E108" s="31" t="str" cm="1">
        <f t="array" ref="E108">_xlfn.SWITCH(Table3[[#This Row],[Month]],"January","Q1","February","Q1","March","Q1","April","Q2","May","Q2","June","Q2","July","Q3","August","Q3","September","Q3","October","Q4","November","Q4","December","Q4")</f>
        <v>Q3</v>
      </c>
      <c r="F108" s="19" t="s">
        <v>23</v>
      </c>
      <c r="G108" s="19" t="s">
        <v>24</v>
      </c>
      <c r="H108" s="19" t="s">
        <v>25</v>
      </c>
      <c r="I108" s="20" t="s">
        <v>26</v>
      </c>
      <c r="J108" s="27" t="s">
        <v>61</v>
      </c>
      <c r="K108" s="19" t="s">
        <v>58</v>
      </c>
      <c r="L108" s="28" t="s">
        <v>62</v>
      </c>
      <c r="M108" s="19">
        <v>310</v>
      </c>
      <c r="N108" s="22">
        <v>0</v>
      </c>
      <c r="O108" s="23" t="str">
        <f>TRIM(LEFT(Table3[[#This Row],[Shipping Address]],FIND(",",Table3[[#This Row],[Shipping Address]])-1))</f>
        <v>57 Boulevard Saint-Germain</v>
      </c>
      <c r="P108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Paris</v>
      </c>
      <c r="Q108" s="23" t="str">
        <f>TRIM(RIGHT(Table3[[#This Row],[Shipping Address]],LEN(Table3[[#This Row],[Shipping Address]])-FIND(",",Table3[[#This Row],[Shipping Address]],FIND(",",Table3[[#This Row],[Shipping Address]])+1)-1))</f>
        <v>75005</v>
      </c>
      <c r="R108" s="23" t="str" cm="1">
        <f t="array" ref="R108">_xlfn.SWITCH(Table3[[#This Row],[Country Code]],"CN","China","IN","India","DE","Germany","FR","France")</f>
        <v>France</v>
      </c>
      <c r="S108" s="23" t="str" cm="1">
        <f t="array" ref="S108">_xlfn.SWITCH(Table3[[#This Row],[Country Code]],"CN","Asia","IN","Asia","DE","Europe","FR","Europe","Other")</f>
        <v>Europe</v>
      </c>
      <c r="T108" s="24" cm="1">
        <f t="array" ref="T108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990</v>
      </c>
      <c r="U108" s="25">
        <f>Table3[[#This Row],[Units Sold]]*Table3[[#This Row],[Unit Price ]]*(1-Table3[[#This Row],[Discount (%)]]/100)</f>
        <v>306900</v>
      </c>
      <c r="V108" s="19" t="str">
        <f>IF(Table3[[#This Row],[Min Speed]]&lt;&gt;"",ROUND(VALUE(_xlfn.TEXTBEFORE(Table3[[#This Row],[Min Speed]]," mph"))*1.60934,0)&amp;" kph","")</f>
        <v>32 kph</v>
      </c>
      <c r="W108" s="23" t="str">
        <f>ROUND(VALUE(_xlfn.TEXTBEFORE(Table3[[#This Row],[Speed]]," mph"))*1.60934,0)&amp;" kph"</f>
        <v>56 kph</v>
      </c>
      <c r="X108" s="26" t="str">
        <f>IF(OR(Table3[[#This Row],[Min Speed (kph)]]="",Table3[[#This Row],[Speed (kph)]]=""),"",Table3[[#This Row],[Min Speed (kph)]]&amp;" - "&amp;Table3[[#This Row],[Speed (kph)]])</f>
        <v>32 kph - 56 kph</v>
      </c>
      <c r="Y108" s="26" t="str">
        <f>Table3[[#This Row],[Rep Last Name]]&amp;", "&amp;Table3[[#This Row],[Rep First Name]]</f>
        <v>Bernard, Théo</v>
      </c>
      <c r="Z108" s="26" t="str" cm="1">
        <f t="array" ref="Z108">_xlfn.SWITCH(Table3[[#This Row],[Product Type]],"Electric Unicycle","24 kph - 48 kph","Electric Skateboard","29 kph - 45 kph","Electric Scooter","32 kph - 56 kph","")</f>
        <v>32 kph - 56 kph</v>
      </c>
    </row>
    <row r="109" spans="1:26" x14ac:dyDescent="0.3">
      <c r="A109" s="18">
        <v>108</v>
      </c>
      <c r="B109" s="19" t="s">
        <v>55</v>
      </c>
      <c r="C109" s="19" t="s">
        <v>56</v>
      </c>
      <c r="D109" s="27" t="s">
        <v>72</v>
      </c>
      <c r="E109" s="31" t="str" cm="1">
        <f t="array" ref="E109">_xlfn.SWITCH(Table3[[#This Row],[Month]],"January","Q1","February","Q1","March","Q1","April","Q2","May","Q2","June","Q2","July","Q3","August","Q3","September","Q3","October","Q4","November","Q4","December","Q4")</f>
        <v>Q3</v>
      </c>
      <c r="F109" s="19" t="s">
        <v>29</v>
      </c>
      <c r="G109" s="19" t="s">
        <v>30</v>
      </c>
      <c r="H109" s="19" t="s">
        <v>31</v>
      </c>
      <c r="I109" s="20" t="s">
        <v>32</v>
      </c>
      <c r="J109" s="27" t="s">
        <v>63</v>
      </c>
      <c r="K109" s="19" t="s">
        <v>58</v>
      </c>
      <c r="L109" s="28" t="s">
        <v>64</v>
      </c>
      <c r="M109" s="19">
        <v>280</v>
      </c>
      <c r="N109" s="22">
        <v>0</v>
      </c>
      <c r="O109" s="23" t="str">
        <f>TRIM(LEFT(Table3[[#This Row],[Shipping Address]],FIND(",",Table3[[#This Row],[Shipping Address]])-1))</f>
        <v>58 Boulevard Saint-Germain</v>
      </c>
      <c r="P109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Paris</v>
      </c>
      <c r="Q109" s="23" t="str">
        <f>TRIM(RIGHT(Table3[[#This Row],[Shipping Address]],LEN(Table3[[#This Row],[Shipping Address]])-FIND(",",Table3[[#This Row],[Shipping Address]],FIND(",",Table3[[#This Row],[Shipping Address]])+1)-1))</f>
        <v>75005</v>
      </c>
      <c r="R109" s="23" t="str" cm="1">
        <f t="array" ref="R109">_xlfn.SWITCH(Table3[[#This Row],[Country Code]],"CN","China","IN","India","DE","Germany","FR","France")</f>
        <v>France</v>
      </c>
      <c r="S109" s="23" t="str" cm="1">
        <f t="array" ref="S109">_xlfn.SWITCH(Table3[[#This Row],[Country Code]],"CN","Asia","IN","Asia","DE","Europe","FR","Europe","Other")</f>
        <v>Europe</v>
      </c>
      <c r="T109" s="24" cm="1">
        <f t="array" ref="T109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1155</v>
      </c>
      <c r="U109" s="25">
        <f>Table3[[#This Row],[Units Sold]]*Table3[[#This Row],[Unit Price ]]*(1-Table3[[#This Row],[Discount (%)]]/100)</f>
        <v>323400</v>
      </c>
      <c r="V109" s="19" t="str">
        <f>IF(Table3[[#This Row],[Min Speed]]&lt;&gt;"",ROUND(VALUE(_xlfn.TEXTBEFORE(Table3[[#This Row],[Min Speed]]," mph"))*1.60934,0)&amp;" kph","")</f>
        <v>29 kph</v>
      </c>
      <c r="W109" s="23" t="str">
        <f>ROUND(VALUE(_xlfn.TEXTBEFORE(Table3[[#This Row],[Speed]]," mph"))*1.60934,0)&amp;" kph"</f>
        <v>45 kph</v>
      </c>
      <c r="X109" s="26" t="str">
        <f>IF(OR(Table3[[#This Row],[Min Speed (kph)]]="",Table3[[#This Row],[Speed (kph)]]=""),"",Table3[[#This Row],[Min Speed (kph)]]&amp;" - "&amp;Table3[[#This Row],[Speed (kph)]])</f>
        <v>29 kph - 45 kph</v>
      </c>
      <c r="Y109" s="26" t="str">
        <f>Table3[[#This Row],[Rep Last Name]]&amp;", "&amp;Table3[[#This Row],[Rep First Name]]</f>
        <v>Bernard, Théo</v>
      </c>
      <c r="Z109" s="26" t="str" cm="1">
        <f t="array" ref="Z109">_xlfn.SWITCH(Table3[[#This Row],[Product Type]],"Electric Unicycle","24 kph - 48 kph","Electric Skateboard","29 kph - 45 kph","Electric Scooter","32 kph - 56 kph","")</f>
        <v>29 kph - 45 kph</v>
      </c>
    </row>
    <row r="110" spans="1:26" x14ac:dyDescent="0.3">
      <c r="A110" s="18">
        <v>109</v>
      </c>
      <c r="B110" s="19" t="s">
        <v>13</v>
      </c>
      <c r="C110" s="19" t="s">
        <v>14</v>
      </c>
      <c r="D110" s="27" t="s">
        <v>73</v>
      </c>
      <c r="E110" s="31" t="str" cm="1">
        <f t="array" ref="E110">_xlfn.SWITCH(Table3[[#This Row],[Month]],"January","Q1","February","Q1","March","Q1","April","Q2","May","Q2","June","Q2","July","Q3","August","Q3","September","Q3","October","Q4","November","Q4","December","Q4")</f>
        <v>Q4</v>
      </c>
      <c r="F110" s="19" t="s">
        <v>16</v>
      </c>
      <c r="G110" s="19" t="s">
        <v>17</v>
      </c>
      <c r="H110" s="19" t="s">
        <v>18</v>
      </c>
      <c r="I110" s="20" t="s">
        <v>19</v>
      </c>
      <c r="J110" s="27" t="s">
        <v>20</v>
      </c>
      <c r="K110" s="19" t="s">
        <v>21</v>
      </c>
      <c r="L110" s="21" t="s">
        <v>80</v>
      </c>
      <c r="M110" s="19">
        <v>150</v>
      </c>
      <c r="N110" s="22">
        <v>0</v>
      </c>
      <c r="O110" s="23" t="str">
        <f>TRIM(LEFT(Table3[[#This Row],[Shipping Address]],FIND(",",Table3[[#This Row],[Shipping Address]])-1))</f>
        <v>456 Brigade Road</v>
      </c>
      <c r="P110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Bengaluru</v>
      </c>
      <c r="Q110" s="23" t="str">
        <f>TRIM(RIGHT(Table3[[#This Row],[Shipping Address]],LEN(Table3[[#This Row],[Shipping Address]])-FIND(",",Table3[[#This Row],[Shipping Address]],FIND(",",Table3[[#This Row],[Shipping Address]])+1)-1))</f>
        <v>560001</v>
      </c>
      <c r="R110" s="23" t="str" cm="1">
        <f t="array" ref="R110">_xlfn.SWITCH(Table3[[#This Row],[Country Code]],"CN","China","IN","India","DE","Germany","FR","France")</f>
        <v>India</v>
      </c>
      <c r="S110" s="23" t="str" cm="1">
        <f t="array" ref="S110">_xlfn.SWITCH(Table3[[#This Row],[Country Code]],"CN","Asia","IN","Asia","DE","Europe","FR","Europe","Other")</f>
        <v>Asia</v>
      </c>
      <c r="T110" s="24" cm="1">
        <f t="array" ref="T110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360</v>
      </c>
      <c r="U110" s="25">
        <f>Table3[[#This Row],[Units Sold]]*Table3[[#This Row],[Unit Price ]]*(1-Table3[[#This Row],[Discount (%)]]/100)</f>
        <v>54000</v>
      </c>
      <c r="V110" s="19" t="str">
        <f>IF(Table3[[#This Row],[Min Speed]]&lt;&gt;"",ROUND(VALUE(_xlfn.TEXTBEFORE(Table3[[#This Row],[Min Speed]]," mph"))*1.60934,0)&amp;" kph","")</f>
        <v>24 kph</v>
      </c>
      <c r="W110" s="23" t="str">
        <f>ROUND(VALUE(_xlfn.TEXTBEFORE(Table3[[#This Row],[Speed]]," mph"))*1.60934,0)&amp;" kph"</f>
        <v>48 kph</v>
      </c>
      <c r="X110" s="26" t="str">
        <f>IF(OR(Table3[[#This Row],[Min Speed (kph)]]="",Table3[[#This Row],[Speed (kph)]]=""),"",Table3[[#This Row],[Min Speed (kph)]]&amp;" - "&amp;Table3[[#This Row],[Speed (kph)]])</f>
        <v>24 kph - 48 kph</v>
      </c>
      <c r="Y110" s="26" t="str">
        <f>Table3[[#This Row],[Rep Last Name]]&amp;", "&amp;Table3[[#This Row],[Rep First Name]]</f>
        <v>Joshi, Sanya</v>
      </c>
      <c r="Z110" s="26" t="str" cm="1">
        <f t="array" ref="Z110">_xlfn.SWITCH(Table3[[#This Row],[Product Type]],"Electric Unicycle","24 kph - 48 kph","Electric Skateboard","29 kph - 45 kph","Electric Scooter","32 kph - 56 kph","")</f>
        <v>24 kph - 48 kph</v>
      </c>
    </row>
    <row r="111" spans="1:26" x14ac:dyDescent="0.3">
      <c r="A111" s="18">
        <v>110</v>
      </c>
      <c r="B111" s="19" t="s">
        <v>13</v>
      </c>
      <c r="C111" s="19" t="s">
        <v>14</v>
      </c>
      <c r="D111" s="27" t="s">
        <v>73</v>
      </c>
      <c r="E111" s="31" t="str" cm="1">
        <f t="array" ref="E111">_xlfn.SWITCH(Table3[[#This Row],[Month]],"January","Q1","February","Q1","March","Q1","April","Q2","May","Q2","June","Q2","July","Q3","August","Q3","September","Q3","October","Q4","November","Q4","December","Q4")</f>
        <v>Q4</v>
      </c>
      <c r="F111" s="19" t="s">
        <v>23</v>
      </c>
      <c r="G111" s="19" t="s">
        <v>24</v>
      </c>
      <c r="H111" s="19" t="s">
        <v>25</v>
      </c>
      <c r="I111" s="20" t="s">
        <v>26</v>
      </c>
      <c r="J111" s="27" t="s">
        <v>27</v>
      </c>
      <c r="K111" s="19" t="s">
        <v>21</v>
      </c>
      <c r="L111" s="21" t="s">
        <v>81</v>
      </c>
      <c r="M111" s="19">
        <v>400</v>
      </c>
      <c r="N111" s="22">
        <v>0</v>
      </c>
      <c r="O111" s="23" t="str">
        <f>TRIM(LEFT(Table3[[#This Row],[Shipping Address]],FIND(",",Table3[[#This Row],[Shipping Address]])-1))</f>
        <v>457 Brigade Road</v>
      </c>
      <c r="P111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Bengaluru</v>
      </c>
      <c r="Q111" s="23" t="str">
        <f>TRIM(RIGHT(Table3[[#This Row],[Shipping Address]],LEN(Table3[[#This Row],[Shipping Address]])-FIND(",",Table3[[#This Row],[Shipping Address]],FIND(",",Table3[[#This Row],[Shipping Address]])+1)-1))</f>
        <v>560001</v>
      </c>
      <c r="R111" s="23" t="str" cm="1">
        <f t="array" ref="R111">_xlfn.SWITCH(Table3[[#This Row],[Country Code]],"CN","China","IN","India","DE","Germany","FR","France")</f>
        <v>India</v>
      </c>
      <c r="S111" s="23" t="str" cm="1">
        <f t="array" ref="S111">_xlfn.SWITCH(Table3[[#This Row],[Country Code]],"CN","Asia","IN","Asia","DE","Europe","FR","Europe","Other")</f>
        <v>Asia</v>
      </c>
      <c r="T111" s="24" cm="1">
        <f t="array" ref="T111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300</v>
      </c>
      <c r="U111" s="25">
        <f>Table3[[#This Row],[Units Sold]]*Table3[[#This Row],[Unit Price ]]*(1-Table3[[#This Row],[Discount (%)]]/100)</f>
        <v>120000</v>
      </c>
      <c r="V111" s="19" t="str">
        <f>IF(Table3[[#This Row],[Min Speed]]&lt;&gt;"",ROUND(VALUE(_xlfn.TEXTBEFORE(Table3[[#This Row],[Min Speed]]," mph"))*1.60934,0)&amp;" kph","")</f>
        <v>32 kph</v>
      </c>
      <c r="W111" s="23" t="str">
        <f>ROUND(VALUE(_xlfn.TEXTBEFORE(Table3[[#This Row],[Speed]]," mph"))*1.60934,0)&amp;" kph"</f>
        <v>56 kph</v>
      </c>
      <c r="X111" s="26" t="str">
        <f>IF(OR(Table3[[#This Row],[Min Speed (kph)]]="",Table3[[#This Row],[Speed (kph)]]=""),"",Table3[[#This Row],[Min Speed (kph)]]&amp;" - "&amp;Table3[[#This Row],[Speed (kph)]])</f>
        <v>32 kph - 56 kph</v>
      </c>
      <c r="Y111" s="26" t="str">
        <f>Table3[[#This Row],[Rep Last Name]]&amp;", "&amp;Table3[[#This Row],[Rep First Name]]</f>
        <v>Joshi, Sanya</v>
      </c>
      <c r="Z111" s="26" t="str" cm="1">
        <f t="array" ref="Z111">_xlfn.SWITCH(Table3[[#This Row],[Product Type]],"Electric Unicycle","24 kph - 48 kph","Electric Skateboard","29 kph - 45 kph","Electric Scooter","32 kph - 56 kph","")</f>
        <v>32 kph - 56 kph</v>
      </c>
    </row>
    <row r="112" spans="1:26" x14ac:dyDescent="0.3">
      <c r="A112" s="18">
        <v>111</v>
      </c>
      <c r="B112" s="19" t="s">
        <v>13</v>
      </c>
      <c r="C112" s="19" t="s">
        <v>14</v>
      </c>
      <c r="D112" s="27" t="s">
        <v>73</v>
      </c>
      <c r="E112" s="31" t="str" cm="1">
        <f t="array" ref="E112">_xlfn.SWITCH(Table3[[#This Row],[Month]],"January","Q1","February","Q1","March","Q1","April","Q2","May","Q2","June","Q2","July","Q3","August","Q3","September","Q3","October","Q4","November","Q4","December","Q4")</f>
        <v>Q4</v>
      </c>
      <c r="F112" s="19" t="s">
        <v>29</v>
      </c>
      <c r="G112" s="19" t="s">
        <v>30</v>
      </c>
      <c r="H112" s="19" t="s">
        <v>31</v>
      </c>
      <c r="I112" s="20" t="s">
        <v>42</v>
      </c>
      <c r="J112" s="27" t="s">
        <v>33</v>
      </c>
      <c r="K112" s="19" t="s">
        <v>21</v>
      </c>
      <c r="L112" s="21" t="s">
        <v>82</v>
      </c>
      <c r="M112" s="19">
        <v>280</v>
      </c>
      <c r="N112" s="22">
        <v>0</v>
      </c>
      <c r="O112" s="23" t="str">
        <f>TRIM(LEFT(Table3[[#This Row],[Shipping Address]],FIND(",",Table3[[#This Row],[Shipping Address]])-1))</f>
        <v>458 Brigade Road</v>
      </c>
      <c r="P112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Bengaluru</v>
      </c>
      <c r="Q112" s="23" t="str">
        <f>TRIM(RIGHT(Table3[[#This Row],[Shipping Address]],LEN(Table3[[#This Row],[Shipping Address]])-FIND(",",Table3[[#This Row],[Shipping Address]],FIND(",",Table3[[#This Row],[Shipping Address]])+1)-1))</f>
        <v>560001</v>
      </c>
      <c r="R112" s="23" t="str" cm="1">
        <f t="array" ref="R112">_xlfn.SWITCH(Table3[[#This Row],[Country Code]],"CN","China","IN","India","DE","Germany","FR","France")</f>
        <v>India</v>
      </c>
      <c r="S112" s="23" t="str" cm="1">
        <f t="array" ref="S112">_xlfn.SWITCH(Table3[[#This Row],[Country Code]],"CN","Asia","IN","Asia","DE","Europe","FR","Europe","Other")</f>
        <v>Asia</v>
      </c>
      <c r="T112" s="24" cm="1">
        <f t="array" ref="T112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264</v>
      </c>
      <c r="U112" s="25">
        <f>Table3[[#This Row],[Units Sold]]*Table3[[#This Row],[Unit Price ]]*(1-Table3[[#This Row],[Discount (%)]]/100)</f>
        <v>73920</v>
      </c>
      <c r="V112" s="19" t="str">
        <f>IF(Table3[[#This Row],[Min Speed]]&lt;&gt;"",ROUND(VALUE(_xlfn.TEXTBEFORE(Table3[[#This Row],[Min Speed]]," mph"))*1.60934,0)&amp;" kph","")</f>
        <v>29 kph</v>
      </c>
      <c r="W112" s="23" t="str">
        <f>ROUND(VALUE(_xlfn.TEXTBEFORE(Table3[[#This Row],[Speed]]," mph"))*1.60934,0)&amp;" kph"</f>
        <v>45 kph</v>
      </c>
      <c r="X112" s="26" t="str">
        <f>IF(OR(Table3[[#This Row],[Min Speed (kph)]]="",Table3[[#This Row],[Speed (kph)]]=""),"",Table3[[#This Row],[Min Speed (kph)]]&amp;" - "&amp;Table3[[#This Row],[Speed (kph)]])</f>
        <v>29 kph - 45 kph</v>
      </c>
      <c r="Y112" s="26" t="str">
        <f>Table3[[#This Row],[Rep Last Name]]&amp;", "&amp;Table3[[#This Row],[Rep First Name]]</f>
        <v>Joshi, Sanya</v>
      </c>
      <c r="Z112" s="26" t="str" cm="1">
        <f t="array" ref="Z112">_xlfn.SWITCH(Table3[[#This Row],[Product Type]],"Electric Unicycle","24 kph - 48 kph","Electric Skateboard","29 kph - 45 kph","Electric Scooter","32 kph - 56 kph","")</f>
        <v>29 kph - 45 kph</v>
      </c>
    </row>
    <row r="113" spans="1:26" x14ac:dyDescent="0.3">
      <c r="A113" s="18">
        <v>112</v>
      </c>
      <c r="B113" s="19" t="s">
        <v>35</v>
      </c>
      <c r="C113" s="19" t="s">
        <v>36</v>
      </c>
      <c r="D113" s="27" t="s">
        <v>73</v>
      </c>
      <c r="E113" s="31" t="str" cm="1">
        <f t="array" ref="E113">_xlfn.SWITCH(Table3[[#This Row],[Month]],"January","Q1","February","Q1","March","Q1","April","Q2","May","Q2","June","Q2","July","Q3","August","Q3","September","Q3","October","Q4","November","Q4","December","Q4")</f>
        <v>Q4</v>
      </c>
      <c r="F113" s="19" t="s">
        <v>16</v>
      </c>
      <c r="G113" s="19" t="s">
        <v>17</v>
      </c>
      <c r="H113" s="19" t="s">
        <v>18</v>
      </c>
      <c r="I113" s="20" t="s">
        <v>19</v>
      </c>
      <c r="J113" s="27" t="s">
        <v>37</v>
      </c>
      <c r="K113" s="19" t="s">
        <v>38</v>
      </c>
      <c r="L113" s="21" t="s">
        <v>83</v>
      </c>
      <c r="M113" s="19">
        <v>550</v>
      </c>
      <c r="N113" s="22">
        <v>0</v>
      </c>
      <c r="O113" s="23" t="str">
        <f>TRIM(LEFT(Table3[[#This Row],[Shipping Address]],FIND(",",Table3[[#This Row],[Shipping Address]])-1))</f>
        <v>99 Nanjing Road</v>
      </c>
      <c r="P113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Shanghai</v>
      </c>
      <c r="Q113" s="23" t="str">
        <f>TRIM(RIGHT(Table3[[#This Row],[Shipping Address]],LEN(Table3[[#This Row],[Shipping Address]])-FIND(",",Table3[[#This Row],[Shipping Address]],FIND(",",Table3[[#This Row],[Shipping Address]])+1)-1))</f>
        <v>200001</v>
      </c>
      <c r="R113" s="23" t="str" cm="1">
        <f t="array" ref="R113">_xlfn.SWITCH(Table3[[#This Row],[Country Code]],"CN","China","IN","India","DE","Germany","FR","France")</f>
        <v>China</v>
      </c>
      <c r="S113" s="23" t="str" cm="1">
        <f t="array" ref="S113">_xlfn.SWITCH(Table3[[#This Row],[Country Code]],"CN","Asia","IN","Asia","DE","Europe","FR","Europe","Other")</f>
        <v>Asia</v>
      </c>
      <c r="T113" s="24" cm="1">
        <f t="array" ref="T113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750</v>
      </c>
      <c r="U113" s="25">
        <f>Table3[[#This Row],[Units Sold]]*Table3[[#This Row],[Unit Price ]]*(1-Table3[[#This Row],[Discount (%)]]/100)</f>
        <v>412500</v>
      </c>
      <c r="V113" s="19" t="str">
        <f>IF(Table3[[#This Row],[Min Speed]]&lt;&gt;"",ROUND(VALUE(_xlfn.TEXTBEFORE(Table3[[#This Row],[Min Speed]]," mph"))*1.60934,0)&amp;" kph","")</f>
        <v>24 kph</v>
      </c>
      <c r="W113" s="23" t="str">
        <f>ROUND(VALUE(_xlfn.TEXTBEFORE(Table3[[#This Row],[Speed]]," mph"))*1.60934,0)&amp;" kph"</f>
        <v>48 kph</v>
      </c>
      <c r="X113" s="26" t="str">
        <f>IF(OR(Table3[[#This Row],[Min Speed (kph)]]="",Table3[[#This Row],[Speed (kph)]]=""),"",Table3[[#This Row],[Min Speed (kph)]]&amp;" - "&amp;Table3[[#This Row],[Speed (kph)]])</f>
        <v>24 kph - 48 kph</v>
      </c>
      <c r="Y113" s="26" t="str">
        <f>Table3[[#This Row],[Rep Last Name]]&amp;", "&amp;Table3[[#This Row],[Rep First Name]]</f>
        <v>Liu, Fang</v>
      </c>
      <c r="Z113" s="26" t="str" cm="1">
        <f t="array" ref="Z113">_xlfn.SWITCH(Table3[[#This Row],[Product Type]],"Electric Unicycle","24 kph - 48 kph","Electric Skateboard","29 kph - 45 kph","Electric Scooter","32 kph - 56 kph","")</f>
        <v>24 kph - 48 kph</v>
      </c>
    </row>
    <row r="114" spans="1:26" x14ac:dyDescent="0.3">
      <c r="A114" s="18">
        <v>113</v>
      </c>
      <c r="B114" s="19" t="s">
        <v>35</v>
      </c>
      <c r="C114" s="19" t="s">
        <v>36</v>
      </c>
      <c r="D114" s="27" t="s">
        <v>73</v>
      </c>
      <c r="E114" s="31" t="str" cm="1">
        <f t="array" ref="E114">_xlfn.SWITCH(Table3[[#This Row],[Month]],"January","Q1","February","Q1","March","Q1","April","Q2","May","Q2","June","Q2","July","Q3","August","Q3","September","Q3","October","Q4","November","Q4","December","Q4")</f>
        <v>Q4</v>
      </c>
      <c r="F114" s="19" t="s">
        <v>23</v>
      </c>
      <c r="G114" s="19" t="s">
        <v>24</v>
      </c>
      <c r="H114" s="19" t="s">
        <v>25</v>
      </c>
      <c r="I114" s="20" t="s">
        <v>26</v>
      </c>
      <c r="J114" s="27" t="s">
        <v>40</v>
      </c>
      <c r="K114" s="19" t="s">
        <v>38</v>
      </c>
      <c r="L114" s="21" t="s">
        <v>84</v>
      </c>
      <c r="M114" s="19">
        <v>1300</v>
      </c>
      <c r="N114" s="22">
        <v>0</v>
      </c>
      <c r="O114" s="23" t="str">
        <f>TRIM(LEFT(Table3[[#This Row],[Shipping Address]],FIND(",",Table3[[#This Row],[Shipping Address]])-1))</f>
        <v>100 Nanjing Road</v>
      </c>
      <c r="P114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Shanghai</v>
      </c>
      <c r="Q114" s="23" t="str">
        <f>TRIM(RIGHT(Table3[[#This Row],[Shipping Address]],LEN(Table3[[#This Row],[Shipping Address]])-FIND(",",Table3[[#This Row],[Shipping Address]],FIND(",",Table3[[#This Row],[Shipping Address]])+1)-1))</f>
        <v>200001</v>
      </c>
      <c r="R114" s="23" t="str" cm="1">
        <f t="array" ref="R114">_xlfn.SWITCH(Table3[[#This Row],[Country Code]],"CN","China","IN","India","DE","Germany","FR","France")</f>
        <v>China</v>
      </c>
      <c r="S114" s="23" t="str" cm="1">
        <f t="array" ref="S114">_xlfn.SWITCH(Table3[[#This Row],[Country Code]],"CN","Asia","IN","Asia","DE","Europe","FR","Europe","Other")</f>
        <v>Asia</v>
      </c>
      <c r="T114" s="24" cm="1">
        <f t="array" ref="T114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525</v>
      </c>
      <c r="U114" s="25">
        <f>Table3[[#This Row],[Units Sold]]*Table3[[#This Row],[Unit Price ]]*(1-Table3[[#This Row],[Discount (%)]]/100)</f>
        <v>682500</v>
      </c>
      <c r="V114" s="19" t="str">
        <f>IF(Table3[[#This Row],[Min Speed]]&lt;&gt;"",ROUND(VALUE(_xlfn.TEXTBEFORE(Table3[[#This Row],[Min Speed]]," mph"))*1.60934,0)&amp;" kph","")</f>
        <v>32 kph</v>
      </c>
      <c r="W114" s="23" t="str">
        <f>ROUND(VALUE(_xlfn.TEXTBEFORE(Table3[[#This Row],[Speed]]," mph"))*1.60934,0)&amp;" kph"</f>
        <v>56 kph</v>
      </c>
      <c r="X114" s="26" t="str">
        <f>IF(OR(Table3[[#This Row],[Min Speed (kph)]]="",Table3[[#This Row],[Speed (kph)]]=""),"",Table3[[#This Row],[Min Speed (kph)]]&amp;" - "&amp;Table3[[#This Row],[Speed (kph)]])</f>
        <v>32 kph - 56 kph</v>
      </c>
      <c r="Y114" s="26" t="str">
        <f>Table3[[#This Row],[Rep Last Name]]&amp;", "&amp;Table3[[#This Row],[Rep First Name]]</f>
        <v>Liu, Fang</v>
      </c>
      <c r="Z114" s="26" t="str" cm="1">
        <f t="array" ref="Z114">_xlfn.SWITCH(Table3[[#This Row],[Product Type]],"Electric Unicycle","24 kph - 48 kph","Electric Skateboard","29 kph - 45 kph","Electric Scooter","32 kph - 56 kph","")</f>
        <v>32 kph - 56 kph</v>
      </c>
    </row>
    <row r="115" spans="1:26" x14ac:dyDescent="0.3">
      <c r="A115" s="18">
        <v>114</v>
      </c>
      <c r="B115" s="19" t="s">
        <v>35</v>
      </c>
      <c r="C115" s="19" t="s">
        <v>36</v>
      </c>
      <c r="D115" s="27" t="s">
        <v>73</v>
      </c>
      <c r="E115" s="31" t="str" cm="1">
        <f t="array" ref="E115">_xlfn.SWITCH(Table3[[#This Row],[Month]],"January","Q1","February","Q1","March","Q1","April","Q2","May","Q2","June","Q2","July","Q3","August","Q3","September","Q3","October","Q4","November","Q4","December","Q4")</f>
        <v>Q4</v>
      </c>
      <c r="F115" s="19" t="s">
        <v>29</v>
      </c>
      <c r="G115" s="19" t="s">
        <v>30</v>
      </c>
      <c r="H115" s="19" t="s">
        <v>31</v>
      </c>
      <c r="I115" s="20" t="s">
        <v>32</v>
      </c>
      <c r="J115" s="27" t="s">
        <v>43</v>
      </c>
      <c r="K115" s="19" t="s">
        <v>38</v>
      </c>
      <c r="L115" s="21" t="s">
        <v>85</v>
      </c>
      <c r="M115" s="19">
        <v>750</v>
      </c>
      <c r="N115" s="22">
        <v>0</v>
      </c>
      <c r="O115" s="23" t="str">
        <f>TRIM(LEFT(Table3[[#This Row],[Shipping Address]],FIND(",",Table3[[#This Row],[Shipping Address]])-1))</f>
        <v>101 Nanjing Road</v>
      </c>
      <c r="P115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Shanghai</v>
      </c>
      <c r="Q115" s="23" t="str">
        <f>TRIM(RIGHT(Table3[[#This Row],[Shipping Address]],LEN(Table3[[#This Row],[Shipping Address]])-FIND(",",Table3[[#This Row],[Shipping Address]],FIND(",",Table3[[#This Row],[Shipping Address]])+1)-1))</f>
        <v>200001</v>
      </c>
      <c r="R115" s="23" t="str" cm="1">
        <f t="array" ref="R115">_xlfn.SWITCH(Table3[[#This Row],[Country Code]],"CN","China","IN","India","DE","Germany","FR","France")</f>
        <v>China</v>
      </c>
      <c r="S115" s="23" t="str" cm="1">
        <f t="array" ref="S115">_xlfn.SWITCH(Table3[[#This Row],[Country Code]],"CN","Asia","IN","Asia","DE","Europe","FR","Europe","Other")</f>
        <v>Asia</v>
      </c>
      <c r="T115" s="24" cm="1">
        <f t="array" ref="T115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630</v>
      </c>
      <c r="U115" s="25">
        <f>Table3[[#This Row],[Units Sold]]*Table3[[#This Row],[Unit Price ]]*(1-Table3[[#This Row],[Discount (%)]]/100)</f>
        <v>472500</v>
      </c>
      <c r="V115" s="19" t="str">
        <f>IF(Table3[[#This Row],[Min Speed]]&lt;&gt;"",ROUND(VALUE(_xlfn.TEXTBEFORE(Table3[[#This Row],[Min Speed]]," mph"))*1.60934,0)&amp;" kph","")</f>
        <v>29 kph</v>
      </c>
      <c r="W115" s="23" t="str">
        <f>ROUND(VALUE(_xlfn.TEXTBEFORE(Table3[[#This Row],[Speed]]," mph"))*1.60934,0)&amp;" kph"</f>
        <v>45 kph</v>
      </c>
      <c r="X115" s="26" t="str">
        <f>IF(OR(Table3[[#This Row],[Min Speed (kph)]]="",Table3[[#This Row],[Speed (kph)]]=""),"",Table3[[#This Row],[Min Speed (kph)]]&amp;" - "&amp;Table3[[#This Row],[Speed (kph)]])</f>
        <v>29 kph - 45 kph</v>
      </c>
      <c r="Y115" s="26" t="str">
        <f>Table3[[#This Row],[Rep Last Name]]&amp;", "&amp;Table3[[#This Row],[Rep First Name]]</f>
        <v>Liu, Fang</v>
      </c>
      <c r="Z115" s="26" t="str" cm="1">
        <f t="array" ref="Z115">_xlfn.SWITCH(Table3[[#This Row],[Product Type]],"Electric Unicycle","24 kph - 48 kph","Electric Skateboard","29 kph - 45 kph","Electric Scooter","32 kph - 56 kph","")</f>
        <v>29 kph - 45 kph</v>
      </c>
    </row>
    <row r="116" spans="1:26" x14ac:dyDescent="0.3">
      <c r="A116" s="18">
        <v>115</v>
      </c>
      <c r="B116" s="19" t="s">
        <v>45</v>
      </c>
      <c r="C116" s="19" t="s">
        <v>46</v>
      </c>
      <c r="D116" s="27" t="s">
        <v>73</v>
      </c>
      <c r="E116" s="31" t="str" cm="1">
        <f t="array" ref="E116">_xlfn.SWITCH(Table3[[#This Row],[Month]],"January","Q1","February","Q1","March","Q1","April","Q2","May","Q2","June","Q2","July","Q3","August","Q3","September","Q3","October","Q4","November","Q4","December","Q4")</f>
        <v>Q4</v>
      </c>
      <c r="F116" s="19" t="s">
        <v>16</v>
      </c>
      <c r="G116" s="19" t="s">
        <v>17</v>
      </c>
      <c r="H116" s="19" t="s">
        <v>18</v>
      </c>
      <c r="I116" s="20" t="s">
        <v>19</v>
      </c>
      <c r="J116" s="27" t="s">
        <v>48</v>
      </c>
      <c r="K116" s="19" t="s">
        <v>49</v>
      </c>
      <c r="L116" s="28" t="s">
        <v>50</v>
      </c>
      <c r="M116" s="19">
        <v>140</v>
      </c>
      <c r="N116" s="22">
        <v>0</v>
      </c>
      <c r="O116" s="23" t="str">
        <f>TRIM(LEFT(Table3[[#This Row],[Shipping Address]],FIND(",",Table3[[#This Row],[Shipping Address]])-1))</f>
        <v>303 Ringstraße</v>
      </c>
      <c r="P116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Hamburg</v>
      </c>
      <c r="Q116" s="23" t="str">
        <f>TRIM(RIGHT(Table3[[#This Row],[Shipping Address]],LEN(Table3[[#This Row],[Shipping Address]])-FIND(",",Table3[[#This Row],[Shipping Address]],FIND(",",Table3[[#This Row],[Shipping Address]])+1)-1))</f>
        <v>20095</v>
      </c>
      <c r="R116" s="23" t="str" cm="1">
        <f t="array" ref="R116">_xlfn.SWITCH(Table3[[#This Row],[Country Code]],"CN","China","IN","India","DE","Germany","FR","France")</f>
        <v>Germany</v>
      </c>
      <c r="S116" s="23" t="str" cm="1">
        <f t="array" ref="S116">_xlfn.SWITCH(Table3[[#This Row],[Country Code]],"CN","Asia","IN","Asia","DE","Europe","FR","Europe","Other")</f>
        <v>Europe</v>
      </c>
      <c r="T116" s="24" cm="1">
        <f t="array" ref="T116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1100</v>
      </c>
      <c r="U116" s="25">
        <f>Table3[[#This Row],[Units Sold]]*Table3[[#This Row],[Unit Price ]]*(1-Table3[[#This Row],[Discount (%)]]/100)</f>
        <v>154000</v>
      </c>
      <c r="V116" s="19" t="str">
        <f>IF(Table3[[#This Row],[Min Speed]]&lt;&gt;"",ROUND(VALUE(_xlfn.TEXTBEFORE(Table3[[#This Row],[Min Speed]]," mph"))*1.60934,0)&amp;" kph","")</f>
        <v>24 kph</v>
      </c>
      <c r="W116" s="23" t="str">
        <f>ROUND(VALUE(_xlfn.TEXTBEFORE(Table3[[#This Row],[Speed]]," mph"))*1.60934,0)&amp;" kph"</f>
        <v>48 kph</v>
      </c>
      <c r="X116" s="26" t="str">
        <f>IF(OR(Table3[[#This Row],[Min Speed (kph)]]="",Table3[[#This Row],[Speed (kph)]]=""),"",Table3[[#This Row],[Min Speed (kph)]]&amp;" - "&amp;Table3[[#This Row],[Speed (kph)]])</f>
        <v>24 kph - 48 kph</v>
      </c>
      <c r="Y116" s="26" t="str">
        <f>Table3[[#This Row],[Rep Last Name]]&amp;", "&amp;Table3[[#This Row],[Rep First Name]]</f>
        <v>Fischer, Jonas</v>
      </c>
      <c r="Z116" s="26" t="str" cm="1">
        <f t="array" ref="Z116">_xlfn.SWITCH(Table3[[#This Row],[Product Type]],"Electric Unicycle","24 kph - 48 kph","Electric Skateboard","29 kph - 45 kph","Electric Scooter","32 kph - 56 kph","")</f>
        <v>24 kph - 48 kph</v>
      </c>
    </row>
    <row r="117" spans="1:26" x14ac:dyDescent="0.3">
      <c r="A117" s="18">
        <v>116</v>
      </c>
      <c r="B117" s="19" t="s">
        <v>45</v>
      </c>
      <c r="C117" s="19" t="s">
        <v>46</v>
      </c>
      <c r="D117" s="27" t="s">
        <v>73</v>
      </c>
      <c r="E117" s="31" t="str" cm="1">
        <f t="array" ref="E117">_xlfn.SWITCH(Table3[[#This Row],[Month]],"January","Q1","February","Q1","March","Q1","April","Q2","May","Q2","June","Q2","July","Q3","August","Q3","September","Q3","October","Q4","November","Q4","December","Q4")</f>
        <v>Q4</v>
      </c>
      <c r="F117" s="19" t="s">
        <v>23</v>
      </c>
      <c r="G117" s="19"/>
      <c r="H117" s="19" t="s">
        <v>25</v>
      </c>
      <c r="I117" s="20" t="s">
        <v>26</v>
      </c>
      <c r="J117" s="27" t="s">
        <v>51</v>
      </c>
      <c r="K117" s="19" t="s">
        <v>49</v>
      </c>
      <c r="L117" s="28" t="s">
        <v>52</v>
      </c>
      <c r="M117" s="19">
        <v>300</v>
      </c>
      <c r="N117" s="22">
        <v>0</v>
      </c>
      <c r="O117" s="23" t="str">
        <f>TRIM(LEFT(Table3[[#This Row],[Shipping Address]],FIND(",",Table3[[#This Row],[Shipping Address]])-1))</f>
        <v>304 Ringstraße</v>
      </c>
      <c r="P117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Hamburg</v>
      </c>
      <c r="Q117" s="23" t="str">
        <f>TRIM(RIGHT(Table3[[#This Row],[Shipping Address]],LEN(Table3[[#This Row],[Shipping Address]])-FIND(",",Table3[[#This Row],[Shipping Address]],FIND(",",Table3[[#This Row],[Shipping Address]])+1)-1))</f>
        <v>20095</v>
      </c>
      <c r="R117" s="23" t="str" cm="1">
        <f t="array" ref="R117">_xlfn.SWITCH(Table3[[#This Row],[Country Code]],"CN","China","IN","India","DE","Germany","FR","France")</f>
        <v>Germany</v>
      </c>
      <c r="S117" s="23" t="str" cm="1">
        <f t="array" ref="S117">_xlfn.SWITCH(Table3[[#This Row],[Country Code]],"CN","Asia","IN","Asia","DE","Europe","FR","Europe","Other")</f>
        <v>Europe</v>
      </c>
      <c r="T117" s="24" cm="1">
        <f t="array" ref="T117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880</v>
      </c>
      <c r="U117" s="25">
        <f>Table3[[#This Row],[Units Sold]]*Table3[[#This Row],[Unit Price ]]*(1-Table3[[#This Row],[Discount (%)]]/100)</f>
        <v>264000</v>
      </c>
      <c r="V117" s="19" t="str">
        <f>IF(Table3[[#This Row],[Min Speed]]&lt;&gt;"",ROUND(VALUE(_xlfn.TEXTBEFORE(Table3[[#This Row],[Min Speed]]," mph"))*1.60934,0)&amp;" kph","")</f>
        <v/>
      </c>
      <c r="W117" s="23" t="str">
        <f>ROUND(VALUE(_xlfn.TEXTBEFORE(Table3[[#This Row],[Speed]]," mph"))*1.60934,0)&amp;" kph"</f>
        <v>56 kph</v>
      </c>
      <c r="X117" s="26" t="str">
        <f>IF(OR(Table3[[#This Row],[Min Speed (kph)]]="",Table3[[#This Row],[Speed (kph)]]=""),"",Table3[[#This Row],[Min Speed (kph)]]&amp;" - "&amp;Table3[[#This Row],[Speed (kph)]])</f>
        <v/>
      </c>
      <c r="Y117" s="26" t="str">
        <f>Table3[[#This Row],[Rep Last Name]]&amp;", "&amp;Table3[[#This Row],[Rep First Name]]</f>
        <v>Fischer, Jonas</v>
      </c>
      <c r="Z117" s="26" t="str" cm="1">
        <f t="array" ref="Z117">_xlfn.SWITCH(Table3[[#This Row],[Product Type]],"Electric Unicycle","24 kph - 48 kph","Electric Skateboard","29 kph - 45 kph","Electric Scooter","32 kph - 56 kph","")</f>
        <v>32 kph - 56 kph</v>
      </c>
    </row>
    <row r="118" spans="1:26" x14ac:dyDescent="0.3">
      <c r="A118" s="18">
        <v>117</v>
      </c>
      <c r="B118" s="19" t="s">
        <v>45</v>
      </c>
      <c r="C118" s="19" t="s">
        <v>46</v>
      </c>
      <c r="D118" s="27" t="s">
        <v>73</v>
      </c>
      <c r="E118" s="31" t="str" cm="1">
        <f t="array" ref="E118">_xlfn.SWITCH(Table3[[#This Row],[Month]],"January","Q1","February","Q1","March","Q1","April","Q2","May","Q2","June","Q2","July","Q3","August","Q3","September","Q3","October","Q4","November","Q4","December","Q4")</f>
        <v>Q4</v>
      </c>
      <c r="F118" s="19" t="s">
        <v>29</v>
      </c>
      <c r="G118" s="19" t="s">
        <v>30</v>
      </c>
      <c r="H118" s="19" t="s">
        <v>31</v>
      </c>
      <c r="I118" s="20" t="s">
        <v>32</v>
      </c>
      <c r="J118" s="27" t="s">
        <v>53</v>
      </c>
      <c r="K118" s="19" t="s">
        <v>49</v>
      </c>
      <c r="L118" s="28" t="s">
        <v>54</v>
      </c>
      <c r="M118" s="19">
        <v>220</v>
      </c>
      <c r="N118" s="22">
        <v>0</v>
      </c>
      <c r="O118" s="23" t="str">
        <f>TRIM(LEFT(Table3[[#This Row],[Shipping Address]],FIND(",",Table3[[#This Row],[Shipping Address]])-1))</f>
        <v>305 Ringstraße</v>
      </c>
      <c r="P118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Hamburg</v>
      </c>
      <c r="Q118" s="23" t="str">
        <f>TRIM(RIGHT(Table3[[#This Row],[Shipping Address]],LEN(Table3[[#This Row],[Shipping Address]])-FIND(",",Table3[[#This Row],[Shipping Address]],FIND(",",Table3[[#This Row],[Shipping Address]])+1)-1))</f>
        <v>20095</v>
      </c>
      <c r="R118" s="23" t="str" cm="1">
        <f t="array" ref="R118">_xlfn.SWITCH(Table3[[#This Row],[Country Code]],"CN","China","IN","India","DE","Germany","FR","France")</f>
        <v>Germany</v>
      </c>
      <c r="S118" s="23" t="str" cm="1">
        <f t="array" ref="S118">_xlfn.SWITCH(Table3[[#This Row],[Country Code]],"CN","Asia","IN","Asia","DE","Europe","FR","Europe","Other")</f>
        <v>Europe</v>
      </c>
      <c r="T118" s="24" cm="1">
        <f t="array" ref="T118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1045</v>
      </c>
      <c r="U118" s="25">
        <f>Table3[[#This Row],[Units Sold]]*Table3[[#This Row],[Unit Price ]]*(1-Table3[[#This Row],[Discount (%)]]/100)</f>
        <v>229900</v>
      </c>
      <c r="V118" s="19" t="str">
        <f>IF(Table3[[#This Row],[Min Speed]]&lt;&gt;"",ROUND(VALUE(_xlfn.TEXTBEFORE(Table3[[#This Row],[Min Speed]]," mph"))*1.60934,0)&amp;" kph","")</f>
        <v>29 kph</v>
      </c>
      <c r="W118" s="23" t="str">
        <f>ROUND(VALUE(_xlfn.TEXTBEFORE(Table3[[#This Row],[Speed]]," mph"))*1.60934,0)&amp;" kph"</f>
        <v>45 kph</v>
      </c>
      <c r="X118" s="26" t="str">
        <f>IF(OR(Table3[[#This Row],[Min Speed (kph)]]="",Table3[[#This Row],[Speed (kph)]]=""),"",Table3[[#This Row],[Min Speed (kph)]]&amp;" - "&amp;Table3[[#This Row],[Speed (kph)]])</f>
        <v>29 kph - 45 kph</v>
      </c>
      <c r="Y118" s="26" t="str">
        <f>Table3[[#This Row],[Rep Last Name]]&amp;", "&amp;Table3[[#This Row],[Rep First Name]]</f>
        <v>Fischer, Jonas</v>
      </c>
      <c r="Z118" s="26" t="str" cm="1">
        <f t="array" ref="Z118">_xlfn.SWITCH(Table3[[#This Row],[Product Type]],"Electric Unicycle","24 kph - 48 kph","Electric Skateboard","29 kph - 45 kph","Electric Scooter","32 kph - 56 kph","")</f>
        <v>29 kph - 45 kph</v>
      </c>
    </row>
    <row r="119" spans="1:26" x14ac:dyDescent="0.3">
      <c r="A119" s="18">
        <v>118</v>
      </c>
      <c r="B119" s="19" t="s">
        <v>55</v>
      </c>
      <c r="C119" s="19" t="s">
        <v>56</v>
      </c>
      <c r="D119" s="27" t="s">
        <v>73</v>
      </c>
      <c r="E119" s="31" t="str" cm="1">
        <f t="array" ref="E119">_xlfn.SWITCH(Table3[[#This Row],[Month]],"January","Q1","February","Q1","March","Q1","April","Q2","May","Q2","June","Q2","July","Q3","August","Q3","September","Q3","October","Q4","November","Q4","December","Q4")</f>
        <v>Q4</v>
      </c>
      <c r="F119" s="19" t="s">
        <v>16</v>
      </c>
      <c r="G119" s="19" t="s">
        <v>17</v>
      </c>
      <c r="H119" s="19" t="s">
        <v>18</v>
      </c>
      <c r="I119" s="20" t="s">
        <v>19</v>
      </c>
      <c r="J119" s="27" t="s">
        <v>57</v>
      </c>
      <c r="K119" s="19" t="s">
        <v>58</v>
      </c>
      <c r="L119" s="28" t="s">
        <v>59</v>
      </c>
      <c r="M119" s="19">
        <v>130</v>
      </c>
      <c r="N119" s="22">
        <v>0</v>
      </c>
      <c r="O119" s="23" t="str">
        <f>TRIM(LEFT(Table3[[#This Row],[Shipping Address]],FIND(",",Table3[[#This Row],[Shipping Address]])-1))</f>
        <v>56 Boulevard Saint-Germain</v>
      </c>
      <c r="P119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Paris</v>
      </c>
      <c r="Q119" s="23" t="str">
        <f>TRIM(RIGHT(Table3[[#This Row],[Shipping Address]],LEN(Table3[[#This Row],[Shipping Address]])-FIND(",",Table3[[#This Row],[Shipping Address]],FIND(",",Table3[[#This Row],[Shipping Address]])+1)-1))</f>
        <v>75005</v>
      </c>
      <c r="R119" s="23" t="str" cm="1">
        <f t="array" ref="R119">_xlfn.SWITCH(Table3[[#This Row],[Country Code]],"CN","China","IN","India","DE","Germany","FR","France")</f>
        <v>France</v>
      </c>
      <c r="S119" s="23" t="str" cm="1">
        <f t="array" ref="S119">_xlfn.SWITCH(Table3[[#This Row],[Country Code]],"CN","Asia","IN","Asia","DE","Europe","FR","Europe","Other")</f>
        <v>Europe</v>
      </c>
      <c r="T119" s="24" cm="1">
        <f t="array" ref="T119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1210</v>
      </c>
      <c r="U119" s="25">
        <f>Table3[[#This Row],[Units Sold]]*Table3[[#This Row],[Unit Price ]]*(1-Table3[[#This Row],[Discount (%)]]/100)</f>
        <v>157300</v>
      </c>
      <c r="V119" s="19" t="str">
        <f>IF(Table3[[#This Row],[Min Speed]]&lt;&gt;"",ROUND(VALUE(_xlfn.TEXTBEFORE(Table3[[#This Row],[Min Speed]]," mph"))*1.60934,0)&amp;" kph","")</f>
        <v>24 kph</v>
      </c>
      <c r="W119" s="23" t="str">
        <f>ROUND(VALUE(_xlfn.TEXTBEFORE(Table3[[#This Row],[Speed]]," mph"))*1.60934,0)&amp;" kph"</f>
        <v>48 kph</v>
      </c>
      <c r="X119" s="26" t="str">
        <f>IF(OR(Table3[[#This Row],[Min Speed (kph)]]="",Table3[[#This Row],[Speed (kph)]]=""),"",Table3[[#This Row],[Min Speed (kph)]]&amp;" - "&amp;Table3[[#This Row],[Speed (kph)]])</f>
        <v>24 kph - 48 kph</v>
      </c>
      <c r="Y119" s="26" t="str">
        <f>Table3[[#This Row],[Rep Last Name]]&amp;", "&amp;Table3[[#This Row],[Rep First Name]]</f>
        <v>Bernard, Théo</v>
      </c>
      <c r="Z119" s="26" t="str" cm="1">
        <f t="array" ref="Z119">_xlfn.SWITCH(Table3[[#This Row],[Product Type]],"Electric Unicycle","24 kph - 48 kph","Electric Skateboard","29 kph - 45 kph","Electric Scooter","32 kph - 56 kph","")</f>
        <v>24 kph - 48 kph</v>
      </c>
    </row>
    <row r="120" spans="1:26" x14ac:dyDescent="0.3">
      <c r="A120" s="18">
        <v>119</v>
      </c>
      <c r="B120" s="19" t="s">
        <v>55</v>
      </c>
      <c r="C120" s="19" t="s">
        <v>56</v>
      </c>
      <c r="D120" s="27" t="s">
        <v>73</v>
      </c>
      <c r="E120" s="31" t="str" cm="1">
        <f t="array" ref="E120">_xlfn.SWITCH(Table3[[#This Row],[Month]],"January","Q1","February","Q1","March","Q1","April","Q2","May","Q2","June","Q2","July","Q3","August","Q3","September","Q3","October","Q4","November","Q4","December","Q4")</f>
        <v>Q4</v>
      </c>
      <c r="F120" s="19" t="s">
        <v>23</v>
      </c>
      <c r="G120" s="19" t="s">
        <v>24</v>
      </c>
      <c r="H120" s="19" t="s">
        <v>25</v>
      </c>
      <c r="I120" s="20" t="s">
        <v>26</v>
      </c>
      <c r="J120" s="27" t="s">
        <v>61</v>
      </c>
      <c r="K120" s="19" t="s">
        <v>58</v>
      </c>
      <c r="L120" s="28" t="s">
        <v>62</v>
      </c>
      <c r="M120" s="19">
        <v>290</v>
      </c>
      <c r="N120" s="22">
        <v>0</v>
      </c>
      <c r="O120" s="23" t="str">
        <f>TRIM(LEFT(Table3[[#This Row],[Shipping Address]],FIND(",",Table3[[#This Row],[Shipping Address]])-1))</f>
        <v>57 Boulevard Saint-Germain</v>
      </c>
      <c r="P120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Paris</v>
      </c>
      <c r="Q120" s="23" t="str">
        <f>TRIM(RIGHT(Table3[[#This Row],[Shipping Address]],LEN(Table3[[#This Row],[Shipping Address]])-FIND(",",Table3[[#This Row],[Shipping Address]],FIND(",",Table3[[#This Row],[Shipping Address]])+1)-1))</f>
        <v>75005</v>
      </c>
      <c r="R120" s="23" t="str" cm="1">
        <f t="array" ref="R120">_xlfn.SWITCH(Table3[[#This Row],[Country Code]],"CN","China","IN","India","DE","Germany","FR","France")</f>
        <v>France</v>
      </c>
      <c r="S120" s="23" t="str" cm="1">
        <f t="array" ref="S120">_xlfn.SWITCH(Table3[[#This Row],[Country Code]],"CN","Asia","IN","Asia","DE","Europe","FR","Europe","Other")</f>
        <v>Europe</v>
      </c>
      <c r="T120" s="24" cm="1">
        <f t="array" ref="T120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990</v>
      </c>
      <c r="U120" s="25">
        <f>Table3[[#This Row],[Units Sold]]*Table3[[#This Row],[Unit Price ]]*(1-Table3[[#This Row],[Discount (%)]]/100)</f>
        <v>287100</v>
      </c>
      <c r="V120" s="19" t="str">
        <f>IF(Table3[[#This Row],[Min Speed]]&lt;&gt;"",ROUND(VALUE(_xlfn.TEXTBEFORE(Table3[[#This Row],[Min Speed]]," mph"))*1.60934,0)&amp;" kph","")</f>
        <v>32 kph</v>
      </c>
      <c r="W120" s="23" t="str">
        <f>ROUND(VALUE(_xlfn.TEXTBEFORE(Table3[[#This Row],[Speed]]," mph"))*1.60934,0)&amp;" kph"</f>
        <v>56 kph</v>
      </c>
      <c r="X120" s="26" t="str">
        <f>IF(OR(Table3[[#This Row],[Min Speed (kph)]]="",Table3[[#This Row],[Speed (kph)]]=""),"",Table3[[#This Row],[Min Speed (kph)]]&amp;" - "&amp;Table3[[#This Row],[Speed (kph)]])</f>
        <v>32 kph - 56 kph</v>
      </c>
      <c r="Y120" s="26" t="str">
        <f>Table3[[#This Row],[Rep Last Name]]&amp;", "&amp;Table3[[#This Row],[Rep First Name]]</f>
        <v>Bernard, Théo</v>
      </c>
      <c r="Z120" s="26" t="str" cm="1">
        <f t="array" ref="Z120">_xlfn.SWITCH(Table3[[#This Row],[Product Type]],"Electric Unicycle","24 kph - 48 kph","Electric Skateboard","29 kph - 45 kph","Electric Scooter","32 kph - 56 kph","")</f>
        <v>32 kph - 56 kph</v>
      </c>
    </row>
    <row r="121" spans="1:26" x14ac:dyDescent="0.3">
      <c r="A121" s="18">
        <v>120</v>
      </c>
      <c r="B121" s="19" t="s">
        <v>55</v>
      </c>
      <c r="C121" s="19" t="s">
        <v>56</v>
      </c>
      <c r="D121" s="27" t="s">
        <v>73</v>
      </c>
      <c r="E121" s="31" t="str" cm="1">
        <f t="array" ref="E121">_xlfn.SWITCH(Table3[[#This Row],[Month]],"January","Q1","February","Q1","March","Q1","April","Q2","May","Q2","June","Q2","July","Q3","August","Q3","September","Q3","October","Q4","November","Q4","December","Q4")</f>
        <v>Q4</v>
      </c>
      <c r="F121" s="19" t="s">
        <v>29</v>
      </c>
      <c r="G121" s="19" t="s">
        <v>30</v>
      </c>
      <c r="H121" s="19" t="s">
        <v>31</v>
      </c>
      <c r="I121" s="20" t="s">
        <v>32</v>
      </c>
      <c r="J121" s="27" t="s">
        <v>63</v>
      </c>
      <c r="K121" s="19" t="s">
        <v>58</v>
      </c>
      <c r="L121" s="28" t="s">
        <v>64</v>
      </c>
      <c r="M121" s="19">
        <v>270</v>
      </c>
      <c r="N121" s="22">
        <v>0</v>
      </c>
      <c r="O121" s="23" t="str">
        <f>TRIM(LEFT(Table3[[#This Row],[Shipping Address]],FIND(",",Table3[[#This Row],[Shipping Address]])-1))</f>
        <v>58 Boulevard Saint-Germain</v>
      </c>
      <c r="P121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Paris</v>
      </c>
      <c r="Q121" s="23" t="str">
        <f>TRIM(RIGHT(Table3[[#This Row],[Shipping Address]],LEN(Table3[[#This Row],[Shipping Address]])-FIND(",",Table3[[#This Row],[Shipping Address]],FIND(",",Table3[[#This Row],[Shipping Address]])+1)-1))</f>
        <v>75005</v>
      </c>
      <c r="R121" s="23" t="str" cm="1">
        <f t="array" ref="R121">_xlfn.SWITCH(Table3[[#This Row],[Country Code]],"CN","China","IN","India","DE","Germany","FR","France")</f>
        <v>France</v>
      </c>
      <c r="S121" s="23" t="str" cm="1">
        <f t="array" ref="S121">_xlfn.SWITCH(Table3[[#This Row],[Country Code]],"CN","Asia","IN","Asia","DE","Europe","FR","Europe","Other")</f>
        <v>Europe</v>
      </c>
      <c r="T121" s="24" cm="1">
        <f t="array" ref="T121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1155</v>
      </c>
      <c r="U121" s="25">
        <f>Table3[[#This Row],[Units Sold]]*Table3[[#This Row],[Unit Price ]]*(1-Table3[[#This Row],[Discount (%)]]/100)</f>
        <v>311850</v>
      </c>
      <c r="V121" s="19" t="str">
        <f>IF(Table3[[#This Row],[Min Speed]]&lt;&gt;"",ROUND(VALUE(_xlfn.TEXTBEFORE(Table3[[#This Row],[Min Speed]]," mph"))*1.60934,0)&amp;" kph","")</f>
        <v>29 kph</v>
      </c>
      <c r="W121" s="23" t="str">
        <f>ROUND(VALUE(_xlfn.TEXTBEFORE(Table3[[#This Row],[Speed]]," mph"))*1.60934,0)&amp;" kph"</f>
        <v>45 kph</v>
      </c>
      <c r="X121" s="26" t="str">
        <f>IF(OR(Table3[[#This Row],[Min Speed (kph)]]="",Table3[[#This Row],[Speed (kph)]]=""),"",Table3[[#This Row],[Min Speed (kph)]]&amp;" - "&amp;Table3[[#This Row],[Speed (kph)]])</f>
        <v>29 kph - 45 kph</v>
      </c>
      <c r="Y121" s="26" t="str">
        <f>Table3[[#This Row],[Rep Last Name]]&amp;", "&amp;Table3[[#This Row],[Rep First Name]]</f>
        <v>Bernard, Théo</v>
      </c>
      <c r="Z121" s="26" t="str" cm="1">
        <f t="array" ref="Z121">_xlfn.SWITCH(Table3[[#This Row],[Product Type]],"Electric Unicycle","24 kph - 48 kph","Electric Skateboard","29 kph - 45 kph","Electric Scooter","32 kph - 56 kph","")</f>
        <v>29 kph - 45 kph</v>
      </c>
    </row>
    <row r="122" spans="1:26" x14ac:dyDescent="0.3">
      <c r="A122" s="18">
        <v>121</v>
      </c>
      <c r="B122" s="19" t="s">
        <v>13</v>
      </c>
      <c r="C122" s="19" t="s">
        <v>14</v>
      </c>
      <c r="D122" s="27" t="s">
        <v>74</v>
      </c>
      <c r="E122" s="31" t="str" cm="1">
        <f t="array" ref="E122">_xlfn.SWITCH(Table3[[#This Row],[Month]],"January","Q1","February","Q1","March","Q1","April","Q2","May","Q2","June","Q2","July","Q3","August","Q3","September","Q3","October","Q4","November","Q4","December","Q4")</f>
        <v>Q4</v>
      </c>
      <c r="F122" s="19" t="s">
        <v>16</v>
      </c>
      <c r="G122" s="19" t="s">
        <v>17</v>
      </c>
      <c r="H122" s="19" t="s">
        <v>18</v>
      </c>
      <c r="I122" s="20" t="s">
        <v>19</v>
      </c>
      <c r="J122" s="27" t="s">
        <v>20</v>
      </c>
      <c r="K122" s="19" t="s">
        <v>21</v>
      </c>
      <c r="L122" s="21" t="s">
        <v>80</v>
      </c>
      <c r="M122" s="19">
        <v>180</v>
      </c>
      <c r="N122" s="22">
        <v>15</v>
      </c>
      <c r="O122" s="23" t="str">
        <f>TRIM(LEFT(Table3[[#This Row],[Shipping Address]],FIND(",",Table3[[#This Row],[Shipping Address]])-1))</f>
        <v>456 Brigade Road</v>
      </c>
      <c r="P122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Bengaluru</v>
      </c>
      <c r="Q122" s="23" t="str">
        <f>TRIM(RIGHT(Table3[[#This Row],[Shipping Address]],LEN(Table3[[#This Row],[Shipping Address]])-FIND(",",Table3[[#This Row],[Shipping Address]],FIND(",",Table3[[#This Row],[Shipping Address]])+1)-1))</f>
        <v>560001</v>
      </c>
      <c r="R122" s="23" t="str" cm="1">
        <f t="array" ref="R122">_xlfn.SWITCH(Table3[[#This Row],[Country Code]],"CN","China","IN","India","DE","Germany","FR","France")</f>
        <v>India</v>
      </c>
      <c r="S122" s="23" t="str" cm="1">
        <f t="array" ref="S122">_xlfn.SWITCH(Table3[[#This Row],[Country Code]],"CN","Asia","IN","Asia","DE","Europe","FR","Europe","Other")</f>
        <v>Asia</v>
      </c>
      <c r="T122" s="24" cm="1">
        <f t="array" ref="T122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360</v>
      </c>
      <c r="U122" s="25">
        <f>Table3[[#This Row],[Units Sold]]*Table3[[#This Row],[Unit Price ]]*(1-Table3[[#This Row],[Discount (%)]]/100)</f>
        <v>55080</v>
      </c>
      <c r="V122" s="19" t="str">
        <f>IF(Table3[[#This Row],[Min Speed]]&lt;&gt;"",ROUND(VALUE(_xlfn.TEXTBEFORE(Table3[[#This Row],[Min Speed]]," mph"))*1.60934,0)&amp;" kph","")</f>
        <v>24 kph</v>
      </c>
      <c r="W122" s="23" t="str">
        <f>ROUND(VALUE(_xlfn.TEXTBEFORE(Table3[[#This Row],[Speed]]," mph"))*1.60934,0)&amp;" kph"</f>
        <v>48 kph</v>
      </c>
      <c r="X122" s="26" t="str">
        <f>IF(OR(Table3[[#This Row],[Min Speed (kph)]]="",Table3[[#This Row],[Speed (kph)]]=""),"",Table3[[#This Row],[Min Speed (kph)]]&amp;" - "&amp;Table3[[#This Row],[Speed (kph)]])</f>
        <v>24 kph - 48 kph</v>
      </c>
      <c r="Y122" s="26" t="str">
        <f>Table3[[#This Row],[Rep Last Name]]&amp;", "&amp;Table3[[#This Row],[Rep First Name]]</f>
        <v>Joshi, Sanya</v>
      </c>
      <c r="Z122" s="26" t="str" cm="1">
        <f t="array" ref="Z122">_xlfn.SWITCH(Table3[[#This Row],[Product Type]],"Electric Unicycle","24 kph - 48 kph","Electric Skateboard","29 kph - 45 kph","Electric Scooter","32 kph - 56 kph","")</f>
        <v>24 kph - 48 kph</v>
      </c>
    </row>
    <row r="123" spans="1:26" x14ac:dyDescent="0.3">
      <c r="A123" s="18">
        <v>122</v>
      </c>
      <c r="B123" s="19" t="s">
        <v>13</v>
      </c>
      <c r="C123" s="19" t="s">
        <v>14</v>
      </c>
      <c r="D123" s="27" t="s">
        <v>74</v>
      </c>
      <c r="E123" s="31" t="str" cm="1">
        <f t="array" ref="E123">_xlfn.SWITCH(Table3[[#This Row],[Month]],"January","Q1","February","Q1","March","Q1","April","Q2","May","Q2","June","Q2","July","Q3","August","Q3","September","Q3","October","Q4","November","Q4","December","Q4")</f>
        <v>Q4</v>
      </c>
      <c r="F123" s="19" t="s">
        <v>23</v>
      </c>
      <c r="G123" s="19" t="s">
        <v>24</v>
      </c>
      <c r="H123" s="19" t="s">
        <v>25</v>
      </c>
      <c r="I123" s="20" t="s">
        <v>60</v>
      </c>
      <c r="J123" s="27" t="s">
        <v>27</v>
      </c>
      <c r="K123" s="19" t="s">
        <v>21</v>
      </c>
      <c r="L123" s="21" t="s">
        <v>81</v>
      </c>
      <c r="M123" s="19">
        <v>450</v>
      </c>
      <c r="N123" s="22">
        <v>15</v>
      </c>
      <c r="O123" s="23" t="str">
        <f>TRIM(LEFT(Table3[[#This Row],[Shipping Address]],FIND(",",Table3[[#This Row],[Shipping Address]])-1))</f>
        <v>457 Brigade Road</v>
      </c>
      <c r="P123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Bengaluru</v>
      </c>
      <c r="Q123" s="23" t="str">
        <f>TRIM(RIGHT(Table3[[#This Row],[Shipping Address]],LEN(Table3[[#This Row],[Shipping Address]])-FIND(",",Table3[[#This Row],[Shipping Address]],FIND(",",Table3[[#This Row],[Shipping Address]])+1)-1))</f>
        <v>560001</v>
      </c>
      <c r="R123" s="23" t="str" cm="1">
        <f t="array" ref="R123">_xlfn.SWITCH(Table3[[#This Row],[Country Code]],"CN","China","IN","India","DE","Germany","FR","France")</f>
        <v>India</v>
      </c>
      <c r="S123" s="23" t="str" cm="1">
        <f t="array" ref="S123">_xlfn.SWITCH(Table3[[#This Row],[Country Code]],"CN","Asia","IN","Asia","DE","Europe","FR","Europe","Other")</f>
        <v>Asia</v>
      </c>
      <c r="T123" s="24" cm="1">
        <f t="array" ref="T123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300</v>
      </c>
      <c r="U123" s="25">
        <f>Table3[[#This Row],[Units Sold]]*Table3[[#This Row],[Unit Price ]]*(1-Table3[[#This Row],[Discount (%)]]/100)</f>
        <v>114750</v>
      </c>
      <c r="V123" s="19" t="str">
        <f>IF(Table3[[#This Row],[Min Speed]]&lt;&gt;"",ROUND(VALUE(_xlfn.TEXTBEFORE(Table3[[#This Row],[Min Speed]]," mph"))*1.60934,0)&amp;" kph","")</f>
        <v>32 kph</v>
      </c>
      <c r="W123" s="23" t="str">
        <f>ROUND(VALUE(_xlfn.TEXTBEFORE(Table3[[#This Row],[Speed]]," mph"))*1.60934,0)&amp;" kph"</f>
        <v>56 kph</v>
      </c>
      <c r="X123" s="26" t="str">
        <f>IF(OR(Table3[[#This Row],[Min Speed (kph)]]="",Table3[[#This Row],[Speed (kph)]]=""),"",Table3[[#This Row],[Min Speed (kph)]]&amp;" - "&amp;Table3[[#This Row],[Speed (kph)]])</f>
        <v>32 kph - 56 kph</v>
      </c>
      <c r="Y123" s="26" t="str">
        <f>Table3[[#This Row],[Rep Last Name]]&amp;", "&amp;Table3[[#This Row],[Rep First Name]]</f>
        <v>Joshi, Sanya</v>
      </c>
      <c r="Z123" s="26" t="str" cm="1">
        <f t="array" ref="Z123">_xlfn.SWITCH(Table3[[#This Row],[Product Type]],"Electric Unicycle","24 kph - 48 kph","Electric Skateboard","29 kph - 45 kph","Electric Scooter","32 kph - 56 kph","")</f>
        <v>32 kph - 56 kph</v>
      </c>
    </row>
    <row r="124" spans="1:26" x14ac:dyDescent="0.3">
      <c r="A124" s="18">
        <v>123</v>
      </c>
      <c r="B124" s="19" t="s">
        <v>13</v>
      </c>
      <c r="C124" s="19" t="s">
        <v>14</v>
      </c>
      <c r="D124" s="27" t="s">
        <v>74</v>
      </c>
      <c r="E124" s="31" t="str" cm="1">
        <f t="array" ref="E124">_xlfn.SWITCH(Table3[[#This Row],[Month]],"January","Q1","February","Q1","March","Q1","April","Q2","May","Q2","June","Q2","July","Q3","August","Q3","September","Q3","October","Q4","November","Q4","December","Q4")</f>
        <v>Q4</v>
      </c>
      <c r="F124" s="19" t="s">
        <v>29</v>
      </c>
      <c r="G124" s="19" t="s">
        <v>30</v>
      </c>
      <c r="H124" s="19" t="s">
        <v>31</v>
      </c>
      <c r="I124" s="20" t="s">
        <v>32</v>
      </c>
      <c r="J124" s="27" t="s">
        <v>33</v>
      </c>
      <c r="K124" s="19" t="s">
        <v>21</v>
      </c>
      <c r="L124" s="21" t="s">
        <v>82</v>
      </c>
      <c r="M124" s="19">
        <v>300</v>
      </c>
      <c r="N124" s="22">
        <v>15</v>
      </c>
      <c r="O124" s="23" t="str">
        <f>TRIM(LEFT(Table3[[#This Row],[Shipping Address]],FIND(",",Table3[[#This Row],[Shipping Address]])-1))</f>
        <v>458 Brigade Road</v>
      </c>
      <c r="P124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Bengaluru</v>
      </c>
      <c r="Q124" s="23" t="str">
        <f>TRIM(RIGHT(Table3[[#This Row],[Shipping Address]],LEN(Table3[[#This Row],[Shipping Address]])-FIND(",",Table3[[#This Row],[Shipping Address]],FIND(",",Table3[[#This Row],[Shipping Address]])+1)-1))</f>
        <v>560001</v>
      </c>
      <c r="R124" s="23" t="str" cm="1">
        <f t="array" ref="R124">_xlfn.SWITCH(Table3[[#This Row],[Country Code]],"CN","China","IN","India","DE","Germany","FR","France")</f>
        <v>India</v>
      </c>
      <c r="S124" s="23" t="str" cm="1">
        <f t="array" ref="S124">_xlfn.SWITCH(Table3[[#This Row],[Country Code]],"CN","Asia","IN","Asia","DE","Europe","FR","Europe","Other")</f>
        <v>Asia</v>
      </c>
      <c r="T124" s="24" cm="1">
        <f t="array" ref="T124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264</v>
      </c>
      <c r="U124" s="25">
        <f>Table3[[#This Row],[Units Sold]]*Table3[[#This Row],[Unit Price ]]*(1-Table3[[#This Row],[Discount (%)]]/100)</f>
        <v>67320</v>
      </c>
      <c r="V124" s="19" t="str">
        <f>IF(Table3[[#This Row],[Min Speed]]&lt;&gt;"",ROUND(VALUE(_xlfn.TEXTBEFORE(Table3[[#This Row],[Min Speed]]," mph"))*1.60934,0)&amp;" kph","")</f>
        <v>29 kph</v>
      </c>
      <c r="W124" s="23" t="str">
        <f>ROUND(VALUE(_xlfn.TEXTBEFORE(Table3[[#This Row],[Speed]]," mph"))*1.60934,0)&amp;" kph"</f>
        <v>45 kph</v>
      </c>
      <c r="X124" s="26" t="str">
        <f>IF(OR(Table3[[#This Row],[Min Speed (kph)]]="",Table3[[#This Row],[Speed (kph)]]=""),"",Table3[[#This Row],[Min Speed (kph)]]&amp;" - "&amp;Table3[[#This Row],[Speed (kph)]])</f>
        <v>29 kph - 45 kph</v>
      </c>
      <c r="Y124" s="26" t="str">
        <f>Table3[[#This Row],[Rep Last Name]]&amp;", "&amp;Table3[[#This Row],[Rep First Name]]</f>
        <v>Joshi, Sanya</v>
      </c>
      <c r="Z124" s="26" t="str" cm="1">
        <f t="array" ref="Z124">_xlfn.SWITCH(Table3[[#This Row],[Product Type]],"Electric Unicycle","24 kph - 48 kph","Electric Skateboard","29 kph - 45 kph","Electric Scooter","32 kph - 56 kph","")</f>
        <v>29 kph - 45 kph</v>
      </c>
    </row>
    <row r="125" spans="1:26" x14ac:dyDescent="0.3">
      <c r="A125" s="18">
        <v>124</v>
      </c>
      <c r="B125" s="19" t="s">
        <v>35</v>
      </c>
      <c r="C125" s="19" t="s">
        <v>36</v>
      </c>
      <c r="D125" s="27" t="s">
        <v>74</v>
      </c>
      <c r="E125" s="31" t="str" cm="1">
        <f t="array" ref="E125">_xlfn.SWITCH(Table3[[#This Row],[Month]],"January","Q1","February","Q1","March","Q1","April","Q2","May","Q2","June","Q2","July","Q3","August","Q3","September","Q3","October","Q4","November","Q4","December","Q4")</f>
        <v>Q4</v>
      </c>
      <c r="F125" s="19" t="s">
        <v>16</v>
      </c>
      <c r="G125" s="19" t="s">
        <v>17</v>
      </c>
      <c r="H125" s="19" t="s">
        <v>18</v>
      </c>
      <c r="I125" s="20" t="s">
        <v>19</v>
      </c>
      <c r="J125" s="27" t="s">
        <v>37</v>
      </c>
      <c r="K125" s="19" t="s">
        <v>38</v>
      </c>
      <c r="L125" s="21" t="s">
        <v>83</v>
      </c>
      <c r="M125" s="19">
        <v>600</v>
      </c>
      <c r="N125" s="22">
        <v>15</v>
      </c>
      <c r="O125" s="23" t="str">
        <f>TRIM(LEFT(Table3[[#This Row],[Shipping Address]],FIND(",",Table3[[#This Row],[Shipping Address]])-1))</f>
        <v>99 Nanjing Road</v>
      </c>
      <c r="P125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Shanghai</v>
      </c>
      <c r="Q125" s="23" t="str">
        <f>TRIM(RIGHT(Table3[[#This Row],[Shipping Address]],LEN(Table3[[#This Row],[Shipping Address]])-FIND(",",Table3[[#This Row],[Shipping Address]],FIND(",",Table3[[#This Row],[Shipping Address]])+1)-1))</f>
        <v>200001</v>
      </c>
      <c r="R125" s="23" t="str" cm="1">
        <f t="array" ref="R125">_xlfn.SWITCH(Table3[[#This Row],[Country Code]],"CN","China","IN","India","DE","Germany","FR","France")</f>
        <v>China</v>
      </c>
      <c r="S125" s="23" t="str" cm="1">
        <f t="array" ref="S125">_xlfn.SWITCH(Table3[[#This Row],[Country Code]],"CN","Asia","IN","Asia","DE","Europe","FR","Europe","Other")</f>
        <v>Asia</v>
      </c>
      <c r="T125" s="24" cm="1">
        <f t="array" ref="T125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750</v>
      </c>
      <c r="U125" s="25">
        <f>Table3[[#This Row],[Units Sold]]*Table3[[#This Row],[Unit Price ]]*(1-Table3[[#This Row],[Discount (%)]]/100)</f>
        <v>382500</v>
      </c>
      <c r="V125" s="19" t="str">
        <f>IF(Table3[[#This Row],[Min Speed]]&lt;&gt;"",ROUND(VALUE(_xlfn.TEXTBEFORE(Table3[[#This Row],[Min Speed]]," mph"))*1.60934,0)&amp;" kph","")</f>
        <v>24 kph</v>
      </c>
      <c r="W125" s="23" t="str">
        <f>ROUND(VALUE(_xlfn.TEXTBEFORE(Table3[[#This Row],[Speed]]," mph"))*1.60934,0)&amp;" kph"</f>
        <v>48 kph</v>
      </c>
      <c r="X125" s="26" t="str">
        <f>IF(OR(Table3[[#This Row],[Min Speed (kph)]]="",Table3[[#This Row],[Speed (kph)]]=""),"",Table3[[#This Row],[Min Speed (kph)]]&amp;" - "&amp;Table3[[#This Row],[Speed (kph)]])</f>
        <v>24 kph - 48 kph</v>
      </c>
      <c r="Y125" s="26" t="str">
        <f>Table3[[#This Row],[Rep Last Name]]&amp;", "&amp;Table3[[#This Row],[Rep First Name]]</f>
        <v>Liu, Fang</v>
      </c>
      <c r="Z125" s="26" t="str" cm="1">
        <f t="array" ref="Z125">_xlfn.SWITCH(Table3[[#This Row],[Product Type]],"Electric Unicycle","24 kph - 48 kph","Electric Skateboard","29 kph - 45 kph","Electric Scooter","32 kph - 56 kph","")</f>
        <v>24 kph - 48 kph</v>
      </c>
    </row>
    <row r="126" spans="1:26" x14ac:dyDescent="0.3">
      <c r="A126" s="18">
        <v>125</v>
      </c>
      <c r="B126" s="19" t="s">
        <v>35</v>
      </c>
      <c r="C126" s="19" t="s">
        <v>36</v>
      </c>
      <c r="D126" s="27" t="s">
        <v>74</v>
      </c>
      <c r="E126" s="31" t="str" cm="1">
        <f t="array" ref="E126">_xlfn.SWITCH(Table3[[#This Row],[Month]],"January","Q1","February","Q1","March","Q1","April","Q2","May","Q2","June","Q2","July","Q3","August","Q3","September","Q3","October","Q4","November","Q4","December","Q4")</f>
        <v>Q4</v>
      </c>
      <c r="F126" s="19" t="s">
        <v>23</v>
      </c>
      <c r="G126" s="19" t="s">
        <v>24</v>
      </c>
      <c r="H126" s="19" t="s">
        <v>25</v>
      </c>
      <c r="I126" s="20" t="s">
        <v>26</v>
      </c>
      <c r="J126" s="27" t="s">
        <v>40</v>
      </c>
      <c r="K126" s="19" t="s">
        <v>38</v>
      </c>
      <c r="L126" s="21" t="s">
        <v>84</v>
      </c>
      <c r="M126" s="19">
        <v>1500</v>
      </c>
      <c r="N126" s="22">
        <v>15</v>
      </c>
      <c r="O126" s="23" t="str">
        <f>TRIM(LEFT(Table3[[#This Row],[Shipping Address]],FIND(",",Table3[[#This Row],[Shipping Address]])-1))</f>
        <v>100 Nanjing Road</v>
      </c>
      <c r="P126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Shanghai</v>
      </c>
      <c r="Q126" s="23" t="str">
        <f>TRIM(RIGHT(Table3[[#This Row],[Shipping Address]],LEN(Table3[[#This Row],[Shipping Address]])-FIND(",",Table3[[#This Row],[Shipping Address]],FIND(",",Table3[[#This Row],[Shipping Address]])+1)-1))</f>
        <v>200001</v>
      </c>
      <c r="R126" s="23" t="str" cm="1">
        <f t="array" ref="R126">_xlfn.SWITCH(Table3[[#This Row],[Country Code]],"CN","China","IN","India","DE","Germany","FR","France")</f>
        <v>China</v>
      </c>
      <c r="S126" s="23" t="str" cm="1">
        <f t="array" ref="S126">_xlfn.SWITCH(Table3[[#This Row],[Country Code]],"CN","Asia","IN","Asia","DE","Europe","FR","Europe","Other")</f>
        <v>Asia</v>
      </c>
      <c r="T126" s="24" cm="1">
        <f t="array" ref="T126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525</v>
      </c>
      <c r="U126" s="25">
        <f>Table3[[#This Row],[Units Sold]]*Table3[[#This Row],[Unit Price ]]*(1-Table3[[#This Row],[Discount (%)]]/100)</f>
        <v>669375</v>
      </c>
      <c r="V126" s="19" t="str">
        <f>IF(Table3[[#This Row],[Min Speed]]&lt;&gt;"",ROUND(VALUE(_xlfn.TEXTBEFORE(Table3[[#This Row],[Min Speed]]," mph"))*1.60934,0)&amp;" kph","")</f>
        <v>32 kph</v>
      </c>
      <c r="W126" s="23" t="str">
        <f>ROUND(VALUE(_xlfn.TEXTBEFORE(Table3[[#This Row],[Speed]]," mph"))*1.60934,0)&amp;" kph"</f>
        <v>56 kph</v>
      </c>
      <c r="X126" s="26" t="str">
        <f>IF(OR(Table3[[#This Row],[Min Speed (kph)]]="",Table3[[#This Row],[Speed (kph)]]=""),"",Table3[[#This Row],[Min Speed (kph)]]&amp;" - "&amp;Table3[[#This Row],[Speed (kph)]])</f>
        <v>32 kph - 56 kph</v>
      </c>
      <c r="Y126" s="26" t="str">
        <f>Table3[[#This Row],[Rep Last Name]]&amp;", "&amp;Table3[[#This Row],[Rep First Name]]</f>
        <v>Liu, Fang</v>
      </c>
      <c r="Z126" s="26" t="str" cm="1">
        <f t="array" ref="Z126">_xlfn.SWITCH(Table3[[#This Row],[Product Type]],"Electric Unicycle","24 kph - 48 kph","Electric Skateboard","29 kph - 45 kph","Electric Scooter","32 kph - 56 kph","")</f>
        <v>32 kph - 56 kph</v>
      </c>
    </row>
    <row r="127" spans="1:26" x14ac:dyDescent="0.3">
      <c r="A127" s="18">
        <v>126</v>
      </c>
      <c r="B127" s="19" t="s">
        <v>35</v>
      </c>
      <c r="C127" s="19" t="s">
        <v>36</v>
      </c>
      <c r="D127" s="27" t="s">
        <v>74</v>
      </c>
      <c r="E127" s="31" t="str" cm="1">
        <f t="array" ref="E127">_xlfn.SWITCH(Table3[[#This Row],[Month]],"January","Q1","February","Q1","March","Q1","April","Q2","May","Q2","June","Q2","July","Q3","August","Q3","September","Q3","October","Q4","November","Q4","December","Q4")</f>
        <v>Q4</v>
      </c>
      <c r="F127" s="19" t="s">
        <v>29</v>
      </c>
      <c r="G127" s="19" t="s">
        <v>30</v>
      </c>
      <c r="H127" s="19" t="s">
        <v>31</v>
      </c>
      <c r="I127" s="20" t="s">
        <v>32</v>
      </c>
      <c r="J127" s="27" t="s">
        <v>43</v>
      </c>
      <c r="K127" s="19" t="s">
        <v>38</v>
      </c>
      <c r="L127" s="21" t="s">
        <v>85</v>
      </c>
      <c r="M127" s="19">
        <v>800</v>
      </c>
      <c r="N127" s="22">
        <v>15</v>
      </c>
      <c r="O127" s="23" t="str">
        <f>TRIM(LEFT(Table3[[#This Row],[Shipping Address]],FIND(",",Table3[[#This Row],[Shipping Address]])-1))</f>
        <v>101 Nanjing Road</v>
      </c>
      <c r="P127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Shanghai</v>
      </c>
      <c r="Q127" s="23" t="str">
        <f>TRIM(RIGHT(Table3[[#This Row],[Shipping Address]],LEN(Table3[[#This Row],[Shipping Address]])-FIND(",",Table3[[#This Row],[Shipping Address]],FIND(",",Table3[[#This Row],[Shipping Address]])+1)-1))</f>
        <v>200001</v>
      </c>
      <c r="R127" s="23" t="str" cm="1">
        <f t="array" ref="R127">_xlfn.SWITCH(Table3[[#This Row],[Country Code]],"CN","China","IN","India","DE","Germany","FR","France")</f>
        <v>China</v>
      </c>
      <c r="S127" s="23" t="str" cm="1">
        <f t="array" ref="S127">_xlfn.SWITCH(Table3[[#This Row],[Country Code]],"CN","Asia","IN","Asia","DE","Europe","FR","Europe","Other")</f>
        <v>Asia</v>
      </c>
      <c r="T127" s="24" cm="1">
        <f t="array" ref="T127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630</v>
      </c>
      <c r="U127" s="25">
        <f>Table3[[#This Row],[Units Sold]]*Table3[[#This Row],[Unit Price ]]*(1-Table3[[#This Row],[Discount (%)]]/100)</f>
        <v>428400</v>
      </c>
      <c r="V127" s="19" t="str">
        <f>IF(Table3[[#This Row],[Min Speed]]&lt;&gt;"",ROUND(VALUE(_xlfn.TEXTBEFORE(Table3[[#This Row],[Min Speed]]," mph"))*1.60934,0)&amp;" kph","")</f>
        <v>29 kph</v>
      </c>
      <c r="W127" s="23" t="str">
        <f>ROUND(VALUE(_xlfn.TEXTBEFORE(Table3[[#This Row],[Speed]]," mph"))*1.60934,0)&amp;" kph"</f>
        <v>45 kph</v>
      </c>
      <c r="X127" s="26" t="str">
        <f>IF(OR(Table3[[#This Row],[Min Speed (kph)]]="",Table3[[#This Row],[Speed (kph)]]=""),"",Table3[[#This Row],[Min Speed (kph)]]&amp;" - "&amp;Table3[[#This Row],[Speed (kph)]])</f>
        <v>29 kph - 45 kph</v>
      </c>
      <c r="Y127" s="26" t="str">
        <f>Table3[[#This Row],[Rep Last Name]]&amp;", "&amp;Table3[[#This Row],[Rep First Name]]</f>
        <v>Liu, Fang</v>
      </c>
      <c r="Z127" s="26" t="str" cm="1">
        <f t="array" ref="Z127">_xlfn.SWITCH(Table3[[#This Row],[Product Type]],"Electric Unicycle","24 kph - 48 kph","Electric Skateboard","29 kph - 45 kph","Electric Scooter","32 kph - 56 kph","")</f>
        <v>29 kph - 45 kph</v>
      </c>
    </row>
    <row r="128" spans="1:26" x14ac:dyDescent="0.3">
      <c r="A128" s="18">
        <v>127</v>
      </c>
      <c r="B128" s="19" t="s">
        <v>45</v>
      </c>
      <c r="C128" s="19" t="s">
        <v>46</v>
      </c>
      <c r="D128" s="27" t="s">
        <v>74</v>
      </c>
      <c r="E128" s="31" t="str" cm="1">
        <f t="array" ref="E128">_xlfn.SWITCH(Table3[[#This Row],[Month]],"January","Q1","February","Q1","March","Q1","April","Q2","May","Q2","June","Q2","July","Q3","August","Q3","September","Q3","October","Q4","November","Q4","December","Q4")</f>
        <v>Q4</v>
      </c>
      <c r="F128" s="19" t="s">
        <v>16</v>
      </c>
      <c r="G128" s="19" t="s">
        <v>17</v>
      </c>
      <c r="H128" s="19" t="s">
        <v>18</v>
      </c>
      <c r="I128" s="20" t="s">
        <v>19</v>
      </c>
      <c r="J128" s="27" t="s">
        <v>48</v>
      </c>
      <c r="K128" s="19" t="s">
        <v>49</v>
      </c>
      <c r="L128" s="28" t="s">
        <v>50</v>
      </c>
      <c r="M128" s="19">
        <v>160</v>
      </c>
      <c r="N128" s="22">
        <v>15</v>
      </c>
      <c r="O128" s="23" t="str">
        <f>TRIM(LEFT(Table3[[#This Row],[Shipping Address]],FIND(",",Table3[[#This Row],[Shipping Address]])-1))</f>
        <v>303 Ringstraße</v>
      </c>
      <c r="P128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Hamburg</v>
      </c>
      <c r="Q128" s="23" t="str">
        <f>TRIM(RIGHT(Table3[[#This Row],[Shipping Address]],LEN(Table3[[#This Row],[Shipping Address]])-FIND(",",Table3[[#This Row],[Shipping Address]],FIND(",",Table3[[#This Row],[Shipping Address]])+1)-1))</f>
        <v>20095</v>
      </c>
      <c r="R128" s="23" t="str" cm="1">
        <f t="array" ref="R128">_xlfn.SWITCH(Table3[[#This Row],[Country Code]],"CN","China","IN","India","DE","Germany","FR","France")</f>
        <v>Germany</v>
      </c>
      <c r="S128" s="23" t="str" cm="1">
        <f t="array" ref="S128">_xlfn.SWITCH(Table3[[#This Row],[Country Code]],"CN","Asia","IN","Asia","DE","Europe","FR","Europe","Other")</f>
        <v>Europe</v>
      </c>
      <c r="T128" s="24" cm="1">
        <f t="array" ref="T128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1100</v>
      </c>
      <c r="U128" s="25">
        <f>Table3[[#This Row],[Units Sold]]*Table3[[#This Row],[Unit Price ]]*(1-Table3[[#This Row],[Discount (%)]]/100)</f>
        <v>149600</v>
      </c>
      <c r="V128" s="19" t="str">
        <f>IF(Table3[[#This Row],[Min Speed]]&lt;&gt;"",ROUND(VALUE(_xlfn.TEXTBEFORE(Table3[[#This Row],[Min Speed]]," mph"))*1.60934,0)&amp;" kph","")</f>
        <v>24 kph</v>
      </c>
      <c r="W128" s="23" t="str">
        <f>ROUND(VALUE(_xlfn.TEXTBEFORE(Table3[[#This Row],[Speed]]," mph"))*1.60934,0)&amp;" kph"</f>
        <v>48 kph</v>
      </c>
      <c r="X128" s="26" t="str">
        <f>IF(OR(Table3[[#This Row],[Min Speed (kph)]]="",Table3[[#This Row],[Speed (kph)]]=""),"",Table3[[#This Row],[Min Speed (kph)]]&amp;" - "&amp;Table3[[#This Row],[Speed (kph)]])</f>
        <v>24 kph - 48 kph</v>
      </c>
      <c r="Y128" s="26" t="str">
        <f>Table3[[#This Row],[Rep Last Name]]&amp;", "&amp;Table3[[#This Row],[Rep First Name]]</f>
        <v>Fischer, Jonas</v>
      </c>
      <c r="Z128" s="26" t="str" cm="1">
        <f t="array" ref="Z128">_xlfn.SWITCH(Table3[[#This Row],[Product Type]],"Electric Unicycle","24 kph - 48 kph","Electric Skateboard","29 kph - 45 kph","Electric Scooter","32 kph - 56 kph","")</f>
        <v>24 kph - 48 kph</v>
      </c>
    </row>
    <row r="129" spans="1:26" x14ac:dyDescent="0.3">
      <c r="A129" s="18">
        <v>128</v>
      </c>
      <c r="B129" s="19" t="s">
        <v>45</v>
      </c>
      <c r="C129" s="19" t="s">
        <v>46</v>
      </c>
      <c r="D129" s="27" t="s">
        <v>74</v>
      </c>
      <c r="E129" s="31" t="str" cm="1">
        <f t="array" ref="E129">_xlfn.SWITCH(Table3[[#This Row],[Month]],"January","Q1","February","Q1","March","Q1","April","Q2","May","Q2","June","Q2","July","Q3","August","Q3","September","Q3","October","Q4","November","Q4","December","Q4")</f>
        <v>Q4</v>
      </c>
      <c r="F129" s="19" t="s">
        <v>23</v>
      </c>
      <c r="G129" s="19" t="s">
        <v>24</v>
      </c>
      <c r="H129" s="19" t="s">
        <v>25</v>
      </c>
      <c r="I129" s="20" t="s">
        <v>26</v>
      </c>
      <c r="J129" s="27" t="s">
        <v>51</v>
      </c>
      <c r="K129" s="19" t="s">
        <v>49</v>
      </c>
      <c r="L129" s="28" t="s">
        <v>52</v>
      </c>
      <c r="M129" s="19">
        <v>320</v>
      </c>
      <c r="N129" s="22">
        <v>15</v>
      </c>
      <c r="O129" s="23" t="str">
        <f>TRIM(LEFT(Table3[[#This Row],[Shipping Address]],FIND(",",Table3[[#This Row],[Shipping Address]])-1))</f>
        <v>304 Ringstraße</v>
      </c>
      <c r="P129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Hamburg</v>
      </c>
      <c r="Q129" s="23" t="str">
        <f>TRIM(RIGHT(Table3[[#This Row],[Shipping Address]],LEN(Table3[[#This Row],[Shipping Address]])-FIND(",",Table3[[#This Row],[Shipping Address]],FIND(",",Table3[[#This Row],[Shipping Address]])+1)-1))</f>
        <v>20095</v>
      </c>
      <c r="R129" s="23" t="str" cm="1">
        <f t="array" ref="R129">_xlfn.SWITCH(Table3[[#This Row],[Country Code]],"CN","China","IN","India","DE","Germany","FR","France")</f>
        <v>Germany</v>
      </c>
      <c r="S129" s="23" t="str" cm="1">
        <f t="array" ref="S129">_xlfn.SWITCH(Table3[[#This Row],[Country Code]],"CN","Asia","IN","Asia","DE","Europe","FR","Europe","Other")</f>
        <v>Europe</v>
      </c>
      <c r="T129" s="24" cm="1">
        <f t="array" ref="T129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880</v>
      </c>
      <c r="U129" s="25">
        <f>Table3[[#This Row],[Units Sold]]*Table3[[#This Row],[Unit Price ]]*(1-Table3[[#This Row],[Discount (%)]]/100)</f>
        <v>239360</v>
      </c>
      <c r="V129" s="19" t="str">
        <f>IF(Table3[[#This Row],[Min Speed]]&lt;&gt;"",ROUND(VALUE(_xlfn.TEXTBEFORE(Table3[[#This Row],[Min Speed]]," mph"))*1.60934,0)&amp;" kph","")</f>
        <v>32 kph</v>
      </c>
      <c r="W129" s="23" t="str">
        <f>ROUND(VALUE(_xlfn.TEXTBEFORE(Table3[[#This Row],[Speed]]," mph"))*1.60934,0)&amp;" kph"</f>
        <v>56 kph</v>
      </c>
      <c r="X129" s="26" t="str">
        <f>IF(OR(Table3[[#This Row],[Min Speed (kph)]]="",Table3[[#This Row],[Speed (kph)]]=""),"",Table3[[#This Row],[Min Speed (kph)]]&amp;" - "&amp;Table3[[#This Row],[Speed (kph)]])</f>
        <v>32 kph - 56 kph</v>
      </c>
      <c r="Y129" s="26" t="str">
        <f>Table3[[#This Row],[Rep Last Name]]&amp;", "&amp;Table3[[#This Row],[Rep First Name]]</f>
        <v>Fischer, Jonas</v>
      </c>
      <c r="Z129" s="26" t="str" cm="1">
        <f t="array" ref="Z129">_xlfn.SWITCH(Table3[[#This Row],[Product Type]],"Electric Unicycle","24 kph - 48 kph","Electric Skateboard","29 kph - 45 kph","Electric Scooter","32 kph - 56 kph","")</f>
        <v>32 kph - 56 kph</v>
      </c>
    </row>
    <row r="130" spans="1:26" x14ac:dyDescent="0.3">
      <c r="A130" s="18">
        <v>129</v>
      </c>
      <c r="B130" s="19" t="s">
        <v>45</v>
      </c>
      <c r="C130" s="19" t="s">
        <v>46</v>
      </c>
      <c r="D130" s="27" t="s">
        <v>74</v>
      </c>
      <c r="E130" s="31" t="str" cm="1">
        <f t="array" ref="E130">_xlfn.SWITCH(Table3[[#This Row],[Month]],"January","Q1","February","Q1","March","Q1","April","Q2","May","Q2","June","Q2","July","Q3","August","Q3","September","Q3","October","Q4","November","Q4","December","Q4")</f>
        <v>Q4</v>
      </c>
      <c r="F130" s="19" t="s">
        <v>29</v>
      </c>
      <c r="G130" s="19" t="s">
        <v>30</v>
      </c>
      <c r="H130" s="19" t="s">
        <v>31</v>
      </c>
      <c r="I130" s="20" t="s">
        <v>32</v>
      </c>
      <c r="J130" s="27" t="s">
        <v>53</v>
      </c>
      <c r="K130" s="19" t="s">
        <v>49</v>
      </c>
      <c r="L130" s="28" t="s">
        <v>54</v>
      </c>
      <c r="M130" s="19">
        <v>250</v>
      </c>
      <c r="N130" s="22">
        <v>15</v>
      </c>
      <c r="O130" s="23" t="str">
        <f>TRIM(LEFT(Table3[[#This Row],[Shipping Address]],FIND(",",Table3[[#This Row],[Shipping Address]])-1))</f>
        <v>305 Ringstraße</v>
      </c>
      <c r="P130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Hamburg</v>
      </c>
      <c r="Q130" s="23" t="str">
        <f>TRIM(RIGHT(Table3[[#This Row],[Shipping Address]],LEN(Table3[[#This Row],[Shipping Address]])-FIND(",",Table3[[#This Row],[Shipping Address]],FIND(",",Table3[[#This Row],[Shipping Address]])+1)-1))</f>
        <v>20095</v>
      </c>
      <c r="R130" s="23" t="str" cm="1">
        <f t="array" ref="R130">_xlfn.SWITCH(Table3[[#This Row],[Country Code]],"CN","China","IN","India","DE","Germany","FR","France")</f>
        <v>Germany</v>
      </c>
      <c r="S130" s="23" t="str" cm="1">
        <f t="array" ref="S130">_xlfn.SWITCH(Table3[[#This Row],[Country Code]],"CN","Asia","IN","Asia","DE","Europe","FR","Europe","Other")</f>
        <v>Europe</v>
      </c>
      <c r="T130" s="24" cm="1">
        <f t="array" ref="T130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1045</v>
      </c>
      <c r="U130" s="25">
        <f>Table3[[#This Row],[Units Sold]]*Table3[[#This Row],[Unit Price ]]*(1-Table3[[#This Row],[Discount (%)]]/100)</f>
        <v>222062.5</v>
      </c>
      <c r="V130" s="19" t="str">
        <f>IF(Table3[[#This Row],[Min Speed]]&lt;&gt;"",ROUND(VALUE(_xlfn.TEXTBEFORE(Table3[[#This Row],[Min Speed]]," mph"))*1.60934,0)&amp;" kph","")</f>
        <v>29 kph</v>
      </c>
      <c r="W130" s="23" t="str">
        <f>ROUND(VALUE(_xlfn.TEXTBEFORE(Table3[[#This Row],[Speed]]," mph"))*1.60934,0)&amp;" kph"</f>
        <v>45 kph</v>
      </c>
      <c r="X130" s="26" t="str">
        <f>IF(OR(Table3[[#This Row],[Min Speed (kph)]]="",Table3[[#This Row],[Speed (kph)]]=""),"",Table3[[#This Row],[Min Speed (kph)]]&amp;" - "&amp;Table3[[#This Row],[Speed (kph)]])</f>
        <v>29 kph - 45 kph</v>
      </c>
      <c r="Y130" s="26" t="str">
        <f>Table3[[#This Row],[Rep Last Name]]&amp;", "&amp;Table3[[#This Row],[Rep First Name]]</f>
        <v>Fischer, Jonas</v>
      </c>
      <c r="Z130" s="26" t="str" cm="1">
        <f t="array" ref="Z130">_xlfn.SWITCH(Table3[[#This Row],[Product Type]],"Electric Unicycle","24 kph - 48 kph","Electric Skateboard","29 kph - 45 kph","Electric Scooter","32 kph - 56 kph","")</f>
        <v>29 kph - 45 kph</v>
      </c>
    </row>
    <row r="131" spans="1:26" x14ac:dyDescent="0.3">
      <c r="A131" s="18">
        <v>130</v>
      </c>
      <c r="B131" s="19" t="s">
        <v>55</v>
      </c>
      <c r="C131" s="19" t="s">
        <v>56</v>
      </c>
      <c r="D131" s="27" t="s">
        <v>74</v>
      </c>
      <c r="E131" s="31" t="str" cm="1">
        <f t="array" ref="E131">_xlfn.SWITCH(Table3[[#This Row],[Month]],"January","Q1","February","Q1","March","Q1","April","Q2","May","Q2","June","Q2","July","Q3","August","Q3","September","Q3","October","Q4","November","Q4","December","Q4")</f>
        <v>Q4</v>
      </c>
      <c r="F131" s="19" t="s">
        <v>16</v>
      </c>
      <c r="G131" s="19" t="s">
        <v>17</v>
      </c>
      <c r="H131" s="19" t="s">
        <v>18</v>
      </c>
      <c r="I131" s="20" t="s">
        <v>19</v>
      </c>
      <c r="J131" s="27" t="s">
        <v>57</v>
      </c>
      <c r="K131" s="19" t="s">
        <v>58</v>
      </c>
      <c r="L131" s="28" t="s">
        <v>59</v>
      </c>
      <c r="M131" s="19">
        <v>140</v>
      </c>
      <c r="N131" s="22">
        <v>15</v>
      </c>
      <c r="O131" s="23" t="str">
        <f>TRIM(LEFT(Table3[[#This Row],[Shipping Address]],FIND(",",Table3[[#This Row],[Shipping Address]])-1))</f>
        <v>56 Boulevard Saint-Germain</v>
      </c>
      <c r="P131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Paris</v>
      </c>
      <c r="Q131" s="23" t="str">
        <f>TRIM(RIGHT(Table3[[#This Row],[Shipping Address]],LEN(Table3[[#This Row],[Shipping Address]])-FIND(",",Table3[[#This Row],[Shipping Address]],FIND(",",Table3[[#This Row],[Shipping Address]])+1)-1))</f>
        <v>75005</v>
      </c>
      <c r="R131" s="23" t="str" cm="1">
        <f t="array" ref="R131">_xlfn.SWITCH(Table3[[#This Row],[Country Code]],"CN","China","IN","India","DE","Germany","FR","France")</f>
        <v>France</v>
      </c>
      <c r="S131" s="23" t="str" cm="1">
        <f t="array" ref="S131">_xlfn.SWITCH(Table3[[#This Row],[Country Code]],"CN","Asia","IN","Asia","DE","Europe","FR","Europe","Other")</f>
        <v>Europe</v>
      </c>
      <c r="T131" s="24" cm="1">
        <f t="array" ref="T131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1210</v>
      </c>
      <c r="U131" s="25">
        <f>Table3[[#This Row],[Units Sold]]*Table3[[#This Row],[Unit Price ]]*(1-Table3[[#This Row],[Discount (%)]]/100)</f>
        <v>143990</v>
      </c>
      <c r="V131" s="19" t="str">
        <f>IF(Table3[[#This Row],[Min Speed]]&lt;&gt;"",ROUND(VALUE(_xlfn.TEXTBEFORE(Table3[[#This Row],[Min Speed]]," mph"))*1.60934,0)&amp;" kph","")</f>
        <v>24 kph</v>
      </c>
      <c r="W131" s="23" t="str">
        <f>ROUND(VALUE(_xlfn.TEXTBEFORE(Table3[[#This Row],[Speed]]," mph"))*1.60934,0)&amp;" kph"</f>
        <v>48 kph</v>
      </c>
      <c r="X131" s="26" t="str">
        <f>IF(OR(Table3[[#This Row],[Min Speed (kph)]]="",Table3[[#This Row],[Speed (kph)]]=""),"",Table3[[#This Row],[Min Speed (kph)]]&amp;" - "&amp;Table3[[#This Row],[Speed (kph)]])</f>
        <v>24 kph - 48 kph</v>
      </c>
      <c r="Y131" s="26" t="str">
        <f>Table3[[#This Row],[Rep Last Name]]&amp;", "&amp;Table3[[#This Row],[Rep First Name]]</f>
        <v>Bernard, Théo</v>
      </c>
      <c r="Z131" s="26" t="str" cm="1">
        <f t="array" ref="Z131">_xlfn.SWITCH(Table3[[#This Row],[Product Type]],"Electric Unicycle","24 kph - 48 kph","Electric Skateboard","29 kph - 45 kph","Electric Scooter","32 kph - 56 kph","")</f>
        <v>24 kph - 48 kph</v>
      </c>
    </row>
    <row r="132" spans="1:26" x14ac:dyDescent="0.3">
      <c r="A132" s="18">
        <v>131</v>
      </c>
      <c r="B132" s="19" t="s">
        <v>55</v>
      </c>
      <c r="C132" s="19" t="s">
        <v>56</v>
      </c>
      <c r="D132" s="27" t="s">
        <v>74</v>
      </c>
      <c r="E132" s="31" t="str" cm="1">
        <f t="array" ref="E132">_xlfn.SWITCH(Table3[[#This Row],[Month]],"January","Q1","February","Q1","March","Q1","April","Q2","May","Q2","June","Q2","July","Q3","August","Q3","September","Q3","October","Q4","November","Q4","December","Q4")</f>
        <v>Q4</v>
      </c>
      <c r="F132" s="19" t="s">
        <v>23</v>
      </c>
      <c r="G132" s="19" t="s">
        <v>24</v>
      </c>
      <c r="H132" s="19" t="s">
        <v>25</v>
      </c>
      <c r="I132" s="20" t="s">
        <v>26</v>
      </c>
      <c r="J132" s="27" t="s">
        <v>61</v>
      </c>
      <c r="K132" s="19" t="s">
        <v>58</v>
      </c>
      <c r="L132" s="28" t="s">
        <v>62</v>
      </c>
      <c r="M132" s="19">
        <v>310</v>
      </c>
      <c r="N132" s="22">
        <v>15</v>
      </c>
      <c r="O132" s="23" t="str">
        <f>TRIM(LEFT(Table3[[#This Row],[Shipping Address]],FIND(",",Table3[[#This Row],[Shipping Address]])-1))</f>
        <v>57 Boulevard Saint-Germain</v>
      </c>
      <c r="P132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Paris</v>
      </c>
      <c r="Q132" s="23" t="str">
        <f>TRIM(RIGHT(Table3[[#This Row],[Shipping Address]],LEN(Table3[[#This Row],[Shipping Address]])-FIND(",",Table3[[#This Row],[Shipping Address]],FIND(",",Table3[[#This Row],[Shipping Address]])+1)-1))</f>
        <v>75005</v>
      </c>
      <c r="R132" s="23" t="str" cm="1">
        <f t="array" ref="R132">_xlfn.SWITCH(Table3[[#This Row],[Country Code]],"CN","China","IN","India","DE","Germany","FR","France")</f>
        <v>France</v>
      </c>
      <c r="S132" s="23" t="str" cm="1">
        <f t="array" ref="S132">_xlfn.SWITCH(Table3[[#This Row],[Country Code]],"CN","Asia","IN","Asia","DE","Europe","FR","Europe","Other")</f>
        <v>Europe</v>
      </c>
      <c r="T132" s="24" cm="1">
        <f t="array" ref="T132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990</v>
      </c>
      <c r="U132" s="25">
        <f>Table3[[#This Row],[Units Sold]]*Table3[[#This Row],[Unit Price ]]*(1-Table3[[#This Row],[Discount (%)]]/100)</f>
        <v>260865</v>
      </c>
      <c r="V132" s="19" t="str">
        <f>IF(Table3[[#This Row],[Min Speed]]&lt;&gt;"",ROUND(VALUE(_xlfn.TEXTBEFORE(Table3[[#This Row],[Min Speed]]," mph"))*1.60934,0)&amp;" kph","")</f>
        <v>32 kph</v>
      </c>
      <c r="W132" s="23" t="str">
        <f>ROUND(VALUE(_xlfn.TEXTBEFORE(Table3[[#This Row],[Speed]]," mph"))*1.60934,0)&amp;" kph"</f>
        <v>56 kph</v>
      </c>
      <c r="X132" s="26" t="str">
        <f>IF(OR(Table3[[#This Row],[Min Speed (kph)]]="",Table3[[#This Row],[Speed (kph)]]=""),"",Table3[[#This Row],[Min Speed (kph)]]&amp;" - "&amp;Table3[[#This Row],[Speed (kph)]])</f>
        <v>32 kph - 56 kph</v>
      </c>
      <c r="Y132" s="26" t="str">
        <f>Table3[[#This Row],[Rep Last Name]]&amp;", "&amp;Table3[[#This Row],[Rep First Name]]</f>
        <v>Bernard, Théo</v>
      </c>
      <c r="Z132" s="26" t="str" cm="1">
        <f t="array" ref="Z132">_xlfn.SWITCH(Table3[[#This Row],[Product Type]],"Electric Unicycle","24 kph - 48 kph","Electric Skateboard","29 kph - 45 kph","Electric Scooter","32 kph - 56 kph","")</f>
        <v>32 kph - 56 kph</v>
      </c>
    </row>
    <row r="133" spans="1:26" x14ac:dyDescent="0.3">
      <c r="A133" s="18">
        <v>132</v>
      </c>
      <c r="B133" s="19" t="s">
        <v>55</v>
      </c>
      <c r="C133" s="19" t="s">
        <v>56</v>
      </c>
      <c r="D133" s="27" t="s">
        <v>74</v>
      </c>
      <c r="E133" s="31" t="str" cm="1">
        <f t="array" ref="E133">_xlfn.SWITCH(Table3[[#This Row],[Month]],"January","Q1","February","Q1","March","Q1","April","Q2","May","Q2","June","Q2","July","Q3","August","Q3","September","Q3","October","Q4","November","Q4","December","Q4")</f>
        <v>Q4</v>
      </c>
      <c r="F133" s="19" t="s">
        <v>29</v>
      </c>
      <c r="G133" s="19" t="s">
        <v>30</v>
      </c>
      <c r="H133" s="19" t="s">
        <v>31</v>
      </c>
      <c r="I133" s="20" t="s">
        <v>32</v>
      </c>
      <c r="J133" s="27" t="s">
        <v>63</v>
      </c>
      <c r="K133" s="19" t="s">
        <v>58</v>
      </c>
      <c r="L133" s="28" t="s">
        <v>64</v>
      </c>
      <c r="M133" s="19">
        <v>290</v>
      </c>
      <c r="N133" s="22">
        <v>15</v>
      </c>
      <c r="O133" s="23" t="str">
        <f>TRIM(LEFT(Table3[[#This Row],[Shipping Address]],FIND(",",Table3[[#This Row],[Shipping Address]])-1))</f>
        <v>58 Boulevard Saint-Germain</v>
      </c>
      <c r="P133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Paris</v>
      </c>
      <c r="Q133" s="23" t="str">
        <f>TRIM(RIGHT(Table3[[#This Row],[Shipping Address]],LEN(Table3[[#This Row],[Shipping Address]])-FIND(",",Table3[[#This Row],[Shipping Address]],FIND(",",Table3[[#This Row],[Shipping Address]])+1)-1))</f>
        <v>75005</v>
      </c>
      <c r="R133" s="23" t="str" cm="1">
        <f t="array" ref="R133">_xlfn.SWITCH(Table3[[#This Row],[Country Code]],"CN","China","IN","India","DE","Germany","FR","France")</f>
        <v>France</v>
      </c>
      <c r="S133" s="23" t="str" cm="1">
        <f t="array" ref="S133">_xlfn.SWITCH(Table3[[#This Row],[Country Code]],"CN","Asia","IN","Asia","DE","Europe","FR","Europe","Other")</f>
        <v>Europe</v>
      </c>
      <c r="T133" s="24" cm="1">
        <f t="array" ref="T133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1155</v>
      </c>
      <c r="U133" s="25">
        <f>Table3[[#This Row],[Units Sold]]*Table3[[#This Row],[Unit Price ]]*(1-Table3[[#This Row],[Discount (%)]]/100)</f>
        <v>284707.5</v>
      </c>
      <c r="V133" s="19" t="str">
        <f>IF(Table3[[#This Row],[Min Speed]]&lt;&gt;"",ROUND(VALUE(_xlfn.TEXTBEFORE(Table3[[#This Row],[Min Speed]]," mph"))*1.60934,0)&amp;" kph","")</f>
        <v>29 kph</v>
      </c>
      <c r="W133" s="23" t="str">
        <f>ROUND(VALUE(_xlfn.TEXTBEFORE(Table3[[#This Row],[Speed]]," mph"))*1.60934,0)&amp;" kph"</f>
        <v>45 kph</v>
      </c>
      <c r="X133" s="26" t="str">
        <f>IF(OR(Table3[[#This Row],[Min Speed (kph)]]="",Table3[[#This Row],[Speed (kph)]]=""),"",Table3[[#This Row],[Min Speed (kph)]]&amp;" - "&amp;Table3[[#This Row],[Speed (kph)]])</f>
        <v>29 kph - 45 kph</v>
      </c>
      <c r="Y133" s="26" t="str">
        <f>Table3[[#This Row],[Rep Last Name]]&amp;", "&amp;Table3[[#This Row],[Rep First Name]]</f>
        <v>Bernard, Théo</v>
      </c>
      <c r="Z133" s="26" t="str" cm="1">
        <f t="array" ref="Z133">_xlfn.SWITCH(Table3[[#This Row],[Product Type]],"Electric Unicycle","24 kph - 48 kph","Electric Skateboard","29 kph - 45 kph","Electric Scooter","32 kph - 56 kph","")</f>
        <v>29 kph - 45 kph</v>
      </c>
    </row>
    <row r="134" spans="1:26" x14ac:dyDescent="0.3">
      <c r="A134" s="18">
        <v>133</v>
      </c>
      <c r="B134" s="19" t="s">
        <v>13</v>
      </c>
      <c r="C134" s="19" t="s">
        <v>14</v>
      </c>
      <c r="D134" s="27" t="s">
        <v>75</v>
      </c>
      <c r="E134" s="31" t="str" cm="1">
        <f t="array" ref="E134">_xlfn.SWITCH(Table3[[#This Row],[Month]],"January","Q1","February","Q1","March","Q1","April","Q2","May","Q2","June","Q2","July","Q3","August","Q3","September","Q3","October","Q4","November","Q4","December","Q4")</f>
        <v>Q4</v>
      </c>
      <c r="F134" s="19" t="s">
        <v>16</v>
      </c>
      <c r="G134" s="19" t="s">
        <v>17</v>
      </c>
      <c r="H134" s="19" t="s">
        <v>18</v>
      </c>
      <c r="I134" s="20" t="s">
        <v>19</v>
      </c>
      <c r="J134" s="27" t="s">
        <v>20</v>
      </c>
      <c r="K134" s="19" t="s">
        <v>21</v>
      </c>
      <c r="L134" s="21" t="s">
        <v>80</v>
      </c>
      <c r="M134" s="19">
        <v>250</v>
      </c>
      <c r="N134" s="22">
        <v>20</v>
      </c>
      <c r="O134" s="23" t="str">
        <f>TRIM(LEFT(Table3[[#This Row],[Shipping Address]],FIND(",",Table3[[#This Row],[Shipping Address]])-1))</f>
        <v>456 Brigade Road</v>
      </c>
      <c r="P134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Bengaluru</v>
      </c>
      <c r="Q134" s="23" t="str">
        <f>TRIM(RIGHT(Table3[[#This Row],[Shipping Address]],LEN(Table3[[#This Row],[Shipping Address]])-FIND(",",Table3[[#This Row],[Shipping Address]],FIND(",",Table3[[#This Row],[Shipping Address]])+1)-1))</f>
        <v>560001</v>
      </c>
      <c r="R134" s="23" t="str" cm="1">
        <f t="array" ref="R134">_xlfn.SWITCH(Table3[[#This Row],[Country Code]],"CN","China","IN","India","DE","Germany","FR","France")</f>
        <v>India</v>
      </c>
      <c r="S134" s="23" t="str" cm="1">
        <f t="array" ref="S134">_xlfn.SWITCH(Table3[[#This Row],[Country Code]],"CN","Asia","IN","Asia","DE","Europe","FR","Europe","Other")</f>
        <v>Asia</v>
      </c>
      <c r="T134" s="24" cm="1">
        <f t="array" ref="T134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360</v>
      </c>
      <c r="U134" s="25">
        <f>Table3[[#This Row],[Units Sold]]*Table3[[#This Row],[Unit Price ]]*(1-Table3[[#This Row],[Discount (%)]]/100)</f>
        <v>72000</v>
      </c>
      <c r="V134" s="19" t="str">
        <f>IF(Table3[[#This Row],[Min Speed]]&lt;&gt;"",ROUND(VALUE(_xlfn.TEXTBEFORE(Table3[[#This Row],[Min Speed]]," mph"))*1.60934,0)&amp;" kph","")</f>
        <v>24 kph</v>
      </c>
      <c r="W134" s="23" t="str">
        <f>ROUND(VALUE(_xlfn.TEXTBEFORE(Table3[[#This Row],[Speed]]," mph"))*1.60934,0)&amp;" kph"</f>
        <v>48 kph</v>
      </c>
      <c r="X134" s="26" t="str">
        <f>IF(OR(Table3[[#This Row],[Min Speed (kph)]]="",Table3[[#This Row],[Speed (kph)]]=""),"",Table3[[#This Row],[Min Speed (kph)]]&amp;" - "&amp;Table3[[#This Row],[Speed (kph)]])</f>
        <v>24 kph - 48 kph</v>
      </c>
      <c r="Y134" s="26" t="str">
        <f>Table3[[#This Row],[Rep Last Name]]&amp;", "&amp;Table3[[#This Row],[Rep First Name]]</f>
        <v>Joshi, Sanya</v>
      </c>
      <c r="Z134" s="26" t="str" cm="1">
        <f t="array" ref="Z134">_xlfn.SWITCH(Table3[[#This Row],[Product Type]],"Electric Unicycle","24 kph - 48 kph","Electric Skateboard","29 kph - 45 kph","Electric Scooter","32 kph - 56 kph","")</f>
        <v>24 kph - 48 kph</v>
      </c>
    </row>
    <row r="135" spans="1:26" x14ac:dyDescent="0.3">
      <c r="A135" s="18">
        <v>134</v>
      </c>
      <c r="B135" s="19" t="s">
        <v>13</v>
      </c>
      <c r="C135" s="19" t="s">
        <v>14</v>
      </c>
      <c r="D135" s="27" t="s">
        <v>75</v>
      </c>
      <c r="E135" s="31" t="str" cm="1">
        <f t="array" ref="E135">_xlfn.SWITCH(Table3[[#This Row],[Month]],"January","Q1","February","Q1","March","Q1","April","Q2","May","Q2","June","Q2","July","Q3","August","Q3","September","Q3","October","Q4","November","Q4","December","Q4")</f>
        <v>Q4</v>
      </c>
      <c r="F135" s="19" t="s">
        <v>23</v>
      </c>
      <c r="G135" s="19" t="s">
        <v>24</v>
      </c>
      <c r="H135" s="19" t="s">
        <v>25</v>
      </c>
      <c r="I135" s="20" t="s">
        <v>26</v>
      </c>
      <c r="J135" s="27" t="s">
        <v>27</v>
      </c>
      <c r="K135" s="19" t="s">
        <v>21</v>
      </c>
      <c r="L135" s="21" t="s">
        <v>81</v>
      </c>
      <c r="M135" s="19">
        <v>600</v>
      </c>
      <c r="N135" s="22">
        <v>20</v>
      </c>
      <c r="O135" s="23" t="str">
        <f>TRIM(LEFT(Table3[[#This Row],[Shipping Address]],FIND(",",Table3[[#This Row],[Shipping Address]])-1))</f>
        <v>457 Brigade Road</v>
      </c>
      <c r="P135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Bengaluru</v>
      </c>
      <c r="Q135" s="23" t="str">
        <f>TRIM(RIGHT(Table3[[#This Row],[Shipping Address]],LEN(Table3[[#This Row],[Shipping Address]])-FIND(",",Table3[[#This Row],[Shipping Address]],FIND(",",Table3[[#This Row],[Shipping Address]])+1)-1))</f>
        <v>560001</v>
      </c>
      <c r="R135" s="23" t="str" cm="1">
        <f t="array" ref="R135">_xlfn.SWITCH(Table3[[#This Row],[Country Code]],"CN","China","IN","India","DE","Germany","FR","France")</f>
        <v>India</v>
      </c>
      <c r="S135" s="23" t="str" cm="1">
        <f t="array" ref="S135">_xlfn.SWITCH(Table3[[#This Row],[Country Code]],"CN","Asia","IN","Asia","DE","Europe","FR","Europe","Other")</f>
        <v>Asia</v>
      </c>
      <c r="T135" s="24" cm="1">
        <f t="array" ref="T135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300</v>
      </c>
      <c r="U135" s="25">
        <f>Table3[[#This Row],[Units Sold]]*Table3[[#This Row],[Unit Price ]]*(1-Table3[[#This Row],[Discount (%)]]/100)</f>
        <v>144000</v>
      </c>
      <c r="V135" s="19" t="str">
        <f>IF(Table3[[#This Row],[Min Speed]]&lt;&gt;"",ROUND(VALUE(_xlfn.TEXTBEFORE(Table3[[#This Row],[Min Speed]]," mph"))*1.60934,0)&amp;" kph","")</f>
        <v>32 kph</v>
      </c>
      <c r="W135" s="23" t="str">
        <f>ROUND(VALUE(_xlfn.TEXTBEFORE(Table3[[#This Row],[Speed]]," mph"))*1.60934,0)&amp;" kph"</f>
        <v>56 kph</v>
      </c>
      <c r="X135" s="26" t="str">
        <f>IF(OR(Table3[[#This Row],[Min Speed (kph)]]="",Table3[[#This Row],[Speed (kph)]]=""),"",Table3[[#This Row],[Min Speed (kph)]]&amp;" - "&amp;Table3[[#This Row],[Speed (kph)]])</f>
        <v>32 kph - 56 kph</v>
      </c>
      <c r="Y135" s="26" t="str">
        <f>Table3[[#This Row],[Rep Last Name]]&amp;", "&amp;Table3[[#This Row],[Rep First Name]]</f>
        <v>Joshi, Sanya</v>
      </c>
      <c r="Z135" s="26" t="str" cm="1">
        <f t="array" ref="Z135">_xlfn.SWITCH(Table3[[#This Row],[Product Type]],"Electric Unicycle","24 kph - 48 kph","Electric Skateboard","29 kph - 45 kph","Electric Scooter","32 kph - 56 kph","")</f>
        <v>32 kph - 56 kph</v>
      </c>
    </row>
    <row r="136" spans="1:26" x14ac:dyDescent="0.3">
      <c r="A136" s="18">
        <v>135</v>
      </c>
      <c r="B136" s="19" t="s">
        <v>13</v>
      </c>
      <c r="C136" s="19" t="s">
        <v>14</v>
      </c>
      <c r="D136" s="27" t="s">
        <v>75</v>
      </c>
      <c r="E136" s="31" t="str" cm="1">
        <f t="array" ref="E136">_xlfn.SWITCH(Table3[[#This Row],[Month]],"January","Q1","February","Q1","March","Q1","April","Q2","May","Q2","June","Q2","July","Q3","August","Q3","September","Q3","October","Q4","November","Q4","December","Q4")</f>
        <v>Q4</v>
      </c>
      <c r="F136" s="19" t="s">
        <v>29</v>
      </c>
      <c r="G136" s="19" t="s">
        <v>30</v>
      </c>
      <c r="H136" s="19" t="s">
        <v>31</v>
      </c>
      <c r="I136" s="20" t="s">
        <v>42</v>
      </c>
      <c r="J136" s="27" t="s">
        <v>33</v>
      </c>
      <c r="K136" s="19" t="s">
        <v>21</v>
      </c>
      <c r="L136" s="21" t="s">
        <v>82</v>
      </c>
      <c r="M136" s="19">
        <v>400</v>
      </c>
      <c r="N136" s="22">
        <v>20</v>
      </c>
      <c r="O136" s="23" t="str">
        <f>TRIM(LEFT(Table3[[#This Row],[Shipping Address]],FIND(",",Table3[[#This Row],[Shipping Address]])-1))</f>
        <v>458 Brigade Road</v>
      </c>
      <c r="P136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Bengaluru</v>
      </c>
      <c r="Q136" s="23" t="str">
        <f>TRIM(RIGHT(Table3[[#This Row],[Shipping Address]],LEN(Table3[[#This Row],[Shipping Address]])-FIND(",",Table3[[#This Row],[Shipping Address]],FIND(",",Table3[[#This Row],[Shipping Address]])+1)-1))</f>
        <v>560001</v>
      </c>
      <c r="R136" s="23" t="str" cm="1">
        <f t="array" ref="R136">_xlfn.SWITCH(Table3[[#This Row],[Country Code]],"CN","China","IN","India","DE","Germany","FR","France")</f>
        <v>India</v>
      </c>
      <c r="S136" s="23" t="str" cm="1">
        <f t="array" ref="S136">_xlfn.SWITCH(Table3[[#This Row],[Country Code]],"CN","Asia","IN","Asia","DE","Europe","FR","Europe","Other")</f>
        <v>Asia</v>
      </c>
      <c r="T136" s="24" cm="1">
        <f t="array" ref="T136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264</v>
      </c>
      <c r="U136" s="25">
        <f>Table3[[#This Row],[Units Sold]]*Table3[[#This Row],[Unit Price ]]*(1-Table3[[#This Row],[Discount (%)]]/100)</f>
        <v>84480</v>
      </c>
      <c r="V136" s="19" t="str">
        <f>IF(Table3[[#This Row],[Min Speed]]&lt;&gt;"",ROUND(VALUE(_xlfn.TEXTBEFORE(Table3[[#This Row],[Min Speed]]," mph"))*1.60934,0)&amp;" kph","")</f>
        <v>29 kph</v>
      </c>
      <c r="W136" s="23" t="str">
        <f>ROUND(VALUE(_xlfn.TEXTBEFORE(Table3[[#This Row],[Speed]]," mph"))*1.60934,0)&amp;" kph"</f>
        <v>45 kph</v>
      </c>
      <c r="X136" s="26" t="str">
        <f>IF(OR(Table3[[#This Row],[Min Speed (kph)]]="",Table3[[#This Row],[Speed (kph)]]=""),"",Table3[[#This Row],[Min Speed (kph)]]&amp;" - "&amp;Table3[[#This Row],[Speed (kph)]])</f>
        <v>29 kph - 45 kph</v>
      </c>
      <c r="Y136" s="26" t="str">
        <f>Table3[[#This Row],[Rep Last Name]]&amp;", "&amp;Table3[[#This Row],[Rep First Name]]</f>
        <v>Joshi, Sanya</v>
      </c>
      <c r="Z136" s="26" t="str" cm="1">
        <f t="array" ref="Z136">_xlfn.SWITCH(Table3[[#This Row],[Product Type]],"Electric Unicycle","24 kph - 48 kph","Electric Skateboard","29 kph - 45 kph","Electric Scooter","32 kph - 56 kph","")</f>
        <v>29 kph - 45 kph</v>
      </c>
    </row>
    <row r="137" spans="1:26" x14ac:dyDescent="0.3">
      <c r="A137" s="18">
        <v>136</v>
      </c>
      <c r="B137" s="19" t="s">
        <v>35</v>
      </c>
      <c r="C137" s="19" t="s">
        <v>36</v>
      </c>
      <c r="D137" s="27" t="s">
        <v>75</v>
      </c>
      <c r="E137" s="31" t="str" cm="1">
        <f t="array" ref="E137">_xlfn.SWITCH(Table3[[#This Row],[Month]],"January","Q1","February","Q1","March","Q1","April","Q2","May","Q2","June","Q2","July","Q3","August","Q3","September","Q3","October","Q4","November","Q4","December","Q4")</f>
        <v>Q4</v>
      </c>
      <c r="F137" s="19" t="s">
        <v>16</v>
      </c>
      <c r="G137" s="19" t="s">
        <v>17</v>
      </c>
      <c r="H137" s="19" t="s">
        <v>18</v>
      </c>
      <c r="I137" s="20" t="s">
        <v>19</v>
      </c>
      <c r="J137" s="27" t="s">
        <v>37</v>
      </c>
      <c r="K137" s="19" t="s">
        <v>38</v>
      </c>
      <c r="L137" s="21" t="s">
        <v>83</v>
      </c>
      <c r="M137" s="19">
        <v>800</v>
      </c>
      <c r="N137" s="22">
        <v>20</v>
      </c>
      <c r="O137" s="23" t="str">
        <f>TRIM(LEFT(Table3[[#This Row],[Shipping Address]],FIND(",",Table3[[#This Row],[Shipping Address]])-1))</f>
        <v>99 Nanjing Road</v>
      </c>
      <c r="P137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Shanghai</v>
      </c>
      <c r="Q137" s="23" t="str">
        <f>TRIM(RIGHT(Table3[[#This Row],[Shipping Address]],LEN(Table3[[#This Row],[Shipping Address]])-FIND(",",Table3[[#This Row],[Shipping Address]],FIND(",",Table3[[#This Row],[Shipping Address]])+1)-1))</f>
        <v>200001</v>
      </c>
      <c r="R137" s="23" t="str" cm="1">
        <f t="array" ref="R137">_xlfn.SWITCH(Table3[[#This Row],[Country Code]],"CN","China","IN","India","DE","Germany","FR","France")</f>
        <v>China</v>
      </c>
      <c r="S137" s="23" t="str" cm="1">
        <f t="array" ref="S137">_xlfn.SWITCH(Table3[[#This Row],[Country Code]],"CN","Asia","IN","Asia","DE","Europe","FR","Europe","Other")</f>
        <v>Asia</v>
      </c>
      <c r="T137" s="24" cm="1">
        <f t="array" ref="T137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750</v>
      </c>
      <c r="U137" s="25">
        <f>Table3[[#This Row],[Units Sold]]*Table3[[#This Row],[Unit Price ]]*(1-Table3[[#This Row],[Discount (%)]]/100)</f>
        <v>480000</v>
      </c>
      <c r="V137" s="19" t="str">
        <f>IF(Table3[[#This Row],[Min Speed]]&lt;&gt;"",ROUND(VALUE(_xlfn.TEXTBEFORE(Table3[[#This Row],[Min Speed]]," mph"))*1.60934,0)&amp;" kph","")</f>
        <v>24 kph</v>
      </c>
      <c r="W137" s="23" t="str">
        <f>ROUND(VALUE(_xlfn.TEXTBEFORE(Table3[[#This Row],[Speed]]," mph"))*1.60934,0)&amp;" kph"</f>
        <v>48 kph</v>
      </c>
      <c r="X137" s="26" t="str">
        <f>IF(OR(Table3[[#This Row],[Min Speed (kph)]]="",Table3[[#This Row],[Speed (kph)]]=""),"",Table3[[#This Row],[Min Speed (kph)]]&amp;" - "&amp;Table3[[#This Row],[Speed (kph)]])</f>
        <v>24 kph - 48 kph</v>
      </c>
      <c r="Y137" s="26" t="str">
        <f>Table3[[#This Row],[Rep Last Name]]&amp;", "&amp;Table3[[#This Row],[Rep First Name]]</f>
        <v>Liu, Fang</v>
      </c>
      <c r="Z137" s="26" t="str" cm="1">
        <f t="array" ref="Z137">_xlfn.SWITCH(Table3[[#This Row],[Product Type]],"Electric Unicycle","24 kph - 48 kph","Electric Skateboard","29 kph - 45 kph","Electric Scooter","32 kph - 56 kph","")</f>
        <v>24 kph - 48 kph</v>
      </c>
    </row>
    <row r="138" spans="1:26" x14ac:dyDescent="0.3">
      <c r="A138" s="18">
        <v>137</v>
      </c>
      <c r="B138" s="19" t="s">
        <v>35</v>
      </c>
      <c r="C138" s="19" t="s">
        <v>36</v>
      </c>
      <c r="D138" s="27" t="s">
        <v>75</v>
      </c>
      <c r="E138" s="31" t="str" cm="1">
        <f t="array" ref="E138">_xlfn.SWITCH(Table3[[#This Row],[Month]],"January","Q1","February","Q1","March","Q1","April","Q2","May","Q2","June","Q2","July","Q3","August","Q3","September","Q3","October","Q4","November","Q4","December","Q4")</f>
        <v>Q4</v>
      </c>
      <c r="F138" s="19" t="s">
        <v>23</v>
      </c>
      <c r="G138" s="19"/>
      <c r="H138" s="19" t="s">
        <v>25</v>
      </c>
      <c r="I138" s="20" t="s">
        <v>60</v>
      </c>
      <c r="J138" s="27" t="s">
        <v>40</v>
      </c>
      <c r="K138" s="19" t="s">
        <v>38</v>
      </c>
      <c r="L138" s="21" t="s">
        <v>84</v>
      </c>
      <c r="M138" s="19">
        <v>2000</v>
      </c>
      <c r="N138" s="22">
        <v>20</v>
      </c>
      <c r="O138" s="23" t="str">
        <f>TRIM(LEFT(Table3[[#This Row],[Shipping Address]],FIND(",",Table3[[#This Row],[Shipping Address]])-1))</f>
        <v>100 Nanjing Road</v>
      </c>
      <c r="P138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Shanghai</v>
      </c>
      <c r="Q138" s="23" t="str">
        <f>TRIM(RIGHT(Table3[[#This Row],[Shipping Address]],LEN(Table3[[#This Row],[Shipping Address]])-FIND(",",Table3[[#This Row],[Shipping Address]],FIND(",",Table3[[#This Row],[Shipping Address]])+1)-1))</f>
        <v>200001</v>
      </c>
      <c r="R138" s="23" t="str" cm="1">
        <f t="array" ref="R138">_xlfn.SWITCH(Table3[[#This Row],[Country Code]],"CN","China","IN","India","DE","Germany","FR","France")</f>
        <v>China</v>
      </c>
      <c r="S138" s="23" t="str" cm="1">
        <f t="array" ref="S138">_xlfn.SWITCH(Table3[[#This Row],[Country Code]],"CN","Asia","IN","Asia","DE","Europe","FR","Europe","Other")</f>
        <v>Asia</v>
      </c>
      <c r="T138" s="24" cm="1">
        <f t="array" ref="T138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525</v>
      </c>
      <c r="U138" s="25">
        <f>Table3[[#This Row],[Units Sold]]*Table3[[#This Row],[Unit Price ]]*(1-Table3[[#This Row],[Discount (%)]]/100)</f>
        <v>840000</v>
      </c>
      <c r="V138" s="19" t="str">
        <f>IF(Table3[[#This Row],[Min Speed]]&lt;&gt;"",ROUND(VALUE(_xlfn.TEXTBEFORE(Table3[[#This Row],[Min Speed]]," mph"))*1.60934,0)&amp;" kph","")</f>
        <v/>
      </c>
      <c r="W138" s="23" t="str">
        <f>ROUND(VALUE(_xlfn.TEXTBEFORE(Table3[[#This Row],[Speed]]," mph"))*1.60934,0)&amp;" kph"</f>
        <v>56 kph</v>
      </c>
      <c r="X138" s="26" t="str">
        <f>IF(OR(Table3[[#This Row],[Min Speed (kph)]]="",Table3[[#This Row],[Speed (kph)]]=""),"",Table3[[#This Row],[Min Speed (kph)]]&amp;" - "&amp;Table3[[#This Row],[Speed (kph)]])</f>
        <v/>
      </c>
      <c r="Y138" s="26" t="str">
        <f>Table3[[#This Row],[Rep Last Name]]&amp;", "&amp;Table3[[#This Row],[Rep First Name]]</f>
        <v>Liu, Fang</v>
      </c>
      <c r="Z138" s="26" t="str" cm="1">
        <f t="array" ref="Z138">_xlfn.SWITCH(Table3[[#This Row],[Product Type]],"Electric Unicycle","24 kph - 48 kph","Electric Skateboard","29 kph - 45 kph","Electric Scooter","32 kph - 56 kph","")</f>
        <v>32 kph - 56 kph</v>
      </c>
    </row>
    <row r="139" spans="1:26" x14ac:dyDescent="0.3">
      <c r="A139" s="18">
        <v>138</v>
      </c>
      <c r="B139" s="19" t="s">
        <v>35</v>
      </c>
      <c r="C139" s="19" t="s">
        <v>36</v>
      </c>
      <c r="D139" s="27" t="s">
        <v>75</v>
      </c>
      <c r="E139" s="31" t="str" cm="1">
        <f t="array" ref="E139">_xlfn.SWITCH(Table3[[#This Row],[Month]],"January","Q1","February","Q1","March","Q1","April","Q2","May","Q2","June","Q2","July","Q3","August","Q3","September","Q3","October","Q4","November","Q4","December","Q4")</f>
        <v>Q4</v>
      </c>
      <c r="F139" s="19" t="s">
        <v>29</v>
      </c>
      <c r="G139" s="19" t="s">
        <v>30</v>
      </c>
      <c r="H139" s="19" t="s">
        <v>31</v>
      </c>
      <c r="I139" s="20" t="s">
        <v>32</v>
      </c>
      <c r="J139" s="27" t="s">
        <v>43</v>
      </c>
      <c r="K139" s="19" t="s">
        <v>38</v>
      </c>
      <c r="L139" s="21" t="s">
        <v>85</v>
      </c>
      <c r="M139" s="19">
        <v>1200</v>
      </c>
      <c r="N139" s="22">
        <v>20</v>
      </c>
      <c r="O139" s="23" t="str">
        <f>TRIM(LEFT(Table3[[#This Row],[Shipping Address]],FIND(",",Table3[[#This Row],[Shipping Address]])-1))</f>
        <v>101 Nanjing Road</v>
      </c>
      <c r="P139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Shanghai</v>
      </c>
      <c r="Q139" s="23" t="str">
        <f>TRIM(RIGHT(Table3[[#This Row],[Shipping Address]],LEN(Table3[[#This Row],[Shipping Address]])-FIND(",",Table3[[#This Row],[Shipping Address]],FIND(",",Table3[[#This Row],[Shipping Address]])+1)-1))</f>
        <v>200001</v>
      </c>
      <c r="R139" s="23" t="str" cm="1">
        <f t="array" ref="R139">_xlfn.SWITCH(Table3[[#This Row],[Country Code]],"CN","China","IN","India","DE","Germany","FR","France")</f>
        <v>China</v>
      </c>
      <c r="S139" s="23" t="str" cm="1">
        <f t="array" ref="S139">_xlfn.SWITCH(Table3[[#This Row],[Country Code]],"CN","Asia","IN","Asia","DE","Europe","FR","Europe","Other")</f>
        <v>Asia</v>
      </c>
      <c r="T139" s="24" cm="1">
        <f t="array" ref="T139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630</v>
      </c>
      <c r="U139" s="25">
        <f>Table3[[#This Row],[Units Sold]]*Table3[[#This Row],[Unit Price ]]*(1-Table3[[#This Row],[Discount (%)]]/100)</f>
        <v>604800</v>
      </c>
      <c r="V139" s="19" t="str">
        <f>IF(Table3[[#This Row],[Min Speed]]&lt;&gt;"",ROUND(VALUE(_xlfn.TEXTBEFORE(Table3[[#This Row],[Min Speed]]," mph"))*1.60934,0)&amp;" kph","")</f>
        <v>29 kph</v>
      </c>
      <c r="W139" s="23" t="str">
        <f>ROUND(VALUE(_xlfn.TEXTBEFORE(Table3[[#This Row],[Speed]]," mph"))*1.60934,0)&amp;" kph"</f>
        <v>45 kph</v>
      </c>
      <c r="X139" s="26" t="str">
        <f>IF(OR(Table3[[#This Row],[Min Speed (kph)]]="",Table3[[#This Row],[Speed (kph)]]=""),"",Table3[[#This Row],[Min Speed (kph)]]&amp;" - "&amp;Table3[[#This Row],[Speed (kph)]])</f>
        <v>29 kph - 45 kph</v>
      </c>
      <c r="Y139" s="26" t="str">
        <f>Table3[[#This Row],[Rep Last Name]]&amp;", "&amp;Table3[[#This Row],[Rep First Name]]</f>
        <v>Liu, Fang</v>
      </c>
      <c r="Z139" s="26" t="str" cm="1">
        <f t="array" ref="Z139">_xlfn.SWITCH(Table3[[#This Row],[Product Type]],"Electric Unicycle","24 kph - 48 kph","Electric Skateboard","29 kph - 45 kph","Electric Scooter","32 kph - 56 kph","")</f>
        <v>29 kph - 45 kph</v>
      </c>
    </row>
    <row r="140" spans="1:26" x14ac:dyDescent="0.3">
      <c r="A140" s="18">
        <v>139</v>
      </c>
      <c r="B140" s="19" t="s">
        <v>45</v>
      </c>
      <c r="C140" s="19" t="s">
        <v>46</v>
      </c>
      <c r="D140" s="27" t="s">
        <v>75</v>
      </c>
      <c r="E140" s="31" t="str" cm="1">
        <f t="array" ref="E140">_xlfn.SWITCH(Table3[[#This Row],[Month]],"January","Q1","February","Q1","March","Q1","April","Q2","May","Q2","June","Q2","July","Q3","August","Q3","September","Q3","October","Q4","November","Q4","December","Q4")</f>
        <v>Q4</v>
      </c>
      <c r="F140" s="19" t="s">
        <v>16</v>
      </c>
      <c r="G140" s="19" t="s">
        <v>17</v>
      </c>
      <c r="H140" s="19" t="s">
        <v>18</v>
      </c>
      <c r="I140" s="20" t="s">
        <v>47</v>
      </c>
      <c r="J140" s="27" t="s">
        <v>48</v>
      </c>
      <c r="K140" s="19" t="s">
        <v>49</v>
      </c>
      <c r="L140" s="28" t="s">
        <v>50</v>
      </c>
      <c r="M140" s="19">
        <v>200</v>
      </c>
      <c r="N140" s="22">
        <v>20</v>
      </c>
      <c r="O140" s="23" t="str">
        <f>TRIM(LEFT(Table3[[#This Row],[Shipping Address]],FIND(",",Table3[[#This Row],[Shipping Address]])-1))</f>
        <v>303 Ringstraße</v>
      </c>
      <c r="P140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Hamburg</v>
      </c>
      <c r="Q140" s="23" t="str">
        <f>TRIM(RIGHT(Table3[[#This Row],[Shipping Address]],LEN(Table3[[#This Row],[Shipping Address]])-FIND(",",Table3[[#This Row],[Shipping Address]],FIND(",",Table3[[#This Row],[Shipping Address]])+1)-1))</f>
        <v>20095</v>
      </c>
      <c r="R140" s="23" t="str" cm="1">
        <f t="array" ref="R140">_xlfn.SWITCH(Table3[[#This Row],[Country Code]],"CN","China","IN","India","DE","Germany","FR","France")</f>
        <v>Germany</v>
      </c>
      <c r="S140" s="23" t="str" cm="1">
        <f t="array" ref="S140">_xlfn.SWITCH(Table3[[#This Row],[Country Code]],"CN","Asia","IN","Asia","DE","Europe","FR","Europe","Other")</f>
        <v>Europe</v>
      </c>
      <c r="T140" s="24" cm="1">
        <f t="array" ref="T140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1100</v>
      </c>
      <c r="U140" s="25">
        <f>Table3[[#This Row],[Units Sold]]*Table3[[#This Row],[Unit Price ]]*(1-Table3[[#This Row],[Discount (%)]]/100)</f>
        <v>176000</v>
      </c>
      <c r="V140" s="19" t="str">
        <f>IF(Table3[[#This Row],[Min Speed]]&lt;&gt;"",ROUND(VALUE(_xlfn.TEXTBEFORE(Table3[[#This Row],[Min Speed]]," mph"))*1.60934,0)&amp;" kph","")</f>
        <v>24 kph</v>
      </c>
      <c r="W140" s="23" t="str">
        <f>ROUND(VALUE(_xlfn.TEXTBEFORE(Table3[[#This Row],[Speed]]," mph"))*1.60934,0)&amp;" kph"</f>
        <v>48 kph</v>
      </c>
      <c r="X140" s="26" t="str">
        <f>IF(OR(Table3[[#This Row],[Min Speed (kph)]]="",Table3[[#This Row],[Speed (kph)]]=""),"",Table3[[#This Row],[Min Speed (kph)]]&amp;" - "&amp;Table3[[#This Row],[Speed (kph)]])</f>
        <v>24 kph - 48 kph</v>
      </c>
      <c r="Y140" s="26" t="str">
        <f>Table3[[#This Row],[Rep Last Name]]&amp;", "&amp;Table3[[#This Row],[Rep First Name]]</f>
        <v>Fischer, Jonas</v>
      </c>
      <c r="Z140" s="26" t="str" cm="1">
        <f t="array" ref="Z140">_xlfn.SWITCH(Table3[[#This Row],[Product Type]],"Electric Unicycle","24 kph - 48 kph","Electric Skateboard","29 kph - 45 kph","Electric Scooter","32 kph - 56 kph","")</f>
        <v>24 kph - 48 kph</v>
      </c>
    </row>
    <row r="141" spans="1:26" x14ac:dyDescent="0.3">
      <c r="A141" s="18">
        <v>140</v>
      </c>
      <c r="B141" s="19" t="s">
        <v>45</v>
      </c>
      <c r="C141" s="19" t="s">
        <v>46</v>
      </c>
      <c r="D141" s="27" t="s">
        <v>75</v>
      </c>
      <c r="E141" s="31" t="str" cm="1">
        <f t="array" ref="E141">_xlfn.SWITCH(Table3[[#This Row],[Month]],"January","Q1","February","Q1","March","Q1","April","Q2","May","Q2","June","Q2","July","Q3","August","Q3","September","Q3","October","Q4","November","Q4","December","Q4")</f>
        <v>Q4</v>
      </c>
      <c r="F141" s="19" t="s">
        <v>23</v>
      </c>
      <c r="G141" s="19" t="s">
        <v>24</v>
      </c>
      <c r="H141" s="19" t="s">
        <v>25</v>
      </c>
      <c r="I141" s="20" t="s">
        <v>60</v>
      </c>
      <c r="J141" s="27" t="s">
        <v>51</v>
      </c>
      <c r="K141" s="19" t="s">
        <v>49</v>
      </c>
      <c r="L141" s="28" t="s">
        <v>52</v>
      </c>
      <c r="M141" s="19">
        <v>400</v>
      </c>
      <c r="N141" s="22">
        <v>20</v>
      </c>
      <c r="O141" s="23" t="str">
        <f>TRIM(LEFT(Table3[[#This Row],[Shipping Address]],FIND(",",Table3[[#This Row],[Shipping Address]])-1))</f>
        <v>304 Ringstraße</v>
      </c>
      <c r="P141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Hamburg</v>
      </c>
      <c r="Q141" s="23" t="str">
        <f>TRIM(RIGHT(Table3[[#This Row],[Shipping Address]],LEN(Table3[[#This Row],[Shipping Address]])-FIND(",",Table3[[#This Row],[Shipping Address]],FIND(",",Table3[[#This Row],[Shipping Address]])+1)-1))</f>
        <v>20095</v>
      </c>
      <c r="R141" s="23" t="str" cm="1">
        <f t="array" ref="R141">_xlfn.SWITCH(Table3[[#This Row],[Country Code]],"CN","China","IN","India","DE","Germany","FR","France")</f>
        <v>Germany</v>
      </c>
      <c r="S141" s="23" t="str" cm="1">
        <f t="array" ref="S141">_xlfn.SWITCH(Table3[[#This Row],[Country Code]],"CN","Asia","IN","Asia","DE","Europe","FR","Europe","Other")</f>
        <v>Europe</v>
      </c>
      <c r="T141" s="24" cm="1">
        <f t="array" ref="T141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880</v>
      </c>
      <c r="U141" s="25">
        <f>Table3[[#This Row],[Units Sold]]*Table3[[#This Row],[Unit Price ]]*(1-Table3[[#This Row],[Discount (%)]]/100)</f>
        <v>281600</v>
      </c>
      <c r="V141" s="19" t="str">
        <f>IF(Table3[[#This Row],[Min Speed]]&lt;&gt;"",ROUND(VALUE(_xlfn.TEXTBEFORE(Table3[[#This Row],[Min Speed]]," mph"))*1.60934,0)&amp;" kph","")</f>
        <v>32 kph</v>
      </c>
      <c r="W141" s="23" t="str">
        <f>ROUND(VALUE(_xlfn.TEXTBEFORE(Table3[[#This Row],[Speed]]," mph"))*1.60934,0)&amp;" kph"</f>
        <v>56 kph</v>
      </c>
      <c r="X141" s="26" t="str">
        <f>IF(OR(Table3[[#This Row],[Min Speed (kph)]]="",Table3[[#This Row],[Speed (kph)]]=""),"",Table3[[#This Row],[Min Speed (kph)]]&amp;" - "&amp;Table3[[#This Row],[Speed (kph)]])</f>
        <v>32 kph - 56 kph</v>
      </c>
      <c r="Y141" s="26" t="str">
        <f>Table3[[#This Row],[Rep Last Name]]&amp;", "&amp;Table3[[#This Row],[Rep First Name]]</f>
        <v>Fischer, Jonas</v>
      </c>
      <c r="Z141" s="26" t="str" cm="1">
        <f t="array" ref="Z141">_xlfn.SWITCH(Table3[[#This Row],[Product Type]],"Electric Unicycle","24 kph - 48 kph","Electric Skateboard","29 kph - 45 kph","Electric Scooter","32 kph - 56 kph","")</f>
        <v>32 kph - 56 kph</v>
      </c>
    </row>
    <row r="142" spans="1:26" x14ac:dyDescent="0.3">
      <c r="A142" s="18">
        <v>141</v>
      </c>
      <c r="B142" s="19" t="s">
        <v>45</v>
      </c>
      <c r="C142" s="19" t="s">
        <v>46</v>
      </c>
      <c r="D142" s="27" t="s">
        <v>75</v>
      </c>
      <c r="E142" s="31" t="str" cm="1">
        <f t="array" ref="E142">_xlfn.SWITCH(Table3[[#This Row],[Month]],"January","Q1","February","Q1","March","Q1","April","Q2","May","Q2","June","Q2","July","Q3","August","Q3","September","Q3","October","Q4","November","Q4","December","Q4")</f>
        <v>Q4</v>
      </c>
      <c r="F142" s="19" t="s">
        <v>29</v>
      </c>
      <c r="G142" s="19"/>
      <c r="H142" s="19" t="s">
        <v>31</v>
      </c>
      <c r="I142" s="20" t="s">
        <v>32</v>
      </c>
      <c r="J142" s="27" t="s">
        <v>53</v>
      </c>
      <c r="K142" s="19" t="s">
        <v>49</v>
      </c>
      <c r="L142" s="28" t="s">
        <v>54</v>
      </c>
      <c r="M142" s="19">
        <v>350</v>
      </c>
      <c r="N142" s="22">
        <v>20</v>
      </c>
      <c r="O142" s="23" t="str">
        <f>TRIM(LEFT(Table3[[#This Row],[Shipping Address]],FIND(",",Table3[[#This Row],[Shipping Address]])-1))</f>
        <v>305 Ringstraße</v>
      </c>
      <c r="P142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Hamburg</v>
      </c>
      <c r="Q142" s="23" t="str">
        <f>TRIM(RIGHT(Table3[[#This Row],[Shipping Address]],LEN(Table3[[#This Row],[Shipping Address]])-FIND(",",Table3[[#This Row],[Shipping Address]],FIND(",",Table3[[#This Row],[Shipping Address]])+1)-1))</f>
        <v>20095</v>
      </c>
      <c r="R142" s="23" t="str" cm="1">
        <f t="array" ref="R142">_xlfn.SWITCH(Table3[[#This Row],[Country Code]],"CN","China","IN","India","DE","Germany","FR","France")</f>
        <v>Germany</v>
      </c>
      <c r="S142" s="23" t="str" cm="1">
        <f t="array" ref="S142">_xlfn.SWITCH(Table3[[#This Row],[Country Code]],"CN","Asia","IN","Asia","DE","Europe","FR","Europe","Other")</f>
        <v>Europe</v>
      </c>
      <c r="T142" s="24" cm="1">
        <f t="array" ref="T142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1045</v>
      </c>
      <c r="U142" s="25">
        <f>Table3[[#This Row],[Units Sold]]*Table3[[#This Row],[Unit Price ]]*(1-Table3[[#This Row],[Discount (%)]]/100)</f>
        <v>292600</v>
      </c>
      <c r="V142" s="19" t="str">
        <f>IF(Table3[[#This Row],[Min Speed]]&lt;&gt;"",ROUND(VALUE(_xlfn.TEXTBEFORE(Table3[[#This Row],[Min Speed]]," mph"))*1.60934,0)&amp;" kph","")</f>
        <v/>
      </c>
      <c r="W142" s="23" t="str">
        <f>ROUND(VALUE(_xlfn.TEXTBEFORE(Table3[[#This Row],[Speed]]," mph"))*1.60934,0)&amp;" kph"</f>
        <v>45 kph</v>
      </c>
      <c r="X142" s="26" t="str">
        <f>IF(OR(Table3[[#This Row],[Min Speed (kph)]]="",Table3[[#This Row],[Speed (kph)]]=""),"",Table3[[#This Row],[Min Speed (kph)]]&amp;" - "&amp;Table3[[#This Row],[Speed (kph)]])</f>
        <v/>
      </c>
      <c r="Y142" s="26" t="str">
        <f>Table3[[#This Row],[Rep Last Name]]&amp;", "&amp;Table3[[#This Row],[Rep First Name]]</f>
        <v>Fischer, Jonas</v>
      </c>
      <c r="Z142" s="26" t="str" cm="1">
        <f t="array" ref="Z142">_xlfn.SWITCH(Table3[[#This Row],[Product Type]],"Electric Unicycle","24 kph - 48 kph","Electric Skateboard","29 kph - 45 kph","Electric Scooter","32 kph - 56 kph","")</f>
        <v>29 kph - 45 kph</v>
      </c>
    </row>
    <row r="143" spans="1:26" x14ac:dyDescent="0.3">
      <c r="A143" s="18">
        <v>142</v>
      </c>
      <c r="B143" s="19" t="s">
        <v>55</v>
      </c>
      <c r="C143" s="19" t="s">
        <v>56</v>
      </c>
      <c r="D143" s="27" t="s">
        <v>75</v>
      </c>
      <c r="E143" s="31" t="str" cm="1">
        <f t="array" ref="E143">_xlfn.SWITCH(Table3[[#This Row],[Month]],"January","Q1","February","Q1","March","Q1","April","Q2","May","Q2","June","Q2","July","Q3","August","Q3","September","Q3","October","Q4","November","Q4","December","Q4")</f>
        <v>Q4</v>
      </c>
      <c r="F143" s="19" t="s">
        <v>16</v>
      </c>
      <c r="G143" s="19" t="s">
        <v>17</v>
      </c>
      <c r="H143" s="19" t="s">
        <v>18</v>
      </c>
      <c r="I143" s="20" t="s">
        <v>19</v>
      </c>
      <c r="J143" s="27" t="s">
        <v>57</v>
      </c>
      <c r="K143" s="19" t="s">
        <v>58</v>
      </c>
      <c r="L143" s="28" t="s">
        <v>59</v>
      </c>
      <c r="M143" s="19">
        <v>180</v>
      </c>
      <c r="N143" s="22">
        <v>20</v>
      </c>
      <c r="O143" s="23" t="str">
        <f>TRIM(LEFT(Table3[[#This Row],[Shipping Address]],FIND(",",Table3[[#This Row],[Shipping Address]])-1))</f>
        <v>56 Boulevard Saint-Germain</v>
      </c>
      <c r="P143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Paris</v>
      </c>
      <c r="Q143" s="23" t="str">
        <f>TRIM(RIGHT(Table3[[#This Row],[Shipping Address]],LEN(Table3[[#This Row],[Shipping Address]])-FIND(",",Table3[[#This Row],[Shipping Address]],FIND(",",Table3[[#This Row],[Shipping Address]])+1)-1))</f>
        <v>75005</v>
      </c>
      <c r="R143" s="23" t="str" cm="1">
        <f t="array" ref="R143">_xlfn.SWITCH(Table3[[#This Row],[Country Code]],"CN","China","IN","India","DE","Germany","FR","France")</f>
        <v>France</v>
      </c>
      <c r="S143" s="23" t="str" cm="1">
        <f t="array" ref="S143">_xlfn.SWITCH(Table3[[#This Row],[Country Code]],"CN","Asia","IN","Asia","DE","Europe","FR","Europe","Other")</f>
        <v>Europe</v>
      </c>
      <c r="T143" s="24" cm="1">
        <f t="array" ref="T143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1210</v>
      </c>
      <c r="U143" s="25">
        <f>Table3[[#This Row],[Units Sold]]*Table3[[#This Row],[Unit Price ]]*(1-Table3[[#This Row],[Discount (%)]]/100)</f>
        <v>174240</v>
      </c>
      <c r="V143" s="19" t="str">
        <f>IF(Table3[[#This Row],[Min Speed]]&lt;&gt;"",ROUND(VALUE(_xlfn.TEXTBEFORE(Table3[[#This Row],[Min Speed]]," mph"))*1.60934,0)&amp;" kph","")</f>
        <v>24 kph</v>
      </c>
      <c r="W143" s="23" t="str">
        <f>ROUND(VALUE(_xlfn.TEXTBEFORE(Table3[[#This Row],[Speed]]," mph"))*1.60934,0)&amp;" kph"</f>
        <v>48 kph</v>
      </c>
      <c r="X143" s="26" t="str">
        <f>IF(OR(Table3[[#This Row],[Min Speed (kph)]]="",Table3[[#This Row],[Speed (kph)]]=""),"",Table3[[#This Row],[Min Speed (kph)]]&amp;" - "&amp;Table3[[#This Row],[Speed (kph)]])</f>
        <v>24 kph - 48 kph</v>
      </c>
      <c r="Y143" s="26" t="str">
        <f>Table3[[#This Row],[Rep Last Name]]&amp;", "&amp;Table3[[#This Row],[Rep First Name]]</f>
        <v>Bernard, Théo</v>
      </c>
      <c r="Z143" s="26" t="str" cm="1">
        <f t="array" ref="Z143">_xlfn.SWITCH(Table3[[#This Row],[Product Type]],"Electric Unicycle","24 kph - 48 kph","Electric Skateboard","29 kph - 45 kph","Electric Scooter","32 kph - 56 kph","")</f>
        <v>24 kph - 48 kph</v>
      </c>
    </row>
    <row r="144" spans="1:26" x14ac:dyDescent="0.3">
      <c r="A144" s="18">
        <v>143</v>
      </c>
      <c r="B144" s="19" t="s">
        <v>55</v>
      </c>
      <c r="C144" s="19" t="s">
        <v>56</v>
      </c>
      <c r="D144" s="27" t="s">
        <v>75</v>
      </c>
      <c r="E144" s="31" t="str" cm="1">
        <f t="array" ref="E144">_xlfn.SWITCH(Table3[[#This Row],[Month]],"January","Q1","February","Q1","March","Q1","April","Q2","May","Q2","June","Q2","July","Q3","August","Q3","September","Q3","October","Q4","November","Q4","December","Q4")</f>
        <v>Q4</v>
      </c>
      <c r="F144" s="19" t="s">
        <v>23</v>
      </c>
      <c r="G144" s="19" t="s">
        <v>24</v>
      </c>
      <c r="H144" s="19" t="s">
        <v>25</v>
      </c>
      <c r="I144" s="20" t="s">
        <v>26</v>
      </c>
      <c r="J144" s="27" t="s">
        <v>61</v>
      </c>
      <c r="K144" s="19" t="s">
        <v>58</v>
      </c>
      <c r="L144" s="28" t="s">
        <v>62</v>
      </c>
      <c r="M144" s="19">
        <v>400</v>
      </c>
      <c r="N144" s="22">
        <v>20</v>
      </c>
      <c r="O144" s="23" t="str">
        <f>TRIM(LEFT(Table3[[#This Row],[Shipping Address]],FIND(",",Table3[[#This Row],[Shipping Address]])-1))</f>
        <v>57 Boulevard Saint-Germain</v>
      </c>
      <c r="P144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Paris</v>
      </c>
      <c r="Q144" s="23" t="str">
        <f>TRIM(RIGHT(Table3[[#This Row],[Shipping Address]],LEN(Table3[[#This Row],[Shipping Address]])-FIND(",",Table3[[#This Row],[Shipping Address]],FIND(",",Table3[[#This Row],[Shipping Address]])+1)-1))</f>
        <v>75005</v>
      </c>
      <c r="R144" s="23" t="str" cm="1">
        <f t="array" ref="R144">_xlfn.SWITCH(Table3[[#This Row],[Country Code]],"CN","China","IN","India","DE","Germany","FR","France")</f>
        <v>France</v>
      </c>
      <c r="S144" s="23" t="str" cm="1">
        <f t="array" ref="S144">_xlfn.SWITCH(Table3[[#This Row],[Country Code]],"CN","Asia","IN","Asia","DE","Europe","FR","Europe","Other")</f>
        <v>Europe</v>
      </c>
      <c r="T144" s="24" cm="1">
        <f t="array" ref="T144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990</v>
      </c>
      <c r="U144" s="25">
        <f>Table3[[#This Row],[Units Sold]]*Table3[[#This Row],[Unit Price ]]*(1-Table3[[#This Row],[Discount (%)]]/100)</f>
        <v>316800</v>
      </c>
      <c r="V144" s="19" t="str">
        <f>IF(Table3[[#This Row],[Min Speed]]&lt;&gt;"",ROUND(VALUE(_xlfn.TEXTBEFORE(Table3[[#This Row],[Min Speed]]," mph"))*1.60934,0)&amp;" kph","")</f>
        <v>32 kph</v>
      </c>
      <c r="W144" s="23" t="str">
        <f>ROUND(VALUE(_xlfn.TEXTBEFORE(Table3[[#This Row],[Speed]]," mph"))*1.60934,0)&amp;" kph"</f>
        <v>56 kph</v>
      </c>
      <c r="X144" s="26" t="str">
        <f>IF(OR(Table3[[#This Row],[Min Speed (kph)]]="",Table3[[#This Row],[Speed (kph)]]=""),"",Table3[[#This Row],[Min Speed (kph)]]&amp;" - "&amp;Table3[[#This Row],[Speed (kph)]])</f>
        <v>32 kph - 56 kph</v>
      </c>
      <c r="Y144" s="26" t="str">
        <f>Table3[[#This Row],[Rep Last Name]]&amp;", "&amp;Table3[[#This Row],[Rep First Name]]</f>
        <v>Bernard, Théo</v>
      </c>
      <c r="Z144" s="26" t="str" cm="1">
        <f t="array" ref="Z144">_xlfn.SWITCH(Table3[[#This Row],[Product Type]],"Electric Unicycle","24 kph - 48 kph","Electric Skateboard","29 kph - 45 kph","Electric Scooter","32 kph - 56 kph","")</f>
        <v>32 kph - 56 kph</v>
      </c>
    </row>
    <row r="145" spans="1:26" x14ac:dyDescent="0.3">
      <c r="A145" s="18">
        <v>144</v>
      </c>
      <c r="B145" s="19" t="s">
        <v>55</v>
      </c>
      <c r="C145" s="19" t="s">
        <v>56</v>
      </c>
      <c r="D145" s="27" t="s">
        <v>75</v>
      </c>
      <c r="E145" s="31" t="str" cm="1">
        <f t="array" ref="E145">_xlfn.SWITCH(Table3[[#This Row],[Month]],"January","Q1","February","Q1","March","Q1","April","Q2","May","Q2","June","Q2","July","Q3","August","Q3","September","Q3","October","Q4","November","Q4","December","Q4")</f>
        <v>Q4</v>
      </c>
      <c r="F145" s="19" t="s">
        <v>29</v>
      </c>
      <c r="G145" s="19" t="s">
        <v>30</v>
      </c>
      <c r="H145" s="19" t="s">
        <v>31</v>
      </c>
      <c r="I145" s="20" t="s">
        <v>32</v>
      </c>
      <c r="J145" s="27" t="s">
        <v>63</v>
      </c>
      <c r="K145" s="19" t="s">
        <v>58</v>
      </c>
      <c r="L145" s="28" t="s">
        <v>64</v>
      </c>
      <c r="M145" s="19">
        <v>360</v>
      </c>
      <c r="N145" s="22">
        <v>20</v>
      </c>
      <c r="O145" s="23" t="str">
        <f>TRIM(LEFT(Table3[[#This Row],[Shipping Address]],FIND(",",Table3[[#This Row],[Shipping Address]])-1))</f>
        <v>58 Boulevard Saint-Germain</v>
      </c>
      <c r="P145" s="23" t="str">
        <f>TRIM(MID(Table3[[#This Row],[Shipping Address]],FIND(",",Table3[[#This Row],[Shipping Address]])+1,FIND(",",Table3[[#This Row],[Shipping Address]],FIND(",",Table3[[#This Row],[Shipping Address]])+1)-FIND(",",Table3[[#This Row],[Shipping Address]])-1))</f>
        <v>Paris</v>
      </c>
      <c r="Q145" s="23" t="str">
        <f>TRIM(RIGHT(Table3[[#This Row],[Shipping Address]],LEN(Table3[[#This Row],[Shipping Address]])-FIND(",",Table3[[#This Row],[Shipping Address]],FIND(",",Table3[[#This Row],[Shipping Address]])+1)-1))</f>
        <v>75005</v>
      </c>
      <c r="R145" s="23" t="str" cm="1">
        <f t="array" ref="R145">_xlfn.SWITCH(Table3[[#This Row],[Country Code]],"CN","China","IN","India","DE","Germany","FR","France")</f>
        <v>France</v>
      </c>
      <c r="S145" s="23" t="str" cm="1">
        <f t="array" ref="S145">_xlfn.SWITCH(Table3[[#This Row],[Country Code]],"CN","Asia","IN","Asia","DE","Europe","FR","Europe","Other")</f>
        <v>Europe</v>
      </c>
      <c r="T145" s="24" cm="1">
        <f t="array" ref="T145">ROUND(_xlfn.SWITCH(LEFT(Table3[[#This Row],[Unit Price]],1), "¥", VALUE(MID(Table3[[#This Row],[Unit Price]],2,LEN(Table3[[#This Row],[Unit Price]])-1))*0.15, "₹", VALUE(MID(Table3[[#This Row],[Unit Price]],2,LEN(Table3[[#This Row],[Unit Price]])-1))*0.012, "€", VALUE(MID(Table3[[#This Row],[Unit Price]],2,LEN(Table3[[#This Row],[Unit Price]])-1))*1.1, VALUE(MID(Table3[[#This Row],[Unit Price]],2,LEN(Table3[[#This Row],[Unit Price]])-1))), 0)</f>
        <v>1155</v>
      </c>
      <c r="U145" s="25">
        <f>Table3[[#This Row],[Units Sold]]*Table3[[#This Row],[Unit Price ]]*(1-Table3[[#This Row],[Discount (%)]]/100)</f>
        <v>332640</v>
      </c>
      <c r="V145" s="19" t="str">
        <f>IF(Table3[[#This Row],[Min Speed]]&lt;&gt;"",ROUND(VALUE(_xlfn.TEXTBEFORE(Table3[[#This Row],[Min Speed]]," mph"))*1.60934,0)&amp;" kph","")</f>
        <v>29 kph</v>
      </c>
      <c r="W145" s="23" t="str">
        <f>ROUND(VALUE(_xlfn.TEXTBEFORE(Table3[[#This Row],[Speed]]," mph"))*1.60934,0)&amp;" kph"</f>
        <v>45 kph</v>
      </c>
      <c r="X145" s="26" t="str">
        <f>IF(OR(Table3[[#This Row],[Min Speed (kph)]]="",Table3[[#This Row],[Speed (kph)]]=""),"",Table3[[#This Row],[Min Speed (kph)]]&amp;" - "&amp;Table3[[#This Row],[Speed (kph)]])</f>
        <v>29 kph - 45 kph</v>
      </c>
      <c r="Y145" s="26" t="str">
        <f>Table3[[#This Row],[Rep Last Name]]&amp;", "&amp;Table3[[#This Row],[Rep First Name]]</f>
        <v>Bernard, Théo</v>
      </c>
      <c r="Z145" s="26" t="str" cm="1">
        <f t="array" ref="Z145">_xlfn.SWITCH(Table3[[#This Row],[Product Type]],"Electric Unicycle","24 kph - 48 kph","Electric Skateboard","29 kph - 45 kph","Electric Scooter","32 kph - 56 kph","")</f>
        <v>29 kph - 45 kph</v>
      </c>
    </row>
    <row r="146" spans="1:26" x14ac:dyDescent="0.3">
      <c r="A146"/>
      <c r="B146"/>
      <c r="E146"/>
      <c r="G146"/>
      <c r="I146"/>
      <c r="K146"/>
    </row>
    <row r="147" spans="1:26" x14ac:dyDescent="0.3">
      <c r="A147"/>
      <c r="B147"/>
      <c r="E147"/>
      <c r="G147" s="14"/>
      <c r="I147"/>
      <c r="K147"/>
    </row>
    <row r="148" spans="1:26" x14ac:dyDescent="0.3">
      <c r="A148"/>
      <c r="B148"/>
      <c r="E148"/>
      <c r="G148" s="14"/>
      <c r="I148"/>
      <c r="K148"/>
    </row>
    <row r="149" spans="1:26" x14ac:dyDescent="0.3">
      <c r="A149"/>
      <c r="B149"/>
      <c r="E149"/>
      <c r="G149" s="14"/>
      <c r="I149"/>
      <c r="K149"/>
    </row>
    <row r="150" spans="1:26" x14ac:dyDescent="0.3">
      <c r="A150"/>
      <c r="B150"/>
      <c r="E150"/>
      <c r="G150" s="14"/>
      <c r="I150"/>
      <c r="K150"/>
    </row>
    <row r="151" spans="1:26" x14ac:dyDescent="0.3">
      <c r="A151"/>
      <c r="B151"/>
      <c r="E151"/>
      <c r="G151" s="14"/>
      <c r="I151"/>
      <c r="K151"/>
    </row>
    <row r="152" spans="1:26" x14ac:dyDescent="0.3">
      <c r="A152"/>
      <c r="B152"/>
      <c r="E152"/>
      <c r="G152" s="14"/>
      <c r="I152"/>
      <c r="K152"/>
    </row>
    <row r="153" spans="1:26" x14ac:dyDescent="0.3">
      <c r="A153"/>
      <c r="B153"/>
      <c r="E153"/>
      <c r="G153" s="14"/>
      <c r="I153"/>
      <c r="K153"/>
    </row>
    <row r="154" spans="1:26" x14ac:dyDescent="0.3">
      <c r="A154"/>
      <c r="B154"/>
      <c r="E154"/>
      <c r="G154" s="14"/>
      <c r="I154"/>
      <c r="K154"/>
    </row>
    <row r="155" spans="1:26" x14ac:dyDescent="0.3">
      <c r="A155"/>
      <c r="B155"/>
      <c r="E155"/>
      <c r="G155" s="14"/>
      <c r="I155"/>
      <c r="K155"/>
    </row>
    <row r="156" spans="1:26" x14ac:dyDescent="0.3">
      <c r="A156"/>
      <c r="B156"/>
      <c r="E156"/>
      <c r="G156" s="14"/>
      <c r="I156"/>
      <c r="K156"/>
    </row>
    <row r="157" spans="1:26" x14ac:dyDescent="0.3">
      <c r="A157"/>
      <c r="B157"/>
      <c r="E157"/>
      <c r="G157" s="14"/>
      <c r="I157"/>
      <c r="K157"/>
    </row>
    <row r="158" spans="1:26" x14ac:dyDescent="0.3">
      <c r="A158"/>
      <c r="B158"/>
      <c r="E158"/>
      <c r="G158" s="14"/>
      <c r="I158"/>
      <c r="K158"/>
    </row>
    <row r="159" spans="1:26" x14ac:dyDescent="0.3">
      <c r="A159"/>
      <c r="B159"/>
      <c r="E159"/>
      <c r="G159" s="14"/>
      <c r="I159"/>
      <c r="K159"/>
    </row>
    <row r="160" spans="1:26" x14ac:dyDescent="0.3">
      <c r="A160"/>
      <c r="B160"/>
      <c r="E160"/>
      <c r="G160" s="14"/>
      <c r="I160"/>
      <c r="K160"/>
    </row>
    <row r="161" spans="7:7" customFormat="1" x14ac:dyDescent="0.3">
      <c r="G161" s="14"/>
    </row>
    <row r="162" spans="7:7" customFormat="1" x14ac:dyDescent="0.3">
      <c r="G162" s="14"/>
    </row>
  </sheetData>
  <conditionalFormatting sqref="A2:A145">
    <cfRule type="duplicateValues" dxfId="1" priority="3"/>
  </conditionalFormatting>
  <conditionalFormatting sqref="A2:Y145">
    <cfRule type="containsBlanks" dxfId="0" priority="2">
      <formula>LEN(TRIM(A2))=0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288CC-8BB0-43AA-98AB-F5DC3621A488}">
  <dimension ref="A2:B5"/>
  <sheetViews>
    <sheetView showGridLines="0" workbookViewId="0"/>
  </sheetViews>
  <sheetFormatPr defaultRowHeight="14.4" x14ac:dyDescent="0.3"/>
  <cols>
    <col min="1" max="1" width="10.5546875" bestFit="1" customWidth="1"/>
    <col min="2" max="2" width="16.109375" bestFit="1" customWidth="1"/>
  </cols>
  <sheetData>
    <row r="2" spans="1:2" x14ac:dyDescent="0.3">
      <c r="A2" s="30" t="s">
        <v>94</v>
      </c>
      <c r="B2" t="s">
        <v>95</v>
      </c>
    </row>
    <row r="3" spans="1:2" x14ac:dyDescent="0.3">
      <c r="A3" t="s">
        <v>96</v>
      </c>
      <c r="B3" s="29">
        <v>24162405</v>
      </c>
    </row>
    <row r="4" spans="1:2" x14ac:dyDescent="0.3">
      <c r="A4" t="s">
        <v>97</v>
      </c>
      <c r="B4" s="29">
        <v>16641350</v>
      </c>
    </row>
    <row r="5" spans="1:2" x14ac:dyDescent="0.3">
      <c r="A5" t="s">
        <v>98</v>
      </c>
      <c r="B5" s="29">
        <v>40803755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506FA-D944-495E-BE0F-B98B35464339}">
  <dimension ref="A2:B15"/>
  <sheetViews>
    <sheetView showGridLines="0" workbookViewId="0">
      <selection activeCell="G22" sqref="G22"/>
    </sheetView>
  </sheetViews>
  <sheetFormatPr defaultRowHeight="14.4" x14ac:dyDescent="0.3"/>
  <cols>
    <col min="1" max="1" width="10.5546875" bestFit="1" customWidth="1"/>
    <col min="2" max="2" width="16.109375" bestFit="1" customWidth="1"/>
  </cols>
  <sheetData>
    <row r="2" spans="1:2" x14ac:dyDescent="0.3">
      <c r="A2" s="30" t="s">
        <v>3</v>
      </c>
      <c r="B2" t="s">
        <v>95</v>
      </c>
    </row>
    <row r="3" spans="1:2" x14ac:dyDescent="0.3">
      <c r="A3" t="s">
        <v>15</v>
      </c>
      <c r="B3" s="29">
        <v>2377755</v>
      </c>
    </row>
    <row r="4" spans="1:2" x14ac:dyDescent="0.3">
      <c r="A4" t="s">
        <v>65</v>
      </c>
      <c r="B4" s="29">
        <v>2923980</v>
      </c>
    </row>
    <row r="5" spans="1:2" x14ac:dyDescent="0.3">
      <c r="A5" t="s">
        <v>66</v>
      </c>
      <c r="B5" s="29">
        <v>2923980</v>
      </c>
    </row>
    <row r="6" spans="1:2" x14ac:dyDescent="0.3">
      <c r="A6" t="s">
        <v>67</v>
      </c>
      <c r="B6" s="29">
        <v>3632550</v>
      </c>
    </row>
    <row r="7" spans="1:2" x14ac:dyDescent="0.3">
      <c r="A7" t="s">
        <v>68</v>
      </c>
      <c r="B7" s="29">
        <v>3793700</v>
      </c>
    </row>
    <row r="8" spans="1:2" x14ac:dyDescent="0.3">
      <c r="A8" t="s">
        <v>69</v>
      </c>
      <c r="B8" s="29">
        <v>4362850</v>
      </c>
    </row>
    <row r="9" spans="1:2" x14ac:dyDescent="0.3">
      <c r="A9" t="s">
        <v>70</v>
      </c>
      <c r="B9" s="29">
        <v>3428750</v>
      </c>
    </row>
    <row r="10" spans="1:2" x14ac:dyDescent="0.3">
      <c r="A10" t="s">
        <v>71</v>
      </c>
      <c r="B10" s="29">
        <v>3790400</v>
      </c>
    </row>
    <row r="11" spans="1:2" x14ac:dyDescent="0.3">
      <c r="A11" t="s">
        <v>72</v>
      </c>
      <c r="B11" s="29">
        <v>3533050</v>
      </c>
    </row>
    <row r="12" spans="1:2" x14ac:dyDescent="0.3">
      <c r="A12" t="s">
        <v>73</v>
      </c>
      <c r="B12" s="29">
        <v>3219570</v>
      </c>
    </row>
    <row r="13" spans="1:2" x14ac:dyDescent="0.3">
      <c r="A13" t="s">
        <v>74</v>
      </c>
      <c r="B13" s="29">
        <v>3018010</v>
      </c>
    </row>
    <row r="14" spans="1:2" x14ac:dyDescent="0.3">
      <c r="A14" t="s">
        <v>75</v>
      </c>
      <c r="B14" s="29">
        <v>3799160</v>
      </c>
    </row>
    <row r="15" spans="1:2" x14ac:dyDescent="0.3">
      <c r="A15" t="s">
        <v>98</v>
      </c>
      <c r="B15" s="29">
        <v>40803755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4216F-DBF3-4F0F-8473-FA7B01D0BFF2}">
  <dimension ref="A2:B7"/>
  <sheetViews>
    <sheetView showGridLines="0" workbookViewId="0">
      <selection activeCell="F20" sqref="F20"/>
    </sheetView>
  </sheetViews>
  <sheetFormatPr defaultRowHeight="14.4" x14ac:dyDescent="0.3"/>
  <cols>
    <col min="1" max="1" width="10.5546875" bestFit="1" customWidth="1"/>
    <col min="2" max="2" width="16.109375" bestFit="1" customWidth="1"/>
  </cols>
  <sheetData>
    <row r="2" spans="1:2" x14ac:dyDescent="0.3">
      <c r="A2" s="30" t="s">
        <v>99</v>
      </c>
      <c r="B2" t="s">
        <v>95</v>
      </c>
    </row>
    <row r="3" spans="1:2" x14ac:dyDescent="0.3">
      <c r="A3" t="s">
        <v>100</v>
      </c>
      <c r="B3" s="29">
        <v>8225715</v>
      </c>
    </row>
    <row r="4" spans="1:2" x14ac:dyDescent="0.3">
      <c r="A4" t="s">
        <v>101</v>
      </c>
      <c r="B4" s="29">
        <v>11789100</v>
      </c>
    </row>
    <row r="5" spans="1:2" x14ac:dyDescent="0.3">
      <c r="A5" t="s">
        <v>102</v>
      </c>
      <c r="B5" s="29">
        <v>10752200</v>
      </c>
    </row>
    <row r="6" spans="1:2" x14ac:dyDescent="0.3">
      <c r="A6" t="s">
        <v>103</v>
      </c>
      <c r="B6" s="29">
        <v>10036740</v>
      </c>
    </row>
    <row r="7" spans="1:2" x14ac:dyDescent="0.3">
      <c r="A7" t="s">
        <v>98</v>
      </c>
      <c r="B7" s="29">
        <v>40803755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D932-7B5D-4B45-83DA-D53DB26477C0}">
  <dimension ref="A2:B7"/>
  <sheetViews>
    <sheetView showGridLines="0" workbookViewId="0">
      <selection activeCell="G25" sqref="G25"/>
    </sheetView>
  </sheetViews>
  <sheetFormatPr defaultRowHeight="14.4" x14ac:dyDescent="0.3"/>
  <cols>
    <col min="1" max="1" width="10.5546875" bestFit="1" customWidth="1"/>
    <col min="2" max="2" width="16.109375" bestFit="1" customWidth="1"/>
  </cols>
  <sheetData>
    <row r="2" spans="1:2" x14ac:dyDescent="0.3">
      <c r="A2" s="30" t="s">
        <v>99</v>
      </c>
      <c r="B2" t="s">
        <v>95</v>
      </c>
    </row>
    <row r="3" spans="1:2" x14ac:dyDescent="0.3">
      <c r="A3" t="s">
        <v>100</v>
      </c>
      <c r="B3" s="29">
        <v>8225715</v>
      </c>
    </row>
    <row r="4" spans="1:2" x14ac:dyDescent="0.3">
      <c r="A4" t="s">
        <v>101</v>
      </c>
      <c r="B4" s="29">
        <v>11789100</v>
      </c>
    </row>
    <row r="5" spans="1:2" x14ac:dyDescent="0.3">
      <c r="A5" t="s">
        <v>102</v>
      </c>
      <c r="B5" s="29">
        <v>10752200</v>
      </c>
    </row>
    <row r="6" spans="1:2" x14ac:dyDescent="0.3">
      <c r="A6" t="s">
        <v>103</v>
      </c>
      <c r="B6" s="29">
        <v>10036740</v>
      </c>
    </row>
    <row r="7" spans="1:2" x14ac:dyDescent="0.3">
      <c r="A7" t="s">
        <v>98</v>
      </c>
      <c r="B7" s="29">
        <v>40803755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3DCD6-0C92-45EF-A0F9-0C05A15FCEC1}">
  <dimension ref="A2:B4"/>
  <sheetViews>
    <sheetView showGridLines="0" workbookViewId="0">
      <selection activeCell="H21" sqref="H21"/>
    </sheetView>
  </sheetViews>
  <sheetFormatPr defaultRowHeight="14.4" x14ac:dyDescent="0.3"/>
  <cols>
    <col min="1" max="1" width="11.6640625" bestFit="1" customWidth="1"/>
    <col min="2" max="2" width="15.33203125" bestFit="1" customWidth="1"/>
  </cols>
  <sheetData>
    <row r="2" spans="1:2" x14ac:dyDescent="0.3">
      <c r="A2" s="30" t="s">
        <v>92</v>
      </c>
      <c r="B2" t="s">
        <v>104</v>
      </c>
    </row>
    <row r="3" spans="1:2" x14ac:dyDescent="0.3">
      <c r="A3" t="s">
        <v>105</v>
      </c>
      <c r="B3" s="29">
        <v>47520</v>
      </c>
    </row>
    <row r="4" spans="1:2" x14ac:dyDescent="0.3">
      <c r="A4" t="s">
        <v>98</v>
      </c>
      <c r="B4" s="29">
        <v>47520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A4EEE-5DD9-446C-A5F9-9BE720EE2198}">
  <dimension ref="A2:B6"/>
  <sheetViews>
    <sheetView showGridLines="0" workbookViewId="0">
      <selection activeCell="G24" sqref="G24"/>
    </sheetView>
  </sheetViews>
  <sheetFormatPr defaultRowHeight="14.4" x14ac:dyDescent="0.3"/>
  <cols>
    <col min="1" max="1" width="16.6640625" bestFit="1" customWidth="1"/>
    <col min="2" max="2" width="16.109375" bestFit="1" customWidth="1"/>
  </cols>
  <sheetData>
    <row r="2" spans="1:2" x14ac:dyDescent="0.3">
      <c r="A2" s="30" t="s">
        <v>4</v>
      </c>
      <c r="B2" t="s">
        <v>95</v>
      </c>
    </row>
    <row r="3" spans="1:2" x14ac:dyDescent="0.3">
      <c r="A3" t="s">
        <v>23</v>
      </c>
      <c r="B3" s="29">
        <v>16246500</v>
      </c>
    </row>
    <row r="4" spans="1:2" x14ac:dyDescent="0.3">
      <c r="A4" t="s">
        <v>29</v>
      </c>
      <c r="B4" s="29">
        <v>14113345</v>
      </c>
    </row>
    <row r="5" spans="1:2" x14ac:dyDescent="0.3">
      <c r="A5" t="s">
        <v>16</v>
      </c>
      <c r="B5" s="29">
        <v>10443910</v>
      </c>
    </row>
    <row r="6" spans="1:2" x14ac:dyDescent="0.3">
      <c r="A6" t="s">
        <v>98</v>
      </c>
      <c r="B6" s="29">
        <v>40803755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EFC6-7253-405E-957B-A1AC7DE98974}">
  <dimension ref="A2:E6"/>
  <sheetViews>
    <sheetView showGridLines="0" workbookViewId="0">
      <selection activeCell="D22" sqref="D22"/>
    </sheetView>
  </sheetViews>
  <sheetFormatPr defaultRowHeight="14.4" x14ac:dyDescent="0.3"/>
  <cols>
    <col min="1" max="1" width="16.109375" bestFit="1" customWidth="1"/>
    <col min="2" max="4" width="17.6640625" bestFit="1" customWidth="1"/>
    <col min="5" max="5" width="10.6640625" bestFit="1" customWidth="1"/>
  </cols>
  <sheetData>
    <row r="2" spans="1:5" x14ac:dyDescent="0.3">
      <c r="A2" s="30" t="s">
        <v>95</v>
      </c>
      <c r="B2" s="30" t="s">
        <v>4</v>
      </c>
    </row>
    <row r="3" spans="1:5" x14ac:dyDescent="0.3">
      <c r="A3" s="30" t="s">
        <v>94</v>
      </c>
      <c r="B3" t="s">
        <v>23</v>
      </c>
      <c r="C3" t="s">
        <v>29</v>
      </c>
      <c r="D3" t="s">
        <v>16</v>
      </c>
      <c r="E3" t="s">
        <v>98</v>
      </c>
    </row>
    <row r="4" spans="1:5" x14ac:dyDescent="0.3">
      <c r="A4" t="s">
        <v>96</v>
      </c>
      <c r="B4" s="29">
        <v>9782625</v>
      </c>
      <c r="C4" s="29">
        <v>7911600</v>
      </c>
      <c r="D4" s="29">
        <v>6468180</v>
      </c>
      <c r="E4" s="29">
        <v>24162405</v>
      </c>
    </row>
    <row r="5" spans="1:5" x14ac:dyDescent="0.3">
      <c r="A5" t="s">
        <v>97</v>
      </c>
      <c r="B5" s="29">
        <v>6463875</v>
      </c>
      <c r="C5" s="29">
        <v>6201745</v>
      </c>
      <c r="D5" s="29">
        <v>3975730</v>
      </c>
      <c r="E5" s="29">
        <v>16641350</v>
      </c>
    </row>
    <row r="6" spans="1:5" x14ac:dyDescent="0.3">
      <c r="A6" t="s">
        <v>98</v>
      </c>
      <c r="B6" s="29">
        <v>16246500</v>
      </c>
      <c r="C6" s="29">
        <v>14113345</v>
      </c>
      <c r="D6" s="29">
        <v>10443910</v>
      </c>
      <c r="E6" s="29">
        <v>40803755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ED230-A9DF-4DD9-B819-C7FF9E49DCCF}">
  <dimension ref="A2:D7"/>
  <sheetViews>
    <sheetView showGridLines="0" workbookViewId="0">
      <selection activeCell="H16" sqref="H16"/>
    </sheetView>
  </sheetViews>
  <sheetFormatPr defaultRowHeight="14.4" x14ac:dyDescent="0.3"/>
  <cols>
    <col min="1" max="1" width="16.6640625" bestFit="1" customWidth="1"/>
    <col min="2" max="4" width="10.6640625" bestFit="1" customWidth="1"/>
  </cols>
  <sheetData>
    <row r="2" spans="1:4" x14ac:dyDescent="0.3">
      <c r="A2" s="30" t="s">
        <v>95</v>
      </c>
      <c r="B2" s="30" t="s">
        <v>94</v>
      </c>
    </row>
    <row r="3" spans="1:4" x14ac:dyDescent="0.3">
      <c r="A3" s="30" t="s">
        <v>4</v>
      </c>
      <c r="B3" t="s">
        <v>96</v>
      </c>
      <c r="C3" t="s">
        <v>97</v>
      </c>
      <c r="D3" t="s">
        <v>98</v>
      </c>
    </row>
    <row r="4" spans="1:4" x14ac:dyDescent="0.3">
      <c r="A4" t="s">
        <v>23</v>
      </c>
      <c r="B4" s="29">
        <v>9782625</v>
      </c>
      <c r="C4" s="29">
        <v>6463875</v>
      </c>
      <c r="D4" s="29">
        <v>16246500</v>
      </c>
    </row>
    <row r="5" spans="1:4" x14ac:dyDescent="0.3">
      <c r="A5" t="s">
        <v>29</v>
      </c>
      <c r="B5" s="29">
        <v>7911600</v>
      </c>
      <c r="C5" s="29">
        <v>6201745</v>
      </c>
      <c r="D5" s="29">
        <v>14113345</v>
      </c>
    </row>
    <row r="6" spans="1:4" x14ac:dyDescent="0.3">
      <c r="A6" t="s">
        <v>16</v>
      </c>
      <c r="B6" s="29">
        <v>6468180</v>
      </c>
      <c r="C6" s="29">
        <v>3975730</v>
      </c>
      <c r="D6" s="29">
        <v>10443910</v>
      </c>
    </row>
    <row r="7" spans="1:4" x14ac:dyDescent="0.3">
      <c r="A7" t="s">
        <v>98</v>
      </c>
      <c r="B7" s="29">
        <v>24162405</v>
      </c>
      <c r="C7" s="29">
        <v>16641350</v>
      </c>
      <c r="D7" s="29">
        <v>40803755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A6270632B74CA44318185654C11B" ma:contentTypeVersion="8" ma:contentTypeDescription="Create a new document." ma:contentTypeScope="" ma:versionID="77481fac2354b095101de9f20f93c7b9">
  <xsd:schema xmlns:xsd="http://www.w3.org/2001/XMLSchema" xmlns:xs="http://www.w3.org/2001/XMLSchema" xmlns:p="http://schemas.microsoft.com/office/2006/metadata/properties" xmlns:ns2="597a32d3-74d6-450e-99f4-564de56639a2" targetNamespace="http://schemas.microsoft.com/office/2006/metadata/properties" ma:root="true" ma:fieldsID="1cb477133849e8d412a41ccf963e1286" ns2:_="">
    <xsd:import namespace="597a32d3-74d6-450e-99f4-564de56639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a32d3-74d6-450e-99f4-564de5663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576DF1-745B-4265-9756-4171903C407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CE6073D-352C-4181-B0B4-96CED1010B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7a32d3-74d6-450e-99f4-564de56639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765507-EBB5-457F-BA7F-BB14098A63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Back up</vt:lpstr>
      <vt:lpstr>Mobility sales data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Ackerl</dc:creator>
  <cp:keywords/>
  <dc:description/>
  <cp:lastModifiedBy>Luis Arce S.</cp:lastModifiedBy>
  <cp:revision/>
  <dcterms:created xsi:type="dcterms:W3CDTF">2024-10-18T18:00:41Z</dcterms:created>
  <dcterms:modified xsi:type="dcterms:W3CDTF">2025-03-22T17:04:08Z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0x010100D5E8A6270632B74CA44318185654C11B</vt:lpwstr>
  </property>
</Properties>
</file>