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5 - Simple linear regression\Week 5 files\"/>
    </mc:Choice>
  </mc:AlternateContent>
  <xr:revisionPtr revIDLastSave="0" documentId="13_ncr:1_{5EED4F63-383B-4F3A-BDB8-F99DCB10EC89}" xr6:coauthVersionLast="47" xr6:coauthVersionMax="47" xr10:uidLastSave="{00000000-0000-0000-0000-000000000000}"/>
  <bookViews>
    <workbookView xWindow="-83" yWindow="1132" windowWidth="21766" windowHeight="12271" xr2:uid="{00000000-000D-0000-FFFF-FFFF00000000}"/>
  </bookViews>
  <sheets>
    <sheet name="Data" sheetId="3" r:id="rId1"/>
  </sheets>
  <definedNames>
    <definedName name="alpha">Data!$E$22</definedName>
    <definedName name="beta0">Data!$E$19</definedName>
    <definedName name="beta1">Data!$E$20</definedName>
    <definedName name="e">Data!$G$2:$G$13</definedName>
    <definedName name="n">Data!$B$16</definedName>
    <definedName name="se">Data!$H$17</definedName>
    <definedName name="se_beta0">Data!$H$19</definedName>
    <definedName name="se_beta1">Data!$H$20</definedName>
    <definedName name="SSE">Data!$H$16</definedName>
    <definedName name="Sxx">Data!$E$17</definedName>
    <definedName name="Sxy">Data!$E$16</definedName>
    <definedName name="t">Data!$H$22</definedName>
    <definedName name="x">Data!$B$2:$B$13</definedName>
    <definedName name="x0">Data!$J$16:$J$23</definedName>
    <definedName name="xbar">Data!$B$14</definedName>
    <definedName name="y">Data!$C$2:$C$13</definedName>
    <definedName name="ybar">Data!$C$14</definedName>
    <definedName name="yhat">Data!$F$2:$F$13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3" l="1"/>
  <c r="M6" i="3"/>
  <c r="N5" i="3"/>
  <c r="M5" i="3"/>
  <c r="L6" i="3"/>
  <c r="L5" i="3"/>
  <c r="K6" i="3"/>
  <c r="K5" i="3"/>
  <c r="H22" i="3"/>
  <c r="B16" i="3" l="1"/>
  <c r="C14" i="3"/>
  <c r="B14" i="3"/>
  <c r="D2" i="3" s="1" a="1"/>
  <c r="D2" i="3" s="1"/>
  <c r="E17" i="3" s="1"/>
  <c r="E2" i="3" l="1" a="1"/>
  <c r="E2" i="3" s="1"/>
  <c r="E16" i="3" s="1"/>
  <c r="E20" i="3" s="1"/>
  <c r="E19" i="3" l="1"/>
  <c r="F2" i="3" l="1" a="1"/>
  <c r="F2" i="3" s="1"/>
  <c r="G2" i="3" s="1" a="1"/>
  <c r="G2" i="3" s="1"/>
  <c r="H16" i="3" s="1"/>
  <c r="H17" i="3" s="1"/>
  <c r="H19" i="3" l="1"/>
  <c r="H2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<sst xmlns="http://schemas.openxmlformats.org/spreadsheetml/2006/main" count="31" uniqueCount="29">
  <si>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n</t>
  </si>
  <si>
    <t>Sxy</t>
  </si>
  <si>
    <t>Sxx</t>
  </si>
  <si>
    <t>(xi-xbar)</t>
  </si>
  <si>
    <t>(yi-ybar)</t>
  </si>
  <si>
    <t>yhat</t>
  </si>
  <si>
    <t>res</t>
  </si>
  <si>
    <t>beta0</t>
  </si>
  <si>
    <t>beta1</t>
  </si>
  <si>
    <t>SSE</t>
  </si>
  <si>
    <t>se</t>
  </si>
  <si>
    <t>se(beta0)</t>
  </si>
  <si>
    <t>se(beta1)</t>
  </si>
  <si>
    <t>P-value</t>
  </si>
  <si>
    <t>t0</t>
  </si>
  <si>
    <t>Max daily temperature (F)
(x)</t>
  </si>
  <si>
    <t>Coffee consumption (lb)
(y)</t>
  </si>
  <si>
    <t>95% Low</t>
  </si>
  <si>
    <t>95% High</t>
  </si>
  <si>
    <t>Two-tailed confidence intervals</t>
  </si>
  <si>
    <t>Average:</t>
  </si>
  <si>
    <t>Confidence interval on the mean response</t>
  </si>
  <si>
    <t>x0</t>
  </si>
  <si>
    <t>se(muY|x0)</t>
  </si>
  <si>
    <t>95% low</t>
  </si>
  <si>
    <t>95% high</t>
  </si>
  <si>
    <t>alpha</t>
  </si>
  <si>
    <t>t_alpha/2</t>
  </si>
  <si>
    <t>muY|x0_hat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</si>
</sst>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0" xfId="0" quotePrefix="1" applyFont="1"/>
    <xf numFmtId="0" fontId="0" fillId="0" borderId="6" xfId="0" applyBorder="1"/>
    <xf numFmtId="0" fontId="0" fillId="0" borderId="1" xfId="0" applyBorder="1"/>
    <xf numFmtId="0" fontId="1" fillId="0" borderId="7" xfId="0" applyFont="1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165" fontId="0" fillId="0" borderId="4" xfId="0" applyNumberFormat="1" applyBorder="1"/>
    <xf numFmtId="2" fontId="0" fillId="0" borderId="0" xfId="0" applyNumberFormat="1"/>
    <xf numFmtId="2" fontId="0" fillId="0" borderId="8" xfId="0" applyNumberFormat="1" applyBorder="1"/>
    <xf numFmtId="2" fontId="0" fillId="0" borderId="6" xfId="0" applyNumberFormat="1" applyBorder="1"/>
    <xf numFmtId="2" fontId="0" fillId="0" borderId="4" xfId="0" applyNumberFormat="1" applyBorder="1"/>
    <xf numFmtId="165" fontId="0" fillId="0" borderId="2" xfId="0" applyNumberFormat="1" applyBorder="1"/>
    <xf numFmtId="2" fontId="0" fillId="0" borderId="2" xfId="0" applyNumberFormat="1" applyBorder="1"/>
    <xf numFmtId="0" fontId="1" fillId="0" borderId="0" xfId="0" applyFont="1" applyAlignment="1">
      <alignment horizontal="right"/>
    </xf>
    <xf numFmtId="0" fontId="2" fillId="0" borderId="0" xfId="0" applyFont="1"/>
    <xf numFmtId="165" fontId="0" fillId="0" borderId="0" xfId="0" applyNumberFormat="1"/>
    <xf numFmtId="0" fontId="1" fillId="0" borderId="9" xfId="0" applyFont="1" applyBorder="1"/>
    <xf numFmtId="0" fontId="0" fillId="0" borderId="10" xfId="0" applyBorder="1"/>
    <xf numFmtId="165" fontId="0" fillId="0" borderId="10" xfId="0" applyNumberFormat="1" applyBorder="1"/>
    <xf numFmtId="2" fontId="0" fillId="0" borderId="0" xfId="0" applyNumberFormat="1" applyBorder="1"/>
    <xf numFmtId="0" fontId="0" fillId="0" borderId="0" xfId="0" applyBorder="1"/>
    <xf numFmtId="165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 data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Data!$B$2:$B$13</c:f>
              <c:numCache>
                <c:formatCode>General</c:formatCode>
                <c:ptCount val="12"/>
                <c:pt idx="0">
                  <c:v>22</c:v>
                </c:pt>
                <c:pt idx="1">
                  <c:v>25</c:v>
                </c:pt>
                <c:pt idx="2">
                  <c:v>26</c:v>
                </c:pt>
                <c:pt idx="3">
                  <c:v>29</c:v>
                </c:pt>
                <c:pt idx="4">
                  <c:v>31</c:v>
                </c:pt>
                <c:pt idx="5">
                  <c:v>35</c:v>
                </c:pt>
                <c:pt idx="6">
                  <c:v>36</c:v>
                </c:pt>
                <c:pt idx="7">
                  <c:v>39</c:v>
                </c:pt>
                <c:pt idx="8">
                  <c:v>42</c:v>
                </c:pt>
                <c:pt idx="9">
                  <c:v>44</c:v>
                </c:pt>
                <c:pt idx="10">
                  <c:v>49</c:v>
                </c:pt>
                <c:pt idx="11">
                  <c:v>51</c:v>
                </c:pt>
              </c:numCache>
            </c:numRef>
          </c:xVal>
          <c:yVal>
            <c:numRef>
              <c:f>Data!$C$2:$C$13</c:f>
              <c:numCache>
                <c:formatCode>0.0</c:formatCode>
                <c:ptCount val="12"/>
                <c:pt idx="0">
                  <c:v>30.7</c:v>
                </c:pt>
                <c:pt idx="1">
                  <c:v>29.4</c:v>
                </c:pt>
                <c:pt idx="2" formatCode="General">
                  <c:v>28.5</c:v>
                </c:pt>
                <c:pt idx="3">
                  <c:v>27.6</c:v>
                </c:pt>
                <c:pt idx="4">
                  <c:v>28.2</c:v>
                </c:pt>
                <c:pt idx="5">
                  <c:v>26.8</c:v>
                </c:pt>
                <c:pt idx="6">
                  <c:v>27.7</c:v>
                </c:pt>
                <c:pt idx="7">
                  <c:v>27.5</c:v>
                </c:pt>
                <c:pt idx="8">
                  <c:v>27.5</c:v>
                </c:pt>
                <c:pt idx="9">
                  <c:v>26.5</c:v>
                </c:pt>
                <c:pt idx="10">
                  <c:v>25.9</c:v>
                </c:pt>
                <c:pt idx="1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E-4720-8AE4-4AA4D37D6677}"/>
            </c:ext>
          </c:extLst>
        </c:ser>
        <c:ser>
          <c:idx val="1"/>
          <c:order val="1"/>
          <c:tx>
            <c:v>Linear model</c:v>
          </c:tx>
          <c:spPr>
            <a:ln w="254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Data!$J$16:$J$23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</c:numCache>
            </c:numRef>
          </c:xVal>
          <c:yVal>
            <c:numRef>
              <c:f>Data!$K$16:$K$23</c:f>
              <c:numCache>
                <c:formatCode>0.00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59-429E-BC05-211BCCAB19BA}"/>
            </c:ext>
          </c:extLst>
        </c:ser>
        <c:ser>
          <c:idx val="2"/>
          <c:order val="2"/>
          <c:tx>
            <c:v>CI low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Data!$J$16:$J$23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</c:numCache>
            </c:numRef>
          </c:xVal>
          <c:yVal>
            <c:numRef>
              <c:f>Data!$M$16:$M$23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59-429E-BC05-211BCCAB19BA}"/>
            </c:ext>
          </c:extLst>
        </c:ser>
        <c:ser>
          <c:idx val="3"/>
          <c:order val="3"/>
          <c:tx>
            <c:v>CI high</c:v>
          </c:tx>
          <c:spPr>
            <a:ln w="254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Data!$J$16:$J$23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</c:numCache>
            </c:numRef>
          </c:xVal>
          <c:yVal>
            <c:numRef>
              <c:f>Data!$N$16:$N$23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59-429E-BC05-211BCCAB1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280496"/>
        <c:axId val="1126014144"/>
      </c:scatterChart>
      <c:valAx>
        <c:axId val="1135280496"/>
        <c:scaling>
          <c:orientation val="minMax"/>
          <c:max val="5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daily temperature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014144"/>
        <c:crosses val="autoZero"/>
        <c:crossBetween val="midCat"/>
      </c:valAx>
      <c:valAx>
        <c:axId val="1126014144"/>
        <c:scaling>
          <c:orientation val="minMax"/>
          <c:max val="31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Coffee consumption (lb)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8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816887</xdr:colOff>
      <xdr:row>23</xdr:row>
      <xdr:rowOff>146326</xdr:rowOff>
    </xdr:from>
    <xdr:to>
      <xdr:col>8</xdr:col>
      <xdr:colOff>384981</xdr:colOff>
      <xdr:row>40</xdr:row>
      <xdr:rowOff>134695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241898</xdr:colOff>
      <xdr:row>6</xdr:row>
      <xdr:rowOff>141415</xdr:rowOff>
    </xdr:from>
    <xdr:to>
      <xdr:col>13</xdr:col>
      <xdr:colOff>423063</xdr:colOff>
      <xdr:row>10</xdr:row>
      <xdr:rowOff>89226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3186" y="1774953"/>
          <a:ext cx="3252977" cy="5955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18</xdr:row>
          <xdr:rowOff>61913</xdr:rowOff>
        </xdr:from>
        <xdr:to>
          <xdr:col>17</xdr:col>
          <xdr:colOff>457200</xdr:colOff>
          <xdr:row>21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300038</xdr:colOff>
          <xdr:row>14</xdr:row>
          <xdr:rowOff>138113</xdr:rowOff>
        </xdr:from>
        <xdr:to>
          <xdr:col>16</xdr:col>
          <xdr:colOff>609600</xdr:colOff>
          <xdr:row>17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180975</xdr:colOff>
          <xdr:row>24</xdr:row>
          <xdr:rowOff>104775</xdr:rowOff>
        </xdr:from>
        <xdr:to>
          <xdr:col>16</xdr:col>
          <xdr:colOff>385763</xdr:colOff>
          <xdr:row>26</xdr:row>
          <xdr:rowOff>147638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A6" zoomScaleNormal="100" workbookViewId="0">
      <selection activeCell="K16" sqref="K16"/>
    </sheetView>
  </sheetViews>
  <sheetFormatPr defaultRowHeight="12.75" x14ac:dyDescent="0.35"/>
  <cols>
    <col min="2" max="2" width="11.53125" customWidth="1"/>
    <col min="3" max="3" width="13" customWidth="1"/>
    <col min="5" max="5" width="12" bestFit="1" customWidth="1"/>
    <col min="9" max="9" width="9" customWidth="1"/>
    <col min="10" max="10" width="12" bestFit="1" customWidth="1"/>
    <col min="11" max="11" width="9.9296875" customWidth="1"/>
    <col min="12" max="12" width="12" bestFit="1" customWidth="1"/>
  </cols>
  <sheetData>
    <row r="1" spans="1:14" ht="51" x14ac:dyDescent="0.35">
      <c r="B1" s="1" t="s">
        <v>15</v>
      </c>
      <c r="C1" s="1" t="s">
        <v>16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14" ht="13.15" x14ac:dyDescent="0.4">
      <c r="B2">
        <v>22</v>
      </c>
      <c r="C2" s="2">
        <v>30.7</v>
      </c>
      <c r="D2" cm="1">
        <f t="array" ref="D2:D13">x-xbar</f>
        <v>-13.75</v>
      </c>
      <c r="E2" cm="1">
        <f t="array" ref="E2:E13">y-ybar</f>
        <v>3.0916666666666686</v>
      </c>
      <c r="F2" cm="1">
        <f t="array" ref="F2:F13">beta0+beta1*x</f>
        <v>29.616033861369537</v>
      </c>
      <c r="G2" cm="1">
        <f t="array" ref="G2:G13">y-yhat</f>
        <v>1.083966138630462</v>
      </c>
      <c r="J2" s="23" t="s">
        <v>19</v>
      </c>
    </row>
    <row r="3" spans="1:14" ht="13.15" thickBot="1" x14ac:dyDescent="0.4">
      <c r="B3">
        <v>25</v>
      </c>
      <c r="C3" s="2">
        <v>29.4</v>
      </c>
      <c r="D3">
        <v>-10.75</v>
      </c>
      <c r="E3">
        <v>1.7916666666666679</v>
      </c>
      <c r="F3">
        <v>29.177990109798003</v>
      </c>
      <c r="G3">
        <v>0.22200989020199557</v>
      </c>
    </row>
    <row r="4" spans="1:14" x14ac:dyDescent="0.35">
      <c r="B4">
        <v>26</v>
      </c>
      <c r="C4">
        <v>28.5</v>
      </c>
      <c r="D4">
        <v>-9.75</v>
      </c>
      <c r="E4">
        <v>0.89166666666666927</v>
      </c>
      <c r="F4">
        <v>29.031975525940823</v>
      </c>
      <c r="G4">
        <v>-0.53197552594082254</v>
      </c>
      <c r="J4" s="10"/>
      <c r="K4" s="12" t="s">
        <v>14</v>
      </c>
      <c r="L4" s="12" t="s">
        <v>13</v>
      </c>
      <c r="M4" s="13" t="s">
        <v>17</v>
      </c>
      <c r="N4" s="14" t="s">
        <v>18</v>
      </c>
    </row>
    <row r="5" spans="1:14" x14ac:dyDescent="0.35">
      <c r="B5">
        <v>29</v>
      </c>
      <c r="C5" s="2">
        <v>27.6</v>
      </c>
      <c r="D5">
        <v>-6.75</v>
      </c>
      <c r="E5">
        <v>-8.3333333333293069E-3</v>
      </c>
      <c r="F5">
        <v>28.593931774369288</v>
      </c>
      <c r="G5">
        <v>-0.99393177436928681</v>
      </c>
      <c r="J5" s="11" t="s">
        <v>7</v>
      </c>
      <c r="K5" s="28">
        <f>beta0/se_beta0</f>
        <v>42.536493308565028</v>
      </c>
      <c r="L5" s="29">
        <f>_xlfn.T.DIST.2T(K5,n-2)</f>
        <v>1.2374065619113371E-12</v>
      </c>
      <c r="M5" s="28">
        <f>beta0-t*se_beta0</f>
        <v>31.10874580388753</v>
      </c>
      <c r="N5" s="17">
        <f>beta0+t*se_beta0</f>
        <v>34.547963608567414</v>
      </c>
    </row>
    <row r="6" spans="1:14" ht="13.15" thickBot="1" x14ac:dyDescent="0.4">
      <c r="B6">
        <v>31</v>
      </c>
      <c r="C6" s="2">
        <v>28.2</v>
      </c>
      <c r="D6">
        <v>-4.75</v>
      </c>
      <c r="E6">
        <v>0.59166666666666856</v>
      </c>
      <c r="F6">
        <v>28.301902606654931</v>
      </c>
      <c r="G6">
        <v>-0.10190260665493156</v>
      </c>
      <c r="J6" s="6" t="s">
        <v>8</v>
      </c>
      <c r="K6" s="18">
        <f>beta1/se_beta1</f>
        <v>-6.9795041229026173</v>
      </c>
      <c r="L6" s="9">
        <f>2*_xlfn.T.DIST(K6,n-2,TRUE)</f>
        <v>3.8086829591069472E-5</v>
      </c>
      <c r="M6" s="30">
        <f>beta1-t*se_beta1</f>
        <v>-0.19262832052382983</v>
      </c>
      <c r="N6" s="15">
        <f>beta1+t*se_beta1</f>
        <v>-9.9400847190527719E-2</v>
      </c>
    </row>
    <row r="7" spans="1:14" x14ac:dyDescent="0.35">
      <c r="B7">
        <v>35</v>
      </c>
      <c r="C7" s="2">
        <v>26.8</v>
      </c>
      <c r="D7">
        <v>-0.75</v>
      </c>
      <c r="E7">
        <v>-0.80833333333333002</v>
      </c>
      <c r="F7">
        <v>27.717844271226216</v>
      </c>
      <c r="G7">
        <v>-0.91784427122621537</v>
      </c>
      <c r="J7" s="3"/>
    </row>
    <row r="8" spans="1:14" x14ac:dyDescent="0.35">
      <c r="B8">
        <v>36</v>
      </c>
      <c r="C8" s="2">
        <v>27.7</v>
      </c>
      <c r="D8">
        <v>0.25</v>
      </c>
      <c r="E8">
        <v>9.1666666666668561E-2</v>
      </c>
      <c r="F8">
        <v>27.571829687369036</v>
      </c>
      <c r="G8">
        <v>0.12817031263096368</v>
      </c>
      <c r="J8" s="3"/>
    </row>
    <row r="9" spans="1:14" x14ac:dyDescent="0.35">
      <c r="B9">
        <v>39</v>
      </c>
      <c r="C9" s="2">
        <v>27.5</v>
      </c>
      <c r="D9">
        <v>3.25</v>
      </c>
      <c r="E9">
        <v>-0.10833333333333073</v>
      </c>
      <c r="F9">
        <v>27.133785935797498</v>
      </c>
      <c r="G9">
        <v>0.36621406420250224</v>
      </c>
      <c r="J9" s="3"/>
    </row>
    <row r="10" spans="1:14" x14ac:dyDescent="0.35">
      <c r="B10">
        <v>42</v>
      </c>
      <c r="C10" s="2">
        <v>27.5</v>
      </c>
      <c r="D10">
        <v>6.25</v>
      </c>
      <c r="E10">
        <v>-0.10833333333333073</v>
      </c>
      <c r="F10">
        <v>26.695742184225963</v>
      </c>
      <c r="G10">
        <v>0.80425781577403654</v>
      </c>
      <c r="J10" s="3"/>
    </row>
    <row r="11" spans="1:14" x14ac:dyDescent="0.35">
      <c r="B11">
        <v>44</v>
      </c>
      <c r="C11" s="2">
        <v>26.5</v>
      </c>
      <c r="D11">
        <v>8.25</v>
      </c>
      <c r="E11">
        <v>-1.1083333333333307</v>
      </c>
      <c r="F11">
        <v>26.403713016511606</v>
      </c>
      <c r="G11">
        <v>9.6286983488393929E-2</v>
      </c>
      <c r="J11" s="3"/>
    </row>
    <row r="12" spans="1:14" x14ac:dyDescent="0.35">
      <c r="B12">
        <v>49</v>
      </c>
      <c r="C12" s="2">
        <v>25.9</v>
      </c>
      <c r="D12">
        <v>13.25</v>
      </c>
      <c r="E12">
        <v>-1.7083333333333321</v>
      </c>
      <c r="F12">
        <v>25.673640097225711</v>
      </c>
      <c r="G12">
        <v>0.22635990277428775</v>
      </c>
    </row>
    <row r="13" spans="1:14" ht="13.15" x14ac:dyDescent="0.4">
      <c r="B13">
        <v>51</v>
      </c>
      <c r="C13" s="2">
        <v>25</v>
      </c>
      <c r="D13">
        <v>15.25</v>
      </c>
      <c r="E13">
        <v>-2.6083333333333307</v>
      </c>
      <c r="F13">
        <v>25.381610929511353</v>
      </c>
      <c r="G13">
        <v>-0.38161092951135345</v>
      </c>
      <c r="J13" s="23" t="s">
        <v>21</v>
      </c>
    </row>
    <row r="14" spans="1:14" x14ac:dyDescent="0.35">
      <c r="A14" s="22" t="s">
        <v>20</v>
      </c>
      <c r="B14">
        <f>AVERAGE(x)</f>
        <v>35.75</v>
      </c>
      <c r="C14">
        <f>AVERAGE(y)</f>
        <v>27.608333333333331</v>
      </c>
    </row>
    <row r="15" spans="1:14" ht="13.15" thickBot="1" x14ac:dyDescent="0.4">
      <c r="J15" s="3" t="s">
        <v>22</v>
      </c>
      <c r="K15" s="3" t="s">
        <v>28</v>
      </c>
      <c r="L15" s="3" t="s">
        <v>23</v>
      </c>
      <c r="M15" s="3" t="s">
        <v>24</v>
      </c>
      <c r="N15" s="3" t="s">
        <v>25</v>
      </c>
    </row>
    <row r="16" spans="1:14" x14ac:dyDescent="0.35">
      <c r="A16" s="22" t="s">
        <v>0</v>
      </c>
      <c r="B16">
        <f>COUNT(x)</f>
        <v>12</v>
      </c>
      <c r="D16" s="4" t="s">
        <v>1</v>
      </c>
      <c r="E16" s="5">
        <f>SUMPRODUCT(_xlfn.ANCHORARRAY(D2),_xlfn.ANCHORARRAY(E2))</f>
        <v>-145.17500000000001</v>
      </c>
      <c r="G16" s="4" t="s">
        <v>9</v>
      </c>
      <c r="H16" s="21">
        <f>SUMSQ(e)</f>
        <v>4.3514994552007371</v>
      </c>
      <c r="J16">
        <v>20</v>
      </c>
      <c r="K16" s="16"/>
      <c r="L16" s="24"/>
    </row>
    <row r="17" spans="4:12" ht="13.15" thickBot="1" x14ac:dyDescent="0.4">
      <c r="D17" s="6" t="s">
        <v>2</v>
      </c>
      <c r="E17" s="7">
        <f>SUMSQ(_xlfn.ANCHORARRAY(D2))</f>
        <v>994.25</v>
      </c>
      <c r="G17" s="6" t="s">
        <v>10</v>
      </c>
      <c r="H17" s="19">
        <f>SQRT(SSE/(n-2))</f>
        <v>0.65965896152487291</v>
      </c>
      <c r="I17" s="8"/>
      <c r="J17">
        <v>25</v>
      </c>
      <c r="K17" s="16"/>
      <c r="L17" s="24"/>
    </row>
    <row r="18" spans="4:12" ht="13.15" thickBot="1" x14ac:dyDescent="0.4">
      <c r="J18">
        <v>30</v>
      </c>
      <c r="K18" s="16"/>
      <c r="L18" s="24"/>
    </row>
    <row r="19" spans="4:12" x14ac:dyDescent="0.35">
      <c r="D19" s="4" t="s">
        <v>7</v>
      </c>
      <c r="E19" s="20">
        <f>ybar-beta1*xbar</f>
        <v>32.828354706227472</v>
      </c>
      <c r="G19" s="4" t="s">
        <v>11</v>
      </c>
      <c r="H19" s="20">
        <f>SQRT(se^2*(1/n+xbar^2/Sxx))</f>
        <v>0.77176918341825906</v>
      </c>
      <c r="I19" s="8"/>
      <c r="J19">
        <v>35</v>
      </c>
      <c r="K19" s="16"/>
      <c r="L19" s="24"/>
    </row>
    <row r="20" spans="4:12" ht="13.15" thickBot="1" x14ac:dyDescent="0.4">
      <c r="D20" s="6" t="s">
        <v>8</v>
      </c>
      <c r="E20" s="15">
        <f>Sxy/Sxx</f>
        <v>-0.14601458385717878</v>
      </c>
      <c r="G20" s="6" t="s">
        <v>12</v>
      </c>
      <c r="H20" s="15">
        <f>SQRT(se^2/Sxx)</f>
        <v>2.0920481066562451E-2</v>
      </c>
      <c r="I20" s="8"/>
      <c r="J20">
        <v>40</v>
      </c>
      <c r="K20" s="16"/>
      <c r="L20" s="24"/>
    </row>
    <row r="21" spans="4:12" ht="13.15" thickBot="1" x14ac:dyDescent="0.4">
      <c r="J21">
        <v>45</v>
      </c>
      <c r="K21" s="16"/>
      <c r="L21" s="24"/>
    </row>
    <row r="22" spans="4:12" ht="13.15" thickBot="1" x14ac:dyDescent="0.4">
      <c r="D22" s="25" t="s">
        <v>26</v>
      </c>
      <c r="E22" s="26">
        <v>0.05</v>
      </c>
      <c r="G22" s="25" t="s">
        <v>27</v>
      </c>
      <c r="H22" s="27">
        <f>_xlfn.T.INV.2T(alpha,n-2)</f>
        <v>2.2281388519862744</v>
      </c>
      <c r="J22">
        <v>50</v>
      </c>
      <c r="K22" s="16"/>
      <c r="L22" s="24"/>
    </row>
    <row r="23" spans="4:12" x14ac:dyDescent="0.35">
      <c r="J23">
        <v>55</v>
      </c>
      <c r="K23" s="16"/>
      <c r="L23" s="2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6" r:id="rId3">
          <objectPr defaultSize="0" autoPict="0" r:id="rId4">
            <anchor moveWithCells="1">
              <from>
                <xdr:col>14</xdr:col>
                <xdr:colOff>190500</xdr:colOff>
                <xdr:row>18</xdr:row>
                <xdr:rowOff>61913</xdr:rowOff>
              </from>
              <to>
                <xdr:col>17</xdr:col>
                <xdr:colOff>457200</xdr:colOff>
                <xdr:row>21</xdr:row>
                <xdr:rowOff>161925</xdr:rowOff>
              </to>
            </anchor>
          </objectPr>
        </oleObject>
      </mc:Choice>
      <mc:Fallback>
        <oleObject shapeId="1026" r:id="rId3"/>
      </mc:Fallback>
    </mc:AlternateContent>
    <mc:AlternateContent xmlns:mc="http://schemas.openxmlformats.org/markup-compatibility/2006">
      <mc:Choice Requires="x14">
        <oleObject shapeId="1027" r:id="rId5">
          <objectPr defaultSize="0" autoPict="0" r:id="rId6">
            <anchor moveWithCells="1">
              <from>
                <xdr:col>14</xdr:col>
                <xdr:colOff>300038</xdr:colOff>
                <xdr:row>14</xdr:row>
                <xdr:rowOff>138113</xdr:rowOff>
              </from>
              <to>
                <xdr:col>16</xdr:col>
                <xdr:colOff>609600</xdr:colOff>
                <xdr:row>17</xdr:row>
                <xdr:rowOff>38100</xdr:rowOff>
              </to>
            </anchor>
          </objectPr>
        </oleObject>
      </mc:Choice>
      <mc:Fallback>
        <oleObject shapeId="1027" r:id="rId5"/>
      </mc:Fallback>
    </mc:AlternateContent>
    <mc:AlternateContent xmlns:mc="http://schemas.openxmlformats.org/markup-compatibility/2006">
      <mc:Choice Requires="x14">
        <oleObject shapeId="1028" r:id="rId7">
          <objectPr defaultSize="0" autoPict="0" r:id="rId8">
            <anchor moveWithCells="1">
              <from>
                <xdr:col>9</xdr:col>
                <xdr:colOff>180975</xdr:colOff>
                <xdr:row>24</xdr:row>
                <xdr:rowOff>104775</xdr:rowOff>
              </from>
              <to>
                <xdr:col>16</xdr:col>
                <xdr:colOff>385763</xdr:colOff>
                <xdr:row>26</xdr:row>
                <xdr:rowOff>147638</xdr:rowOff>
              </to>
            </anchor>
          </objectPr>
        </oleObject>
      </mc:Choice>
      <mc:Fallback>
        <oleObject shapeId="1028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Data</vt:lpstr>
      <vt:lpstr>alpha</vt:lpstr>
      <vt:lpstr>beta0</vt:lpstr>
      <vt:lpstr>beta1</vt:lpstr>
      <vt:lpstr>e</vt:lpstr>
      <vt:lpstr>n</vt:lpstr>
      <vt:lpstr>se</vt:lpstr>
      <vt:lpstr>se_beta0</vt:lpstr>
      <vt:lpstr>se_beta1</vt:lpstr>
      <vt:lpstr>SSE</vt:lpstr>
      <vt:lpstr>Sxx</vt:lpstr>
      <vt:lpstr>Sxy</vt:lpstr>
      <vt:lpstr>t</vt:lpstr>
      <vt:lpstr>x</vt:lpstr>
      <vt:lpstr>x0</vt:lpstr>
      <vt:lpstr>xbar</vt:lpstr>
      <vt:lpstr>y</vt:lpstr>
      <vt:lpstr>ybar</vt:lpstr>
      <vt:lpstr>yhat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Charles Raymond Nuttelman</cp:lastModifiedBy>
  <dcterms:created xsi:type="dcterms:W3CDTF">2000-01-17T07:56:45Z</dcterms:created>
  <dcterms:modified xsi:type="dcterms:W3CDTF">2024-02-04T19:52:16Z</dcterms:modified>
</cp:coreProperties>
</file>