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wnloads\"/>
    </mc:Choice>
  </mc:AlternateContent>
  <xr:revisionPtr revIDLastSave="0" documentId="13_ncr:1_{85ECBCF2-AEF2-4803-B0FC-ADAD20290D15}" xr6:coauthVersionLast="43" xr6:coauthVersionMax="43" xr10:uidLastSave="{00000000-0000-0000-0000-000000000000}"/>
  <bookViews>
    <workbookView xWindow="-110" yWindow="-110" windowWidth="30220" windowHeight="19760" activeTab="1" xr2:uid="{1879F360-65EF-4A0E-80F5-35782B73EF5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1" i="2" l="1"/>
  <c r="L10" i="2"/>
  <c r="J10" i="2" s="1"/>
  <c r="E25" i="2" s="1"/>
  <c r="P4" i="2"/>
  <c r="C22" i="2" s="1"/>
  <c r="E8" i="2"/>
  <c r="J5" i="2" s="1"/>
  <c r="E21" i="2" s="1"/>
  <c r="J6" i="2"/>
  <c r="C21" i="2" s="1"/>
  <c r="E5" i="2"/>
  <c r="P3" i="2" s="1"/>
  <c r="C19" i="2" s="1"/>
  <c r="E22" i="2" l="1"/>
  <c r="E23" i="2" s="1"/>
  <c r="C23" i="2"/>
  <c r="C27" i="2" s="1"/>
  <c r="E19" i="2"/>
  <c r="E25" i="1"/>
  <c r="E21" i="1"/>
  <c r="E23" i="1" s="1"/>
  <c r="E22" i="1"/>
  <c r="P4" i="1"/>
  <c r="C22" i="1" s="1"/>
  <c r="C21" i="1"/>
  <c r="C23" i="1" s="1"/>
  <c r="P3" i="1"/>
  <c r="E19" i="1" s="1"/>
  <c r="J6" i="1"/>
  <c r="J5" i="1"/>
  <c r="E8" i="1"/>
  <c r="E5" i="1"/>
  <c r="E27" i="2" l="1"/>
  <c r="E29" i="2" s="1"/>
  <c r="E30" i="2" s="1"/>
  <c r="E27" i="1"/>
  <c r="C19" i="1"/>
  <c r="C27" i="1" s="1"/>
  <c r="E29" i="1" s="1"/>
  <c r="E30" i="1" s="1"/>
</calcChain>
</file>

<file path=xl/sharedStrings.xml><?xml version="1.0" encoding="utf-8"?>
<sst xmlns="http://schemas.openxmlformats.org/spreadsheetml/2006/main" count="48" uniqueCount="21">
  <si>
    <t>m_AB</t>
  </si>
  <si>
    <t>m_f</t>
  </si>
  <si>
    <t>kg</t>
  </si>
  <si>
    <t>k</t>
  </si>
  <si>
    <t>mm</t>
  </si>
  <si>
    <t>AB</t>
  </si>
  <si>
    <t>BC</t>
  </si>
  <si>
    <t>flywheel_rpm</t>
  </si>
  <si>
    <t>rpm</t>
  </si>
  <si>
    <t>V_G1</t>
  </si>
  <si>
    <t>m/s</t>
  </si>
  <si>
    <t>up</t>
  </si>
  <si>
    <t>V_G2</t>
  </si>
  <si>
    <t>*omega_2</t>
  </si>
  <si>
    <t>I_G</t>
  </si>
  <si>
    <t>delta_T_flywheel</t>
  </si>
  <si>
    <t>o_2</t>
  </si>
  <si>
    <t>height</t>
  </si>
  <si>
    <t>delta_T_1</t>
  </si>
  <si>
    <t>I_C</t>
  </si>
  <si>
    <t>delta_Vg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</si>
</sst>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94E2B-F60A-493C-B69B-3906EDC1769D}">
  <dimension ref="B3:P30"/>
  <sheetViews>
    <sheetView workbookViewId="0">
      <selection activeCell="E30" sqref="A1:XFD1048576"/>
    </sheetView>
  </sheetViews>
  <sheetFormatPr defaultRowHeight="14.5" x14ac:dyDescent="0.35"/>
  <cols>
    <col min="2" max="2" width="16.54296875" bestFit="1" customWidth="1"/>
    <col min="3" max="3" width="13.26953125" customWidth="1"/>
  </cols>
  <sheetData>
    <row r="3" spans="2:16" x14ac:dyDescent="0.35">
      <c r="B3" t="s">
        <v>0</v>
      </c>
      <c r="C3">
        <v>8</v>
      </c>
      <c r="D3" t="s">
        <v>2</v>
      </c>
      <c r="O3" t="s">
        <v>19</v>
      </c>
      <c r="P3">
        <f>C4*E5^2</f>
        <v>0.4536</v>
      </c>
    </row>
    <row r="4" spans="2:16" x14ac:dyDescent="0.35">
      <c r="B4" t="s">
        <v>1</v>
      </c>
      <c r="C4">
        <v>14</v>
      </c>
      <c r="D4" t="s">
        <v>2</v>
      </c>
      <c r="O4" t="s">
        <v>14</v>
      </c>
      <c r="P4">
        <f>(C3*C6^2)/12</f>
        <v>0.34559999999999996</v>
      </c>
    </row>
    <row r="5" spans="2:16" x14ac:dyDescent="0.35">
      <c r="B5" t="s">
        <v>3</v>
      </c>
      <c r="C5">
        <v>180</v>
      </c>
      <c r="D5" t="s">
        <v>4</v>
      </c>
      <c r="E5">
        <f>C5/1000</f>
        <v>0.18</v>
      </c>
      <c r="I5" t="s">
        <v>9</v>
      </c>
      <c r="J5">
        <f>E8*C7</f>
        <v>1.5079631999999998</v>
      </c>
      <c r="K5" t="s">
        <v>10</v>
      </c>
      <c r="L5" t="s">
        <v>11</v>
      </c>
    </row>
    <row r="6" spans="2:16" x14ac:dyDescent="0.35">
      <c r="B6" t="s">
        <v>5</v>
      </c>
      <c r="C6">
        <v>0.72</v>
      </c>
      <c r="I6" s="1" t="s">
        <v>12</v>
      </c>
      <c r="J6">
        <f>C6/2*(1/3)</f>
        <v>0.12</v>
      </c>
      <c r="K6" t="s">
        <v>13</v>
      </c>
    </row>
    <row r="7" spans="2:16" x14ac:dyDescent="0.35">
      <c r="B7" t="s">
        <v>6</v>
      </c>
      <c r="C7">
        <v>0.24</v>
      </c>
    </row>
    <row r="8" spans="2:16" x14ac:dyDescent="0.35">
      <c r="B8" t="s">
        <v>7</v>
      </c>
      <c r="C8">
        <v>60</v>
      </c>
      <c r="D8" t="s">
        <v>8</v>
      </c>
      <c r="E8">
        <f>C8*(2*3.14159/60)</f>
        <v>6.2831799999999998</v>
      </c>
    </row>
    <row r="10" spans="2:16" x14ac:dyDescent="0.35">
      <c r="I10" t="s">
        <v>17</v>
      </c>
      <c r="J10">
        <v>0.21940000000000001</v>
      </c>
    </row>
    <row r="19" spans="2:5" x14ac:dyDescent="0.35">
      <c r="B19" t="s">
        <v>15</v>
      </c>
      <c r="C19">
        <f>0.5*P3</f>
        <v>0.2268</v>
      </c>
      <c r="D19" t="s">
        <v>16</v>
      </c>
      <c r="E19">
        <f>E8^2*P3*-0.5</f>
        <v>-8.9536899869323197</v>
      </c>
    </row>
    <row r="21" spans="2:5" x14ac:dyDescent="0.35">
      <c r="B21" t="s">
        <v>18</v>
      </c>
      <c r="C21">
        <f>0.5*C3*J6^2</f>
        <v>5.7599999999999998E-2</v>
      </c>
      <c r="D21" t="s">
        <v>16</v>
      </c>
      <c r="E21">
        <f>-0.5*C3*J5^2</f>
        <v>-9.0958120502169582</v>
      </c>
    </row>
    <row r="22" spans="2:5" x14ac:dyDescent="0.35">
      <c r="C22">
        <f>0.5*P4*(1/9)</f>
        <v>1.9199999999999998E-2</v>
      </c>
      <c r="D22" t="s">
        <v>16</v>
      </c>
      <c r="E22">
        <f>0.5*P4*0</f>
        <v>0</v>
      </c>
    </row>
    <row r="23" spans="2:5" x14ac:dyDescent="0.35">
      <c r="C23">
        <f>C21+C22</f>
        <v>7.6799999999999993E-2</v>
      </c>
      <c r="E23">
        <f>E21+E22</f>
        <v>-9.0958120502169582</v>
      </c>
    </row>
    <row r="25" spans="2:5" x14ac:dyDescent="0.35">
      <c r="B25" t="s">
        <v>20</v>
      </c>
      <c r="C25">
        <v>0</v>
      </c>
      <c r="E25">
        <f>-9.81*C3*C7</f>
        <v>-18.8352</v>
      </c>
    </row>
    <row r="27" spans="2:5" x14ac:dyDescent="0.35">
      <c r="C27">
        <f>C23+C19</f>
        <v>0.30359999999999998</v>
      </c>
      <c r="E27">
        <f>E25+E23+E21+E19</f>
        <v>-45.980514087366231</v>
      </c>
    </row>
    <row r="29" spans="2:5" x14ac:dyDescent="0.35">
      <c r="E29">
        <f>-E27/C27</f>
        <v>151.4509686672142</v>
      </c>
    </row>
    <row r="30" spans="2:5" x14ac:dyDescent="0.35">
      <c r="E30">
        <f>SQRT(E29)</f>
        <v>12.306541702168575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BBCFE-0337-43EA-88CA-EF8370E8FAF6}">
  <dimension ref="B3:P30"/>
  <sheetViews>
    <sheetView tabSelected="1" workbookViewId="0">
      <selection activeCell="E30" sqref="E30"/>
    </sheetView>
  </sheetViews>
  <sheetFormatPr defaultRowHeight="14.5" x14ac:dyDescent="0.35"/>
  <cols>
    <col min="2" max="2" width="16.54296875" bestFit="1" customWidth="1"/>
    <col min="3" max="3" width="13.26953125" customWidth="1"/>
  </cols>
  <sheetData>
    <row r="3" spans="2:16" x14ac:dyDescent="0.35">
      <c r="B3" t="s">
        <v>0</v>
      </c>
      <c r="C3" s="2">
        <v>4</v>
      </c>
      <c r="D3" t="s">
        <v>2</v>
      </c>
      <c r="O3" t="s">
        <v>19</v>
      </c>
      <c r="P3">
        <f>C4*E5^2</f>
        <v>0.43350000000000011</v>
      </c>
    </row>
    <row r="4" spans="2:16" x14ac:dyDescent="0.35">
      <c r="B4" t="s">
        <v>1</v>
      </c>
      <c r="C4" s="2">
        <v>15</v>
      </c>
      <c r="D4" t="s">
        <v>2</v>
      </c>
      <c r="O4" t="s">
        <v>14</v>
      </c>
      <c r="P4">
        <f>(C3*C6^2)/12</f>
        <v>0.16803333333333334</v>
      </c>
    </row>
    <row r="5" spans="2:16" x14ac:dyDescent="0.35">
      <c r="B5" t="s">
        <v>3</v>
      </c>
      <c r="C5" s="2">
        <v>170</v>
      </c>
      <c r="D5" t="s">
        <v>4</v>
      </c>
      <c r="E5">
        <f>C5/1000</f>
        <v>0.17</v>
      </c>
      <c r="I5" t="s">
        <v>9</v>
      </c>
      <c r="J5">
        <f>E8*C7</f>
        <v>1.9268418666666669</v>
      </c>
      <c r="K5" t="s">
        <v>10</v>
      </c>
      <c r="L5" t="s">
        <v>11</v>
      </c>
    </row>
    <row r="6" spans="2:16" x14ac:dyDescent="0.35">
      <c r="B6" t="s">
        <v>5</v>
      </c>
      <c r="C6" s="2">
        <v>0.71</v>
      </c>
      <c r="I6" s="1" t="s">
        <v>12</v>
      </c>
      <c r="J6">
        <f>C6/2*(1/3)</f>
        <v>0.11833333333333332</v>
      </c>
      <c r="K6" t="s">
        <v>13</v>
      </c>
    </row>
    <row r="7" spans="2:16" x14ac:dyDescent="0.35">
      <c r="B7" t="s">
        <v>6</v>
      </c>
      <c r="C7" s="2">
        <v>0.23</v>
      </c>
    </row>
    <row r="8" spans="2:16" x14ac:dyDescent="0.35">
      <c r="B8" t="s">
        <v>7</v>
      </c>
      <c r="C8" s="2">
        <v>80</v>
      </c>
      <c r="D8" t="s">
        <v>8</v>
      </c>
      <c r="E8">
        <f>C8*(2*3.14159/60)</f>
        <v>8.3775733333333342</v>
      </c>
    </row>
    <row r="10" spans="2:16" x14ac:dyDescent="0.35">
      <c r="I10" t="s">
        <v>17</v>
      </c>
      <c r="J10">
        <f>L10-L11</f>
        <v>0.2108571124749333</v>
      </c>
      <c r="L10">
        <f>(SQRT(C6^2-C7^2))/2</f>
        <v>0.33585711247493327</v>
      </c>
    </row>
    <row r="11" spans="2:16" x14ac:dyDescent="0.35">
      <c r="L11">
        <f>(C6/2)-C7</f>
        <v>0.12499999999999997</v>
      </c>
    </row>
    <row r="19" spans="2:5" x14ac:dyDescent="0.35">
      <c r="B19" t="s">
        <v>15</v>
      </c>
      <c r="C19">
        <f>0.5*P3</f>
        <v>0.21675000000000005</v>
      </c>
      <c r="D19" t="s">
        <v>16</v>
      </c>
      <c r="E19">
        <f>E8^2*P3*-0.5</f>
        <v>-15.212324551578138</v>
      </c>
    </row>
    <row r="21" spans="2:5" x14ac:dyDescent="0.35">
      <c r="B21" t="s">
        <v>18</v>
      </c>
      <c r="C21">
        <f>0.5*C3*J6^2</f>
        <v>2.8005555555555547E-2</v>
      </c>
      <c r="D21" t="s">
        <v>16</v>
      </c>
      <c r="E21">
        <f>-0.5*C3*J5^2</f>
        <v>-7.4254391582789703</v>
      </c>
    </row>
    <row r="22" spans="2:5" x14ac:dyDescent="0.35">
      <c r="C22">
        <f>0.5*P4*(1/9)</f>
        <v>9.3351851851851842E-3</v>
      </c>
      <c r="D22" t="s">
        <v>16</v>
      </c>
      <c r="E22">
        <f>0.5*P4*0</f>
        <v>0</v>
      </c>
    </row>
    <row r="23" spans="2:5" x14ac:dyDescent="0.35">
      <c r="C23">
        <f>C21+C22</f>
        <v>3.734074074074073E-2</v>
      </c>
      <c r="E23">
        <f>E21+E22</f>
        <v>-7.4254391582789703</v>
      </c>
    </row>
    <row r="25" spans="2:5" x14ac:dyDescent="0.35">
      <c r="B25" t="s">
        <v>20</v>
      </c>
      <c r="C25">
        <v>0</v>
      </c>
      <c r="E25">
        <f>-9.81*C3*J10</f>
        <v>-8.2740330935163833</v>
      </c>
    </row>
    <row r="27" spans="2:5" x14ac:dyDescent="0.35">
      <c r="C27">
        <f>C23+C19</f>
        <v>0.25409074074074078</v>
      </c>
      <c r="E27">
        <f>E25+E23+E19</f>
        <v>-30.911796803373491</v>
      </c>
    </row>
    <row r="29" spans="2:5" x14ac:dyDescent="0.35">
      <c r="E29">
        <f>-E27/C27</f>
        <v>121.65652598460511</v>
      </c>
    </row>
    <row r="30" spans="2:5" x14ac:dyDescent="0.35">
      <c r="E30" s="3">
        <f>SQRT(E29)</f>
        <v>11.029801720094751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Nagnur</dc:creator>
  <cp:lastModifiedBy>Dan</cp:lastModifiedBy>
  <dcterms:created xsi:type="dcterms:W3CDTF">2019-08-02T10:06:26Z</dcterms:created>
  <dcterms:modified xsi:type="dcterms:W3CDTF">2019-08-16T14:44:10Z</dcterms:modified>
</cp:coreProperties>
</file>