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data/projects/hackaton/"/>
    </mc:Choice>
  </mc:AlternateContent>
  <bookViews>
    <workbookView xWindow="920" yWindow="460" windowWidth="37480" windowHeight="23540" tabRatio="500"/>
  </bookViews>
  <sheets>
    <sheet name="mesačná fakturacia" sheetId="5" r:id="rId1"/>
    <sheet name="cennik - dodavatelske tarify" sheetId="6" r:id="rId2"/>
    <sheet name="tabulka tan fi 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3" i="5" l="1"/>
  <c r="M71" i="5"/>
  <c r="F64" i="5"/>
  <c r="F63" i="5"/>
  <c r="F79" i="5"/>
  <c r="F9" i="5"/>
  <c r="F13" i="5"/>
  <c r="J6" i="6"/>
  <c r="F61" i="5"/>
  <c r="J72" i="5"/>
  <c r="M72" i="5"/>
  <c r="F60" i="5"/>
  <c r="J70" i="5"/>
  <c r="M70" i="5"/>
  <c r="F62" i="5"/>
  <c r="F59" i="5"/>
  <c r="F67" i="5"/>
  <c r="M9" i="5"/>
  <c r="M13" i="5"/>
  <c r="M17" i="5"/>
  <c r="F23" i="5"/>
  <c r="J23" i="5"/>
  <c r="M23" i="5"/>
  <c r="M27" i="5"/>
  <c r="F40" i="5"/>
  <c r="F38" i="5"/>
  <c r="M41" i="5"/>
  <c r="F53" i="5"/>
  <c r="F51" i="5"/>
  <c r="J53" i="5"/>
  <c r="M53" i="5"/>
  <c r="M83" i="5"/>
  <c r="F39" i="5"/>
  <c r="F41" i="5"/>
  <c r="M38" i="5"/>
  <c r="F66" i="5"/>
  <c r="F68" i="5"/>
  <c r="J9" i="6"/>
  <c r="J8" i="6"/>
  <c r="J7" i="6"/>
  <c r="J5" i="6"/>
  <c r="J4" i="6"/>
  <c r="M75" i="5"/>
  <c r="M79" i="5"/>
  <c r="M85" i="5"/>
  <c r="M87" i="5"/>
  <c r="F32" i="5"/>
  <c r="F33" i="5"/>
</calcChain>
</file>

<file path=xl/sharedStrings.xml><?xml version="1.0" encoding="utf-8"?>
<sst xmlns="http://schemas.openxmlformats.org/spreadsheetml/2006/main" count="219" uniqueCount="122">
  <si>
    <t>Eur/kWh</t>
  </si>
  <si>
    <t>kW</t>
  </si>
  <si>
    <t>kVArh</t>
  </si>
  <si>
    <t>kWh</t>
  </si>
  <si>
    <t>tangens fi = kVArh/kWh</t>
  </si>
  <si>
    <t>Penalty</t>
  </si>
  <si>
    <t>%</t>
  </si>
  <si>
    <t>more than 1,755</t>
  </si>
  <si>
    <t>Eur/kW</t>
  </si>
  <si>
    <t>Power factor penalties (in %) apply to Capacity charge</t>
  </si>
  <si>
    <t>kVArh/kWh</t>
  </si>
  <si>
    <t>Eur</t>
  </si>
  <si>
    <t>Eur/kVArh</t>
  </si>
  <si>
    <t>CINNY ODBER 1T</t>
  </si>
  <si>
    <t>CINNY ODBER VT</t>
  </si>
  <si>
    <t>CINNY ODBER NT</t>
  </si>
  <si>
    <t>R4_JAL_DODAV_1T</t>
  </si>
  <si>
    <t>R1_JAL_ODBER_1T</t>
  </si>
  <si>
    <t>Cena za spotrebu bez strát</t>
  </si>
  <si>
    <t>Cena za spotrebu - straty</t>
  </si>
  <si>
    <t>Druhá zložka za výkon</t>
  </si>
  <si>
    <t>x</t>
  </si>
  <si>
    <t>=</t>
  </si>
  <si>
    <t>Prekročenie Rezervovanej kapacity</t>
  </si>
  <si>
    <t>rozdiel</t>
  </si>
  <si>
    <t>REZERVOVANA KAPACITA</t>
  </si>
  <si>
    <t>NAMERANA MAXIMALNA KAPACITA</t>
  </si>
  <si>
    <t xml:space="preserve">REZERVOVANA KAPACITA </t>
  </si>
  <si>
    <t>Jalová dodávka energie</t>
  </si>
  <si>
    <t>Nedodržanie účinníka</t>
  </si>
  <si>
    <t>podiel /tangens fi/</t>
  </si>
  <si>
    <t>prevodová tab. pre tan fi</t>
  </si>
  <si>
    <t>Odvod do jadrového fondu</t>
  </si>
  <si>
    <t>Platba za systémové služby</t>
  </si>
  <si>
    <t>Platba za prevádzkovanie systému</t>
  </si>
  <si>
    <t>Platba za straty elektriny pri distrbúcii</t>
  </si>
  <si>
    <t>súčet</t>
  </si>
  <si>
    <t>OKTE poplatok</t>
  </si>
  <si>
    <t>Dodávateľ</t>
  </si>
  <si>
    <t>Tolerancia +- %</t>
  </si>
  <si>
    <t>Cena za kWh v Eur bez DPH</t>
  </si>
  <si>
    <t>dohodnutý objem spolu VT, NT</t>
  </si>
  <si>
    <t>čerpanie mimo zmluvné podmienky</t>
  </si>
  <si>
    <t>cena 1T, VT Eur</t>
  </si>
  <si>
    <t>cena NT Eur</t>
  </si>
  <si>
    <t>hodnota z ceny za kWh za dohodnutým objemom a toleranciou</t>
  </si>
  <si>
    <t>hodnota z ceny za kWh pri nedodržaní dohodnutého objemu pod toleranciou</t>
  </si>
  <si>
    <t>A</t>
  </si>
  <si>
    <t>B</t>
  </si>
  <si>
    <t>C</t>
  </si>
  <si>
    <t>D</t>
  </si>
  <si>
    <t>E</t>
  </si>
  <si>
    <t>F</t>
  </si>
  <si>
    <t>Tarifa</t>
  </si>
  <si>
    <t>Cena VT</t>
  </si>
  <si>
    <t>Cena NT</t>
  </si>
  <si>
    <t>Tolerancia rezervovanej spotreby +/-</t>
  </si>
  <si>
    <t>Celková cena za distribučnú časť</t>
  </si>
  <si>
    <t>Celková cena za dodavateľskú časť</t>
  </si>
  <si>
    <t>CELKOVÁ CENA BEZ DPH</t>
  </si>
  <si>
    <t>Celková cena za spotrebu</t>
  </si>
  <si>
    <t>Cena za spotrebu - dodávateľ</t>
  </si>
  <si>
    <t>Spotrebná daň - dodávateľ</t>
  </si>
  <si>
    <t>Druhá zložka za výkon /položka 3/</t>
  </si>
  <si>
    <t>Tarifa pre mesačný objem kWh</t>
  </si>
  <si>
    <t>PSČ</t>
  </si>
  <si>
    <t>xxx xx</t>
  </si>
  <si>
    <t>Cena za spotrebu bez strát /položka 1/</t>
  </si>
  <si>
    <t>Rezervovaná mesacna spotreba</t>
  </si>
  <si>
    <t>Odchylka oproti Rezervovanej mesacnej spotrebe</t>
  </si>
  <si>
    <t>Hodnota z ceny pri spotrebe pod toleranciou</t>
  </si>
  <si>
    <t>Hodnota z ceny pri spotrebe nad toleranciou</t>
  </si>
  <si>
    <t>/1-7/</t>
  </si>
  <si>
    <t>/8-9/</t>
  </si>
  <si>
    <t>Monthly cost for consumption without loss</t>
  </si>
  <si>
    <t>Monthly cost for consumption with loss</t>
  </si>
  <si>
    <t>Monthly cost for reserved capacity</t>
  </si>
  <si>
    <t>Monthly cost for overshooting reserved capacity</t>
  </si>
  <si>
    <t>Monthly cost for leading reactive power</t>
  </si>
  <si>
    <t>Monthly cost for not effective consumption</t>
  </si>
  <si>
    <t>"reservedCapacity"</t>
  </si>
  <si>
    <t>Monthly OKTE cost</t>
  </si>
  <si>
    <t>Supplier cost</t>
  </si>
  <si>
    <t>x 111.767 %</t>
  </si>
  <si>
    <t>"costConsumptionWithoutLoss"</t>
  </si>
  <si>
    <t>"costConsumptionWithLoss"</t>
  </si>
  <si>
    <t>"costReservedCapacity"</t>
  </si>
  <si>
    <t>"costReservedCapacityOvershoot"</t>
  </si>
  <si>
    <t>"costLeadingReactivePower"</t>
  </si>
  <si>
    <t>"costModifierCosFi"</t>
  </si>
  <si>
    <t>"powerFactorPenalties"</t>
  </si>
  <si>
    <r>
      <t xml:space="preserve">prevodová tab. pre cos fi </t>
    </r>
    <r>
      <rPr>
        <sz val="9"/>
        <rFont val="Calibri (Body)"/>
      </rPr>
      <t>/0 alebo 111.767%/</t>
    </r>
  </si>
  <si>
    <t>"costOKTE"</t>
  </si>
  <si>
    <t>"zip"</t>
  </si>
  <si>
    <t>"maxConsumption" x 4</t>
  </si>
  <si>
    <t>"Ratio"</t>
  </si>
  <si>
    <t>"Modifier2"</t>
  </si>
  <si>
    <t>"Modifier1"</t>
  </si>
  <si>
    <t>Cost for consumption</t>
  </si>
  <si>
    <t>Tax</t>
  </si>
  <si>
    <t>"supplierID"</t>
  </si>
  <si>
    <t>"tarrifValues"</t>
  </si>
  <si>
    <t>"costHigh"</t>
  </si>
  <si>
    <t>"costLow"</t>
  </si>
  <si>
    <t>"tolerance"</t>
  </si>
  <si>
    <t>"costModifierOverconsumption"</t>
  </si>
  <si>
    <t>"costModifierUnderconsumption"</t>
  </si>
  <si>
    <t>"costTax"</t>
  </si>
  <si>
    <t>Distributor cost</t>
  </si>
  <si>
    <t>Monthly cost</t>
  </si>
  <si>
    <t>C2</t>
  </si>
  <si>
    <t>v limite je spotreba od 91 % z predpokladanej rezervovanej mesačnej spotreby do 109 %</t>
  </si>
  <si>
    <t>"highConsumptionSum" for all days in month</t>
  </si>
  <si>
    <t>"lowConsumptionSum" for all days in month</t>
  </si>
  <si>
    <t>monthly consumption /1/</t>
  </si>
  <si>
    <t>"highConsumptionSum"  for all days in month</t>
  </si>
  <si>
    <t>"lowConsumptionSum"  for all days in month</t>
  </si>
  <si>
    <t>"leadingReactivePowerSum"  for all days in month</t>
  </si>
  <si>
    <t>"laggingReactivePowerSum"  for all days in month</t>
  </si>
  <si>
    <t>sum above = monthly consumption</t>
  </si>
  <si>
    <t>tX</t>
  </si>
  <si>
    <t>x 98%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</si>
</sst>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0.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yriadPro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Calibri"/>
      <scheme val="minor"/>
    </font>
    <font>
      <b/>
      <sz val="12"/>
      <name val="Calibri"/>
      <scheme val="minor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4"/>
      <color rgb="FF000000"/>
      <name val="Calibri"/>
      <family val="2"/>
      <charset val="238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0"/>
      <name val="Calibri"/>
      <family val="2"/>
      <scheme val="minor"/>
    </font>
    <font>
      <sz val="9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43" fontId="0" fillId="0" borderId="0" xfId="0" applyNumberFormat="1"/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43" fontId="5" fillId="0" borderId="0" xfId="1" applyFont="1" applyFill="1"/>
    <xf numFmtId="0" fontId="5" fillId="0" borderId="0" xfId="0" applyFont="1" applyFill="1"/>
    <xf numFmtId="0" fontId="7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4" borderId="0" xfId="0" applyFill="1"/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0" xfId="0" applyFont="1" applyFill="1"/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8" fillId="0" borderId="25" xfId="0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164" fontId="9" fillId="0" borderId="28" xfId="2" applyNumberFormat="1" applyFont="1" applyBorder="1"/>
    <xf numFmtId="165" fontId="9" fillId="0" borderId="29" xfId="0" applyNumberFormat="1" applyFont="1" applyBorder="1"/>
    <xf numFmtId="9" fontId="9" fillId="0" borderId="26" xfId="2" applyFont="1" applyBorder="1"/>
    <xf numFmtId="9" fontId="9" fillId="0" borderId="27" xfId="2" applyFont="1" applyBorder="1"/>
    <xf numFmtId="0" fontId="9" fillId="0" borderId="9" xfId="0" applyFont="1" applyBorder="1" applyAlignment="1">
      <alignment horizontal="center" vertical="center"/>
    </xf>
    <xf numFmtId="0" fontId="8" fillId="0" borderId="30" xfId="0" applyFont="1" applyFill="1" applyBorder="1"/>
    <xf numFmtId="0" fontId="8" fillId="0" borderId="31" xfId="0" applyFont="1" applyFill="1" applyBorder="1"/>
    <xf numFmtId="0" fontId="8" fillId="0" borderId="32" xfId="0" applyFont="1" applyFill="1" applyBorder="1"/>
    <xf numFmtId="165" fontId="9" fillId="0" borderId="33" xfId="0" applyNumberFormat="1" applyFont="1" applyBorder="1"/>
    <xf numFmtId="9" fontId="9" fillId="0" borderId="31" xfId="2" applyFont="1" applyBorder="1"/>
    <xf numFmtId="9" fontId="9" fillId="0" borderId="32" xfId="2" applyFont="1" applyBorder="1"/>
    <xf numFmtId="0" fontId="9" fillId="0" borderId="34" xfId="0" applyFont="1" applyBorder="1" applyAlignment="1">
      <alignment horizontal="center" vertical="center"/>
    </xf>
    <xf numFmtId="0" fontId="8" fillId="0" borderId="35" xfId="0" applyFont="1" applyFill="1" applyBorder="1"/>
    <xf numFmtId="0" fontId="8" fillId="0" borderId="36" xfId="0" applyFont="1" applyFill="1" applyBorder="1"/>
    <xf numFmtId="0" fontId="8" fillId="0" borderId="37" xfId="0" applyFont="1" applyFill="1" applyBorder="1"/>
    <xf numFmtId="165" fontId="9" fillId="0" borderId="38" xfId="0" applyNumberFormat="1" applyFont="1" applyBorder="1"/>
    <xf numFmtId="9" fontId="9" fillId="0" borderId="36" xfId="2" applyFont="1" applyBorder="1"/>
    <xf numFmtId="9" fontId="9" fillId="0" borderId="37" xfId="2" applyFont="1" applyBorder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readingOrder="1"/>
    </xf>
    <xf numFmtId="18" fontId="0" fillId="0" borderId="0" xfId="0" applyNumberFormat="1"/>
    <xf numFmtId="0" fontId="7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Fill="1"/>
    <xf numFmtId="0" fontId="18" fillId="0" borderId="0" xfId="0" applyFont="1"/>
    <xf numFmtId="0" fontId="14" fillId="0" borderId="0" xfId="0" applyFont="1" applyFill="1"/>
    <xf numFmtId="0" fontId="6" fillId="0" borderId="0" xfId="0" applyFont="1" applyFill="1" applyAlignment="1">
      <alignment horizontal="right" readingOrder="1"/>
    </xf>
    <xf numFmtId="0" fontId="16" fillId="0" borderId="0" xfId="0" applyFont="1" applyAlignment="1">
      <alignment horizontal="left"/>
    </xf>
    <xf numFmtId="0" fontId="19" fillId="0" borderId="0" xfId="0" applyFont="1" applyFill="1"/>
    <xf numFmtId="43" fontId="5" fillId="0" borderId="0" xfId="0" applyNumberFormat="1" applyFont="1"/>
    <xf numFmtId="0" fontId="5" fillId="0" borderId="0" xfId="0" applyFont="1" applyAlignment="1">
      <alignment horizontal="left"/>
    </xf>
    <xf numFmtId="0" fontId="1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15" fillId="0" borderId="0" xfId="0" applyFont="1" applyFill="1" applyAlignment="1">
      <alignment horizontal="left"/>
    </xf>
    <xf numFmtId="0" fontId="7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9" fontId="0" fillId="0" borderId="0" xfId="0" applyNumberFormat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Border="1" applyAlignment="1">
      <alignment horizontal="right"/>
    </xf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177800</xdr:rowOff>
    </xdr:from>
    <xdr:to>
      <xdr:col>2</xdr:col>
      <xdr:colOff>59737</xdr:colOff>
      <xdr:row>29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990600"/>
          <a:ext cx="910637" cy="495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673100</xdr:colOff>
      <xdr:row>29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6273800"/>
          <a:ext cx="673100" cy="49403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5</xdr:row>
      <xdr:rowOff>10348</xdr:rowOff>
    </xdr:from>
    <xdr:to>
      <xdr:col>5</xdr:col>
      <xdr:colOff>1143000</xdr:colOff>
      <xdr:row>27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7900" y="6284148"/>
          <a:ext cx="1066800" cy="4485452"/>
        </a:xfrm>
        <a:prstGeom prst="rect">
          <a:avLst/>
        </a:prstGeom>
      </xdr:spPr>
    </xdr:pic>
    <xdr:clientData/>
  </xdr:twoCellAnchor>
  <xdr:twoCellAnchor editAs="oneCell">
    <xdr:from>
      <xdr:col>6</xdr:col>
      <xdr:colOff>736600</xdr:colOff>
      <xdr:row>5</xdr:row>
      <xdr:rowOff>12700</xdr:rowOff>
    </xdr:from>
    <xdr:to>
      <xdr:col>6</xdr:col>
      <xdr:colOff>1333500</xdr:colOff>
      <xdr:row>27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0" y="6286500"/>
          <a:ext cx="596900" cy="447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33"/>
  <sheetViews>
    <sheetView tabSelected="1" zoomScale="125" zoomScaleNormal="120" zoomScalePageLayoutView="120" workbookViewId="0">
      <selection activeCell="I21" sqref="I21"/>
    </sheetView>
  </sheetViews>
  <sheetFormatPr baseColWidth="10" defaultColWidth="11.1640625" defaultRowHeight="16" x14ac:dyDescent="0.2"/>
  <cols>
    <col min="1" max="1" width="9.5" customWidth="1"/>
    <col min="2" max="2" width="7.83203125" customWidth="1"/>
    <col min="3" max="3" width="5.6640625" customWidth="1"/>
    <col min="4" max="4" width="37.1640625" customWidth="1"/>
    <col min="5" max="5" width="33" style="58" customWidth="1"/>
    <col min="6" max="6" width="10.83203125" customWidth="1"/>
    <col min="7" max="7" width="11.83203125" customWidth="1"/>
    <col min="8" max="8" width="7.83203125" customWidth="1"/>
    <col min="9" max="9" width="22.6640625" style="58" customWidth="1"/>
    <col min="10" max="10" width="11.83203125" customWidth="1"/>
    <col min="11" max="11" width="10.6640625" style="9" customWidth="1"/>
    <col min="12" max="12" width="7" style="9" customWidth="1"/>
    <col min="13" max="13" width="13.33203125" style="11" customWidth="1"/>
    <col min="20" max="20" width="12.6640625" bestFit="1" customWidth="1"/>
  </cols>
  <sheetData>
    <row r="3" spans="2:17" x14ac:dyDescent="0.2">
      <c r="B3" s="22">
        <v>0</v>
      </c>
      <c r="D3" s="54" t="s">
        <v>65</v>
      </c>
      <c r="E3" s="57" t="s">
        <v>93</v>
      </c>
      <c r="F3" s="55" t="s">
        <v>66</v>
      </c>
      <c r="M3" s="1" t="s">
        <v>120</v>
      </c>
    </row>
    <row r="5" spans="2:17" x14ac:dyDescent="0.2">
      <c r="B5" s="19">
        <v>1</v>
      </c>
      <c r="D5" s="2" t="s">
        <v>18</v>
      </c>
      <c r="E5" s="61" t="s">
        <v>74</v>
      </c>
    </row>
    <row r="6" spans="2:17" ht="16" customHeight="1" x14ac:dyDescent="0.2">
      <c r="Q6" s="2"/>
    </row>
    <row r="7" spans="2:17" x14ac:dyDescent="0.2">
      <c r="D7" s="2" t="s">
        <v>14</v>
      </c>
      <c r="E7" s="58" t="s">
        <v>112</v>
      </c>
      <c r="F7" s="12">
        <v>267.25</v>
      </c>
      <c r="G7" s="13" t="s">
        <v>3</v>
      </c>
      <c r="Q7" s="2"/>
    </row>
    <row r="8" spans="2:17" x14ac:dyDescent="0.2">
      <c r="D8" s="2" t="s">
        <v>15</v>
      </c>
      <c r="E8" s="58" t="s">
        <v>113</v>
      </c>
      <c r="F8" s="12">
        <v>120.25</v>
      </c>
      <c r="G8" s="13" t="s">
        <v>3</v>
      </c>
      <c r="Q8" s="2"/>
    </row>
    <row r="9" spans="2:17" s="56" customFormat="1" x14ac:dyDescent="0.2">
      <c r="D9" s="54" t="s">
        <v>13</v>
      </c>
      <c r="E9" s="57" t="s">
        <v>119</v>
      </c>
      <c r="F9" s="12">
        <f>SUM(F7:F8)</f>
        <v>387.5</v>
      </c>
      <c r="G9" s="13" t="s">
        <v>3</v>
      </c>
      <c r="H9" s="56" t="s">
        <v>21</v>
      </c>
      <c r="I9" s="73" t="s">
        <v>84</v>
      </c>
      <c r="J9" s="13">
        <v>2.6048000000000002E-2</v>
      </c>
      <c r="K9" s="67" t="s">
        <v>0</v>
      </c>
      <c r="L9" s="67" t="s">
        <v>22</v>
      </c>
      <c r="M9" s="72">
        <f>F9*J9</f>
        <v>10.0936</v>
      </c>
      <c r="N9" s="14" t="s">
        <v>11</v>
      </c>
    </row>
    <row r="10" spans="2:17" x14ac:dyDescent="0.2">
      <c r="I10" s="64"/>
      <c r="Q10" s="4"/>
    </row>
    <row r="11" spans="2:17" x14ac:dyDescent="0.2">
      <c r="B11" s="19">
        <v>2</v>
      </c>
      <c r="D11" s="2" t="s">
        <v>19</v>
      </c>
      <c r="E11" s="61" t="s">
        <v>75</v>
      </c>
      <c r="I11" s="64"/>
      <c r="Q11" s="2"/>
    </row>
    <row r="12" spans="2:17" x14ac:dyDescent="0.2">
      <c r="I12" s="64"/>
      <c r="Q12" s="2"/>
    </row>
    <row r="13" spans="2:17" s="56" customFormat="1" x14ac:dyDescent="0.2">
      <c r="D13" s="54" t="s">
        <v>13</v>
      </c>
      <c r="E13" s="58" t="s">
        <v>114</v>
      </c>
      <c r="F13" s="66">
        <f>SUM(F7:F8)</f>
        <v>387.5</v>
      </c>
      <c r="G13" s="13" t="s">
        <v>3</v>
      </c>
      <c r="H13" s="56" t="s">
        <v>21</v>
      </c>
      <c r="I13" s="71" t="s">
        <v>85</v>
      </c>
      <c r="J13" s="13">
        <v>7.8329999999999997E-3</v>
      </c>
      <c r="K13" s="69" t="s">
        <v>0</v>
      </c>
      <c r="L13" s="67" t="s">
        <v>22</v>
      </c>
      <c r="M13" s="72">
        <f>F13*J13</f>
        <v>3.0352874999999999</v>
      </c>
      <c r="N13" s="14" t="s">
        <v>11</v>
      </c>
      <c r="Q13" s="54"/>
    </row>
    <row r="14" spans="2:17" x14ac:dyDescent="0.2">
      <c r="K14" s="10"/>
      <c r="Q14" s="4"/>
    </row>
    <row r="15" spans="2:17" x14ac:dyDescent="0.2">
      <c r="B15" s="19">
        <v>3</v>
      </c>
      <c r="D15" s="2" t="s">
        <v>20</v>
      </c>
      <c r="E15" s="61" t="s">
        <v>76</v>
      </c>
      <c r="K15" s="10"/>
    </row>
    <row r="16" spans="2:17" ht="18" customHeight="1" x14ac:dyDescent="0.3">
      <c r="K16" s="63"/>
      <c r="Q16" s="2"/>
    </row>
    <row r="17" spans="2:17" x14ac:dyDescent="0.2">
      <c r="D17" s="2" t="s">
        <v>25</v>
      </c>
      <c r="E17" s="58" t="s">
        <v>80</v>
      </c>
      <c r="F17" s="56">
        <v>40</v>
      </c>
      <c r="G17" t="s">
        <v>1</v>
      </c>
      <c r="H17" t="s">
        <v>21</v>
      </c>
      <c r="I17" s="58" t="s">
        <v>86</v>
      </c>
      <c r="J17" s="5">
        <v>0.95740000000000003</v>
      </c>
      <c r="K17" s="10" t="s">
        <v>8</v>
      </c>
      <c r="L17" s="9" t="s">
        <v>22</v>
      </c>
      <c r="M17" s="16">
        <f>F17*J17</f>
        <v>38.295999999999999</v>
      </c>
      <c r="N17" s="14" t="s">
        <v>11</v>
      </c>
      <c r="Q17" s="4"/>
    </row>
    <row r="18" spans="2:17" x14ac:dyDescent="0.2">
      <c r="K18" s="10"/>
      <c r="Q18" s="4"/>
    </row>
    <row r="19" spans="2:17" x14ac:dyDescent="0.2">
      <c r="B19" s="19">
        <v>4</v>
      </c>
      <c r="D19" s="2" t="s">
        <v>23</v>
      </c>
      <c r="E19" s="61" t="s">
        <v>77</v>
      </c>
      <c r="K19" s="10"/>
      <c r="Q19" s="4"/>
    </row>
    <row r="20" spans="2:17" x14ac:dyDescent="0.2">
      <c r="K20" s="10"/>
      <c r="Q20" s="4"/>
    </row>
    <row r="21" spans="2:17" s="56" customFormat="1" x14ac:dyDescent="0.2">
      <c r="D21" s="54" t="s">
        <v>26</v>
      </c>
      <c r="E21" s="59" t="s">
        <v>94</v>
      </c>
      <c r="F21" s="56">
        <v>41</v>
      </c>
      <c r="G21" s="56" t="s">
        <v>1</v>
      </c>
      <c r="I21" s="59"/>
      <c r="K21" s="69"/>
      <c r="L21" s="67"/>
      <c r="M21" s="55"/>
    </row>
    <row r="22" spans="2:17" x14ac:dyDescent="0.2">
      <c r="D22" s="2" t="s">
        <v>27</v>
      </c>
      <c r="E22" s="58" t="s">
        <v>80</v>
      </c>
      <c r="F22" s="56">
        <v>40</v>
      </c>
      <c r="G22" t="s">
        <v>1</v>
      </c>
      <c r="K22" s="10"/>
      <c r="Q22" s="4"/>
    </row>
    <row r="23" spans="2:17" x14ac:dyDescent="0.2">
      <c r="D23" s="4" t="s">
        <v>24</v>
      </c>
      <c r="F23">
        <f>F21-F22</f>
        <v>1</v>
      </c>
      <c r="G23" t="s">
        <v>1</v>
      </c>
      <c r="H23" t="s">
        <v>21</v>
      </c>
      <c r="I23" s="58" t="s">
        <v>87</v>
      </c>
      <c r="J23" s="5">
        <f>33.139 + 99.51818</f>
        <v>132.65718000000001</v>
      </c>
      <c r="K23" s="10" t="s">
        <v>8</v>
      </c>
      <c r="L23" s="9" t="s">
        <v>22</v>
      </c>
      <c r="M23" s="16">
        <f>F23*J23</f>
        <v>132.65718000000001</v>
      </c>
      <c r="N23" s="14" t="s">
        <v>11</v>
      </c>
    </row>
    <row r="24" spans="2:17" x14ac:dyDescent="0.2">
      <c r="D24" s="4"/>
      <c r="K24" s="10"/>
    </row>
    <row r="25" spans="2:17" x14ac:dyDescent="0.2">
      <c r="B25" s="19">
        <v>5</v>
      </c>
      <c r="D25" s="2" t="s">
        <v>28</v>
      </c>
      <c r="E25" s="61" t="s">
        <v>78</v>
      </c>
      <c r="K25" s="10"/>
    </row>
    <row r="26" spans="2:17" x14ac:dyDescent="0.2">
      <c r="K26" s="10"/>
    </row>
    <row r="27" spans="2:17" x14ac:dyDescent="0.2">
      <c r="D27" s="2" t="s">
        <v>16</v>
      </c>
      <c r="E27" s="58" t="s">
        <v>117</v>
      </c>
      <c r="F27">
        <v>29.5</v>
      </c>
      <c r="G27" s="13" t="s">
        <v>2</v>
      </c>
      <c r="H27" t="s">
        <v>21</v>
      </c>
      <c r="I27" s="58" t="s">
        <v>88</v>
      </c>
      <c r="J27" s="13">
        <v>1.66E-2</v>
      </c>
      <c r="K27" s="13" t="s">
        <v>12</v>
      </c>
      <c r="L27" s="9" t="s">
        <v>22</v>
      </c>
      <c r="M27" s="16">
        <f>F27*J27</f>
        <v>0.48970000000000002</v>
      </c>
      <c r="N27" s="14" t="s">
        <v>11</v>
      </c>
    </row>
    <row r="29" spans="2:17" x14ac:dyDescent="0.2">
      <c r="B29" s="19">
        <v>6</v>
      </c>
      <c r="D29" s="2" t="s">
        <v>29</v>
      </c>
      <c r="E29" s="61" t="s">
        <v>79</v>
      </c>
    </row>
    <row r="31" spans="2:17" x14ac:dyDescent="0.2">
      <c r="D31" s="2" t="s">
        <v>17</v>
      </c>
      <c r="E31" s="58" t="s">
        <v>118</v>
      </c>
      <c r="F31" s="12">
        <v>144</v>
      </c>
      <c r="G31" s="13" t="s">
        <v>2</v>
      </c>
    </row>
    <row r="32" spans="2:17" x14ac:dyDescent="0.2">
      <c r="D32" s="2" t="s">
        <v>13</v>
      </c>
      <c r="E32" s="58" t="s">
        <v>114</v>
      </c>
      <c r="F32" s="6">
        <f>F9</f>
        <v>387.5</v>
      </c>
      <c r="G32" s="13" t="s">
        <v>3</v>
      </c>
    </row>
    <row r="33" spans="2:20" x14ac:dyDescent="0.2">
      <c r="D33" s="4" t="s">
        <v>30</v>
      </c>
      <c r="E33" s="58" t="s">
        <v>95</v>
      </c>
      <c r="F33">
        <f>F31/F32</f>
        <v>0.37161290322580648</v>
      </c>
      <c r="G33" s="13" t="s">
        <v>10</v>
      </c>
    </row>
    <row r="34" spans="2:20" x14ac:dyDescent="0.2">
      <c r="D34" s="4"/>
      <c r="G34" s="13"/>
    </row>
    <row r="35" spans="2:20" x14ac:dyDescent="0.2">
      <c r="D35" s="4" t="s">
        <v>31</v>
      </c>
      <c r="E35" s="58" t="s">
        <v>90</v>
      </c>
      <c r="F35">
        <v>3.01</v>
      </c>
      <c r="G35" s="13" t="s">
        <v>6</v>
      </c>
    </row>
    <row r="36" spans="2:20" ht="19" x14ac:dyDescent="0.2">
      <c r="D36" s="56" t="s">
        <v>91</v>
      </c>
      <c r="E36" s="58" t="s">
        <v>89</v>
      </c>
      <c r="F36" s="13">
        <v>111.767</v>
      </c>
      <c r="G36" s="13" t="s">
        <v>6</v>
      </c>
      <c r="T36" s="52"/>
    </row>
    <row r="38" spans="2:20" x14ac:dyDescent="0.2">
      <c r="D38" s="56" t="s">
        <v>67</v>
      </c>
      <c r="E38" s="59"/>
      <c r="F38" s="56">
        <f>M9</f>
        <v>10.0936</v>
      </c>
      <c r="G38" s="13" t="s">
        <v>11</v>
      </c>
      <c r="H38" t="s">
        <v>21</v>
      </c>
      <c r="I38" s="58" t="s">
        <v>96</v>
      </c>
      <c r="J38">
        <v>111.767</v>
      </c>
      <c r="K38" s="13" t="s">
        <v>6</v>
      </c>
      <c r="L38" s="9" t="s">
        <v>22</v>
      </c>
      <c r="M38" s="56">
        <f>F38*1.11767</f>
        <v>11.281313912</v>
      </c>
    </row>
    <row r="39" spans="2:20" x14ac:dyDescent="0.2">
      <c r="D39" s="2" t="s">
        <v>83</v>
      </c>
      <c r="F39" s="54">
        <f>F38*1.11767</f>
        <v>11.281313912</v>
      </c>
      <c r="G39" s="13" t="s">
        <v>11</v>
      </c>
      <c r="H39" s="49"/>
      <c r="J39" s="49"/>
      <c r="L39" s="49"/>
      <c r="M39" s="50"/>
      <c r="N39" s="51"/>
    </row>
    <row r="40" spans="2:20" x14ac:dyDescent="0.2">
      <c r="D40" s="2" t="s">
        <v>63</v>
      </c>
      <c r="F40" s="2">
        <f>M17</f>
        <v>38.295999999999999</v>
      </c>
      <c r="G40" s="13" t="s">
        <v>11</v>
      </c>
    </row>
    <row r="41" spans="2:20" x14ac:dyDescent="0.2">
      <c r="D41" s="2" t="s">
        <v>36</v>
      </c>
      <c r="F41" s="54">
        <f>F39 +F40</f>
        <v>49.577313912000001</v>
      </c>
      <c r="G41" s="13" t="s">
        <v>11</v>
      </c>
      <c r="H41" t="s">
        <v>21</v>
      </c>
      <c r="I41" s="58" t="s">
        <v>97</v>
      </c>
      <c r="J41">
        <v>3.01</v>
      </c>
      <c r="K41" s="13" t="s">
        <v>6</v>
      </c>
      <c r="L41" s="9" t="s">
        <v>22</v>
      </c>
      <c r="M41" s="54">
        <f>(F40+F36/100*F38)*F35/100</f>
        <v>1.4922771487512001</v>
      </c>
      <c r="N41" s="2" t="s">
        <v>11</v>
      </c>
    </row>
    <row r="42" spans="2:20" x14ac:dyDescent="0.2">
      <c r="D42" s="2"/>
      <c r="F42" s="54"/>
      <c r="G42" s="13"/>
      <c r="H42" s="49"/>
      <c r="J42" s="49"/>
      <c r="L42" s="49"/>
      <c r="M42" s="56"/>
    </row>
    <row r="44" spans="2:20" x14ac:dyDescent="0.2">
      <c r="B44" s="19">
        <v>7</v>
      </c>
      <c r="D44" s="2" t="s">
        <v>37</v>
      </c>
      <c r="E44" s="61" t="s">
        <v>81</v>
      </c>
      <c r="J44" s="56"/>
      <c r="R44" s="53"/>
    </row>
    <row r="46" spans="2:20" x14ac:dyDescent="0.2">
      <c r="D46" t="s">
        <v>32</v>
      </c>
      <c r="F46" s="5">
        <v>3.2100000000000002E-3</v>
      </c>
      <c r="G46" s="9" t="s">
        <v>0</v>
      </c>
    </row>
    <row r="47" spans="2:20" x14ac:dyDescent="0.2">
      <c r="D47" t="s">
        <v>33</v>
      </c>
      <c r="F47" s="5">
        <v>7.0499999999999998E-3</v>
      </c>
      <c r="G47" s="9" t="s">
        <v>0</v>
      </c>
    </row>
    <row r="48" spans="2:20" x14ac:dyDescent="0.2">
      <c r="D48" t="s">
        <v>34</v>
      </c>
      <c r="F48" s="5">
        <v>2.29E-2</v>
      </c>
      <c r="G48" s="9" t="s">
        <v>0</v>
      </c>
    </row>
    <row r="49" spans="2:15" x14ac:dyDescent="0.2">
      <c r="D49" t="s">
        <v>35</v>
      </c>
      <c r="F49" s="5">
        <v>7.8329999999999997E-2</v>
      </c>
      <c r="G49" s="9" t="s">
        <v>0</v>
      </c>
    </row>
    <row r="50" spans="2:15" x14ac:dyDescent="0.2">
      <c r="G50" s="9"/>
    </row>
    <row r="51" spans="2:15" x14ac:dyDescent="0.2">
      <c r="D51" t="s">
        <v>36</v>
      </c>
      <c r="E51" s="58" t="s">
        <v>92</v>
      </c>
      <c r="F51" s="5">
        <f>SUM(F46:F49)</f>
        <v>0.11149000000000001</v>
      </c>
      <c r="G51" s="9" t="s">
        <v>0</v>
      </c>
      <c r="H51" s="62"/>
      <c r="I51" s="65"/>
    </row>
    <row r="53" spans="2:15" x14ac:dyDescent="0.2">
      <c r="D53" s="2" t="s">
        <v>13</v>
      </c>
      <c r="E53" s="58" t="s">
        <v>114</v>
      </c>
      <c r="F53" s="6">
        <f>F9</f>
        <v>387.5</v>
      </c>
      <c r="G53" s="13" t="s">
        <v>3</v>
      </c>
      <c r="H53" t="s">
        <v>21</v>
      </c>
      <c r="I53" s="58" t="s">
        <v>92</v>
      </c>
      <c r="J53">
        <f>F51</f>
        <v>0.11149000000000001</v>
      </c>
      <c r="K53" s="9" t="s">
        <v>0</v>
      </c>
      <c r="L53" s="9" t="s">
        <v>22</v>
      </c>
      <c r="M53" s="16">
        <f>F53*J53</f>
        <v>43.202375000000004</v>
      </c>
      <c r="N53" s="2" t="s">
        <v>11</v>
      </c>
      <c r="O53" s="96"/>
    </row>
    <row r="54" spans="2:15" x14ac:dyDescent="0.2">
      <c r="D54" s="2"/>
      <c r="F54" s="6"/>
      <c r="G54" s="13"/>
      <c r="M54" s="16"/>
      <c r="N54" s="2"/>
    </row>
    <row r="56" spans="2:15" x14ac:dyDescent="0.2">
      <c r="B56" s="7">
        <v>8</v>
      </c>
      <c r="D56" s="2" t="s">
        <v>61</v>
      </c>
      <c r="E56" s="61" t="s">
        <v>98</v>
      </c>
    </row>
    <row r="57" spans="2:15" x14ac:dyDescent="0.2">
      <c r="D57" s="2"/>
    </row>
    <row r="58" spans="2:15" x14ac:dyDescent="0.2">
      <c r="D58" s="2" t="s">
        <v>53</v>
      </c>
      <c r="E58" s="58" t="s">
        <v>100</v>
      </c>
      <c r="F58" s="11" t="s">
        <v>110</v>
      </c>
    </row>
    <row r="59" spans="2:15" x14ac:dyDescent="0.2">
      <c r="D59" s="56" t="s">
        <v>68</v>
      </c>
      <c r="E59" s="57" t="s">
        <v>101</v>
      </c>
      <c r="F59" s="11">
        <f>'cennik - dodavatelske tarify'!C6</f>
        <v>600</v>
      </c>
      <c r="G59" t="s">
        <v>3</v>
      </c>
      <c r="H59" s="5"/>
      <c r="I59" s="60"/>
    </row>
    <row r="60" spans="2:15" x14ac:dyDescent="0.2">
      <c r="D60" s="4" t="s">
        <v>54</v>
      </c>
      <c r="E60" s="58" t="s">
        <v>102</v>
      </c>
      <c r="F60">
        <f>'cennik - dodavatelske tarify'!I6</f>
        <v>4.9099999999999998E-2</v>
      </c>
      <c r="G60" t="s">
        <v>0</v>
      </c>
    </row>
    <row r="61" spans="2:15" x14ac:dyDescent="0.2">
      <c r="D61" s="4" t="s">
        <v>55</v>
      </c>
      <c r="E61" s="58" t="s">
        <v>103</v>
      </c>
      <c r="F61" s="11">
        <f>'cennik - dodavatelske tarify'!J6</f>
        <v>4.5663000000000002E-2</v>
      </c>
      <c r="G61" t="s">
        <v>0</v>
      </c>
    </row>
    <row r="62" spans="2:15" x14ac:dyDescent="0.2">
      <c r="D62" s="4" t="s">
        <v>56</v>
      </c>
      <c r="E62" s="58" t="s">
        <v>104</v>
      </c>
      <c r="F62" s="74">
        <f>'cennik - dodavatelske tarify'!H6</f>
        <v>0.09</v>
      </c>
    </row>
    <row r="63" spans="2:15" x14ac:dyDescent="0.2">
      <c r="D63" s="4" t="s">
        <v>71</v>
      </c>
      <c r="E63" s="59" t="s">
        <v>105</v>
      </c>
      <c r="F63" s="94">
        <f>'cennik - dodavatelske tarify'!L6</f>
        <v>1.03</v>
      </c>
      <c r="I63" s="59"/>
    </row>
    <row r="64" spans="2:15" x14ac:dyDescent="0.2">
      <c r="D64" s="4" t="s">
        <v>70</v>
      </c>
      <c r="E64" s="59" t="s">
        <v>106</v>
      </c>
      <c r="F64" s="95">
        <f>'cennik - dodavatelske tarify'!K6</f>
        <v>0.98</v>
      </c>
    </row>
    <row r="65" spans="2:16" x14ac:dyDescent="0.2">
      <c r="F65" s="74"/>
    </row>
    <row r="66" spans="2:16" x14ac:dyDescent="0.2">
      <c r="D66" s="2" t="s">
        <v>13</v>
      </c>
      <c r="E66" s="58" t="s">
        <v>114</v>
      </c>
      <c r="F66" s="12">
        <f>SUM(F70:F72)</f>
        <v>387.5</v>
      </c>
      <c r="G66" s="13" t="s">
        <v>3</v>
      </c>
    </row>
    <row r="67" spans="2:16" s="56" customFormat="1" x14ac:dyDescent="0.2">
      <c r="D67" s="54" t="s">
        <v>68</v>
      </c>
      <c r="E67" s="57" t="s">
        <v>101</v>
      </c>
      <c r="F67" s="66">
        <f>F59</f>
        <v>600</v>
      </c>
      <c r="G67" s="56" t="s">
        <v>3</v>
      </c>
      <c r="I67" s="57"/>
      <c r="K67" s="67"/>
      <c r="L67" s="67"/>
      <c r="M67" s="55"/>
    </row>
    <row r="68" spans="2:16" s="56" customFormat="1" x14ac:dyDescent="0.2">
      <c r="D68" s="54" t="s">
        <v>69</v>
      </c>
      <c r="E68" s="57" t="s">
        <v>95</v>
      </c>
      <c r="F68" s="66">
        <f>(F66/F67)*100</f>
        <v>64.583333333333343</v>
      </c>
      <c r="G68" s="56" t="s">
        <v>6</v>
      </c>
      <c r="H68" s="14" t="s">
        <v>111</v>
      </c>
      <c r="I68" s="68"/>
      <c r="J68" s="13"/>
      <c r="K68" s="69"/>
      <c r="L68" s="69"/>
      <c r="M68" s="70"/>
    </row>
    <row r="70" spans="2:16" x14ac:dyDescent="0.2">
      <c r="D70" s="2" t="s">
        <v>14</v>
      </c>
      <c r="E70" s="58" t="s">
        <v>115</v>
      </c>
      <c r="F70" s="12">
        <v>267.25</v>
      </c>
      <c r="G70" s="13" t="s">
        <v>3</v>
      </c>
      <c r="H70" t="s">
        <v>21</v>
      </c>
      <c r="I70" s="58" t="s">
        <v>102</v>
      </c>
      <c r="J70">
        <f>F60</f>
        <v>4.9099999999999998E-2</v>
      </c>
      <c r="K70" t="s">
        <v>0</v>
      </c>
      <c r="L70" s="9" t="s">
        <v>22</v>
      </c>
      <c r="M70" s="18">
        <f>F70*J70</f>
        <v>13.121974999999999</v>
      </c>
      <c r="N70" s="4" t="s">
        <v>11</v>
      </c>
    </row>
    <row r="71" spans="2:16" x14ac:dyDescent="0.2">
      <c r="D71" s="2"/>
      <c r="F71" s="12"/>
      <c r="G71" s="13"/>
      <c r="M71" s="17">
        <f>M70*0.98</f>
        <v>12.859535499999998</v>
      </c>
      <c r="N71" s="2" t="s">
        <v>11</v>
      </c>
      <c r="O71" t="s">
        <v>121</v>
      </c>
      <c r="P71" s="58" t="s">
        <v>106</v>
      </c>
    </row>
    <row r="72" spans="2:16" x14ac:dyDescent="0.2">
      <c r="D72" s="2" t="s">
        <v>15</v>
      </c>
      <c r="E72" s="58" t="s">
        <v>116</v>
      </c>
      <c r="F72" s="12">
        <v>120.25</v>
      </c>
      <c r="G72" s="13" t="s">
        <v>3</v>
      </c>
      <c r="H72" t="s">
        <v>21</v>
      </c>
      <c r="I72" s="58" t="s">
        <v>103</v>
      </c>
      <c r="J72">
        <f>F61</f>
        <v>4.5663000000000002E-2</v>
      </c>
      <c r="K72" t="s">
        <v>0</v>
      </c>
      <c r="L72" s="9" t="s">
        <v>22</v>
      </c>
      <c r="M72" s="18">
        <f>F72*J72</f>
        <v>5.4909757500000005</v>
      </c>
      <c r="N72" s="4" t="s">
        <v>11</v>
      </c>
    </row>
    <row r="73" spans="2:16" x14ac:dyDescent="0.2">
      <c r="M73" s="17">
        <f>M72*0.98</f>
        <v>5.3811562350000006</v>
      </c>
      <c r="N73" s="2" t="s">
        <v>11</v>
      </c>
      <c r="O73" t="s">
        <v>121</v>
      </c>
      <c r="P73" s="58" t="s">
        <v>106</v>
      </c>
    </row>
    <row r="75" spans="2:16" x14ac:dyDescent="0.2">
      <c r="D75" s="2" t="s">
        <v>60</v>
      </c>
      <c r="M75" s="17">
        <f>M71+M73</f>
        <v>18.240691734999999</v>
      </c>
      <c r="N75" s="2" t="s">
        <v>11</v>
      </c>
    </row>
    <row r="77" spans="2:16" x14ac:dyDescent="0.2">
      <c r="B77" s="7">
        <v>9</v>
      </c>
      <c r="D77" s="2" t="s">
        <v>62</v>
      </c>
      <c r="E77" s="61" t="s">
        <v>99</v>
      </c>
    </row>
    <row r="79" spans="2:16" x14ac:dyDescent="0.2">
      <c r="D79" s="2" t="s">
        <v>13</v>
      </c>
      <c r="E79" s="58" t="s">
        <v>114</v>
      </c>
      <c r="F79" s="12">
        <f>F66</f>
        <v>387.5</v>
      </c>
      <c r="G79" s="13" t="s">
        <v>3</v>
      </c>
      <c r="H79" t="s">
        <v>21</v>
      </c>
      <c r="I79" s="58" t="s">
        <v>107</v>
      </c>
      <c r="J79" s="5">
        <v>1.32E-3</v>
      </c>
      <c r="K79" t="s">
        <v>0</v>
      </c>
      <c r="L79" s="9" t="s">
        <v>22</v>
      </c>
      <c r="M79" s="16">
        <f>F79*J79</f>
        <v>0.51149999999999995</v>
      </c>
      <c r="N79" s="2" t="s">
        <v>11</v>
      </c>
    </row>
    <row r="80" spans="2:16" x14ac:dyDescent="0.2">
      <c r="D80" s="2"/>
    </row>
    <row r="83" spans="2:14" s="2" customFormat="1" x14ac:dyDescent="0.2">
      <c r="B83" s="20" t="s">
        <v>72</v>
      </c>
      <c r="D83" s="2" t="s">
        <v>57</v>
      </c>
      <c r="E83" s="61" t="s">
        <v>108</v>
      </c>
      <c r="I83" s="61"/>
      <c r="K83" s="15"/>
      <c r="L83" s="15"/>
      <c r="M83" s="17">
        <f>M9+M13+M17+M23+M27+M41+M53</f>
        <v>229.2664196487512</v>
      </c>
      <c r="N83" s="2" t="s">
        <v>11</v>
      </c>
    </row>
    <row r="84" spans="2:14" s="2" customFormat="1" x14ac:dyDescent="0.2">
      <c r="E84" s="58"/>
      <c r="I84" s="61"/>
      <c r="K84" s="15"/>
      <c r="L84" s="15"/>
      <c r="M84" s="17"/>
    </row>
    <row r="85" spans="2:14" s="2" customFormat="1" x14ac:dyDescent="0.2">
      <c r="B85" s="21" t="s">
        <v>73</v>
      </c>
      <c r="D85" s="2" t="s">
        <v>58</v>
      </c>
      <c r="E85" s="61" t="s">
        <v>82</v>
      </c>
      <c r="I85" s="61"/>
      <c r="K85" s="15"/>
      <c r="L85" s="15"/>
      <c r="M85" s="17">
        <f>M75+M79</f>
        <v>18.752191735</v>
      </c>
      <c r="N85" s="2" t="s">
        <v>11</v>
      </c>
    </row>
    <row r="86" spans="2:14" s="2" customFormat="1" x14ac:dyDescent="0.2">
      <c r="E86" s="58"/>
      <c r="I86" s="61"/>
      <c r="K86" s="15"/>
      <c r="L86" s="15"/>
      <c r="M86" s="17"/>
    </row>
    <row r="87" spans="2:14" s="2" customFormat="1" x14ac:dyDescent="0.2">
      <c r="D87" s="2" t="s">
        <v>59</v>
      </c>
      <c r="E87" s="61" t="s">
        <v>109</v>
      </c>
      <c r="I87" s="61"/>
      <c r="K87" s="15"/>
      <c r="L87" s="15"/>
      <c r="M87" s="17">
        <f>M83+M85</f>
        <v>248.01861138375119</v>
      </c>
      <c r="N87" s="2" t="s">
        <v>11</v>
      </c>
    </row>
    <row r="90" spans="2:14" s="5" customFormat="1" x14ac:dyDescent="0.2">
      <c r="E90" s="60"/>
      <c r="I90" s="60"/>
      <c r="K90" s="10"/>
      <c r="L90" s="10"/>
      <c r="M90" s="8"/>
    </row>
    <row r="91" spans="2:14" s="5" customFormat="1" x14ac:dyDescent="0.2">
      <c r="E91" s="60"/>
      <c r="I91" s="60"/>
      <c r="K91" s="10"/>
      <c r="L91" s="10"/>
      <c r="M91" s="8"/>
    </row>
    <row r="92" spans="2:14" s="5" customFormat="1" x14ac:dyDescent="0.2">
      <c r="E92" s="60"/>
      <c r="I92" s="60"/>
      <c r="K92" s="10"/>
      <c r="L92" s="10"/>
      <c r="M92" s="8"/>
    </row>
    <row r="93" spans="2:14" s="5" customFormat="1" x14ac:dyDescent="0.2">
      <c r="E93" s="60"/>
      <c r="I93" s="60"/>
      <c r="K93" s="10"/>
      <c r="L93" s="10"/>
      <c r="M93" s="8"/>
    </row>
    <row r="94" spans="2:14" s="5" customFormat="1" x14ac:dyDescent="0.2">
      <c r="E94" s="60"/>
      <c r="I94" s="60"/>
      <c r="K94" s="10"/>
      <c r="L94" s="10"/>
      <c r="M94" s="8"/>
    </row>
    <row r="95" spans="2:14" s="5" customFormat="1" x14ac:dyDescent="0.2">
      <c r="E95" s="60"/>
      <c r="I95" s="60"/>
      <c r="K95" s="10"/>
      <c r="L95" s="10"/>
      <c r="M95" s="8"/>
    </row>
    <row r="96" spans="2:14" s="5" customFormat="1" x14ac:dyDescent="0.2">
      <c r="E96" s="60"/>
      <c r="I96" s="60"/>
      <c r="K96" s="10"/>
      <c r="L96" s="10"/>
      <c r="M96" s="8"/>
    </row>
    <row r="97" spans="5:13" s="5" customFormat="1" x14ac:dyDescent="0.2">
      <c r="E97" s="60"/>
      <c r="I97" s="60"/>
      <c r="K97" s="10"/>
      <c r="L97" s="10"/>
      <c r="M97" s="8"/>
    </row>
    <row r="98" spans="5:13" s="5" customFormat="1" x14ac:dyDescent="0.2">
      <c r="E98" s="60"/>
      <c r="I98" s="60"/>
      <c r="K98" s="10"/>
      <c r="L98" s="10"/>
      <c r="M98" s="8"/>
    </row>
    <row r="99" spans="5:13" s="5" customFormat="1" x14ac:dyDescent="0.2">
      <c r="E99" s="60"/>
      <c r="I99" s="60"/>
      <c r="K99" s="10"/>
      <c r="L99" s="10"/>
      <c r="M99" s="8"/>
    </row>
    <row r="100" spans="5:13" s="5" customFormat="1" x14ac:dyDescent="0.2">
      <c r="E100" s="60"/>
      <c r="I100" s="60"/>
      <c r="K100" s="10"/>
      <c r="L100" s="10"/>
      <c r="M100" s="8"/>
    </row>
    <row r="101" spans="5:13" s="5" customFormat="1" x14ac:dyDescent="0.2">
      <c r="E101" s="60"/>
      <c r="I101" s="60"/>
      <c r="K101" s="10"/>
      <c r="L101" s="10"/>
      <c r="M101" s="8"/>
    </row>
    <row r="102" spans="5:13" s="5" customFormat="1" x14ac:dyDescent="0.2">
      <c r="E102" s="60"/>
      <c r="I102" s="60"/>
      <c r="K102" s="10"/>
      <c r="L102" s="10"/>
      <c r="M102" s="8"/>
    </row>
    <row r="103" spans="5:13" s="5" customFormat="1" x14ac:dyDescent="0.2">
      <c r="E103" s="60"/>
      <c r="I103" s="60"/>
      <c r="K103" s="10"/>
      <c r="L103" s="10"/>
      <c r="M103" s="8"/>
    </row>
    <row r="104" spans="5:13" s="5" customFormat="1" x14ac:dyDescent="0.2">
      <c r="E104" s="60"/>
      <c r="I104" s="60"/>
      <c r="K104" s="10"/>
      <c r="L104" s="10"/>
      <c r="M104" s="8"/>
    </row>
    <row r="105" spans="5:13" s="5" customFormat="1" x14ac:dyDescent="0.2">
      <c r="E105" s="60"/>
      <c r="I105" s="60"/>
      <c r="K105" s="10"/>
      <c r="L105" s="10"/>
      <c r="M105" s="8"/>
    </row>
    <row r="106" spans="5:13" s="5" customFormat="1" x14ac:dyDescent="0.2">
      <c r="E106" s="60"/>
      <c r="I106" s="60"/>
      <c r="K106" s="10"/>
      <c r="L106" s="10"/>
      <c r="M106" s="8"/>
    </row>
    <row r="107" spans="5:13" s="5" customFormat="1" x14ac:dyDescent="0.2">
      <c r="E107" s="60"/>
      <c r="I107" s="60"/>
      <c r="K107" s="10"/>
      <c r="L107" s="10"/>
      <c r="M107" s="8"/>
    </row>
    <row r="108" spans="5:13" s="5" customFormat="1" x14ac:dyDescent="0.2">
      <c r="E108" s="60"/>
      <c r="I108" s="60"/>
      <c r="K108" s="10"/>
      <c r="L108" s="10"/>
      <c r="M108" s="8"/>
    </row>
    <row r="109" spans="5:13" s="5" customFormat="1" x14ac:dyDescent="0.2">
      <c r="E109" s="60"/>
      <c r="I109" s="60"/>
      <c r="K109" s="10"/>
      <c r="L109" s="10"/>
      <c r="M109" s="8"/>
    </row>
    <row r="110" spans="5:13" s="5" customFormat="1" x14ac:dyDescent="0.2">
      <c r="E110" s="60"/>
      <c r="I110" s="60"/>
      <c r="K110" s="10"/>
      <c r="L110" s="10"/>
      <c r="M110" s="8"/>
    </row>
    <row r="111" spans="5:13" s="5" customFormat="1" x14ac:dyDescent="0.2">
      <c r="E111" s="60"/>
      <c r="I111" s="60"/>
      <c r="K111" s="10"/>
      <c r="L111" s="10"/>
      <c r="M111" s="8"/>
    </row>
    <row r="112" spans="5:13" s="5" customFormat="1" x14ac:dyDescent="0.2">
      <c r="E112" s="60"/>
      <c r="I112" s="60"/>
      <c r="K112" s="10"/>
      <c r="L112" s="10"/>
      <c r="M112" s="8"/>
    </row>
    <row r="113" spans="5:13" s="5" customFormat="1" x14ac:dyDescent="0.2">
      <c r="E113" s="60"/>
      <c r="I113" s="60"/>
      <c r="K113" s="10"/>
      <c r="L113" s="10"/>
      <c r="M113" s="8"/>
    </row>
    <row r="114" spans="5:13" s="5" customFormat="1" x14ac:dyDescent="0.2">
      <c r="E114" s="60"/>
      <c r="I114" s="60"/>
      <c r="K114" s="10"/>
      <c r="L114" s="10"/>
      <c r="M114" s="8"/>
    </row>
    <row r="115" spans="5:13" s="5" customFormat="1" x14ac:dyDescent="0.2">
      <c r="E115" s="60"/>
      <c r="I115" s="60"/>
      <c r="K115" s="10"/>
      <c r="L115" s="10"/>
      <c r="M115" s="8"/>
    </row>
    <row r="116" spans="5:13" s="5" customFormat="1" x14ac:dyDescent="0.2">
      <c r="E116" s="60"/>
      <c r="I116" s="60"/>
      <c r="K116" s="10"/>
      <c r="L116" s="10"/>
      <c r="M116" s="8"/>
    </row>
    <row r="117" spans="5:13" s="5" customFormat="1" x14ac:dyDescent="0.2">
      <c r="E117" s="60"/>
      <c r="I117" s="60"/>
      <c r="K117" s="10"/>
      <c r="L117" s="10"/>
      <c r="M117" s="8"/>
    </row>
    <row r="118" spans="5:13" s="5" customFormat="1" x14ac:dyDescent="0.2">
      <c r="E118" s="60"/>
      <c r="I118" s="60"/>
      <c r="K118" s="10"/>
      <c r="L118" s="10"/>
      <c r="M118" s="8"/>
    </row>
    <row r="119" spans="5:13" s="5" customFormat="1" x14ac:dyDescent="0.2">
      <c r="E119" s="60"/>
      <c r="I119" s="60"/>
      <c r="K119" s="10"/>
      <c r="L119" s="10"/>
      <c r="M119" s="8"/>
    </row>
    <row r="120" spans="5:13" s="5" customFormat="1" x14ac:dyDescent="0.2">
      <c r="E120" s="60"/>
      <c r="I120" s="60"/>
      <c r="K120" s="10"/>
      <c r="L120" s="10"/>
      <c r="M120" s="8"/>
    </row>
    <row r="121" spans="5:13" s="5" customFormat="1" x14ac:dyDescent="0.2">
      <c r="E121" s="60"/>
      <c r="I121" s="60"/>
      <c r="K121" s="10"/>
      <c r="L121" s="10"/>
      <c r="M121" s="8"/>
    </row>
    <row r="122" spans="5:13" s="5" customFormat="1" x14ac:dyDescent="0.2">
      <c r="E122" s="60"/>
      <c r="I122" s="60"/>
      <c r="K122" s="10"/>
      <c r="L122" s="10"/>
      <c r="M122" s="8"/>
    </row>
    <row r="123" spans="5:13" s="5" customFormat="1" x14ac:dyDescent="0.2">
      <c r="E123" s="60"/>
      <c r="I123" s="60"/>
      <c r="K123" s="10"/>
      <c r="L123" s="10"/>
      <c r="M123" s="8"/>
    </row>
    <row r="124" spans="5:13" s="5" customFormat="1" x14ac:dyDescent="0.2">
      <c r="E124" s="60"/>
      <c r="I124" s="60"/>
      <c r="K124" s="10"/>
      <c r="L124" s="10"/>
      <c r="M124" s="8"/>
    </row>
    <row r="125" spans="5:13" s="5" customFormat="1" x14ac:dyDescent="0.2">
      <c r="E125" s="60"/>
      <c r="I125" s="60"/>
      <c r="K125" s="10"/>
      <c r="L125" s="10"/>
      <c r="M125" s="8"/>
    </row>
    <row r="126" spans="5:13" s="5" customFormat="1" x14ac:dyDescent="0.2">
      <c r="E126" s="60"/>
      <c r="I126" s="60"/>
      <c r="K126" s="10"/>
      <c r="L126" s="10"/>
      <c r="M126" s="8"/>
    </row>
    <row r="127" spans="5:13" s="5" customFormat="1" x14ac:dyDescent="0.2">
      <c r="E127" s="60"/>
      <c r="I127" s="60"/>
      <c r="K127" s="10"/>
      <c r="L127" s="10"/>
      <c r="M127" s="8"/>
    </row>
    <row r="128" spans="5:13" s="5" customFormat="1" x14ac:dyDescent="0.2">
      <c r="E128" s="60"/>
      <c r="I128" s="60"/>
      <c r="K128" s="10"/>
      <c r="L128" s="10"/>
      <c r="M128" s="8"/>
    </row>
    <row r="129" spans="5:13" s="5" customFormat="1" x14ac:dyDescent="0.2">
      <c r="E129" s="60"/>
      <c r="I129" s="60"/>
      <c r="K129" s="10"/>
      <c r="L129" s="10"/>
      <c r="M129" s="8"/>
    </row>
    <row r="130" spans="5:13" s="5" customFormat="1" x14ac:dyDescent="0.2">
      <c r="E130" s="60"/>
      <c r="I130" s="60"/>
      <c r="K130" s="10"/>
      <c r="L130" s="10"/>
      <c r="M130" s="8"/>
    </row>
    <row r="131" spans="5:13" s="5" customFormat="1" x14ac:dyDescent="0.2">
      <c r="E131" s="60"/>
      <c r="I131" s="60"/>
      <c r="K131" s="10"/>
      <c r="L131" s="10"/>
      <c r="M131" s="8"/>
    </row>
    <row r="132" spans="5:13" s="5" customFormat="1" x14ac:dyDescent="0.2">
      <c r="E132" s="60"/>
      <c r="I132" s="60"/>
      <c r="K132" s="10"/>
      <c r="L132" s="10"/>
      <c r="M132" s="8"/>
    </row>
    <row r="133" spans="5:13" s="5" customFormat="1" x14ac:dyDescent="0.2">
      <c r="E133" s="60"/>
      <c r="I133" s="60"/>
      <c r="K133" s="10"/>
      <c r="L133" s="10"/>
      <c r="M133" s="8"/>
    </row>
    <row r="134" spans="5:13" s="5" customFormat="1" x14ac:dyDescent="0.2">
      <c r="E134" s="60"/>
      <c r="I134" s="60"/>
      <c r="K134" s="10"/>
      <c r="L134" s="10"/>
      <c r="M134" s="8"/>
    </row>
    <row r="135" spans="5:13" s="5" customFormat="1" x14ac:dyDescent="0.2">
      <c r="E135" s="60"/>
      <c r="I135" s="60"/>
      <c r="K135" s="10"/>
      <c r="L135" s="10"/>
      <c r="M135" s="8"/>
    </row>
    <row r="136" spans="5:13" s="5" customFormat="1" x14ac:dyDescent="0.2">
      <c r="E136" s="60"/>
      <c r="I136" s="60"/>
      <c r="K136" s="10"/>
      <c r="L136" s="10"/>
      <c r="M136" s="8"/>
    </row>
    <row r="137" spans="5:13" s="5" customFormat="1" x14ac:dyDescent="0.2">
      <c r="E137" s="60"/>
      <c r="I137" s="60"/>
      <c r="K137" s="10"/>
      <c r="L137" s="10"/>
      <c r="M137" s="8"/>
    </row>
    <row r="138" spans="5:13" s="5" customFormat="1" x14ac:dyDescent="0.2">
      <c r="E138" s="60"/>
      <c r="I138" s="60"/>
      <c r="K138" s="10"/>
      <c r="L138" s="10"/>
      <c r="M138" s="8"/>
    </row>
    <row r="139" spans="5:13" s="5" customFormat="1" x14ac:dyDescent="0.2">
      <c r="E139" s="60"/>
      <c r="I139" s="60"/>
      <c r="K139" s="10"/>
      <c r="L139" s="10"/>
      <c r="M139" s="8"/>
    </row>
    <row r="140" spans="5:13" s="5" customFormat="1" x14ac:dyDescent="0.2">
      <c r="E140" s="60"/>
      <c r="I140" s="60"/>
      <c r="K140" s="10"/>
      <c r="L140" s="10"/>
      <c r="M140" s="8"/>
    </row>
    <row r="141" spans="5:13" s="5" customFormat="1" x14ac:dyDescent="0.2">
      <c r="E141" s="60"/>
      <c r="I141" s="60"/>
      <c r="K141" s="10"/>
      <c r="L141" s="10"/>
      <c r="M141" s="8"/>
    </row>
    <row r="142" spans="5:13" s="5" customFormat="1" x14ac:dyDescent="0.2">
      <c r="E142" s="60"/>
      <c r="I142" s="60"/>
      <c r="K142" s="10"/>
      <c r="L142" s="10"/>
      <c r="M142" s="8"/>
    </row>
    <row r="143" spans="5:13" s="5" customFormat="1" x14ac:dyDescent="0.2">
      <c r="E143" s="60"/>
      <c r="I143" s="60"/>
      <c r="K143" s="10"/>
      <c r="L143" s="10"/>
      <c r="M143" s="8"/>
    </row>
    <row r="144" spans="5:13" s="5" customFormat="1" x14ac:dyDescent="0.2">
      <c r="E144" s="60"/>
      <c r="I144" s="60"/>
      <c r="K144" s="10"/>
      <c r="L144" s="10"/>
      <c r="M144" s="8"/>
    </row>
    <row r="145" spans="5:13" s="5" customFormat="1" x14ac:dyDescent="0.2">
      <c r="E145" s="60"/>
      <c r="I145" s="60"/>
      <c r="K145" s="10"/>
      <c r="L145" s="10"/>
      <c r="M145" s="8"/>
    </row>
    <row r="146" spans="5:13" s="5" customFormat="1" x14ac:dyDescent="0.2">
      <c r="E146" s="60"/>
      <c r="I146" s="60"/>
      <c r="K146" s="10"/>
      <c r="L146" s="10"/>
      <c r="M146" s="8"/>
    </row>
    <row r="147" spans="5:13" s="5" customFormat="1" x14ac:dyDescent="0.2">
      <c r="E147" s="60"/>
      <c r="I147" s="60"/>
      <c r="K147" s="10"/>
      <c r="L147" s="10"/>
      <c r="M147" s="8"/>
    </row>
    <row r="148" spans="5:13" s="5" customFormat="1" x14ac:dyDescent="0.2">
      <c r="E148" s="60"/>
      <c r="I148" s="60"/>
      <c r="K148" s="10"/>
      <c r="L148" s="10"/>
      <c r="M148" s="8"/>
    </row>
    <row r="149" spans="5:13" s="5" customFormat="1" x14ac:dyDescent="0.2">
      <c r="E149" s="60"/>
      <c r="I149" s="60"/>
      <c r="K149" s="10"/>
      <c r="L149" s="10"/>
      <c r="M149" s="8"/>
    </row>
    <row r="150" spans="5:13" s="5" customFormat="1" x14ac:dyDescent="0.2">
      <c r="E150" s="60"/>
      <c r="I150" s="60"/>
      <c r="K150" s="10"/>
      <c r="L150" s="10"/>
      <c r="M150" s="8"/>
    </row>
    <row r="151" spans="5:13" s="5" customFormat="1" x14ac:dyDescent="0.2">
      <c r="E151" s="60"/>
      <c r="I151" s="60"/>
      <c r="K151" s="10"/>
      <c r="L151" s="10"/>
      <c r="M151" s="8"/>
    </row>
    <row r="152" spans="5:13" s="5" customFormat="1" x14ac:dyDescent="0.2">
      <c r="E152" s="60"/>
      <c r="I152" s="60"/>
      <c r="K152" s="10"/>
      <c r="L152" s="10"/>
      <c r="M152" s="8"/>
    </row>
    <row r="153" spans="5:13" s="5" customFormat="1" x14ac:dyDescent="0.2">
      <c r="E153" s="60"/>
      <c r="I153" s="60"/>
      <c r="K153" s="10"/>
      <c r="L153" s="10"/>
      <c r="M153" s="8"/>
    </row>
    <row r="154" spans="5:13" s="5" customFormat="1" x14ac:dyDescent="0.2">
      <c r="E154" s="60"/>
      <c r="I154" s="60"/>
      <c r="K154" s="10"/>
      <c r="L154" s="10"/>
      <c r="M154" s="8"/>
    </row>
    <row r="155" spans="5:13" s="5" customFormat="1" x14ac:dyDescent="0.2">
      <c r="E155" s="60"/>
      <c r="I155" s="60"/>
      <c r="K155" s="10"/>
      <c r="L155" s="10"/>
      <c r="M155" s="8"/>
    </row>
    <row r="156" spans="5:13" s="5" customFormat="1" x14ac:dyDescent="0.2">
      <c r="E156" s="60"/>
      <c r="I156" s="60"/>
      <c r="K156" s="10"/>
      <c r="L156" s="10"/>
      <c r="M156" s="8"/>
    </row>
    <row r="157" spans="5:13" s="5" customFormat="1" x14ac:dyDescent="0.2">
      <c r="E157" s="60"/>
      <c r="I157" s="60"/>
      <c r="K157" s="10"/>
      <c r="L157" s="10"/>
      <c r="M157" s="8"/>
    </row>
    <row r="158" spans="5:13" s="5" customFormat="1" x14ac:dyDescent="0.2">
      <c r="E158" s="60"/>
      <c r="I158" s="60"/>
      <c r="K158" s="10"/>
      <c r="L158" s="10"/>
      <c r="M158" s="8"/>
    </row>
    <row r="159" spans="5:13" s="5" customFormat="1" x14ac:dyDescent="0.2">
      <c r="E159" s="60"/>
      <c r="I159" s="60"/>
      <c r="K159" s="10"/>
      <c r="L159" s="10"/>
      <c r="M159" s="8"/>
    </row>
    <row r="160" spans="5:13" s="5" customFormat="1" x14ac:dyDescent="0.2">
      <c r="E160" s="60"/>
      <c r="I160" s="60"/>
      <c r="K160" s="10"/>
      <c r="L160" s="10"/>
      <c r="M160" s="8"/>
    </row>
    <row r="161" spans="5:13" s="5" customFormat="1" x14ac:dyDescent="0.2">
      <c r="E161" s="60"/>
      <c r="I161" s="60"/>
      <c r="K161" s="10"/>
      <c r="L161" s="10"/>
      <c r="M161" s="8"/>
    </row>
    <row r="162" spans="5:13" s="5" customFormat="1" x14ac:dyDescent="0.2">
      <c r="E162" s="60"/>
      <c r="I162" s="60"/>
      <c r="K162" s="10"/>
      <c r="L162" s="10"/>
      <c r="M162" s="8"/>
    </row>
    <row r="163" spans="5:13" s="5" customFormat="1" x14ac:dyDescent="0.2">
      <c r="E163" s="60"/>
      <c r="I163" s="60"/>
      <c r="K163" s="10"/>
      <c r="L163" s="10"/>
      <c r="M163" s="8"/>
    </row>
    <row r="164" spans="5:13" s="5" customFormat="1" x14ac:dyDescent="0.2">
      <c r="E164" s="60"/>
      <c r="I164" s="60"/>
      <c r="K164" s="10"/>
      <c r="L164" s="10"/>
      <c r="M164" s="8"/>
    </row>
    <row r="165" spans="5:13" s="5" customFormat="1" x14ac:dyDescent="0.2">
      <c r="E165" s="60"/>
      <c r="I165" s="60"/>
      <c r="K165" s="10"/>
      <c r="L165" s="10"/>
      <c r="M165" s="8"/>
    </row>
    <row r="166" spans="5:13" s="5" customFormat="1" x14ac:dyDescent="0.2">
      <c r="E166" s="60"/>
      <c r="I166" s="60"/>
      <c r="K166" s="10"/>
      <c r="L166" s="10"/>
      <c r="M166" s="8"/>
    </row>
    <row r="167" spans="5:13" s="5" customFormat="1" x14ac:dyDescent="0.2">
      <c r="E167" s="60"/>
      <c r="I167" s="60"/>
      <c r="K167" s="10"/>
      <c r="L167" s="10"/>
      <c r="M167" s="8"/>
    </row>
    <row r="168" spans="5:13" s="5" customFormat="1" x14ac:dyDescent="0.2">
      <c r="E168" s="60"/>
      <c r="I168" s="60"/>
      <c r="K168" s="10"/>
      <c r="L168" s="10"/>
      <c r="M168" s="8"/>
    </row>
    <row r="169" spans="5:13" s="5" customFormat="1" x14ac:dyDescent="0.2">
      <c r="E169" s="60"/>
      <c r="I169" s="60"/>
      <c r="K169" s="10"/>
      <c r="L169" s="10"/>
      <c r="M169" s="8"/>
    </row>
    <row r="170" spans="5:13" s="5" customFormat="1" x14ac:dyDescent="0.2">
      <c r="E170" s="60"/>
      <c r="I170" s="60"/>
      <c r="K170" s="10"/>
      <c r="L170" s="10"/>
      <c r="M170" s="8"/>
    </row>
    <row r="171" spans="5:13" s="5" customFormat="1" x14ac:dyDescent="0.2">
      <c r="E171" s="60"/>
      <c r="I171" s="60"/>
      <c r="K171" s="10"/>
      <c r="L171" s="10"/>
      <c r="M171" s="8"/>
    </row>
    <row r="172" spans="5:13" s="5" customFormat="1" x14ac:dyDescent="0.2">
      <c r="E172" s="60"/>
      <c r="I172" s="60"/>
      <c r="K172" s="10"/>
      <c r="L172" s="10"/>
      <c r="M172" s="8"/>
    </row>
    <row r="173" spans="5:13" s="5" customFormat="1" x14ac:dyDescent="0.2">
      <c r="E173" s="60"/>
      <c r="I173" s="60"/>
      <c r="K173" s="10"/>
      <c r="L173" s="10"/>
      <c r="M173" s="8"/>
    </row>
    <row r="174" spans="5:13" s="5" customFormat="1" x14ac:dyDescent="0.2">
      <c r="E174" s="60"/>
      <c r="I174" s="60"/>
      <c r="K174" s="10"/>
      <c r="L174" s="10"/>
      <c r="M174" s="8"/>
    </row>
    <row r="175" spans="5:13" s="5" customFormat="1" x14ac:dyDescent="0.2">
      <c r="E175" s="60"/>
      <c r="I175" s="60"/>
      <c r="K175" s="10"/>
      <c r="L175" s="10"/>
      <c r="M175" s="8"/>
    </row>
    <row r="176" spans="5:13" s="5" customFormat="1" x14ac:dyDescent="0.2">
      <c r="E176" s="60"/>
      <c r="I176" s="60"/>
      <c r="K176" s="10"/>
      <c r="L176" s="10"/>
      <c r="M176" s="8"/>
    </row>
    <row r="177" spans="5:13" s="5" customFormat="1" x14ac:dyDescent="0.2">
      <c r="E177" s="60"/>
      <c r="I177" s="60"/>
      <c r="K177" s="10"/>
      <c r="L177" s="10"/>
      <c r="M177" s="8"/>
    </row>
    <row r="178" spans="5:13" s="5" customFormat="1" x14ac:dyDescent="0.2">
      <c r="E178" s="60"/>
      <c r="I178" s="60"/>
      <c r="K178" s="10"/>
      <c r="L178" s="10"/>
      <c r="M178" s="8"/>
    </row>
    <row r="179" spans="5:13" s="5" customFormat="1" x14ac:dyDescent="0.2">
      <c r="E179" s="60"/>
      <c r="I179" s="60"/>
      <c r="K179" s="10"/>
      <c r="L179" s="10"/>
      <c r="M179" s="8"/>
    </row>
    <row r="180" spans="5:13" s="5" customFormat="1" x14ac:dyDescent="0.2">
      <c r="E180" s="60"/>
      <c r="I180" s="60"/>
      <c r="K180" s="10"/>
      <c r="L180" s="10"/>
      <c r="M180" s="8"/>
    </row>
    <row r="181" spans="5:13" s="5" customFormat="1" x14ac:dyDescent="0.2">
      <c r="E181" s="60"/>
      <c r="I181" s="60"/>
      <c r="K181" s="10"/>
      <c r="L181" s="10"/>
      <c r="M181" s="8"/>
    </row>
    <row r="182" spans="5:13" s="5" customFormat="1" x14ac:dyDescent="0.2">
      <c r="E182" s="60"/>
      <c r="I182" s="60"/>
      <c r="K182" s="10"/>
      <c r="L182" s="10"/>
      <c r="M182" s="8"/>
    </row>
    <row r="183" spans="5:13" s="5" customFormat="1" x14ac:dyDescent="0.2">
      <c r="E183" s="60"/>
      <c r="I183" s="60"/>
      <c r="K183" s="10"/>
      <c r="L183" s="10"/>
      <c r="M183" s="8"/>
    </row>
    <row r="184" spans="5:13" s="5" customFormat="1" x14ac:dyDescent="0.2">
      <c r="E184" s="60"/>
      <c r="I184" s="60"/>
      <c r="K184" s="10"/>
      <c r="L184" s="10"/>
      <c r="M184" s="8"/>
    </row>
    <row r="185" spans="5:13" s="5" customFormat="1" x14ac:dyDescent="0.2">
      <c r="E185" s="60"/>
      <c r="I185" s="60"/>
      <c r="K185" s="10"/>
      <c r="L185" s="10"/>
      <c r="M185" s="8"/>
    </row>
    <row r="186" spans="5:13" s="5" customFormat="1" x14ac:dyDescent="0.2">
      <c r="E186" s="60"/>
      <c r="I186" s="60"/>
      <c r="K186" s="10"/>
      <c r="L186" s="10"/>
      <c r="M186" s="8"/>
    </row>
    <row r="187" spans="5:13" s="5" customFormat="1" x14ac:dyDescent="0.2">
      <c r="E187" s="60"/>
      <c r="I187" s="60"/>
      <c r="K187" s="10"/>
      <c r="L187" s="10"/>
      <c r="M187" s="8"/>
    </row>
    <row r="188" spans="5:13" s="5" customFormat="1" x14ac:dyDescent="0.2">
      <c r="E188" s="60"/>
      <c r="I188" s="60"/>
      <c r="K188" s="10"/>
      <c r="L188" s="10"/>
      <c r="M188" s="8"/>
    </row>
    <row r="189" spans="5:13" s="5" customFormat="1" x14ac:dyDescent="0.2">
      <c r="E189" s="60"/>
      <c r="I189" s="60"/>
      <c r="K189" s="10"/>
      <c r="L189" s="10"/>
      <c r="M189" s="8"/>
    </row>
    <row r="190" spans="5:13" s="5" customFormat="1" x14ac:dyDescent="0.2">
      <c r="E190" s="60"/>
      <c r="I190" s="60"/>
      <c r="K190" s="10"/>
      <c r="L190" s="10"/>
      <c r="M190" s="8"/>
    </row>
    <row r="191" spans="5:13" s="5" customFormat="1" x14ac:dyDescent="0.2">
      <c r="E191" s="60"/>
      <c r="I191" s="60"/>
      <c r="K191" s="10"/>
      <c r="L191" s="10"/>
      <c r="M191" s="8"/>
    </row>
    <row r="192" spans="5:13" s="5" customFormat="1" x14ac:dyDescent="0.2">
      <c r="E192" s="60"/>
      <c r="I192" s="60"/>
      <c r="K192" s="10"/>
      <c r="L192" s="10"/>
      <c r="M192" s="8"/>
    </row>
    <row r="193" spans="5:13" s="5" customFormat="1" x14ac:dyDescent="0.2">
      <c r="E193" s="60"/>
      <c r="I193" s="60"/>
      <c r="K193" s="10"/>
      <c r="L193" s="10"/>
      <c r="M193" s="8"/>
    </row>
    <row r="194" spans="5:13" s="5" customFormat="1" x14ac:dyDescent="0.2">
      <c r="E194" s="60"/>
      <c r="I194" s="60"/>
      <c r="K194" s="10"/>
      <c r="L194" s="10"/>
      <c r="M194" s="8"/>
    </row>
    <row r="195" spans="5:13" s="5" customFormat="1" x14ac:dyDescent="0.2">
      <c r="E195" s="60"/>
      <c r="I195" s="60"/>
      <c r="K195" s="10"/>
      <c r="L195" s="10"/>
      <c r="M195" s="8"/>
    </row>
    <row r="196" spans="5:13" s="5" customFormat="1" x14ac:dyDescent="0.2">
      <c r="E196" s="60"/>
      <c r="I196" s="60"/>
      <c r="K196" s="10"/>
      <c r="L196" s="10"/>
      <c r="M196" s="8"/>
    </row>
    <row r="197" spans="5:13" s="5" customFormat="1" x14ac:dyDescent="0.2">
      <c r="E197" s="60"/>
      <c r="I197" s="60"/>
      <c r="K197" s="10"/>
      <c r="L197" s="10"/>
      <c r="M197" s="8"/>
    </row>
    <row r="198" spans="5:13" s="5" customFormat="1" x14ac:dyDescent="0.2">
      <c r="E198" s="60"/>
      <c r="I198" s="60"/>
      <c r="K198" s="10"/>
      <c r="L198" s="10"/>
      <c r="M198" s="8"/>
    </row>
    <row r="199" spans="5:13" s="5" customFormat="1" x14ac:dyDescent="0.2">
      <c r="E199" s="60"/>
      <c r="I199" s="60"/>
      <c r="K199" s="10"/>
      <c r="L199" s="10"/>
      <c r="M199" s="8"/>
    </row>
    <row r="200" spans="5:13" s="5" customFormat="1" x14ac:dyDescent="0.2">
      <c r="E200" s="60"/>
      <c r="I200" s="60"/>
      <c r="K200" s="10"/>
      <c r="L200" s="10"/>
      <c r="M200" s="8"/>
    </row>
    <row r="201" spans="5:13" s="5" customFormat="1" x14ac:dyDescent="0.2">
      <c r="E201" s="60"/>
      <c r="I201" s="60"/>
      <c r="K201" s="10"/>
      <c r="L201" s="10"/>
      <c r="M201" s="8"/>
    </row>
    <row r="202" spans="5:13" s="5" customFormat="1" x14ac:dyDescent="0.2">
      <c r="E202" s="60"/>
      <c r="I202" s="60"/>
      <c r="K202" s="10"/>
      <c r="L202" s="10"/>
      <c r="M202" s="8"/>
    </row>
    <row r="203" spans="5:13" s="5" customFormat="1" x14ac:dyDescent="0.2">
      <c r="E203" s="60"/>
      <c r="I203" s="60"/>
      <c r="K203" s="10"/>
      <c r="L203" s="10"/>
      <c r="M203" s="8"/>
    </row>
    <row r="204" spans="5:13" s="5" customFormat="1" x14ac:dyDescent="0.2">
      <c r="E204" s="60"/>
      <c r="I204" s="60"/>
      <c r="K204" s="10"/>
      <c r="L204" s="10"/>
      <c r="M204" s="8"/>
    </row>
    <row r="205" spans="5:13" s="5" customFormat="1" x14ac:dyDescent="0.2">
      <c r="E205" s="60"/>
      <c r="I205" s="60"/>
      <c r="K205" s="10"/>
      <c r="L205" s="10"/>
      <c r="M205" s="8"/>
    </row>
    <row r="206" spans="5:13" s="5" customFormat="1" x14ac:dyDescent="0.2">
      <c r="E206" s="60"/>
      <c r="I206" s="60"/>
      <c r="K206" s="10"/>
      <c r="L206" s="10"/>
      <c r="M206" s="8"/>
    </row>
    <row r="207" spans="5:13" s="5" customFormat="1" x14ac:dyDescent="0.2">
      <c r="E207" s="60"/>
      <c r="I207" s="60"/>
      <c r="K207" s="10"/>
      <c r="L207" s="10"/>
      <c r="M207" s="8"/>
    </row>
    <row r="208" spans="5:13" s="5" customFormat="1" x14ac:dyDescent="0.2">
      <c r="E208" s="60"/>
      <c r="I208" s="60"/>
      <c r="K208" s="10"/>
      <c r="L208" s="10"/>
      <c r="M208" s="8"/>
    </row>
    <row r="209" spans="5:13" s="5" customFormat="1" x14ac:dyDescent="0.2">
      <c r="E209" s="60"/>
      <c r="I209" s="60"/>
      <c r="K209" s="10"/>
      <c r="L209" s="10"/>
      <c r="M209" s="8"/>
    </row>
    <row r="210" spans="5:13" s="5" customFormat="1" x14ac:dyDescent="0.2">
      <c r="E210" s="60"/>
      <c r="I210" s="60"/>
      <c r="K210" s="10"/>
      <c r="L210" s="10"/>
      <c r="M210" s="8"/>
    </row>
    <row r="211" spans="5:13" s="5" customFormat="1" x14ac:dyDescent="0.2">
      <c r="E211" s="60"/>
      <c r="I211" s="60"/>
      <c r="K211" s="10"/>
      <c r="L211" s="10"/>
      <c r="M211" s="8"/>
    </row>
    <row r="212" spans="5:13" s="5" customFormat="1" x14ac:dyDescent="0.2">
      <c r="E212" s="60"/>
      <c r="I212" s="60"/>
      <c r="K212" s="10"/>
      <c r="L212" s="10"/>
      <c r="M212" s="8"/>
    </row>
    <row r="213" spans="5:13" s="5" customFormat="1" x14ac:dyDescent="0.2">
      <c r="E213" s="60"/>
      <c r="I213" s="60"/>
      <c r="K213" s="10"/>
      <c r="L213" s="10"/>
      <c r="M213" s="8"/>
    </row>
    <row r="214" spans="5:13" s="5" customFormat="1" x14ac:dyDescent="0.2">
      <c r="E214" s="60"/>
      <c r="I214" s="60"/>
      <c r="K214" s="10"/>
      <c r="L214" s="10"/>
      <c r="M214" s="8"/>
    </row>
    <row r="215" spans="5:13" s="5" customFormat="1" x14ac:dyDescent="0.2">
      <c r="E215" s="60"/>
      <c r="I215" s="60"/>
      <c r="K215" s="10"/>
      <c r="L215" s="10"/>
      <c r="M215" s="8"/>
    </row>
    <row r="216" spans="5:13" s="5" customFormat="1" x14ac:dyDescent="0.2">
      <c r="E216" s="60"/>
      <c r="I216" s="60"/>
      <c r="K216" s="10"/>
      <c r="L216" s="10"/>
      <c r="M216" s="8"/>
    </row>
    <row r="217" spans="5:13" s="5" customFormat="1" x14ac:dyDescent="0.2">
      <c r="E217" s="60"/>
      <c r="I217" s="60"/>
      <c r="K217" s="10"/>
      <c r="L217" s="10"/>
      <c r="M217" s="8"/>
    </row>
    <row r="218" spans="5:13" s="5" customFormat="1" x14ac:dyDescent="0.2">
      <c r="E218" s="60"/>
      <c r="I218" s="60"/>
      <c r="K218" s="10"/>
      <c r="L218" s="10"/>
      <c r="M218" s="8"/>
    </row>
    <row r="219" spans="5:13" s="5" customFormat="1" x14ac:dyDescent="0.2">
      <c r="E219" s="60"/>
      <c r="I219" s="60"/>
      <c r="K219" s="10"/>
      <c r="L219" s="10"/>
      <c r="M219" s="8"/>
    </row>
    <row r="220" spans="5:13" s="5" customFormat="1" x14ac:dyDescent="0.2">
      <c r="E220" s="60"/>
      <c r="I220" s="60"/>
      <c r="K220" s="10"/>
      <c r="L220" s="10"/>
      <c r="M220" s="8"/>
    </row>
    <row r="221" spans="5:13" s="5" customFormat="1" x14ac:dyDescent="0.2">
      <c r="E221" s="60"/>
      <c r="I221" s="60"/>
      <c r="K221" s="10"/>
      <c r="L221" s="10"/>
      <c r="M221" s="8"/>
    </row>
    <row r="222" spans="5:13" s="5" customFormat="1" x14ac:dyDescent="0.2">
      <c r="E222" s="60"/>
      <c r="I222" s="60"/>
      <c r="K222" s="10"/>
      <c r="L222" s="10"/>
      <c r="M222" s="8"/>
    </row>
    <row r="223" spans="5:13" s="5" customFormat="1" x14ac:dyDescent="0.2">
      <c r="E223" s="60"/>
      <c r="I223" s="60"/>
      <c r="K223" s="10"/>
      <c r="L223" s="10"/>
      <c r="M223" s="8"/>
    </row>
    <row r="224" spans="5:13" s="5" customFormat="1" x14ac:dyDescent="0.2">
      <c r="E224" s="60"/>
      <c r="I224" s="60"/>
      <c r="K224" s="10"/>
      <c r="L224" s="10"/>
      <c r="M224" s="8"/>
    </row>
    <row r="225" spans="5:13" s="5" customFormat="1" x14ac:dyDescent="0.2">
      <c r="E225" s="60"/>
      <c r="I225" s="60"/>
      <c r="K225" s="10"/>
      <c r="L225" s="10"/>
      <c r="M225" s="8"/>
    </row>
    <row r="226" spans="5:13" s="5" customFormat="1" x14ac:dyDescent="0.2">
      <c r="E226" s="60"/>
      <c r="I226" s="60"/>
      <c r="K226" s="10"/>
      <c r="L226" s="10"/>
      <c r="M226" s="8"/>
    </row>
    <row r="227" spans="5:13" s="5" customFormat="1" x14ac:dyDescent="0.2">
      <c r="E227" s="60"/>
      <c r="I227" s="60"/>
      <c r="K227" s="10"/>
      <c r="L227" s="10"/>
      <c r="M227" s="8"/>
    </row>
    <row r="228" spans="5:13" s="5" customFormat="1" x14ac:dyDescent="0.2">
      <c r="E228" s="60"/>
      <c r="I228" s="60"/>
      <c r="K228" s="10"/>
      <c r="L228" s="10"/>
      <c r="M228" s="8"/>
    </row>
    <row r="229" spans="5:13" s="5" customFormat="1" x14ac:dyDescent="0.2">
      <c r="E229" s="60"/>
      <c r="I229" s="60"/>
      <c r="K229" s="10"/>
      <c r="L229" s="10"/>
      <c r="M229" s="8"/>
    </row>
    <row r="230" spans="5:13" s="5" customFormat="1" x14ac:dyDescent="0.2">
      <c r="E230" s="60"/>
      <c r="I230" s="60"/>
      <c r="K230" s="10"/>
      <c r="L230" s="10"/>
      <c r="M230" s="8"/>
    </row>
    <row r="231" spans="5:13" s="5" customFormat="1" x14ac:dyDescent="0.2">
      <c r="E231" s="60"/>
      <c r="I231" s="60"/>
      <c r="K231" s="10"/>
      <c r="L231" s="10"/>
      <c r="M231" s="8"/>
    </row>
    <row r="232" spans="5:13" s="5" customFormat="1" x14ac:dyDescent="0.2">
      <c r="E232" s="60"/>
      <c r="I232" s="60"/>
      <c r="K232" s="10"/>
      <c r="L232" s="10"/>
      <c r="M232" s="8"/>
    </row>
    <row r="233" spans="5:13" s="5" customFormat="1" x14ac:dyDescent="0.2">
      <c r="E233" s="60"/>
      <c r="I233" s="60"/>
      <c r="K233" s="10"/>
      <c r="L233" s="10"/>
      <c r="M233" s="8"/>
    </row>
    <row r="234" spans="5:13" s="5" customFormat="1" x14ac:dyDescent="0.2">
      <c r="E234" s="60"/>
      <c r="I234" s="60"/>
      <c r="K234" s="10"/>
      <c r="L234" s="10"/>
      <c r="M234" s="8"/>
    </row>
    <row r="235" spans="5:13" s="5" customFormat="1" x14ac:dyDescent="0.2">
      <c r="E235" s="60"/>
      <c r="I235" s="60"/>
      <c r="K235" s="10"/>
      <c r="L235" s="10"/>
      <c r="M235" s="8"/>
    </row>
    <row r="236" spans="5:13" s="5" customFormat="1" x14ac:dyDescent="0.2">
      <c r="E236" s="60"/>
      <c r="I236" s="60"/>
      <c r="K236" s="10"/>
      <c r="L236" s="10"/>
      <c r="M236" s="8"/>
    </row>
    <row r="237" spans="5:13" s="5" customFormat="1" x14ac:dyDescent="0.2">
      <c r="E237" s="60"/>
      <c r="I237" s="60"/>
      <c r="K237" s="10"/>
      <c r="L237" s="10"/>
      <c r="M237" s="8"/>
    </row>
    <row r="238" spans="5:13" s="5" customFormat="1" x14ac:dyDescent="0.2">
      <c r="E238" s="60"/>
      <c r="I238" s="60"/>
      <c r="K238" s="10"/>
      <c r="L238" s="10"/>
      <c r="M238" s="8"/>
    </row>
    <row r="239" spans="5:13" s="5" customFormat="1" x14ac:dyDescent="0.2">
      <c r="E239" s="60"/>
      <c r="I239" s="60"/>
      <c r="K239" s="10"/>
      <c r="L239" s="10"/>
      <c r="M239" s="8"/>
    </row>
    <row r="240" spans="5:13" s="5" customFormat="1" x14ac:dyDescent="0.2">
      <c r="E240" s="60"/>
      <c r="I240" s="60"/>
      <c r="K240" s="10"/>
      <c r="L240" s="10"/>
      <c r="M240" s="8"/>
    </row>
    <row r="241" spans="5:13" s="5" customFormat="1" x14ac:dyDescent="0.2">
      <c r="E241" s="60"/>
      <c r="I241" s="60"/>
      <c r="K241" s="10"/>
      <c r="L241" s="10"/>
      <c r="M241" s="8"/>
    </row>
    <row r="242" spans="5:13" s="5" customFormat="1" x14ac:dyDescent="0.2">
      <c r="E242" s="60"/>
      <c r="I242" s="60"/>
      <c r="K242" s="10"/>
      <c r="L242" s="10"/>
      <c r="M242" s="8"/>
    </row>
    <row r="243" spans="5:13" s="5" customFormat="1" x14ac:dyDescent="0.2">
      <c r="E243" s="60"/>
      <c r="I243" s="60"/>
      <c r="K243" s="10"/>
      <c r="L243" s="10"/>
      <c r="M243" s="8"/>
    </row>
    <row r="244" spans="5:13" s="5" customFormat="1" x14ac:dyDescent="0.2">
      <c r="E244" s="60"/>
      <c r="I244" s="60"/>
      <c r="K244" s="10"/>
      <c r="L244" s="10"/>
      <c r="M244" s="8"/>
    </row>
    <row r="245" spans="5:13" s="5" customFormat="1" x14ac:dyDescent="0.2">
      <c r="E245" s="60"/>
      <c r="I245" s="60"/>
      <c r="K245" s="10"/>
      <c r="L245" s="10"/>
      <c r="M245" s="8"/>
    </row>
    <row r="246" spans="5:13" s="5" customFormat="1" x14ac:dyDescent="0.2">
      <c r="E246" s="60"/>
      <c r="I246" s="60"/>
      <c r="K246" s="10"/>
      <c r="L246" s="10"/>
      <c r="M246" s="8"/>
    </row>
    <row r="247" spans="5:13" s="5" customFormat="1" x14ac:dyDescent="0.2">
      <c r="E247" s="60"/>
      <c r="I247" s="60"/>
      <c r="K247" s="10"/>
      <c r="L247" s="10"/>
      <c r="M247" s="8"/>
    </row>
    <row r="248" spans="5:13" s="5" customFormat="1" x14ac:dyDescent="0.2">
      <c r="E248" s="60"/>
      <c r="I248" s="60"/>
      <c r="K248" s="10"/>
      <c r="L248" s="10"/>
      <c r="M248" s="8"/>
    </row>
    <row r="249" spans="5:13" s="5" customFormat="1" x14ac:dyDescent="0.2">
      <c r="E249" s="60"/>
      <c r="I249" s="60"/>
      <c r="K249" s="10"/>
      <c r="L249" s="10"/>
      <c r="M249" s="8"/>
    </row>
    <row r="250" spans="5:13" s="5" customFormat="1" x14ac:dyDescent="0.2">
      <c r="E250" s="60"/>
      <c r="I250" s="60"/>
      <c r="K250" s="10"/>
      <c r="L250" s="10"/>
      <c r="M250" s="8"/>
    </row>
    <row r="251" spans="5:13" s="5" customFormat="1" x14ac:dyDescent="0.2">
      <c r="E251" s="60"/>
      <c r="I251" s="60"/>
      <c r="K251" s="10"/>
      <c r="L251" s="10"/>
      <c r="M251" s="8"/>
    </row>
    <row r="252" spans="5:13" s="5" customFormat="1" x14ac:dyDescent="0.2">
      <c r="E252" s="60"/>
      <c r="I252" s="60"/>
      <c r="K252" s="10"/>
      <c r="L252" s="10"/>
      <c r="M252" s="8"/>
    </row>
    <row r="253" spans="5:13" s="5" customFormat="1" x14ac:dyDescent="0.2">
      <c r="E253" s="60"/>
      <c r="I253" s="60"/>
      <c r="K253" s="10"/>
      <c r="L253" s="10"/>
      <c r="M253" s="8"/>
    </row>
    <row r="254" spans="5:13" s="5" customFormat="1" x14ac:dyDescent="0.2">
      <c r="E254" s="60"/>
      <c r="I254" s="60"/>
      <c r="K254" s="10"/>
      <c r="L254" s="10"/>
      <c r="M254" s="8"/>
    </row>
    <row r="255" spans="5:13" s="5" customFormat="1" x14ac:dyDescent="0.2">
      <c r="E255" s="60"/>
      <c r="I255" s="60"/>
      <c r="K255" s="10"/>
      <c r="L255" s="10"/>
      <c r="M255" s="8"/>
    </row>
    <row r="256" spans="5:13" s="5" customFormat="1" x14ac:dyDescent="0.2">
      <c r="E256" s="60"/>
      <c r="I256" s="60"/>
      <c r="K256" s="10"/>
      <c r="L256" s="10"/>
      <c r="M256" s="8"/>
    </row>
    <row r="257" spans="5:13" s="5" customFormat="1" x14ac:dyDescent="0.2">
      <c r="E257" s="60"/>
      <c r="I257" s="60"/>
      <c r="K257" s="10"/>
      <c r="L257" s="10"/>
      <c r="M257" s="8"/>
    </row>
    <row r="258" spans="5:13" s="5" customFormat="1" x14ac:dyDescent="0.2">
      <c r="E258" s="60"/>
      <c r="I258" s="60"/>
      <c r="K258" s="10"/>
      <c r="L258" s="10"/>
      <c r="M258" s="8"/>
    </row>
    <row r="259" spans="5:13" s="5" customFormat="1" x14ac:dyDescent="0.2">
      <c r="E259" s="60"/>
      <c r="I259" s="60"/>
      <c r="K259" s="10"/>
      <c r="L259" s="10"/>
      <c r="M259" s="8"/>
    </row>
    <row r="260" spans="5:13" s="5" customFormat="1" x14ac:dyDescent="0.2">
      <c r="E260" s="60"/>
      <c r="I260" s="60"/>
      <c r="K260" s="10"/>
      <c r="L260" s="10"/>
      <c r="M260" s="8"/>
    </row>
    <row r="261" spans="5:13" s="5" customFormat="1" x14ac:dyDescent="0.2">
      <c r="E261" s="60"/>
      <c r="I261" s="60"/>
      <c r="K261" s="10"/>
      <c r="L261" s="10"/>
      <c r="M261" s="8"/>
    </row>
    <row r="262" spans="5:13" s="5" customFormat="1" x14ac:dyDescent="0.2">
      <c r="E262" s="60"/>
      <c r="I262" s="60"/>
      <c r="K262" s="10"/>
      <c r="L262" s="10"/>
      <c r="M262" s="8"/>
    </row>
    <row r="263" spans="5:13" s="5" customFormat="1" x14ac:dyDescent="0.2">
      <c r="E263" s="60"/>
      <c r="I263" s="60"/>
      <c r="K263" s="10"/>
      <c r="L263" s="10"/>
      <c r="M263" s="8"/>
    </row>
    <row r="264" spans="5:13" s="5" customFormat="1" x14ac:dyDescent="0.2">
      <c r="E264" s="60"/>
      <c r="I264" s="60"/>
      <c r="K264" s="10"/>
      <c r="L264" s="10"/>
      <c r="M264" s="8"/>
    </row>
    <row r="265" spans="5:13" s="5" customFormat="1" x14ac:dyDescent="0.2">
      <c r="E265" s="60"/>
      <c r="I265" s="60"/>
      <c r="K265" s="10"/>
      <c r="L265" s="10"/>
      <c r="M265" s="8"/>
    </row>
    <row r="266" spans="5:13" s="5" customFormat="1" x14ac:dyDescent="0.2">
      <c r="E266" s="60"/>
      <c r="I266" s="60"/>
      <c r="K266" s="10"/>
      <c r="L266" s="10"/>
      <c r="M266" s="8"/>
    </row>
    <row r="267" spans="5:13" s="5" customFormat="1" x14ac:dyDescent="0.2">
      <c r="E267" s="60"/>
      <c r="I267" s="60"/>
      <c r="K267" s="10"/>
      <c r="L267" s="10"/>
      <c r="M267" s="8"/>
    </row>
    <row r="268" spans="5:13" s="5" customFormat="1" x14ac:dyDescent="0.2">
      <c r="E268" s="60"/>
      <c r="I268" s="60"/>
      <c r="K268" s="10"/>
      <c r="L268" s="10"/>
      <c r="M268" s="8"/>
    </row>
    <row r="269" spans="5:13" s="5" customFormat="1" x14ac:dyDescent="0.2">
      <c r="E269" s="60"/>
      <c r="I269" s="60"/>
      <c r="K269" s="10"/>
      <c r="L269" s="10"/>
      <c r="M269" s="8"/>
    </row>
    <row r="270" spans="5:13" s="5" customFormat="1" x14ac:dyDescent="0.2">
      <c r="E270" s="60"/>
      <c r="I270" s="60"/>
      <c r="K270" s="10"/>
      <c r="L270" s="10"/>
      <c r="M270" s="8"/>
    </row>
    <row r="271" spans="5:13" s="5" customFormat="1" x14ac:dyDescent="0.2">
      <c r="E271" s="60"/>
      <c r="I271" s="60"/>
      <c r="K271" s="10"/>
      <c r="L271" s="10"/>
      <c r="M271" s="8"/>
    </row>
    <row r="272" spans="5:13" s="5" customFormat="1" x14ac:dyDescent="0.2">
      <c r="E272" s="60"/>
      <c r="I272" s="60"/>
      <c r="K272" s="10"/>
      <c r="L272" s="10"/>
      <c r="M272" s="8"/>
    </row>
    <row r="273" spans="5:13" s="5" customFormat="1" x14ac:dyDescent="0.2">
      <c r="E273" s="60"/>
      <c r="I273" s="60"/>
      <c r="K273" s="10"/>
      <c r="L273" s="10"/>
      <c r="M273" s="8"/>
    </row>
    <row r="274" spans="5:13" s="5" customFormat="1" x14ac:dyDescent="0.2">
      <c r="E274" s="60"/>
      <c r="I274" s="60"/>
      <c r="K274" s="10"/>
      <c r="L274" s="10"/>
      <c r="M274" s="8"/>
    </row>
    <row r="275" spans="5:13" s="5" customFormat="1" x14ac:dyDescent="0.2">
      <c r="E275" s="60"/>
      <c r="I275" s="60"/>
      <c r="K275" s="10"/>
      <c r="L275" s="10"/>
      <c r="M275" s="8"/>
    </row>
    <row r="276" spans="5:13" s="5" customFormat="1" x14ac:dyDescent="0.2">
      <c r="E276" s="60"/>
      <c r="I276" s="60"/>
      <c r="K276" s="10"/>
      <c r="L276" s="10"/>
      <c r="M276" s="8"/>
    </row>
    <row r="277" spans="5:13" s="5" customFormat="1" x14ac:dyDescent="0.2">
      <c r="E277" s="60"/>
      <c r="I277" s="60"/>
      <c r="K277" s="10"/>
      <c r="L277" s="10"/>
      <c r="M277" s="8"/>
    </row>
    <row r="278" spans="5:13" s="5" customFormat="1" x14ac:dyDescent="0.2">
      <c r="E278" s="60"/>
      <c r="I278" s="60"/>
      <c r="K278" s="10"/>
      <c r="L278" s="10"/>
      <c r="M278" s="8"/>
    </row>
    <row r="279" spans="5:13" s="5" customFormat="1" x14ac:dyDescent="0.2">
      <c r="E279" s="60"/>
      <c r="I279" s="60"/>
      <c r="K279" s="10"/>
      <c r="L279" s="10"/>
      <c r="M279" s="8"/>
    </row>
    <row r="280" spans="5:13" s="5" customFormat="1" x14ac:dyDescent="0.2">
      <c r="E280" s="60"/>
      <c r="I280" s="60"/>
      <c r="K280" s="10"/>
      <c r="L280" s="10"/>
      <c r="M280" s="8"/>
    </row>
    <row r="281" spans="5:13" s="5" customFormat="1" x14ac:dyDescent="0.2">
      <c r="E281" s="60"/>
      <c r="I281" s="60"/>
      <c r="K281" s="10"/>
      <c r="L281" s="10"/>
      <c r="M281" s="8"/>
    </row>
    <row r="282" spans="5:13" s="5" customFormat="1" x14ac:dyDescent="0.2">
      <c r="E282" s="60"/>
      <c r="I282" s="60"/>
      <c r="K282" s="10"/>
      <c r="L282" s="10"/>
      <c r="M282" s="8"/>
    </row>
    <row r="283" spans="5:13" s="5" customFormat="1" x14ac:dyDescent="0.2">
      <c r="E283" s="60"/>
      <c r="I283" s="60"/>
      <c r="K283" s="10"/>
      <c r="L283" s="10"/>
      <c r="M283" s="8"/>
    </row>
    <row r="284" spans="5:13" s="5" customFormat="1" x14ac:dyDescent="0.2">
      <c r="E284" s="60"/>
      <c r="I284" s="60"/>
      <c r="K284" s="10"/>
      <c r="L284" s="10"/>
      <c r="M284" s="8"/>
    </row>
    <row r="285" spans="5:13" s="5" customFormat="1" x14ac:dyDescent="0.2">
      <c r="E285" s="60"/>
      <c r="I285" s="60"/>
      <c r="K285" s="10"/>
      <c r="L285" s="10"/>
      <c r="M285" s="8"/>
    </row>
    <row r="286" spans="5:13" s="5" customFormat="1" x14ac:dyDescent="0.2">
      <c r="E286" s="60"/>
      <c r="I286" s="60"/>
      <c r="K286" s="10"/>
      <c r="L286" s="10"/>
      <c r="M286" s="8"/>
    </row>
    <row r="287" spans="5:13" s="5" customFormat="1" x14ac:dyDescent="0.2">
      <c r="E287" s="60"/>
      <c r="I287" s="60"/>
      <c r="K287" s="10"/>
      <c r="L287" s="10"/>
      <c r="M287" s="8"/>
    </row>
    <row r="288" spans="5:13" s="5" customFormat="1" x14ac:dyDescent="0.2">
      <c r="E288" s="60"/>
      <c r="I288" s="60"/>
      <c r="K288" s="10"/>
      <c r="L288" s="10"/>
      <c r="M288" s="8"/>
    </row>
    <row r="289" spans="5:13" s="5" customFormat="1" x14ac:dyDescent="0.2">
      <c r="E289" s="60"/>
      <c r="I289" s="60"/>
      <c r="K289" s="10"/>
      <c r="L289" s="10"/>
      <c r="M289" s="8"/>
    </row>
    <row r="290" spans="5:13" s="5" customFormat="1" x14ac:dyDescent="0.2">
      <c r="E290" s="60"/>
      <c r="I290" s="60"/>
      <c r="K290" s="10"/>
      <c r="L290" s="10"/>
      <c r="M290" s="8"/>
    </row>
    <row r="291" spans="5:13" s="5" customFormat="1" x14ac:dyDescent="0.2">
      <c r="E291" s="60"/>
      <c r="I291" s="60"/>
      <c r="K291" s="10"/>
      <c r="L291" s="10"/>
      <c r="M291" s="8"/>
    </row>
    <row r="292" spans="5:13" s="5" customFormat="1" x14ac:dyDescent="0.2">
      <c r="E292" s="60"/>
      <c r="I292" s="60"/>
      <c r="K292" s="10"/>
      <c r="L292" s="10"/>
      <c r="M292" s="8"/>
    </row>
    <row r="293" spans="5:13" s="5" customFormat="1" x14ac:dyDescent="0.2">
      <c r="E293" s="60"/>
      <c r="I293" s="60"/>
      <c r="K293" s="10"/>
      <c r="L293" s="10"/>
      <c r="M293" s="8"/>
    </row>
    <row r="294" spans="5:13" s="5" customFormat="1" x14ac:dyDescent="0.2">
      <c r="E294" s="60"/>
      <c r="I294" s="60"/>
      <c r="K294" s="10"/>
      <c r="L294" s="10"/>
      <c r="M294" s="8"/>
    </row>
    <row r="295" spans="5:13" s="5" customFormat="1" x14ac:dyDescent="0.2">
      <c r="E295" s="60"/>
      <c r="I295" s="60"/>
      <c r="K295" s="10"/>
      <c r="L295" s="10"/>
      <c r="M295" s="8"/>
    </row>
    <row r="296" spans="5:13" s="5" customFormat="1" x14ac:dyDescent="0.2">
      <c r="E296" s="60"/>
      <c r="I296" s="60"/>
      <c r="K296" s="10"/>
      <c r="L296" s="10"/>
      <c r="M296" s="8"/>
    </row>
    <row r="297" spans="5:13" s="5" customFormat="1" x14ac:dyDescent="0.2">
      <c r="E297" s="60"/>
      <c r="I297" s="60"/>
      <c r="K297" s="10"/>
      <c r="L297" s="10"/>
      <c r="M297" s="8"/>
    </row>
    <row r="298" spans="5:13" s="5" customFormat="1" x14ac:dyDescent="0.2">
      <c r="E298" s="60"/>
      <c r="I298" s="60"/>
      <c r="K298" s="10"/>
      <c r="L298" s="10"/>
      <c r="M298" s="8"/>
    </row>
    <row r="299" spans="5:13" s="5" customFormat="1" x14ac:dyDescent="0.2">
      <c r="E299" s="60"/>
      <c r="I299" s="60"/>
      <c r="K299" s="10"/>
      <c r="L299" s="10"/>
      <c r="M299" s="8"/>
    </row>
    <row r="300" spans="5:13" s="5" customFormat="1" x14ac:dyDescent="0.2">
      <c r="E300" s="60"/>
      <c r="I300" s="60"/>
      <c r="K300" s="10"/>
      <c r="L300" s="10"/>
      <c r="M300" s="8"/>
    </row>
    <row r="301" spans="5:13" s="5" customFormat="1" x14ac:dyDescent="0.2">
      <c r="E301" s="60"/>
      <c r="I301" s="60"/>
      <c r="K301" s="10"/>
      <c r="L301" s="10"/>
      <c r="M301" s="8"/>
    </row>
    <row r="302" spans="5:13" s="5" customFormat="1" x14ac:dyDescent="0.2">
      <c r="E302" s="60"/>
      <c r="I302" s="60"/>
      <c r="K302" s="10"/>
      <c r="L302" s="10"/>
      <c r="M302" s="8"/>
    </row>
    <row r="303" spans="5:13" s="5" customFormat="1" x14ac:dyDescent="0.2">
      <c r="E303" s="60"/>
      <c r="I303" s="60"/>
      <c r="K303" s="10"/>
      <c r="L303" s="10"/>
      <c r="M303" s="8"/>
    </row>
    <row r="304" spans="5:13" s="5" customFormat="1" x14ac:dyDescent="0.2">
      <c r="E304" s="60"/>
      <c r="I304" s="60"/>
      <c r="K304" s="10"/>
      <c r="L304" s="10"/>
      <c r="M304" s="8"/>
    </row>
    <row r="305" spans="5:13" s="5" customFormat="1" x14ac:dyDescent="0.2">
      <c r="E305" s="60"/>
      <c r="I305" s="60"/>
      <c r="K305" s="10"/>
      <c r="L305" s="10"/>
      <c r="M305" s="8"/>
    </row>
    <row r="306" spans="5:13" s="5" customFormat="1" x14ac:dyDescent="0.2">
      <c r="E306" s="60"/>
      <c r="I306" s="60"/>
      <c r="K306" s="10"/>
      <c r="L306" s="10"/>
      <c r="M306" s="8"/>
    </row>
    <row r="307" spans="5:13" s="5" customFormat="1" x14ac:dyDescent="0.2">
      <c r="E307" s="60"/>
      <c r="I307" s="60"/>
      <c r="K307" s="10"/>
      <c r="L307" s="10"/>
      <c r="M307" s="8"/>
    </row>
    <row r="308" spans="5:13" s="5" customFormat="1" x14ac:dyDescent="0.2">
      <c r="E308" s="60"/>
      <c r="I308" s="60"/>
      <c r="K308" s="10"/>
      <c r="L308" s="10"/>
      <c r="M308" s="8"/>
    </row>
    <row r="309" spans="5:13" s="5" customFormat="1" x14ac:dyDescent="0.2">
      <c r="E309" s="60"/>
      <c r="I309" s="60"/>
      <c r="K309" s="10"/>
      <c r="L309" s="10"/>
      <c r="M309" s="8"/>
    </row>
    <row r="310" spans="5:13" s="5" customFormat="1" x14ac:dyDescent="0.2">
      <c r="E310" s="60"/>
      <c r="I310" s="60"/>
      <c r="K310" s="10"/>
      <c r="L310" s="10"/>
      <c r="M310" s="8"/>
    </row>
    <row r="311" spans="5:13" s="5" customFormat="1" x14ac:dyDescent="0.2">
      <c r="E311" s="60"/>
      <c r="I311" s="60"/>
      <c r="K311" s="10"/>
      <c r="L311" s="10"/>
      <c r="M311" s="8"/>
    </row>
    <row r="312" spans="5:13" s="5" customFormat="1" x14ac:dyDescent="0.2">
      <c r="E312" s="60"/>
      <c r="I312" s="60"/>
      <c r="K312" s="10"/>
      <c r="L312" s="10"/>
      <c r="M312" s="8"/>
    </row>
    <row r="313" spans="5:13" s="5" customFormat="1" x14ac:dyDescent="0.2">
      <c r="E313" s="60"/>
      <c r="I313" s="60"/>
      <c r="K313" s="10"/>
      <c r="L313" s="10"/>
      <c r="M313" s="8"/>
    </row>
    <row r="314" spans="5:13" s="5" customFormat="1" x14ac:dyDescent="0.2">
      <c r="E314" s="60"/>
      <c r="I314" s="60"/>
      <c r="K314" s="10"/>
      <c r="L314" s="10"/>
      <c r="M314" s="8"/>
    </row>
    <row r="315" spans="5:13" s="5" customFormat="1" x14ac:dyDescent="0.2">
      <c r="E315" s="60"/>
      <c r="I315" s="60"/>
      <c r="K315" s="10"/>
      <c r="L315" s="10"/>
      <c r="M315" s="8"/>
    </row>
    <row r="316" spans="5:13" s="5" customFormat="1" x14ac:dyDescent="0.2">
      <c r="E316" s="60"/>
      <c r="I316" s="60"/>
      <c r="K316" s="10"/>
      <c r="L316" s="10"/>
      <c r="M316" s="8"/>
    </row>
    <row r="317" spans="5:13" s="5" customFormat="1" x14ac:dyDescent="0.2">
      <c r="E317" s="60"/>
      <c r="I317" s="60"/>
      <c r="K317" s="10"/>
      <c r="L317" s="10"/>
      <c r="M317" s="8"/>
    </row>
    <row r="318" spans="5:13" s="5" customFormat="1" x14ac:dyDescent="0.2">
      <c r="E318" s="60"/>
      <c r="I318" s="60"/>
      <c r="K318" s="10"/>
      <c r="L318" s="10"/>
      <c r="M318" s="8"/>
    </row>
    <row r="319" spans="5:13" s="5" customFormat="1" x14ac:dyDescent="0.2">
      <c r="E319" s="60"/>
      <c r="I319" s="60"/>
      <c r="K319" s="10"/>
      <c r="L319" s="10"/>
      <c r="M319" s="8"/>
    </row>
    <row r="320" spans="5:13" s="5" customFormat="1" x14ac:dyDescent="0.2">
      <c r="E320" s="60"/>
      <c r="I320" s="60"/>
      <c r="K320" s="10"/>
      <c r="L320" s="10"/>
      <c r="M320" s="8"/>
    </row>
    <row r="321" spans="5:13" s="5" customFormat="1" x14ac:dyDescent="0.2">
      <c r="E321" s="60"/>
      <c r="I321" s="60"/>
      <c r="K321" s="10"/>
      <c r="L321" s="10"/>
      <c r="M321" s="8"/>
    </row>
    <row r="322" spans="5:13" s="5" customFormat="1" x14ac:dyDescent="0.2">
      <c r="E322" s="60"/>
      <c r="I322" s="60"/>
      <c r="K322" s="10"/>
      <c r="L322" s="10"/>
      <c r="M322" s="8"/>
    </row>
    <row r="323" spans="5:13" s="5" customFormat="1" x14ac:dyDescent="0.2">
      <c r="E323" s="60"/>
      <c r="I323" s="60"/>
      <c r="K323" s="10"/>
      <c r="L323" s="10"/>
      <c r="M323" s="8"/>
    </row>
    <row r="324" spans="5:13" s="5" customFormat="1" x14ac:dyDescent="0.2">
      <c r="E324" s="60"/>
      <c r="I324" s="60"/>
      <c r="K324" s="10"/>
      <c r="L324" s="10"/>
      <c r="M324" s="8"/>
    </row>
    <row r="325" spans="5:13" s="5" customFormat="1" x14ac:dyDescent="0.2">
      <c r="E325" s="60"/>
      <c r="I325" s="60"/>
      <c r="K325" s="10"/>
      <c r="L325" s="10"/>
      <c r="M325" s="8"/>
    </row>
    <row r="326" spans="5:13" s="5" customFormat="1" x14ac:dyDescent="0.2">
      <c r="E326" s="60"/>
      <c r="I326" s="60"/>
      <c r="K326" s="10"/>
      <c r="L326" s="10"/>
      <c r="M326" s="8"/>
    </row>
    <row r="327" spans="5:13" s="5" customFormat="1" x14ac:dyDescent="0.2">
      <c r="E327" s="60"/>
      <c r="I327" s="60"/>
      <c r="K327" s="10"/>
      <c r="L327" s="10"/>
      <c r="M327" s="8"/>
    </row>
    <row r="328" spans="5:13" s="5" customFormat="1" x14ac:dyDescent="0.2">
      <c r="E328" s="60"/>
      <c r="I328" s="60"/>
      <c r="K328" s="10"/>
      <c r="L328" s="10"/>
      <c r="M328" s="8"/>
    </row>
    <row r="329" spans="5:13" s="5" customFormat="1" x14ac:dyDescent="0.2">
      <c r="E329" s="60"/>
      <c r="I329" s="60"/>
      <c r="K329" s="10"/>
      <c r="L329" s="10"/>
      <c r="M329" s="8"/>
    </row>
    <row r="330" spans="5:13" s="5" customFormat="1" x14ac:dyDescent="0.2">
      <c r="E330" s="60"/>
      <c r="I330" s="60"/>
      <c r="K330" s="10"/>
      <c r="L330" s="10"/>
      <c r="M330" s="8"/>
    </row>
    <row r="331" spans="5:13" s="5" customFormat="1" x14ac:dyDescent="0.2">
      <c r="E331" s="60"/>
      <c r="I331" s="60"/>
      <c r="K331" s="10"/>
      <c r="L331" s="10"/>
      <c r="M331" s="8"/>
    </row>
    <row r="332" spans="5:13" s="5" customFormat="1" x14ac:dyDescent="0.2">
      <c r="E332" s="60"/>
      <c r="I332" s="60"/>
      <c r="K332" s="10"/>
      <c r="L332" s="10"/>
      <c r="M332" s="8"/>
    </row>
    <row r="333" spans="5:13" s="5" customFormat="1" x14ac:dyDescent="0.2">
      <c r="E333" s="60"/>
      <c r="I333" s="60"/>
      <c r="K333" s="10"/>
      <c r="L333" s="10"/>
      <c r="M333" s="8"/>
    </row>
    <row r="334" spans="5:13" s="5" customFormat="1" x14ac:dyDescent="0.2">
      <c r="E334" s="60"/>
      <c r="I334" s="60"/>
      <c r="K334" s="10"/>
      <c r="L334" s="10"/>
      <c r="M334" s="8"/>
    </row>
    <row r="335" spans="5:13" s="5" customFormat="1" x14ac:dyDescent="0.2">
      <c r="E335" s="60"/>
      <c r="I335" s="60"/>
      <c r="K335" s="10"/>
      <c r="L335" s="10"/>
      <c r="M335" s="8"/>
    </row>
    <row r="336" spans="5:13" s="5" customFormat="1" x14ac:dyDescent="0.2">
      <c r="E336" s="60"/>
      <c r="I336" s="60"/>
      <c r="K336" s="10"/>
      <c r="L336" s="10"/>
      <c r="M336" s="8"/>
    </row>
    <row r="337" spans="5:13" s="5" customFormat="1" x14ac:dyDescent="0.2">
      <c r="E337" s="60"/>
      <c r="I337" s="60"/>
      <c r="K337" s="10"/>
      <c r="L337" s="10"/>
      <c r="M337" s="8"/>
    </row>
    <row r="338" spans="5:13" s="5" customFormat="1" x14ac:dyDescent="0.2">
      <c r="E338" s="60"/>
      <c r="I338" s="60"/>
      <c r="K338" s="10"/>
      <c r="L338" s="10"/>
      <c r="M338" s="8"/>
    </row>
    <row r="339" spans="5:13" s="5" customFormat="1" x14ac:dyDescent="0.2">
      <c r="E339" s="60"/>
      <c r="I339" s="60"/>
      <c r="K339" s="10"/>
      <c r="L339" s="10"/>
      <c r="M339" s="8"/>
    </row>
    <row r="340" spans="5:13" s="5" customFormat="1" x14ac:dyDescent="0.2">
      <c r="E340" s="60"/>
      <c r="I340" s="60"/>
      <c r="K340" s="10"/>
      <c r="L340" s="10"/>
      <c r="M340" s="8"/>
    </row>
    <row r="341" spans="5:13" s="5" customFormat="1" x14ac:dyDescent="0.2">
      <c r="E341" s="60"/>
      <c r="I341" s="60"/>
      <c r="K341" s="10"/>
      <c r="L341" s="10"/>
      <c r="M341" s="8"/>
    </row>
    <row r="342" spans="5:13" s="5" customFormat="1" x14ac:dyDescent="0.2">
      <c r="E342" s="60"/>
      <c r="I342" s="60"/>
      <c r="K342" s="10"/>
      <c r="L342" s="10"/>
      <c r="M342" s="8"/>
    </row>
    <row r="343" spans="5:13" s="5" customFormat="1" x14ac:dyDescent="0.2">
      <c r="E343" s="60"/>
      <c r="I343" s="60"/>
      <c r="K343" s="10"/>
      <c r="L343" s="10"/>
      <c r="M343" s="8"/>
    </row>
    <row r="344" spans="5:13" s="5" customFormat="1" x14ac:dyDescent="0.2">
      <c r="E344" s="60"/>
      <c r="I344" s="60"/>
      <c r="K344" s="10"/>
      <c r="L344" s="10"/>
      <c r="M344" s="8"/>
    </row>
    <row r="345" spans="5:13" s="5" customFormat="1" x14ac:dyDescent="0.2">
      <c r="E345" s="60"/>
      <c r="I345" s="60"/>
      <c r="K345" s="10"/>
      <c r="L345" s="10"/>
      <c r="M345" s="8"/>
    </row>
    <row r="346" spans="5:13" s="5" customFormat="1" x14ac:dyDescent="0.2">
      <c r="E346" s="60"/>
      <c r="I346" s="60"/>
      <c r="K346" s="10"/>
      <c r="L346" s="10"/>
      <c r="M346" s="8"/>
    </row>
    <row r="347" spans="5:13" s="5" customFormat="1" x14ac:dyDescent="0.2">
      <c r="E347" s="60"/>
      <c r="I347" s="60"/>
      <c r="K347" s="10"/>
      <c r="L347" s="10"/>
      <c r="M347" s="8"/>
    </row>
    <row r="348" spans="5:13" s="5" customFormat="1" x14ac:dyDescent="0.2">
      <c r="E348" s="60"/>
      <c r="I348" s="60"/>
      <c r="K348" s="10"/>
      <c r="L348" s="10"/>
      <c r="M348" s="8"/>
    </row>
    <row r="349" spans="5:13" s="5" customFormat="1" x14ac:dyDescent="0.2">
      <c r="E349" s="60"/>
      <c r="I349" s="60"/>
      <c r="K349" s="10"/>
      <c r="L349" s="10"/>
      <c r="M349" s="8"/>
    </row>
    <row r="350" spans="5:13" s="5" customFormat="1" x14ac:dyDescent="0.2">
      <c r="E350" s="60"/>
      <c r="I350" s="60"/>
      <c r="K350" s="10"/>
      <c r="L350" s="10"/>
      <c r="M350" s="8"/>
    </row>
    <row r="351" spans="5:13" s="5" customFormat="1" x14ac:dyDescent="0.2">
      <c r="E351" s="60"/>
      <c r="I351" s="60"/>
      <c r="K351" s="10"/>
      <c r="L351" s="10"/>
      <c r="M351" s="8"/>
    </row>
    <row r="352" spans="5:13" s="5" customFormat="1" x14ac:dyDescent="0.2">
      <c r="E352" s="60"/>
      <c r="I352" s="60"/>
      <c r="K352" s="10"/>
      <c r="L352" s="10"/>
      <c r="M352" s="8"/>
    </row>
    <row r="353" spans="5:13" s="5" customFormat="1" x14ac:dyDescent="0.2">
      <c r="E353" s="60"/>
      <c r="I353" s="60"/>
      <c r="K353" s="10"/>
      <c r="L353" s="10"/>
      <c r="M353" s="8"/>
    </row>
    <row r="354" spans="5:13" s="5" customFormat="1" x14ac:dyDescent="0.2">
      <c r="E354" s="60"/>
      <c r="I354" s="60"/>
      <c r="K354" s="10"/>
      <c r="L354" s="10"/>
      <c r="M354" s="8"/>
    </row>
    <row r="355" spans="5:13" s="5" customFormat="1" x14ac:dyDescent="0.2">
      <c r="E355" s="60"/>
      <c r="I355" s="60"/>
      <c r="K355" s="10"/>
      <c r="L355" s="10"/>
      <c r="M355" s="8"/>
    </row>
    <row r="356" spans="5:13" s="5" customFormat="1" x14ac:dyDescent="0.2">
      <c r="E356" s="60"/>
      <c r="I356" s="60"/>
      <c r="K356" s="10"/>
      <c r="L356" s="10"/>
      <c r="M356" s="8"/>
    </row>
    <row r="357" spans="5:13" s="5" customFormat="1" x14ac:dyDescent="0.2">
      <c r="E357" s="60"/>
      <c r="I357" s="60"/>
      <c r="K357" s="10"/>
      <c r="L357" s="10"/>
      <c r="M357" s="8"/>
    </row>
    <row r="358" spans="5:13" s="5" customFormat="1" x14ac:dyDescent="0.2">
      <c r="E358" s="60"/>
      <c r="I358" s="60"/>
      <c r="K358" s="10"/>
      <c r="L358" s="10"/>
      <c r="M358" s="8"/>
    </row>
    <row r="359" spans="5:13" s="5" customFormat="1" x14ac:dyDescent="0.2">
      <c r="E359" s="60"/>
      <c r="I359" s="60"/>
      <c r="K359" s="10"/>
      <c r="L359" s="10"/>
      <c r="M359" s="8"/>
    </row>
    <row r="360" spans="5:13" s="5" customFormat="1" x14ac:dyDescent="0.2">
      <c r="E360" s="60"/>
      <c r="I360" s="60"/>
      <c r="K360" s="10"/>
      <c r="L360" s="10"/>
      <c r="M360" s="8"/>
    </row>
    <row r="361" spans="5:13" s="5" customFormat="1" x14ac:dyDescent="0.2">
      <c r="E361" s="60"/>
      <c r="I361" s="60"/>
      <c r="K361" s="10"/>
      <c r="L361" s="10"/>
      <c r="M361" s="8"/>
    </row>
    <row r="362" spans="5:13" s="5" customFormat="1" x14ac:dyDescent="0.2">
      <c r="E362" s="60"/>
      <c r="I362" s="60"/>
      <c r="K362" s="10"/>
      <c r="L362" s="10"/>
      <c r="M362" s="8"/>
    </row>
    <row r="363" spans="5:13" s="5" customFormat="1" x14ac:dyDescent="0.2">
      <c r="E363" s="60"/>
      <c r="I363" s="60"/>
      <c r="K363" s="10"/>
      <c r="L363" s="10"/>
      <c r="M363" s="8"/>
    </row>
    <row r="364" spans="5:13" s="5" customFormat="1" x14ac:dyDescent="0.2">
      <c r="E364" s="60"/>
      <c r="I364" s="60"/>
      <c r="K364" s="10"/>
      <c r="L364" s="10"/>
      <c r="M364" s="8"/>
    </row>
    <row r="365" spans="5:13" s="5" customFormat="1" x14ac:dyDescent="0.2">
      <c r="E365" s="60"/>
      <c r="I365" s="60"/>
      <c r="K365" s="10"/>
      <c r="L365" s="10"/>
      <c r="M365" s="8"/>
    </row>
    <row r="366" spans="5:13" s="5" customFormat="1" x14ac:dyDescent="0.2">
      <c r="E366" s="60"/>
      <c r="I366" s="60"/>
      <c r="K366" s="10"/>
      <c r="L366" s="10"/>
      <c r="M366" s="8"/>
    </row>
    <row r="367" spans="5:13" s="5" customFormat="1" x14ac:dyDescent="0.2">
      <c r="E367" s="60"/>
      <c r="I367" s="60"/>
      <c r="K367" s="10"/>
      <c r="L367" s="10"/>
      <c r="M367" s="8"/>
    </row>
    <row r="368" spans="5:13" s="5" customFormat="1" x14ac:dyDescent="0.2">
      <c r="E368" s="60"/>
      <c r="I368" s="60"/>
      <c r="K368" s="10"/>
      <c r="L368" s="10"/>
      <c r="M368" s="8"/>
    </row>
    <row r="369" spans="5:13" s="5" customFormat="1" x14ac:dyDescent="0.2">
      <c r="E369" s="60"/>
      <c r="I369" s="60"/>
      <c r="K369" s="10"/>
      <c r="L369" s="10"/>
      <c r="M369" s="8"/>
    </row>
    <row r="370" spans="5:13" s="5" customFormat="1" x14ac:dyDescent="0.2">
      <c r="E370" s="60"/>
      <c r="I370" s="60"/>
      <c r="K370" s="10"/>
      <c r="L370" s="10"/>
      <c r="M370" s="8"/>
    </row>
    <row r="371" spans="5:13" s="5" customFormat="1" x14ac:dyDescent="0.2">
      <c r="E371" s="60"/>
      <c r="I371" s="60"/>
      <c r="K371" s="10"/>
      <c r="L371" s="10"/>
      <c r="M371" s="8"/>
    </row>
    <row r="372" spans="5:13" s="5" customFormat="1" x14ac:dyDescent="0.2">
      <c r="E372" s="60"/>
      <c r="I372" s="60"/>
      <c r="K372" s="10"/>
      <c r="L372" s="10"/>
      <c r="M372" s="8"/>
    </row>
    <row r="373" spans="5:13" s="5" customFormat="1" x14ac:dyDescent="0.2">
      <c r="E373" s="60"/>
      <c r="I373" s="60"/>
      <c r="K373" s="10"/>
      <c r="L373" s="10"/>
      <c r="M373" s="8"/>
    </row>
    <row r="374" spans="5:13" s="5" customFormat="1" x14ac:dyDescent="0.2">
      <c r="E374" s="60"/>
      <c r="I374" s="60"/>
      <c r="K374" s="10"/>
      <c r="L374" s="10"/>
      <c r="M374" s="8"/>
    </row>
    <row r="375" spans="5:13" s="5" customFormat="1" x14ac:dyDescent="0.2">
      <c r="E375" s="60"/>
      <c r="I375" s="60"/>
      <c r="K375" s="10"/>
      <c r="L375" s="10"/>
      <c r="M375" s="8"/>
    </row>
    <row r="376" spans="5:13" s="5" customFormat="1" x14ac:dyDescent="0.2">
      <c r="E376" s="60"/>
      <c r="I376" s="60"/>
      <c r="K376" s="10"/>
      <c r="L376" s="10"/>
      <c r="M376" s="8"/>
    </row>
    <row r="377" spans="5:13" s="5" customFormat="1" x14ac:dyDescent="0.2">
      <c r="E377" s="60"/>
      <c r="I377" s="60"/>
      <c r="K377" s="10"/>
      <c r="L377" s="10"/>
      <c r="M377" s="8"/>
    </row>
    <row r="378" spans="5:13" s="5" customFormat="1" x14ac:dyDescent="0.2">
      <c r="E378" s="60"/>
      <c r="I378" s="60"/>
      <c r="K378" s="10"/>
      <c r="L378" s="10"/>
      <c r="M378" s="8"/>
    </row>
    <row r="379" spans="5:13" s="5" customFormat="1" x14ac:dyDescent="0.2">
      <c r="E379" s="60"/>
      <c r="I379" s="60"/>
      <c r="K379" s="10"/>
      <c r="L379" s="10"/>
      <c r="M379" s="8"/>
    </row>
    <row r="380" spans="5:13" s="5" customFormat="1" x14ac:dyDescent="0.2">
      <c r="E380" s="60"/>
      <c r="I380" s="60"/>
      <c r="K380" s="10"/>
      <c r="L380" s="10"/>
      <c r="M380" s="8"/>
    </row>
    <row r="381" spans="5:13" s="5" customFormat="1" x14ac:dyDescent="0.2">
      <c r="E381" s="60"/>
      <c r="I381" s="60"/>
      <c r="K381" s="10"/>
      <c r="L381" s="10"/>
      <c r="M381" s="8"/>
    </row>
    <row r="382" spans="5:13" s="5" customFormat="1" x14ac:dyDescent="0.2">
      <c r="E382" s="60"/>
      <c r="I382" s="60"/>
      <c r="K382" s="10"/>
      <c r="L382" s="10"/>
      <c r="M382" s="8"/>
    </row>
    <row r="383" spans="5:13" s="5" customFormat="1" x14ac:dyDescent="0.2">
      <c r="E383" s="60"/>
      <c r="I383" s="60"/>
      <c r="K383" s="10"/>
      <c r="L383" s="10"/>
      <c r="M383" s="8"/>
    </row>
    <row r="384" spans="5:13" s="5" customFormat="1" x14ac:dyDescent="0.2">
      <c r="E384" s="60"/>
      <c r="I384" s="60"/>
      <c r="K384" s="10"/>
      <c r="L384" s="10"/>
      <c r="M384" s="8"/>
    </row>
    <row r="385" spans="5:13" s="5" customFormat="1" x14ac:dyDescent="0.2">
      <c r="E385" s="60"/>
      <c r="I385" s="60"/>
      <c r="K385" s="10"/>
      <c r="L385" s="10"/>
      <c r="M385" s="8"/>
    </row>
    <row r="386" spans="5:13" s="5" customFormat="1" x14ac:dyDescent="0.2">
      <c r="E386" s="60"/>
      <c r="I386" s="60"/>
      <c r="K386" s="10"/>
      <c r="L386" s="10"/>
      <c r="M386" s="8"/>
    </row>
    <row r="387" spans="5:13" s="5" customFormat="1" x14ac:dyDescent="0.2">
      <c r="E387" s="60"/>
      <c r="I387" s="60"/>
      <c r="K387" s="10"/>
      <c r="L387" s="10"/>
      <c r="M387" s="8"/>
    </row>
    <row r="388" spans="5:13" s="5" customFormat="1" x14ac:dyDescent="0.2">
      <c r="E388" s="60"/>
      <c r="I388" s="60"/>
      <c r="K388" s="10"/>
      <c r="L388" s="10"/>
      <c r="M388" s="8"/>
    </row>
    <row r="389" spans="5:13" s="5" customFormat="1" x14ac:dyDescent="0.2">
      <c r="E389" s="60"/>
      <c r="I389" s="60"/>
      <c r="K389" s="10"/>
      <c r="L389" s="10"/>
      <c r="M389" s="8"/>
    </row>
    <row r="390" spans="5:13" s="5" customFormat="1" x14ac:dyDescent="0.2">
      <c r="E390" s="60"/>
      <c r="I390" s="60"/>
      <c r="K390" s="10"/>
      <c r="L390" s="10"/>
      <c r="M390" s="8"/>
    </row>
    <row r="391" spans="5:13" s="5" customFormat="1" x14ac:dyDescent="0.2">
      <c r="E391" s="60"/>
      <c r="I391" s="60"/>
      <c r="K391" s="10"/>
      <c r="L391" s="10"/>
      <c r="M391" s="8"/>
    </row>
    <row r="392" spans="5:13" s="5" customFormat="1" x14ac:dyDescent="0.2">
      <c r="E392" s="60"/>
      <c r="I392" s="60"/>
      <c r="K392" s="10"/>
      <c r="L392" s="10"/>
      <c r="M392" s="8"/>
    </row>
    <row r="393" spans="5:13" s="5" customFormat="1" x14ac:dyDescent="0.2">
      <c r="E393" s="60"/>
      <c r="I393" s="60"/>
      <c r="K393" s="10"/>
      <c r="L393" s="10"/>
      <c r="M393" s="8"/>
    </row>
    <row r="394" spans="5:13" s="5" customFormat="1" x14ac:dyDescent="0.2">
      <c r="E394" s="60"/>
      <c r="I394" s="60"/>
      <c r="K394" s="10"/>
      <c r="L394" s="10"/>
      <c r="M394" s="8"/>
    </row>
    <row r="395" spans="5:13" s="5" customFormat="1" x14ac:dyDescent="0.2">
      <c r="E395" s="60"/>
      <c r="I395" s="60"/>
      <c r="K395" s="10"/>
      <c r="L395" s="10"/>
      <c r="M395" s="8"/>
    </row>
    <row r="396" spans="5:13" s="5" customFormat="1" x14ac:dyDescent="0.2">
      <c r="E396" s="60"/>
      <c r="I396" s="60"/>
      <c r="K396" s="10"/>
      <c r="L396" s="10"/>
      <c r="M396" s="8"/>
    </row>
    <row r="397" spans="5:13" s="5" customFormat="1" x14ac:dyDescent="0.2">
      <c r="E397" s="60"/>
      <c r="I397" s="60"/>
      <c r="K397" s="10"/>
      <c r="L397" s="10"/>
      <c r="M397" s="8"/>
    </row>
    <row r="398" spans="5:13" s="5" customFormat="1" x14ac:dyDescent="0.2">
      <c r="E398" s="60"/>
      <c r="I398" s="60"/>
      <c r="K398" s="10"/>
      <c r="L398" s="10"/>
      <c r="M398" s="8"/>
    </row>
    <row r="399" spans="5:13" s="5" customFormat="1" x14ac:dyDescent="0.2">
      <c r="E399" s="60"/>
      <c r="I399" s="60"/>
      <c r="K399" s="10"/>
      <c r="L399" s="10"/>
      <c r="M399" s="8"/>
    </row>
    <row r="400" spans="5:13" s="5" customFormat="1" x14ac:dyDescent="0.2">
      <c r="E400" s="60"/>
      <c r="I400" s="60"/>
      <c r="K400" s="10"/>
      <c r="L400" s="10"/>
      <c r="M400" s="8"/>
    </row>
    <row r="401" spans="5:13" s="5" customFormat="1" x14ac:dyDescent="0.2">
      <c r="E401" s="60"/>
      <c r="I401" s="60"/>
      <c r="K401" s="10"/>
      <c r="L401" s="10"/>
      <c r="M401" s="8"/>
    </row>
    <row r="402" spans="5:13" s="5" customFormat="1" x14ac:dyDescent="0.2">
      <c r="E402" s="60"/>
      <c r="I402" s="60"/>
      <c r="K402" s="10"/>
      <c r="L402" s="10"/>
      <c r="M402" s="8"/>
    </row>
    <row r="403" spans="5:13" s="5" customFormat="1" x14ac:dyDescent="0.2">
      <c r="E403" s="60"/>
      <c r="I403" s="60"/>
      <c r="K403" s="10"/>
      <c r="L403" s="10"/>
      <c r="M403" s="8"/>
    </row>
    <row r="404" spans="5:13" s="5" customFormat="1" x14ac:dyDescent="0.2">
      <c r="E404" s="60"/>
      <c r="I404" s="60"/>
      <c r="K404" s="10"/>
      <c r="L404" s="10"/>
      <c r="M404" s="8"/>
    </row>
    <row r="405" spans="5:13" s="5" customFormat="1" x14ac:dyDescent="0.2">
      <c r="E405" s="60"/>
      <c r="I405" s="60"/>
      <c r="K405" s="10"/>
      <c r="L405" s="10"/>
      <c r="M405" s="8"/>
    </row>
    <row r="406" spans="5:13" s="5" customFormat="1" x14ac:dyDescent="0.2">
      <c r="E406" s="60"/>
      <c r="I406" s="60"/>
      <c r="K406" s="10"/>
      <c r="L406" s="10"/>
      <c r="M406" s="8"/>
    </row>
    <row r="407" spans="5:13" s="5" customFormat="1" x14ac:dyDescent="0.2">
      <c r="E407" s="60"/>
      <c r="I407" s="60"/>
      <c r="K407" s="10"/>
      <c r="L407" s="10"/>
      <c r="M407" s="8"/>
    </row>
    <row r="408" spans="5:13" s="5" customFormat="1" x14ac:dyDescent="0.2">
      <c r="E408" s="60"/>
      <c r="I408" s="60"/>
      <c r="K408" s="10"/>
      <c r="L408" s="10"/>
      <c r="M408" s="8"/>
    </row>
    <row r="409" spans="5:13" s="5" customFormat="1" x14ac:dyDescent="0.2">
      <c r="E409" s="60"/>
      <c r="I409" s="60"/>
      <c r="K409" s="10"/>
      <c r="L409" s="10"/>
      <c r="M409" s="8"/>
    </row>
    <row r="410" spans="5:13" s="5" customFormat="1" x14ac:dyDescent="0.2">
      <c r="E410" s="60"/>
      <c r="I410" s="60"/>
      <c r="K410" s="10"/>
      <c r="L410" s="10"/>
      <c r="M410" s="8"/>
    </row>
    <row r="411" spans="5:13" s="5" customFormat="1" x14ac:dyDescent="0.2">
      <c r="E411" s="60"/>
      <c r="I411" s="60"/>
      <c r="K411" s="10"/>
      <c r="L411" s="10"/>
      <c r="M411" s="8"/>
    </row>
    <row r="412" spans="5:13" s="5" customFormat="1" x14ac:dyDescent="0.2">
      <c r="E412" s="60"/>
      <c r="I412" s="60"/>
      <c r="K412" s="10"/>
      <c r="L412" s="10"/>
      <c r="M412" s="8"/>
    </row>
    <row r="413" spans="5:13" s="5" customFormat="1" x14ac:dyDescent="0.2">
      <c r="E413" s="60"/>
      <c r="I413" s="60"/>
      <c r="K413" s="10"/>
      <c r="L413" s="10"/>
      <c r="M413" s="8"/>
    </row>
    <row r="414" spans="5:13" s="5" customFormat="1" x14ac:dyDescent="0.2">
      <c r="E414" s="60"/>
      <c r="I414" s="60"/>
      <c r="K414" s="10"/>
      <c r="L414" s="10"/>
      <c r="M414" s="8"/>
    </row>
    <row r="415" spans="5:13" s="5" customFormat="1" x14ac:dyDescent="0.2">
      <c r="E415" s="60"/>
      <c r="I415" s="60"/>
      <c r="K415" s="10"/>
      <c r="L415" s="10"/>
      <c r="M415" s="8"/>
    </row>
    <row r="416" spans="5:13" s="5" customFormat="1" x14ac:dyDescent="0.2">
      <c r="E416" s="60"/>
      <c r="I416" s="60"/>
      <c r="K416" s="10"/>
      <c r="L416" s="10"/>
      <c r="M416" s="8"/>
    </row>
    <row r="417" spans="5:13" s="5" customFormat="1" x14ac:dyDescent="0.2">
      <c r="E417" s="60"/>
      <c r="I417" s="60"/>
      <c r="K417" s="10"/>
      <c r="L417" s="10"/>
      <c r="M417" s="8"/>
    </row>
    <row r="418" spans="5:13" s="5" customFormat="1" x14ac:dyDescent="0.2">
      <c r="E418" s="60"/>
      <c r="I418" s="60"/>
      <c r="K418" s="10"/>
      <c r="L418" s="10"/>
      <c r="M418" s="8"/>
    </row>
    <row r="419" spans="5:13" s="5" customFormat="1" x14ac:dyDescent="0.2">
      <c r="E419" s="60"/>
      <c r="I419" s="60"/>
      <c r="K419" s="10"/>
      <c r="L419" s="10"/>
      <c r="M419" s="8"/>
    </row>
    <row r="420" spans="5:13" s="5" customFormat="1" x14ac:dyDescent="0.2">
      <c r="E420" s="60"/>
      <c r="I420" s="60"/>
      <c r="K420" s="10"/>
      <c r="L420" s="10"/>
      <c r="M420" s="8"/>
    </row>
    <row r="421" spans="5:13" s="5" customFormat="1" x14ac:dyDescent="0.2">
      <c r="E421" s="60"/>
      <c r="I421" s="60"/>
      <c r="K421" s="10"/>
      <c r="L421" s="10"/>
      <c r="M421" s="8"/>
    </row>
    <row r="422" spans="5:13" s="5" customFormat="1" x14ac:dyDescent="0.2">
      <c r="E422" s="60"/>
      <c r="I422" s="60"/>
      <c r="K422" s="10"/>
      <c r="L422" s="10"/>
      <c r="M422" s="8"/>
    </row>
    <row r="423" spans="5:13" s="5" customFormat="1" x14ac:dyDescent="0.2">
      <c r="E423" s="60"/>
      <c r="I423" s="60"/>
      <c r="K423" s="10"/>
      <c r="L423" s="10"/>
      <c r="M423" s="8"/>
    </row>
    <row r="424" spans="5:13" s="5" customFormat="1" x14ac:dyDescent="0.2">
      <c r="E424" s="60"/>
      <c r="I424" s="60"/>
      <c r="K424" s="10"/>
      <c r="L424" s="10"/>
      <c r="M424" s="8"/>
    </row>
    <row r="425" spans="5:13" s="5" customFormat="1" x14ac:dyDescent="0.2">
      <c r="E425" s="60"/>
      <c r="I425" s="60"/>
      <c r="K425" s="10"/>
      <c r="L425" s="10"/>
      <c r="M425" s="8"/>
    </row>
    <row r="426" spans="5:13" s="5" customFormat="1" x14ac:dyDescent="0.2">
      <c r="E426" s="60"/>
      <c r="I426" s="60"/>
      <c r="K426" s="10"/>
      <c r="L426" s="10"/>
      <c r="M426" s="8"/>
    </row>
    <row r="427" spans="5:13" s="5" customFormat="1" x14ac:dyDescent="0.2">
      <c r="E427" s="60"/>
      <c r="I427" s="60"/>
      <c r="K427" s="10"/>
      <c r="L427" s="10"/>
      <c r="M427" s="8"/>
    </row>
    <row r="428" spans="5:13" s="5" customFormat="1" x14ac:dyDescent="0.2">
      <c r="E428" s="60"/>
      <c r="I428" s="60"/>
      <c r="K428" s="10"/>
      <c r="L428" s="10"/>
      <c r="M428" s="8"/>
    </row>
    <row r="429" spans="5:13" s="5" customFormat="1" x14ac:dyDescent="0.2">
      <c r="E429" s="60"/>
      <c r="I429" s="60"/>
      <c r="K429" s="10"/>
      <c r="L429" s="10"/>
      <c r="M429" s="8"/>
    </row>
    <row r="430" spans="5:13" s="5" customFormat="1" x14ac:dyDescent="0.2">
      <c r="E430" s="60"/>
      <c r="I430" s="60"/>
      <c r="K430" s="10"/>
      <c r="L430" s="10"/>
      <c r="M430" s="8"/>
    </row>
    <row r="431" spans="5:13" s="5" customFormat="1" x14ac:dyDescent="0.2">
      <c r="E431" s="60"/>
      <c r="I431" s="60"/>
      <c r="K431" s="10"/>
      <c r="L431" s="10"/>
      <c r="M431" s="8"/>
    </row>
    <row r="432" spans="5:13" s="5" customFormat="1" x14ac:dyDescent="0.2">
      <c r="E432" s="60"/>
      <c r="I432" s="60"/>
      <c r="K432" s="10"/>
      <c r="L432" s="10"/>
      <c r="M432" s="8"/>
    </row>
    <row r="433" spans="5:13" s="5" customFormat="1" x14ac:dyDescent="0.2">
      <c r="E433" s="60"/>
      <c r="I433" s="60"/>
      <c r="K433" s="10"/>
      <c r="L433" s="10"/>
      <c r="M43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30" zoomScaleNormal="130" zoomScalePageLayoutView="130" workbookViewId="0">
      <selection activeCell="H6" sqref="H6"/>
    </sheetView>
  </sheetViews>
  <sheetFormatPr baseColWidth="10" defaultColWidth="11.1640625" defaultRowHeight="16" x14ac:dyDescent="0.2"/>
  <cols>
    <col min="9" max="12" width="15.83203125" customWidth="1"/>
  </cols>
  <sheetData>
    <row r="1" spans="1:12" ht="16" customHeight="1" x14ac:dyDescent="0.2">
      <c r="A1" s="75" t="s">
        <v>38</v>
      </c>
      <c r="B1" s="78" t="s">
        <v>64</v>
      </c>
      <c r="C1" s="79"/>
      <c r="D1" s="79"/>
      <c r="E1" s="79"/>
      <c r="F1" s="79"/>
      <c r="G1" s="80"/>
      <c r="H1" s="84" t="s">
        <v>39</v>
      </c>
      <c r="I1" s="87" t="s">
        <v>40</v>
      </c>
      <c r="J1" s="87"/>
      <c r="K1" s="88"/>
      <c r="L1" s="89"/>
    </row>
    <row r="2" spans="1:12" ht="16" customHeight="1" x14ac:dyDescent="0.2">
      <c r="A2" s="76"/>
      <c r="B2" s="81"/>
      <c r="C2" s="82"/>
      <c r="D2" s="82"/>
      <c r="E2" s="82"/>
      <c r="F2" s="82"/>
      <c r="G2" s="83"/>
      <c r="H2" s="85"/>
      <c r="I2" s="90" t="s">
        <v>41</v>
      </c>
      <c r="J2" s="91"/>
      <c r="K2" s="92" t="s">
        <v>42</v>
      </c>
      <c r="L2" s="93"/>
    </row>
    <row r="3" spans="1:12" ht="91" thickBot="1" x14ac:dyDescent="0.25">
      <c r="A3" s="77"/>
      <c r="B3" s="23">
        <v>1</v>
      </c>
      <c r="C3" s="24">
        <v>2</v>
      </c>
      <c r="D3" s="24">
        <v>3</v>
      </c>
      <c r="E3" s="24">
        <v>4</v>
      </c>
      <c r="F3" s="24">
        <v>5</v>
      </c>
      <c r="G3" s="25">
        <v>6</v>
      </c>
      <c r="H3" s="86"/>
      <c r="I3" s="26" t="s">
        <v>43</v>
      </c>
      <c r="J3" s="26" t="s">
        <v>44</v>
      </c>
      <c r="K3" s="24" t="s">
        <v>45</v>
      </c>
      <c r="L3" s="25" t="s">
        <v>46</v>
      </c>
    </row>
    <row r="4" spans="1:12" ht="17" thickBot="1" x14ac:dyDescent="0.25">
      <c r="A4" s="27" t="s">
        <v>47</v>
      </c>
      <c r="B4" s="28">
        <v>500</v>
      </c>
      <c r="C4" s="29">
        <v>800</v>
      </c>
      <c r="D4" s="29">
        <v>1100</v>
      </c>
      <c r="E4" s="29">
        <v>1500</v>
      </c>
      <c r="F4" s="29">
        <v>1800</v>
      </c>
      <c r="G4" s="30">
        <v>2000</v>
      </c>
      <c r="H4" s="31">
        <v>9.5000000000000001E-2</v>
      </c>
      <c r="I4" s="32">
        <v>4.9098700000000002E-2</v>
      </c>
      <c r="J4" s="32">
        <f>I4*0.925</f>
        <v>4.5416297500000001E-2</v>
      </c>
      <c r="K4" s="33">
        <v>0.95</v>
      </c>
      <c r="L4" s="34">
        <v>1.04</v>
      </c>
    </row>
    <row r="5" spans="1:12" ht="17" thickBot="1" x14ac:dyDescent="0.25">
      <c r="A5" s="35" t="s">
        <v>48</v>
      </c>
      <c r="B5" s="36">
        <v>350</v>
      </c>
      <c r="C5" s="37">
        <v>500</v>
      </c>
      <c r="D5" s="37">
        <v>700</v>
      </c>
      <c r="E5" s="37">
        <v>850</v>
      </c>
      <c r="F5" s="37">
        <v>1000</v>
      </c>
      <c r="G5" s="38">
        <v>1200</v>
      </c>
      <c r="H5" s="31">
        <v>0.1</v>
      </c>
      <c r="I5" s="39">
        <v>4.8932099999999999E-2</v>
      </c>
      <c r="J5" s="32">
        <f>I5*0.915</f>
        <v>4.4772871499999999E-2</v>
      </c>
      <c r="K5" s="40">
        <v>0.97</v>
      </c>
      <c r="L5" s="41">
        <v>1.0249999999999999</v>
      </c>
    </row>
    <row r="6" spans="1:12" ht="17" thickBot="1" x14ac:dyDescent="0.25">
      <c r="A6" s="27" t="s">
        <v>49</v>
      </c>
      <c r="B6" s="28">
        <v>400</v>
      </c>
      <c r="C6" s="29">
        <v>600</v>
      </c>
      <c r="D6" s="29">
        <v>800</v>
      </c>
      <c r="E6" s="29">
        <v>1000</v>
      </c>
      <c r="F6" s="29">
        <v>1300</v>
      </c>
      <c r="G6" s="30">
        <v>1500</v>
      </c>
      <c r="H6" s="31">
        <v>0.09</v>
      </c>
      <c r="I6" s="32">
        <v>4.9099999999999998E-2</v>
      </c>
      <c r="J6" s="32">
        <f>I6*0.93</f>
        <v>4.5663000000000002E-2</v>
      </c>
      <c r="K6" s="33">
        <v>0.98</v>
      </c>
      <c r="L6" s="34">
        <v>1.03</v>
      </c>
    </row>
    <row r="7" spans="1:12" ht="17" thickBot="1" x14ac:dyDescent="0.25">
      <c r="A7" s="35" t="s">
        <v>50</v>
      </c>
      <c r="B7" s="36">
        <v>2000</v>
      </c>
      <c r="C7" s="37">
        <v>2500</v>
      </c>
      <c r="D7" s="37">
        <v>3500</v>
      </c>
      <c r="E7" s="37">
        <v>4500</v>
      </c>
      <c r="F7" s="37">
        <v>6000</v>
      </c>
      <c r="G7" s="38">
        <v>7500</v>
      </c>
      <c r="H7" s="31">
        <v>0.11</v>
      </c>
      <c r="I7" s="39">
        <v>4.7856700000000002E-2</v>
      </c>
      <c r="J7" s="32">
        <f>I7*0.8</f>
        <v>3.8285360000000004E-2</v>
      </c>
      <c r="K7" s="40">
        <v>1.1100000000000001</v>
      </c>
      <c r="L7" s="41">
        <v>1.1000000000000001</v>
      </c>
    </row>
    <row r="8" spans="1:12" ht="17" thickBot="1" x14ac:dyDescent="0.25">
      <c r="A8" s="27" t="s">
        <v>51</v>
      </c>
      <c r="B8" s="28">
        <v>5000</v>
      </c>
      <c r="C8" s="29">
        <v>7000</v>
      </c>
      <c r="D8" s="29">
        <v>9000</v>
      </c>
      <c r="E8" s="29">
        <v>11000</v>
      </c>
      <c r="F8" s="29">
        <v>13000</v>
      </c>
      <c r="G8" s="30">
        <v>16000</v>
      </c>
      <c r="H8" s="31">
        <v>0.108</v>
      </c>
      <c r="I8" s="32">
        <v>4.9012300000000002E-2</v>
      </c>
      <c r="J8" s="32">
        <f>I8*0.94</f>
        <v>4.6071561999999996E-2</v>
      </c>
      <c r="K8" s="33">
        <v>1.07</v>
      </c>
      <c r="L8" s="34">
        <v>1.089</v>
      </c>
    </row>
    <row r="9" spans="1:12" ht="17" thickBot="1" x14ac:dyDescent="0.25">
      <c r="A9" s="42" t="s">
        <v>52</v>
      </c>
      <c r="B9" s="43">
        <v>7500</v>
      </c>
      <c r="C9" s="44">
        <v>10000</v>
      </c>
      <c r="D9" s="44">
        <v>12500</v>
      </c>
      <c r="E9" s="44">
        <v>15000</v>
      </c>
      <c r="F9" s="44">
        <v>17500</v>
      </c>
      <c r="G9" s="45">
        <v>20000</v>
      </c>
      <c r="H9" s="31">
        <v>0.10199999999999999</v>
      </c>
      <c r="I9" s="46">
        <v>4.7599900000000001E-2</v>
      </c>
      <c r="J9" s="32">
        <f>I9*0.88</f>
        <v>4.1887911999999999E-2</v>
      </c>
      <c r="K9" s="47">
        <v>0.99</v>
      </c>
      <c r="L9" s="48">
        <v>1.1200000000000001</v>
      </c>
    </row>
  </sheetData>
  <mergeCells count="6">
    <mergeCell ref="A1:A3"/>
    <mergeCell ref="B1:G2"/>
    <mergeCell ref="H1:H3"/>
    <mergeCell ref="I1:L1"/>
    <mergeCell ref="I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G28"/>
  <sheetViews>
    <sheetView workbookViewId="0">
      <selection activeCell="E23" sqref="E23"/>
    </sheetView>
  </sheetViews>
  <sheetFormatPr baseColWidth="10" defaultColWidth="11.1640625" defaultRowHeight="16" x14ac:dyDescent="0.2"/>
  <cols>
    <col min="5" max="5" width="18.5" customWidth="1"/>
    <col min="6" max="6" width="23.5" customWidth="1"/>
    <col min="7" max="10" width="18.5" customWidth="1"/>
  </cols>
  <sheetData>
    <row r="2" spans="2:7" x14ac:dyDescent="0.2">
      <c r="B2" t="s">
        <v>9</v>
      </c>
    </row>
    <row r="4" spans="2:7" x14ac:dyDescent="0.2">
      <c r="B4" s="1" t="s">
        <v>4</v>
      </c>
      <c r="C4" s="1"/>
      <c r="D4" s="1" t="s">
        <v>5</v>
      </c>
      <c r="F4" s="1" t="s">
        <v>4</v>
      </c>
      <c r="G4" s="1" t="s">
        <v>5</v>
      </c>
    </row>
    <row r="5" spans="2:7" x14ac:dyDescent="0.2">
      <c r="B5" s="3"/>
      <c r="C5" s="1"/>
      <c r="D5" s="1" t="s">
        <v>6</v>
      </c>
      <c r="F5" s="3"/>
      <c r="G5" s="1" t="s">
        <v>6</v>
      </c>
    </row>
    <row r="28" spans="6:7" x14ac:dyDescent="0.2">
      <c r="F28" t="s">
        <v>7</v>
      </c>
      <c r="G28">
        <v>269.74</v>
      </c>
    </row>
  </sheetData>
  <phoneticPr fontId="4" type="noConversion"/>
  <pageMargins left="0.7" right="0.7" top="0.75" bottom="0.75" header="0.3" footer="0.3"/>
  <pageSetup paperSize="9" scale="5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mesačná fakturacia</vt:lpstr>
      <vt:lpstr>cennik - dodavatelske tarify</vt:lpstr>
      <vt:lpstr>tabulka tan fi </vt:lpstr>
    </vt:vector>
  </TitlesOfParts>
  <Company>EON-IT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Repáň</dc:creator>
  <cp:lastModifiedBy>Microsoft Office User</cp:lastModifiedBy>
  <dcterms:created xsi:type="dcterms:W3CDTF">2017-01-09T16:48:48Z</dcterms:created>
  <dcterms:modified xsi:type="dcterms:W3CDTF">2017-01-27T18:08:52Z</dcterms:modified>
</cp:coreProperties>
</file>