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2020\OLD NAVY\"/>
    </mc:Choice>
  </mc:AlternateContent>
  <bookViews>
    <workbookView xWindow="0" yWindow="0" windowWidth="20490" windowHeight="7455"/>
  </bookViews>
  <sheets>
    <sheet name="449498-3" sheetId="26" r:id="rId1"/>
    <sheet name="449498-3 TRIM" sheetId="27" r:id="rId2"/>
  </sheets>
  <definedNames>
    <definedName name="_xlnm.Print_Area" localSheetId="0">'449498-3'!$A$1:$L$95</definedName>
    <definedName name="_xlnm.Print_Area" localSheetId="1">'449498-3 TRIM'!$A$1:$L$74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27" l="1"/>
  <c r="L34" i="27"/>
  <c r="L17" i="27"/>
  <c r="L16" i="27"/>
  <c r="J73" i="27" l="1"/>
  <c r="E73" i="27"/>
  <c r="F73" i="27"/>
  <c r="G73" i="27"/>
  <c r="H73" i="27"/>
  <c r="I73" i="27"/>
  <c r="D73" i="27"/>
  <c r="H71" i="27"/>
  <c r="I51" i="27"/>
  <c r="D31" i="27"/>
  <c r="I31" i="27"/>
  <c r="I71" i="27"/>
  <c r="F71" i="27"/>
  <c r="E71" i="27"/>
  <c r="J70" i="27"/>
  <c r="I68" i="27"/>
  <c r="H68" i="27"/>
  <c r="G68" i="27"/>
  <c r="F68" i="27"/>
  <c r="E68" i="27"/>
  <c r="D68" i="27"/>
  <c r="J67" i="27"/>
  <c r="I65" i="27"/>
  <c r="H65" i="27"/>
  <c r="G65" i="27"/>
  <c r="F65" i="27"/>
  <c r="E65" i="27"/>
  <c r="D65" i="27"/>
  <c r="J64" i="27"/>
  <c r="I62" i="27"/>
  <c r="H62" i="27"/>
  <c r="G62" i="27"/>
  <c r="F62" i="27"/>
  <c r="E62" i="27"/>
  <c r="D62" i="27"/>
  <c r="J61" i="27"/>
  <c r="F63" i="27" s="1"/>
  <c r="F51" i="27"/>
  <c r="J50" i="27"/>
  <c r="I48" i="27"/>
  <c r="H48" i="27"/>
  <c r="G48" i="27"/>
  <c r="F48" i="27"/>
  <c r="E48" i="27"/>
  <c r="D48" i="27"/>
  <c r="J47" i="27"/>
  <c r="I45" i="27"/>
  <c r="I53" i="27" s="1"/>
  <c r="H45" i="27"/>
  <c r="G45" i="27"/>
  <c r="F45" i="27"/>
  <c r="F53" i="27" s="1"/>
  <c r="E45" i="27"/>
  <c r="D45" i="27"/>
  <c r="J44" i="27"/>
  <c r="I42" i="27"/>
  <c r="H42" i="27"/>
  <c r="G42" i="27"/>
  <c r="F42" i="27"/>
  <c r="E42" i="27"/>
  <c r="D42" i="27"/>
  <c r="J41" i="27"/>
  <c r="H43" i="27" s="1"/>
  <c r="D37" i="27"/>
  <c r="H31" i="27"/>
  <c r="G31" i="27"/>
  <c r="F31" i="27"/>
  <c r="J30" i="27"/>
  <c r="I28" i="27"/>
  <c r="H28" i="27"/>
  <c r="H33" i="27" s="1"/>
  <c r="G28" i="27"/>
  <c r="F28" i="27"/>
  <c r="F33" i="27" s="1"/>
  <c r="E28" i="27"/>
  <c r="D28" i="27"/>
  <c r="D33" i="27" s="1"/>
  <c r="J27" i="27"/>
  <c r="I25" i="27"/>
  <c r="H25" i="27"/>
  <c r="G25" i="27"/>
  <c r="F25" i="27"/>
  <c r="E25" i="27"/>
  <c r="D25" i="27"/>
  <c r="J24" i="27"/>
  <c r="I26" i="27" s="1"/>
  <c r="I14" i="27"/>
  <c r="H14" i="27"/>
  <c r="G14" i="27"/>
  <c r="F14" i="27"/>
  <c r="E14" i="27"/>
  <c r="D14" i="27"/>
  <c r="J13" i="27"/>
  <c r="I11" i="27"/>
  <c r="H11" i="27"/>
  <c r="G11" i="27"/>
  <c r="F11" i="27"/>
  <c r="E11" i="27"/>
  <c r="D11" i="27"/>
  <c r="J10" i="27"/>
  <c r="I8" i="27"/>
  <c r="H8" i="27"/>
  <c r="G8" i="27"/>
  <c r="F8" i="27"/>
  <c r="E8" i="27"/>
  <c r="D8" i="27"/>
  <c r="J7" i="27"/>
  <c r="I9" i="27" s="1"/>
  <c r="H53" i="27" l="1"/>
  <c r="D53" i="27"/>
  <c r="G71" i="27"/>
  <c r="D71" i="27"/>
  <c r="D16" i="27"/>
  <c r="H16" i="27"/>
  <c r="I33" i="27"/>
  <c r="E46" i="27"/>
  <c r="E49" i="27" s="1"/>
  <c r="I46" i="27"/>
  <c r="I49" i="27" s="1"/>
  <c r="I52" i="27" s="1"/>
  <c r="G33" i="27"/>
  <c r="E33" i="27"/>
  <c r="G37" i="27"/>
  <c r="F43" i="27"/>
  <c r="D66" i="27"/>
  <c r="D69" i="27" s="1"/>
  <c r="G16" i="27"/>
  <c r="G51" i="27"/>
  <c r="G53" i="27" s="1"/>
  <c r="H51" i="27"/>
  <c r="E51" i="27"/>
  <c r="E53" i="27" s="1"/>
  <c r="D51" i="27"/>
  <c r="F16" i="27"/>
  <c r="E16" i="27"/>
  <c r="I16" i="27"/>
  <c r="H66" i="27"/>
  <c r="H69" i="27" s="1"/>
  <c r="H72" i="27" s="1"/>
  <c r="E31" i="27"/>
  <c r="J31" i="27" s="1"/>
  <c r="L30" i="27" s="1"/>
  <c r="G29" i="27"/>
  <c r="G32" i="27" s="1"/>
  <c r="J11" i="27"/>
  <c r="L10" i="27" s="1"/>
  <c r="G12" i="27"/>
  <c r="G15" i="27" s="1"/>
  <c r="F46" i="27"/>
  <c r="F49" i="27" s="1"/>
  <c r="F52" i="27" s="1"/>
  <c r="J14" i="27"/>
  <c r="D12" i="27"/>
  <c r="D15" i="27" s="1"/>
  <c r="H12" i="27"/>
  <c r="H15" i="27" s="1"/>
  <c r="D29" i="27"/>
  <c r="D32" i="27" s="1"/>
  <c r="H29" i="27"/>
  <c r="H32" i="27" s="1"/>
  <c r="G66" i="27"/>
  <c r="G69" i="27" s="1"/>
  <c r="J68" i="27"/>
  <c r="L67" i="27" s="1"/>
  <c r="G46" i="27"/>
  <c r="G49" i="27" s="1"/>
  <c r="J48" i="27"/>
  <c r="L47" i="27" s="1"/>
  <c r="E66" i="27"/>
  <c r="E69" i="27" s="1"/>
  <c r="E72" i="27" s="1"/>
  <c r="I66" i="27"/>
  <c r="I69" i="27" s="1"/>
  <c r="I72" i="27" s="1"/>
  <c r="J8" i="27"/>
  <c r="G3" i="27"/>
  <c r="F9" i="27"/>
  <c r="E12" i="27"/>
  <c r="E15" i="27" s="1"/>
  <c r="I12" i="27"/>
  <c r="I15" i="27" s="1"/>
  <c r="G20" i="27"/>
  <c r="F26" i="27"/>
  <c r="E29" i="27"/>
  <c r="I29" i="27"/>
  <c r="I32" i="27" s="1"/>
  <c r="E43" i="27"/>
  <c r="I43" i="27"/>
  <c r="D46" i="27"/>
  <c r="H46" i="27"/>
  <c r="H49" i="27" s="1"/>
  <c r="J62" i="27"/>
  <c r="G63" i="27"/>
  <c r="F66" i="27"/>
  <c r="F69" i="27" s="1"/>
  <c r="F72" i="27" s="1"/>
  <c r="G9" i="27"/>
  <c r="F12" i="27"/>
  <c r="F15" i="27" s="1"/>
  <c r="J25" i="27"/>
  <c r="G26" i="27"/>
  <c r="F29" i="27"/>
  <c r="F32" i="27" s="1"/>
  <c r="D63" i="27"/>
  <c r="H63" i="27"/>
  <c r="J65" i="27"/>
  <c r="D9" i="27"/>
  <c r="H9" i="27"/>
  <c r="D26" i="27"/>
  <c r="H26" i="27"/>
  <c r="J28" i="27"/>
  <c r="J33" i="27" s="1"/>
  <c r="J42" i="27"/>
  <c r="G43" i="27"/>
  <c r="D57" i="27"/>
  <c r="E63" i="27"/>
  <c r="I63" i="27"/>
  <c r="D3" i="27"/>
  <c r="E9" i="27"/>
  <c r="D20" i="27"/>
  <c r="E26" i="27"/>
  <c r="D43" i="27"/>
  <c r="J45" i="27"/>
  <c r="G57" i="27"/>
  <c r="J53" i="27" l="1"/>
  <c r="J71" i="27"/>
  <c r="L70" i="27" s="1"/>
  <c r="G72" i="27"/>
  <c r="H52" i="27"/>
  <c r="E52" i="27"/>
  <c r="G52" i="27"/>
  <c r="J51" i="27"/>
  <c r="L50" i="27" s="1"/>
  <c r="E32" i="27"/>
  <c r="L13" i="27"/>
  <c r="J16" i="27"/>
  <c r="J43" i="27"/>
  <c r="L64" i="27"/>
  <c r="J63" i="27"/>
  <c r="L44" i="27"/>
  <c r="J26" i="27"/>
  <c r="J46" i="27"/>
  <c r="D49" i="27"/>
  <c r="J66" i="27"/>
  <c r="J69" i="27"/>
  <c r="D72" i="27"/>
  <c r="L27" i="27"/>
  <c r="J9" i="27"/>
  <c r="J15" i="27"/>
  <c r="J29" i="27"/>
  <c r="J12" i="27"/>
  <c r="D89" i="26"/>
  <c r="F89" i="26"/>
  <c r="I86" i="26"/>
  <c r="E77" i="26"/>
  <c r="F77" i="26"/>
  <c r="G77" i="26"/>
  <c r="H77" i="26"/>
  <c r="I77" i="26"/>
  <c r="D77" i="26"/>
  <c r="I92" i="26"/>
  <c r="H92" i="26"/>
  <c r="G92" i="26"/>
  <c r="F92" i="26"/>
  <c r="E92" i="26"/>
  <c r="D92" i="26"/>
  <c r="J91" i="26"/>
  <c r="H89" i="26"/>
  <c r="G89" i="26"/>
  <c r="J88" i="26"/>
  <c r="H86" i="26"/>
  <c r="G86" i="26"/>
  <c r="F86" i="26"/>
  <c r="D86" i="26"/>
  <c r="J85" i="26"/>
  <c r="I83" i="26"/>
  <c r="H83" i="26"/>
  <c r="G83" i="26"/>
  <c r="F83" i="26"/>
  <c r="E83" i="26"/>
  <c r="D83" i="26"/>
  <c r="J82" i="26"/>
  <c r="I80" i="26"/>
  <c r="H80" i="26"/>
  <c r="G80" i="26"/>
  <c r="F80" i="26"/>
  <c r="E80" i="26"/>
  <c r="D80" i="26"/>
  <c r="J79" i="26"/>
  <c r="J76" i="26"/>
  <c r="I78" i="26" s="1"/>
  <c r="I66" i="26"/>
  <c r="H66" i="26"/>
  <c r="G66" i="26"/>
  <c r="F66" i="26"/>
  <c r="E66" i="26"/>
  <c r="D66" i="26"/>
  <c r="J65" i="26"/>
  <c r="G63" i="26"/>
  <c r="E51" i="26"/>
  <c r="F51" i="26"/>
  <c r="G51" i="26"/>
  <c r="H51" i="26"/>
  <c r="I51" i="26"/>
  <c r="D51" i="26"/>
  <c r="I63" i="26"/>
  <c r="H63" i="26"/>
  <c r="E63" i="26"/>
  <c r="D63" i="26"/>
  <c r="J62" i="26"/>
  <c r="I60" i="26"/>
  <c r="H60" i="26"/>
  <c r="G60" i="26"/>
  <c r="F60" i="26"/>
  <c r="E60" i="26"/>
  <c r="D60" i="26"/>
  <c r="J59" i="26"/>
  <c r="I57" i="26"/>
  <c r="H57" i="26"/>
  <c r="G57" i="26"/>
  <c r="F57" i="26"/>
  <c r="E57" i="26"/>
  <c r="D57" i="26"/>
  <c r="J56" i="26"/>
  <c r="I54" i="26"/>
  <c r="I68" i="26" s="1"/>
  <c r="H54" i="26"/>
  <c r="H55" i="26" s="1"/>
  <c r="G54" i="26"/>
  <c r="G55" i="26" s="1"/>
  <c r="F54" i="26"/>
  <c r="E54" i="26"/>
  <c r="E68" i="26" s="1"/>
  <c r="D54" i="26"/>
  <c r="J53" i="26"/>
  <c r="J50" i="26"/>
  <c r="I52" i="26" s="1"/>
  <c r="I40" i="26"/>
  <c r="H40" i="26"/>
  <c r="G40" i="26"/>
  <c r="F40" i="26"/>
  <c r="E40" i="26"/>
  <c r="D40" i="26"/>
  <c r="J39" i="26"/>
  <c r="I37" i="26"/>
  <c r="F34" i="26"/>
  <c r="J36" i="26"/>
  <c r="I34" i="26"/>
  <c r="H34" i="26"/>
  <c r="G34" i="26"/>
  <c r="E34" i="26"/>
  <c r="D34" i="26"/>
  <c r="J33" i="26"/>
  <c r="I31" i="26"/>
  <c r="I42" i="26" s="1"/>
  <c r="H31" i="26"/>
  <c r="G31" i="26"/>
  <c r="F31" i="26"/>
  <c r="E31" i="26"/>
  <c r="D31" i="26"/>
  <c r="J30" i="26"/>
  <c r="I28" i="26"/>
  <c r="H28" i="26"/>
  <c r="G28" i="26"/>
  <c r="F28" i="26"/>
  <c r="E28" i="26"/>
  <c r="D28" i="26"/>
  <c r="J27" i="26"/>
  <c r="I29" i="26" s="1"/>
  <c r="J51" i="26" l="1"/>
  <c r="D68" i="26"/>
  <c r="D94" i="26"/>
  <c r="H67" i="26"/>
  <c r="G58" i="26"/>
  <c r="G61" i="26" s="1"/>
  <c r="D42" i="26"/>
  <c r="J77" i="26"/>
  <c r="L73" i="27"/>
  <c r="L53" i="27"/>
  <c r="L33" i="27"/>
  <c r="K34" i="27" s="1"/>
  <c r="K17" i="27"/>
  <c r="L74" i="27"/>
  <c r="K74" i="27" s="1"/>
  <c r="K54" i="27"/>
  <c r="J32" i="27"/>
  <c r="K16" i="27"/>
  <c r="K33" i="27"/>
  <c r="J72" i="27"/>
  <c r="J49" i="27"/>
  <c r="D52" i="27"/>
  <c r="E89" i="26"/>
  <c r="I89" i="26"/>
  <c r="I94" i="26" s="1"/>
  <c r="J92" i="26"/>
  <c r="L91" i="26" s="1"/>
  <c r="E86" i="26"/>
  <c r="J86" i="26" s="1"/>
  <c r="L85" i="26" s="1"/>
  <c r="G94" i="26"/>
  <c r="H94" i="26"/>
  <c r="F94" i="26"/>
  <c r="J83" i="26"/>
  <c r="L82" i="26" s="1"/>
  <c r="G81" i="26"/>
  <c r="G84" i="26" s="1"/>
  <c r="G87" i="26" s="1"/>
  <c r="G90" i="26" s="1"/>
  <c r="G93" i="26" s="1"/>
  <c r="H81" i="26"/>
  <c r="H84" i="26" s="1"/>
  <c r="H87" i="26" s="1"/>
  <c r="H90" i="26" s="1"/>
  <c r="H93" i="26" s="1"/>
  <c r="G78" i="26"/>
  <c r="D81" i="26"/>
  <c r="D84" i="26" s="1"/>
  <c r="H72" i="26"/>
  <c r="E81" i="26"/>
  <c r="E84" i="26" s="1"/>
  <c r="I81" i="26"/>
  <c r="I84" i="26" s="1"/>
  <c r="I87" i="26" s="1"/>
  <c r="G72" i="26"/>
  <c r="F78" i="26"/>
  <c r="F81" i="26"/>
  <c r="F84" i="26" s="1"/>
  <c r="F87" i="26" s="1"/>
  <c r="F90" i="26" s="1"/>
  <c r="F93" i="26" s="1"/>
  <c r="D78" i="26"/>
  <c r="H78" i="26"/>
  <c r="J80" i="26"/>
  <c r="D72" i="26"/>
  <c r="E78" i="26"/>
  <c r="H68" i="26"/>
  <c r="G68" i="26"/>
  <c r="J66" i="26"/>
  <c r="F63" i="26"/>
  <c r="F68" i="26" s="1"/>
  <c r="G64" i="26"/>
  <c r="G67" i="26" s="1"/>
  <c r="J60" i="26"/>
  <c r="L59" i="26" s="1"/>
  <c r="H58" i="26"/>
  <c r="H61" i="26" s="1"/>
  <c r="H64" i="26" s="1"/>
  <c r="J57" i="26"/>
  <c r="L56" i="26" s="1"/>
  <c r="D55" i="26"/>
  <c r="G52" i="26"/>
  <c r="H46" i="26"/>
  <c r="E55" i="26"/>
  <c r="E58" i="26" s="1"/>
  <c r="E61" i="26" s="1"/>
  <c r="E64" i="26" s="1"/>
  <c r="E67" i="26" s="1"/>
  <c r="I55" i="26"/>
  <c r="I58" i="26" s="1"/>
  <c r="I61" i="26" s="1"/>
  <c r="I64" i="26" s="1"/>
  <c r="I67" i="26" s="1"/>
  <c r="D58" i="26"/>
  <c r="G46" i="26"/>
  <c r="F52" i="26"/>
  <c r="F55" i="26"/>
  <c r="F58" i="26" s="1"/>
  <c r="F61" i="26" s="1"/>
  <c r="J54" i="26"/>
  <c r="D52" i="26"/>
  <c r="H52" i="26"/>
  <c r="D46" i="26"/>
  <c r="E52" i="26"/>
  <c r="J40" i="26"/>
  <c r="L39" i="26" s="1"/>
  <c r="H37" i="26"/>
  <c r="H42" i="26" s="1"/>
  <c r="F37" i="26"/>
  <c r="F42" i="26" s="1"/>
  <c r="G37" i="26"/>
  <c r="G42" i="26" s="1"/>
  <c r="D37" i="26"/>
  <c r="E37" i="26"/>
  <c r="E42" i="26" s="1"/>
  <c r="J34" i="26"/>
  <c r="L33" i="26" s="1"/>
  <c r="G32" i="26"/>
  <c r="G35" i="26" s="1"/>
  <c r="D32" i="26"/>
  <c r="D35" i="26" s="1"/>
  <c r="H32" i="26"/>
  <c r="H35" i="26" s="1"/>
  <c r="E32" i="26"/>
  <c r="E35" i="26" s="1"/>
  <c r="H23" i="26"/>
  <c r="J28" i="26"/>
  <c r="I32" i="26"/>
  <c r="I35" i="26" s="1"/>
  <c r="I38" i="26" s="1"/>
  <c r="I41" i="26" s="1"/>
  <c r="G29" i="26"/>
  <c r="D29" i="26"/>
  <c r="G23" i="26"/>
  <c r="F29" i="26"/>
  <c r="F32" i="26"/>
  <c r="F35" i="26" s="1"/>
  <c r="J31" i="26"/>
  <c r="H29" i="26"/>
  <c r="D23" i="26"/>
  <c r="E29" i="26"/>
  <c r="E8" i="26"/>
  <c r="F8" i="26"/>
  <c r="G8" i="26"/>
  <c r="H8" i="26"/>
  <c r="I8" i="26"/>
  <c r="D8" i="26"/>
  <c r="E87" i="26" l="1"/>
  <c r="K73" i="27"/>
  <c r="K53" i="27"/>
  <c r="J52" i="27"/>
  <c r="E90" i="26"/>
  <c r="E93" i="26" s="1"/>
  <c r="E94" i="26"/>
  <c r="I90" i="26"/>
  <c r="I93" i="26" s="1"/>
  <c r="J89" i="26"/>
  <c r="L88" i="26" s="1"/>
  <c r="J78" i="26"/>
  <c r="D87" i="26"/>
  <c r="J84" i="26"/>
  <c r="L79" i="26"/>
  <c r="L94" i="26" s="1"/>
  <c r="J81" i="26"/>
  <c r="L65" i="26"/>
  <c r="F64" i="26"/>
  <c r="F67" i="26" s="1"/>
  <c r="J63" i="26"/>
  <c r="L62" i="26" s="1"/>
  <c r="J55" i="26"/>
  <c r="J52" i="26"/>
  <c r="L53" i="26"/>
  <c r="D61" i="26"/>
  <c r="J58" i="26"/>
  <c r="H38" i="26"/>
  <c r="H41" i="26" s="1"/>
  <c r="J37" i="26"/>
  <c r="L36" i="26" s="1"/>
  <c r="G38" i="26"/>
  <c r="G41" i="26" s="1"/>
  <c r="F38" i="26"/>
  <c r="F41" i="26" s="1"/>
  <c r="E38" i="26"/>
  <c r="E41" i="26" s="1"/>
  <c r="J32" i="26"/>
  <c r="J35" i="26"/>
  <c r="D38" i="26"/>
  <c r="D41" i="26" s="1"/>
  <c r="L30" i="26"/>
  <c r="J29" i="26"/>
  <c r="J10" i="26"/>
  <c r="J42" i="26" l="1"/>
  <c r="J68" i="26"/>
  <c r="J41" i="26"/>
  <c r="L68" i="26"/>
  <c r="L42" i="26"/>
  <c r="L43" i="26" s="1"/>
  <c r="K43" i="26" s="1"/>
  <c r="J94" i="26"/>
  <c r="K94" i="26" s="1"/>
  <c r="D90" i="26"/>
  <c r="J87" i="26"/>
  <c r="L95" i="26"/>
  <c r="K95" i="26" s="1"/>
  <c r="D64" i="26"/>
  <c r="J61" i="26"/>
  <c r="J38" i="26"/>
  <c r="J13" i="26"/>
  <c r="J16" i="26"/>
  <c r="J7" i="26"/>
  <c r="D14" i="26"/>
  <c r="D11" i="26"/>
  <c r="J8" i="26" l="1"/>
  <c r="H3" i="26"/>
  <c r="K68" i="26"/>
  <c r="J64" i="26"/>
  <c r="D67" i="26"/>
  <c r="J67" i="26" s="1"/>
  <c r="L69" i="26"/>
  <c r="K69" i="26" s="1"/>
  <c r="D93" i="26"/>
  <c r="J93" i="26" s="1"/>
  <c r="J90" i="26"/>
  <c r="K42" i="26"/>
  <c r="D3" i="26"/>
  <c r="G3" i="26"/>
  <c r="D9" i="26"/>
  <c r="D12" i="26"/>
  <c r="D15" i="26" l="1"/>
  <c r="I17" i="26" l="1"/>
  <c r="I14" i="26"/>
  <c r="I11" i="26"/>
  <c r="H11" i="26"/>
  <c r="I19" i="26" l="1"/>
  <c r="H12" i="26"/>
  <c r="I12" i="26"/>
  <c r="I15" i="26" s="1"/>
  <c r="I18" i="26" s="1"/>
  <c r="I9" i="26" l="1"/>
  <c r="H9" i="26"/>
  <c r="E11" i="26"/>
  <c r="F11" i="26"/>
  <c r="G11" i="26"/>
  <c r="E14" i="26"/>
  <c r="F14" i="26"/>
  <c r="G14" i="26"/>
  <c r="H14" i="26"/>
  <c r="D17" i="26"/>
  <c r="D19" i="26" s="1"/>
  <c r="E17" i="26"/>
  <c r="F17" i="26"/>
  <c r="G17" i="26"/>
  <c r="H17" i="26"/>
  <c r="H19" i="26" l="1"/>
  <c r="F19" i="26"/>
  <c r="G19" i="26"/>
  <c r="E19" i="26"/>
  <c r="J17" i="26"/>
  <c r="L16" i="26" s="1"/>
  <c r="D18" i="26"/>
  <c r="J14" i="26"/>
  <c r="J11" i="26"/>
  <c r="G12" i="26"/>
  <c r="G15" i="26" s="1"/>
  <c r="G18" i="26" s="1"/>
  <c r="F12" i="26"/>
  <c r="F15" i="26" s="1"/>
  <c r="F18" i="26" s="1"/>
  <c r="E12" i="26"/>
  <c r="H15" i="26"/>
  <c r="H18" i="26" s="1"/>
  <c r="F9" i="26"/>
  <c r="E9" i="26"/>
  <c r="G9" i="26"/>
  <c r="J19" i="26" l="1"/>
  <c r="J12" i="26"/>
  <c r="E15" i="26"/>
  <c r="J15" i="26" s="1"/>
  <c r="J9" i="26"/>
  <c r="L10" i="26"/>
  <c r="L13" i="26"/>
  <c r="L19" i="26" l="1"/>
  <c r="K19" i="26" s="1"/>
  <c r="E18" i="26"/>
  <c r="L20" i="26" l="1"/>
  <c r="K20" i="26" s="1"/>
  <c r="J18" i="26"/>
</calcChain>
</file>

<file path=xl/sharedStrings.xml><?xml version="1.0" encoding="utf-8"?>
<sst xmlns="http://schemas.openxmlformats.org/spreadsheetml/2006/main" count="239" uniqueCount="42">
  <si>
    <t>COLOR</t>
  </si>
  <si>
    <t>DIVICION</t>
  </si>
  <si>
    <t>TOTAL</t>
  </si>
  <si>
    <t>QTY</t>
  </si>
  <si>
    <t>BAL(%)</t>
  </si>
  <si>
    <t>RATIO.1</t>
  </si>
  <si>
    <t>RATIO.2</t>
  </si>
  <si>
    <t>ORDER</t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</si>
  <si>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</si>
  <si>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</si>
  <si>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</si>
  <si>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</si>
  <si>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</si>
  <si>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</si>
  <si>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</si>
  <si>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</si>
  <si>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</si>
  <si>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 xml:space="preserve">오더 수량 </t>
    <phoneticPr fontId="2" type="noConversion"/>
  </si>
  <si>
    <t>BODY          WIDTH</t>
    <phoneticPr fontId="2" type="noConversion"/>
  </si>
  <si>
    <t>LOSS(7%)</t>
    <phoneticPr fontId="2" type="noConversion"/>
  </si>
  <si>
    <t>STYLE.NO : 449498-3</t>
    <phoneticPr fontId="2" type="noConversion"/>
  </si>
  <si>
    <t>AMERICANA</t>
    <phoneticPr fontId="2" type="noConversion"/>
  </si>
  <si>
    <t>XS</t>
  </si>
  <si>
    <t>S</t>
  </si>
  <si>
    <t>M</t>
  </si>
  <si>
    <t>L</t>
  </si>
  <si>
    <t>XL</t>
  </si>
  <si>
    <t>XXL</t>
  </si>
  <si>
    <t>62"</t>
    <phoneticPr fontId="2" type="noConversion"/>
  </si>
  <si>
    <t xml:space="preserve">TRIM </t>
    <phoneticPr fontId="2" type="noConversion"/>
  </si>
  <si>
    <t>COCOA PINK</t>
    <phoneticPr fontId="2" type="noConversion"/>
  </si>
  <si>
    <t>RATIO.4</t>
    <phoneticPr fontId="2" type="noConversion"/>
  </si>
  <si>
    <t>CREAM FLORAL</t>
    <phoneticPr fontId="2" type="noConversion"/>
  </si>
  <si>
    <t>LOSS(5%)</t>
    <phoneticPr fontId="2" type="noConversion"/>
  </si>
  <si>
    <t>RATIO.5</t>
    <phoneticPr fontId="2" type="noConversion"/>
  </si>
  <si>
    <t>HEATHER GREY</t>
    <phoneticPr fontId="2" type="noConversion"/>
  </si>
  <si>
    <t>TRIM         WIDTH</t>
    <phoneticPr fontId="2" type="noConversion"/>
  </si>
  <si>
    <t>68"</t>
    <phoneticPr fontId="2" type="noConversion"/>
  </si>
  <si>
    <r>
      <t xml:space="preserve">AMERICANA </t>
    </r>
    <r>
      <rPr>
        <b/>
        <sz val="14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TRIM</t>
    </r>
    <r>
      <rPr>
        <b/>
        <sz val="14"/>
        <rFont val="맑은 고딕"/>
        <family val="3"/>
        <charset val="129"/>
        <scheme val="minor"/>
      </rPr>
      <t>)</t>
    </r>
    <phoneticPr fontId="2" type="noConversion"/>
  </si>
  <si>
    <r>
      <t xml:space="preserve">COCOA PINK </t>
    </r>
    <r>
      <rPr>
        <b/>
        <sz val="14"/>
        <color rgb="FFFF0000"/>
        <rFont val="맑은 고딕"/>
        <family val="3"/>
        <charset val="129"/>
        <scheme val="minor"/>
      </rPr>
      <t>(TRIM)</t>
    </r>
    <phoneticPr fontId="2" type="noConversion"/>
  </si>
  <si>
    <r>
      <t xml:space="preserve">CREAM FLORAL </t>
    </r>
    <r>
      <rPr>
        <b/>
        <sz val="14"/>
        <color rgb="FFFF0000"/>
        <rFont val="맑은 고딕"/>
        <family val="3"/>
        <charset val="129"/>
        <scheme val="minor"/>
      </rPr>
      <t>(TRIM)</t>
    </r>
    <phoneticPr fontId="2" type="noConversion"/>
  </si>
  <si>
    <r>
      <t xml:space="preserve">HEATHER GREY </t>
    </r>
    <r>
      <rPr>
        <b/>
        <sz val="14"/>
        <color rgb="FFFF0000"/>
        <rFont val="맑은 고딕"/>
        <family val="3"/>
        <charset val="129"/>
        <scheme val="minor"/>
      </rPr>
      <t>(TRIM)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</si>
</sst>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#,##0.0000_);[Red]\(#,##0.0000\)"/>
    <numFmt numFmtId="185" formatCode="0.00000"/>
    <numFmt numFmtId="186" formatCode="0.00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8"/>
      <name val="굴림"/>
      <family val="3"/>
      <charset val="129"/>
    </font>
    <font>
      <b/>
      <sz val="14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85" fontId="4" fillId="0" borderId="0" xfId="3" applyNumberFormat="1" applyFont="1" applyAlignment="1">
      <alignment vertical="center"/>
    </xf>
    <xf numFmtId="178" fontId="4" fillId="0" borderId="1" xfId="1" applyNumberFormat="1" applyFont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86" fontId="5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3" fillId="3" borderId="1" xfId="11" applyFont="1" applyFill="1" applyBorder="1" applyAlignment="1">
      <alignment horizontal="center" vertical="center"/>
      <protection locked="0"/>
    </xf>
    <xf numFmtId="178" fontId="8" fillId="2" borderId="1" xfId="1" applyNumberFormat="1" applyFont="1" applyFill="1" applyBorder="1" applyAlignment="1">
      <alignment horizontal="center" wrapText="1"/>
    </xf>
    <xf numFmtId="178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178" fontId="4" fillId="0" borderId="11" xfId="1" applyNumberFormat="1" applyFont="1" applyBorder="1" applyAlignment="1">
      <alignment horizontal="center" vertical="center"/>
    </xf>
    <xf numFmtId="178" fontId="4" fillId="0" borderId="6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84" fontId="4" fillId="0" borderId="2" xfId="1" applyNumberFormat="1" applyFont="1" applyBorder="1" applyAlignment="1">
      <alignment horizontal="center" vertical="center"/>
    </xf>
    <xf numFmtId="184" fontId="4" fillId="0" borderId="4" xfId="1" applyNumberFormat="1" applyFont="1" applyBorder="1" applyAlignment="1">
      <alignment horizontal="center" vertical="center"/>
    </xf>
    <xf numFmtId="184" fontId="4" fillId="0" borderId="3" xfId="1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8" fontId="6" fillId="3" borderId="0" xfId="1" applyNumberFormat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6" fontId="12" fillId="0" borderId="2" xfId="1" applyNumberFormat="1" applyFont="1" applyBorder="1" applyAlignment="1">
      <alignment horizontal="center" vertical="center" wrapText="1"/>
    </xf>
    <xf numFmtId="176" fontId="12" fillId="0" borderId="4" xfId="1" applyNumberFormat="1" applyFont="1" applyBorder="1" applyAlignment="1">
      <alignment horizontal="center" vertical="center" wrapText="1"/>
    </xf>
    <xf numFmtId="176" fontId="12" fillId="0" borderId="3" xfId="1" applyNumberFormat="1" applyFont="1" applyBorder="1" applyAlignment="1">
      <alignment horizontal="center" vertical="center" wrapText="1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</cellXfs>
  <cellStyles count="40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16" xfId="22"/>
    <cellStyle name="Normal 17" xfId="24"/>
    <cellStyle name="Normal 18" xfId="25"/>
    <cellStyle name="Normal 19" xfId="23"/>
    <cellStyle name="Normal 2" xfId="1"/>
    <cellStyle name="Normal 2 2" xfId="7"/>
    <cellStyle name="Normal 2 3" xfId="21"/>
    <cellStyle name="Normal 20" xfId="26"/>
    <cellStyle name="Normal 21" xfId="27"/>
    <cellStyle name="Normal 22" xfId="28"/>
    <cellStyle name="Normal 23" xfId="29"/>
    <cellStyle name="Normal 24" xfId="30"/>
    <cellStyle name="Normal 25" xfId="31"/>
    <cellStyle name="Normal 26" xfId="32"/>
    <cellStyle name="Normal 27" xfId="33"/>
    <cellStyle name="Normal 28" xfId="34"/>
    <cellStyle name="Normal 29" xfId="35"/>
    <cellStyle name="Normal 3" xfId="6"/>
    <cellStyle name="Normal 3 2" xfId="11"/>
    <cellStyle name="Normal 30" xfId="36"/>
    <cellStyle name="Normal 31" xfId="37"/>
    <cellStyle name="Normal 32" xfId="38"/>
    <cellStyle name="Normal 33" xfId="39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FF5050"/>
      <color rgb="FF00FFFF"/>
      <color rgb="FFFF9900"/>
      <color rgb="FFCC66FF"/>
      <color rgb="FFFF7C80"/>
      <color rgb="FFFF6699"/>
      <color rgb="FF00FF00"/>
      <color rgb="FF0000FF"/>
      <color rgb="FF99FF99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64994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64994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0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0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6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0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0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362" cy="1632010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362" cy="1632010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29</xdr:row>
      <xdr:rowOff>153628</xdr:rowOff>
    </xdr:from>
    <xdr:to>
      <xdr:col>0</xdr:col>
      <xdr:colOff>714375</xdr:colOff>
      <xdr:row>29</xdr:row>
      <xdr:rowOff>153628</xdr:rowOff>
    </xdr:to>
    <xdr:pic>
      <xdr:nvPicPr>
        <xdr:cNvPr id="159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13" y="5530644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01576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61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01574"/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769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01574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769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153628</xdr:rowOff>
    </xdr:from>
    <xdr:ext cx="714375" cy="0"/>
    <xdr:pic>
      <xdr:nvPicPr>
        <xdr:cNvPr id="177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321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01576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1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662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662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63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63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63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01574"/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01574"/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153628</xdr:rowOff>
    </xdr:from>
    <xdr:ext cx="714375" cy="0"/>
    <xdr:pic>
      <xdr:nvPicPr>
        <xdr:cNvPr id="244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0939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01576"/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422336</xdr:colOff>
      <xdr:row>79</xdr:row>
      <xdr:rowOff>0</xdr:rowOff>
    </xdr:from>
    <xdr:to>
      <xdr:col>0</xdr:col>
      <xdr:colOff>1725283</xdr:colOff>
      <xdr:row>89</xdr:row>
      <xdr:rowOff>20821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336" y="13981981"/>
          <a:ext cx="1302947" cy="1728132"/>
        </a:xfrm>
        <a:prstGeom prst="rect">
          <a:avLst/>
        </a:prstGeom>
      </xdr:spPr>
    </xdr:pic>
    <xdr:clientData/>
  </xdr:twoCellAnchor>
  <xdr:twoCellAnchor editAs="oneCell">
    <xdr:from>
      <xdr:col>0</xdr:col>
      <xdr:colOff>412992</xdr:colOff>
      <xdr:row>52</xdr:row>
      <xdr:rowOff>143414</xdr:rowOff>
    </xdr:from>
    <xdr:to>
      <xdr:col>0</xdr:col>
      <xdr:colOff>1715939</xdr:colOff>
      <xdr:row>62</xdr:row>
      <xdr:rowOff>119305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992" y="9470725"/>
          <a:ext cx="1302947" cy="1728132"/>
        </a:xfrm>
        <a:prstGeom prst="rect">
          <a:avLst/>
        </a:prstGeom>
      </xdr:spPr>
    </xdr:pic>
    <xdr:clientData/>
  </xdr:twoCellAnchor>
  <xdr:twoCellAnchor editAs="oneCell">
    <xdr:from>
      <xdr:col>0</xdr:col>
      <xdr:colOff>466548</xdr:colOff>
      <xdr:row>28</xdr:row>
      <xdr:rowOff>116097</xdr:rowOff>
    </xdr:from>
    <xdr:to>
      <xdr:col>0</xdr:col>
      <xdr:colOff>1769495</xdr:colOff>
      <xdr:row>38</xdr:row>
      <xdr:rowOff>136917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548" y="5220059"/>
          <a:ext cx="1302947" cy="1728132"/>
        </a:xfrm>
        <a:prstGeom prst="rect">
          <a:avLst/>
        </a:prstGeom>
      </xdr:spPr>
    </xdr:pic>
    <xdr:clientData/>
  </xdr:twoCellAnchor>
  <xdr:twoCellAnchor editAs="oneCell">
    <xdr:from>
      <xdr:col>0</xdr:col>
      <xdr:colOff>493147</xdr:colOff>
      <xdr:row>7</xdr:row>
      <xdr:rowOff>32681</xdr:rowOff>
    </xdr:from>
    <xdr:to>
      <xdr:col>0</xdr:col>
      <xdr:colOff>1689341</xdr:colOff>
      <xdr:row>16</xdr:row>
      <xdr:rowOff>82643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147" y="1434473"/>
          <a:ext cx="1196194" cy="158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3362</xdr:colOff>
      <xdr:row>31</xdr:row>
      <xdr:rowOff>64994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8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8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3362" cy="1632011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2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22</xdr:row>
      <xdr:rowOff>0</xdr:rowOff>
    </xdr:from>
    <xdr:to>
      <xdr:col>0</xdr:col>
      <xdr:colOff>3362</xdr:colOff>
      <xdr:row>31</xdr:row>
      <xdr:rowOff>64994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0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570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0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570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89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89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90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0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0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362" cy="1632010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362" cy="1632010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1"/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3362" cy="1632010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3362" cy="1632010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362" cy="1632010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362" cy="1632010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26</xdr:row>
      <xdr:rowOff>153628</xdr:rowOff>
    </xdr:from>
    <xdr:to>
      <xdr:col>0</xdr:col>
      <xdr:colOff>714375</xdr:colOff>
      <xdr:row>26</xdr:row>
      <xdr:rowOff>153628</xdr:rowOff>
    </xdr:to>
    <xdr:pic>
      <xdr:nvPicPr>
        <xdr:cNvPr id="135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9053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23</xdr:row>
      <xdr:rowOff>0</xdr:rowOff>
    </xdr:from>
    <xdr:ext cx="3362" cy="1601576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362" cy="1601574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3362" cy="1601574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153628</xdr:rowOff>
    </xdr:from>
    <xdr:ext cx="714375" cy="0"/>
    <xdr:pic>
      <xdr:nvPicPr>
        <xdr:cNvPr id="153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5753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3362" cy="1601576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3362" cy="1632011"/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3362" cy="1632011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0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0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0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32010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01574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3362" cy="1601574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153628</xdr:rowOff>
    </xdr:from>
    <xdr:ext cx="714375" cy="0"/>
    <xdr:pic>
      <xdr:nvPicPr>
        <xdr:cNvPr id="220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1078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01576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383675</xdr:colOff>
      <xdr:row>10</xdr:row>
      <xdr:rowOff>134788</xdr:rowOff>
    </xdr:from>
    <xdr:to>
      <xdr:col>0</xdr:col>
      <xdr:colOff>1868803</xdr:colOff>
      <xdr:row>12</xdr:row>
      <xdr:rowOff>130084</xdr:rowOff>
    </xdr:to>
    <xdr:pic>
      <xdr:nvPicPr>
        <xdr:cNvPr id="225" name="Picture 22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892"/>
        <a:stretch/>
      </xdr:blipFill>
      <xdr:spPr>
        <a:xfrm>
          <a:off x="383675" y="2048774"/>
          <a:ext cx="1485128" cy="336758"/>
        </a:xfrm>
        <a:prstGeom prst="rect">
          <a:avLst/>
        </a:prstGeom>
      </xdr:spPr>
    </xdr:pic>
    <xdr:clientData/>
  </xdr:twoCellAnchor>
  <xdr:twoCellAnchor editAs="oneCell">
    <xdr:from>
      <xdr:col>0</xdr:col>
      <xdr:colOff>338386</xdr:colOff>
      <xdr:row>27</xdr:row>
      <xdr:rowOff>44570</xdr:rowOff>
    </xdr:from>
    <xdr:to>
      <xdr:col>0</xdr:col>
      <xdr:colOff>1823514</xdr:colOff>
      <xdr:row>29</xdr:row>
      <xdr:rowOff>39866</xdr:rowOff>
    </xdr:to>
    <xdr:pic>
      <xdr:nvPicPr>
        <xdr:cNvPr id="230" name="Picture 22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892"/>
        <a:stretch/>
      </xdr:blipFill>
      <xdr:spPr>
        <a:xfrm>
          <a:off x="338386" y="4977801"/>
          <a:ext cx="1485128" cy="336758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329041</xdr:colOff>
      <xdr:row>44</xdr:row>
      <xdr:rowOff>170012</xdr:rowOff>
    </xdr:from>
    <xdr:to>
      <xdr:col>0</xdr:col>
      <xdr:colOff>1814169</xdr:colOff>
      <xdr:row>46</xdr:row>
      <xdr:rowOff>147336</xdr:rowOff>
    </xdr:to>
    <xdr:pic>
      <xdr:nvPicPr>
        <xdr:cNvPr id="231" name="Picture 2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892"/>
        <a:stretch/>
      </xdr:blipFill>
      <xdr:spPr>
        <a:xfrm>
          <a:off x="329041" y="8158432"/>
          <a:ext cx="1485128" cy="336758"/>
        </a:xfrm>
        <a:prstGeom prst="rect">
          <a:avLst/>
        </a:prstGeom>
      </xdr:spPr>
    </xdr:pic>
    <xdr:clientData/>
  </xdr:twoCellAnchor>
  <xdr:twoCellAnchor editAs="oneCell">
    <xdr:from>
      <xdr:col>0</xdr:col>
      <xdr:colOff>319696</xdr:colOff>
      <xdr:row>65</xdr:row>
      <xdr:rowOff>61823</xdr:rowOff>
    </xdr:from>
    <xdr:to>
      <xdr:col>0</xdr:col>
      <xdr:colOff>1804824</xdr:colOff>
      <xdr:row>67</xdr:row>
      <xdr:rowOff>57118</xdr:rowOff>
    </xdr:to>
    <xdr:pic>
      <xdr:nvPicPr>
        <xdr:cNvPr id="232" name="Picture 23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892"/>
        <a:stretch/>
      </xdr:blipFill>
      <xdr:spPr>
        <a:xfrm>
          <a:off x="319696" y="11653568"/>
          <a:ext cx="1485128" cy="336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99"/>
  <sheetViews>
    <sheetView tabSelected="1" zoomScale="93" zoomScaleNormal="93" zoomScaleSheetLayoutView="100" workbookViewId="0">
      <selection activeCell="P53" sqref="P53"/>
    </sheetView>
  </sheetViews>
  <sheetFormatPr defaultColWidth="9" defaultRowHeight="13.5" x14ac:dyDescent="0.3"/>
  <cols>
    <col min="1" max="1" width="29.375" style="3" customWidth="1"/>
    <col min="2" max="2" width="11.375" style="3" customWidth="1"/>
    <col min="3" max="3" width="9.375" style="3" customWidth="1"/>
    <col min="4" max="9" width="10.125" style="3" customWidth="1"/>
    <col min="10" max="10" width="9.75" style="3" customWidth="1"/>
    <col min="11" max="11" width="10.25" style="3" customWidth="1"/>
    <col min="12" max="12" width="10" style="13" customWidth="1"/>
    <col min="13" max="16384" width="9" style="3"/>
  </cols>
  <sheetData>
    <row r="1" spans="1:12" ht="18.75" customHeight="1" x14ac:dyDescent="0.3">
      <c r="A1" s="66" t="s">
        <v>12</v>
      </c>
      <c r="B1" s="66"/>
      <c r="C1" s="67"/>
      <c r="D1" s="68" t="s">
        <v>17</v>
      </c>
      <c r="E1" s="69"/>
      <c r="F1" s="72" t="s">
        <v>10</v>
      </c>
      <c r="G1" s="1" t="s">
        <v>11</v>
      </c>
      <c r="H1" s="16" t="s">
        <v>29</v>
      </c>
      <c r="I1" s="2"/>
      <c r="J1" s="2"/>
      <c r="K1" s="65" t="s">
        <v>18</v>
      </c>
      <c r="L1" s="74"/>
    </row>
    <row r="2" spans="1:12" ht="17.25" customHeight="1" x14ac:dyDescent="0.3">
      <c r="A2" s="66"/>
      <c r="B2" s="66"/>
      <c r="C2" s="67"/>
      <c r="D2" s="70"/>
      <c r="E2" s="71"/>
      <c r="F2" s="73"/>
      <c r="G2" s="27">
        <v>0.89200000000000002</v>
      </c>
      <c r="H2" s="22">
        <v>0.157</v>
      </c>
      <c r="I2" s="2"/>
      <c r="J2" s="2"/>
      <c r="K2" s="65"/>
      <c r="L2" s="75"/>
    </row>
    <row r="3" spans="1:12" ht="17.25" customHeight="1" x14ac:dyDescent="0.3">
      <c r="A3" s="59" t="s">
        <v>20</v>
      </c>
      <c r="B3" s="59"/>
      <c r="C3" s="60"/>
      <c r="D3" s="61">
        <f>J7</f>
        <v>2236</v>
      </c>
      <c r="E3" s="62"/>
      <c r="F3" s="16" t="s">
        <v>16</v>
      </c>
      <c r="G3" s="18">
        <f>J7*G2</f>
        <v>1994.5119999999999</v>
      </c>
      <c r="H3" s="18">
        <f>J7*H2</f>
        <v>351.05200000000002</v>
      </c>
      <c r="I3" s="18"/>
      <c r="J3" s="18"/>
      <c r="K3" s="48" t="s">
        <v>28</v>
      </c>
      <c r="L3" s="75"/>
    </row>
    <row r="4" spans="1:12" ht="17.25" customHeight="1" x14ac:dyDescent="0.3">
      <c r="A4" s="59"/>
      <c r="B4" s="59"/>
      <c r="C4" s="60"/>
      <c r="D4" s="63"/>
      <c r="E4" s="64"/>
      <c r="F4" s="4"/>
      <c r="G4" s="4"/>
      <c r="H4" s="17"/>
      <c r="I4" s="5"/>
      <c r="J4" s="5"/>
      <c r="K4" s="49"/>
      <c r="L4" s="76"/>
    </row>
    <row r="5" spans="1:12" x14ac:dyDescent="0.3">
      <c r="A5" s="41" t="s">
        <v>0</v>
      </c>
      <c r="B5" s="41" t="s">
        <v>1</v>
      </c>
      <c r="C5" s="41"/>
      <c r="D5" s="45"/>
      <c r="E5" s="45"/>
      <c r="F5" s="45"/>
      <c r="G5" s="45"/>
      <c r="H5" s="45"/>
      <c r="I5" s="46"/>
      <c r="J5" s="41" t="s">
        <v>2</v>
      </c>
      <c r="K5" s="77" t="s">
        <v>9</v>
      </c>
      <c r="L5" s="50" t="s">
        <v>8</v>
      </c>
    </row>
    <row r="6" spans="1:12" x14ac:dyDescent="0.3">
      <c r="A6" s="41"/>
      <c r="B6" s="41"/>
      <c r="C6" s="44"/>
      <c r="D6" s="39" t="s">
        <v>22</v>
      </c>
      <c r="E6" s="39" t="s">
        <v>23</v>
      </c>
      <c r="F6" s="39" t="s">
        <v>24</v>
      </c>
      <c r="G6" s="39" t="s">
        <v>25</v>
      </c>
      <c r="H6" s="39" t="s">
        <v>26</v>
      </c>
      <c r="I6" s="39" t="s">
        <v>27</v>
      </c>
      <c r="J6" s="47"/>
      <c r="K6" s="78"/>
      <c r="L6" s="51"/>
    </row>
    <row r="7" spans="1:12" x14ac:dyDescent="0.3">
      <c r="A7" s="40" t="s">
        <v>21</v>
      </c>
      <c r="B7" s="14" t="s">
        <v>3</v>
      </c>
      <c r="C7" s="41" t="s">
        <v>7</v>
      </c>
      <c r="D7" s="7">
        <v>32</v>
      </c>
      <c r="E7" s="7">
        <v>188</v>
      </c>
      <c r="F7" s="7">
        <v>491</v>
      </c>
      <c r="G7" s="7">
        <v>875</v>
      </c>
      <c r="H7" s="7">
        <v>623</v>
      </c>
      <c r="I7" s="7">
        <v>27</v>
      </c>
      <c r="J7" s="14">
        <f>SUM(D7:I7)</f>
        <v>2236</v>
      </c>
      <c r="K7" s="41"/>
      <c r="L7" s="42"/>
    </row>
    <row r="8" spans="1:12" x14ac:dyDescent="0.3">
      <c r="A8" s="40"/>
      <c r="B8" s="14" t="s">
        <v>19</v>
      </c>
      <c r="C8" s="41"/>
      <c r="D8" s="25">
        <f>D7*1.07</f>
        <v>34.24</v>
      </c>
      <c r="E8" s="28">
        <f t="shared" ref="E8:J8" si="0">E7*1.07</f>
        <v>201.16000000000003</v>
      </c>
      <c r="F8" s="28">
        <f t="shared" si="0"/>
        <v>525.37</v>
      </c>
      <c r="G8" s="28">
        <f t="shared" si="0"/>
        <v>936.25</v>
      </c>
      <c r="H8" s="28">
        <f t="shared" si="0"/>
        <v>666.61</v>
      </c>
      <c r="I8" s="28">
        <f t="shared" si="0"/>
        <v>28.89</v>
      </c>
      <c r="J8" s="28">
        <f t="shared" si="0"/>
        <v>2392.52</v>
      </c>
      <c r="K8" s="41"/>
      <c r="L8" s="42"/>
    </row>
    <row r="9" spans="1:12" x14ac:dyDescent="0.3">
      <c r="A9" s="40"/>
      <c r="B9" s="14" t="s">
        <v>4</v>
      </c>
      <c r="C9" s="41"/>
      <c r="D9" s="6">
        <f>D7/J7*100</f>
        <v>1.4311270125223614</v>
      </c>
      <c r="E9" s="6">
        <f>E7/J7*100</f>
        <v>8.4078711985688734</v>
      </c>
      <c r="F9" s="6">
        <f>F7/J7*100</f>
        <v>21.958855098389982</v>
      </c>
      <c r="G9" s="6">
        <f>G7/J7*100</f>
        <v>39.132379248658317</v>
      </c>
      <c r="H9" s="6">
        <f>H7/J7*100</f>
        <v>27.862254025044724</v>
      </c>
      <c r="I9" s="6">
        <f>I7/J7*100</f>
        <v>1.2075134168157424</v>
      </c>
      <c r="J9" s="23">
        <f t="shared" ref="J9:J18" si="1">SUM(D9:I9)</f>
        <v>100</v>
      </c>
      <c r="K9" s="41"/>
      <c r="L9" s="42"/>
    </row>
    <row r="10" spans="1:12" x14ac:dyDescent="0.3">
      <c r="A10" s="40"/>
      <c r="B10" s="43" t="s">
        <v>5</v>
      </c>
      <c r="C10" s="43">
        <v>35</v>
      </c>
      <c r="D10" s="7">
        <v>1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23">
        <f t="shared" si="1"/>
        <v>10</v>
      </c>
      <c r="K10" s="58">
        <v>0.72389999999999999</v>
      </c>
      <c r="L10" s="57">
        <f>K10*J11</f>
        <v>253.36500000000001</v>
      </c>
    </row>
    <row r="11" spans="1:12" x14ac:dyDescent="0.3">
      <c r="A11" s="40"/>
      <c r="B11" s="43"/>
      <c r="C11" s="43"/>
      <c r="D11" s="15">
        <f>D10*C10</f>
        <v>35</v>
      </c>
      <c r="E11" s="15">
        <f>E10*C10</f>
        <v>70</v>
      </c>
      <c r="F11" s="15">
        <f>C10*F10</f>
        <v>70</v>
      </c>
      <c r="G11" s="15">
        <f>G10*C10</f>
        <v>70</v>
      </c>
      <c r="H11" s="15">
        <f>H10*C10</f>
        <v>70</v>
      </c>
      <c r="I11" s="19">
        <f>I10*C10</f>
        <v>35</v>
      </c>
      <c r="J11" s="23">
        <f t="shared" si="1"/>
        <v>350</v>
      </c>
      <c r="K11" s="58"/>
      <c r="L11" s="57"/>
    </row>
    <row r="12" spans="1:12" x14ac:dyDescent="0.3">
      <c r="A12" s="40"/>
      <c r="B12" s="8"/>
      <c r="C12" s="9"/>
      <c r="D12" s="10">
        <f>D11-D8</f>
        <v>0.75999999999999801</v>
      </c>
      <c r="E12" s="10">
        <f t="shared" ref="E12:F12" si="2">E11-E8</f>
        <v>-131.16000000000003</v>
      </c>
      <c r="F12" s="10">
        <f t="shared" si="2"/>
        <v>-455.37</v>
      </c>
      <c r="G12" s="10">
        <f>G11-G8</f>
        <v>-866.25</v>
      </c>
      <c r="H12" s="10">
        <f>H11-H8</f>
        <v>-596.61</v>
      </c>
      <c r="I12" s="10">
        <f>I11-I8</f>
        <v>6.1099999999999994</v>
      </c>
      <c r="J12" s="23">
        <f t="shared" si="1"/>
        <v>-2042.5200000000002</v>
      </c>
      <c r="K12" s="58"/>
      <c r="L12" s="57"/>
    </row>
    <row r="13" spans="1:12" x14ac:dyDescent="0.3">
      <c r="A13" s="40"/>
      <c r="B13" s="43" t="s">
        <v>6</v>
      </c>
      <c r="C13" s="43">
        <v>132</v>
      </c>
      <c r="D13" s="7"/>
      <c r="E13" s="7">
        <v>1</v>
      </c>
      <c r="F13" s="7">
        <v>2</v>
      </c>
      <c r="G13" s="7">
        <v>6</v>
      </c>
      <c r="H13" s="7">
        <v>3</v>
      </c>
      <c r="I13" s="7"/>
      <c r="J13" s="23">
        <f t="shared" si="1"/>
        <v>12</v>
      </c>
      <c r="K13" s="54">
        <v>0.75980000000000003</v>
      </c>
      <c r="L13" s="57">
        <f>K13*J14</f>
        <v>1203.5232000000001</v>
      </c>
    </row>
    <row r="14" spans="1:12" x14ac:dyDescent="0.3">
      <c r="A14" s="40"/>
      <c r="B14" s="43"/>
      <c r="C14" s="43"/>
      <c r="D14" s="15">
        <f>D13*C13</f>
        <v>0</v>
      </c>
      <c r="E14" s="15">
        <f>E13*C13</f>
        <v>132</v>
      </c>
      <c r="F14" s="15">
        <f>F13*C13</f>
        <v>264</v>
      </c>
      <c r="G14" s="15">
        <f>G13*C13</f>
        <v>792</v>
      </c>
      <c r="H14" s="15">
        <f>H13*C13</f>
        <v>396</v>
      </c>
      <c r="I14" s="19">
        <f>I13*C13</f>
        <v>0</v>
      </c>
      <c r="J14" s="23">
        <f t="shared" si="1"/>
        <v>1584</v>
      </c>
      <c r="K14" s="55"/>
      <c r="L14" s="57"/>
    </row>
    <row r="15" spans="1:12" x14ac:dyDescent="0.3">
      <c r="A15" s="40"/>
      <c r="B15" s="8"/>
      <c r="C15" s="9"/>
      <c r="D15" s="10">
        <f>D12+D14</f>
        <v>0.75999999999999801</v>
      </c>
      <c r="E15" s="10">
        <f t="shared" ref="E15:I15" si="3">E12+E14</f>
        <v>0.83999999999997499</v>
      </c>
      <c r="F15" s="10">
        <f t="shared" si="3"/>
        <v>-191.37</v>
      </c>
      <c r="G15" s="10">
        <f t="shared" si="3"/>
        <v>-74.25</v>
      </c>
      <c r="H15" s="10">
        <f t="shared" si="3"/>
        <v>-200.61</v>
      </c>
      <c r="I15" s="10">
        <f t="shared" si="3"/>
        <v>6.1099999999999994</v>
      </c>
      <c r="J15" s="23">
        <f t="shared" si="1"/>
        <v>-458.52000000000004</v>
      </c>
      <c r="K15" s="56"/>
      <c r="L15" s="57"/>
    </row>
    <row r="16" spans="1:12" x14ac:dyDescent="0.3">
      <c r="A16" s="40"/>
      <c r="B16" s="43" t="s">
        <v>15</v>
      </c>
      <c r="C16" s="43">
        <v>41</v>
      </c>
      <c r="D16" s="7"/>
      <c r="E16" s="7"/>
      <c r="F16" s="7">
        <v>5</v>
      </c>
      <c r="G16" s="7">
        <v>2</v>
      </c>
      <c r="H16" s="7">
        <v>5</v>
      </c>
      <c r="I16" s="7"/>
      <c r="J16" s="23">
        <f t="shared" si="1"/>
        <v>12</v>
      </c>
      <c r="K16" s="54">
        <v>0.76629999999999998</v>
      </c>
      <c r="L16" s="57">
        <f t="shared" ref="L16" si="4">K16*J17</f>
        <v>377.01959999999997</v>
      </c>
    </row>
    <row r="17" spans="1:13" x14ac:dyDescent="0.3">
      <c r="A17" s="40"/>
      <c r="B17" s="43"/>
      <c r="C17" s="43"/>
      <c r="D17" s="15">
        <f>D16*C16</f>
        <v>0</v>
      </c>
      <c r="E17" s="15">
        <f>E16*C16</f>
        <v>0</v>
      </c>
      <c r="F17" s="15">
        <f>C16*F16</f>
        <v>205</v>
      </c>
      <c r="G17" s="15">
        <f>G16*C16</f>
        <v>82</v>
      </c>
      <c r="H17" s="15">
        <f>H16*C16</f>
        <v>205</v>
      </c>
      <c r="I17" s="19">
        <f>I16*C16</f>
        <v>0</v>
      </c>
      <c r="J17" s="23">
        <f t="shared" si="1"/>
        <v>492</v>
      </c>
      <c r="K17" s="55"/>
      <c r="L17" s="57"/>
      <c r="M17" s="24"/>
    </row>
    <row r="18" spans="1:13" x14ac:dyDescent="0.3">
      <c r="A18" s="40"/>
      <c r="B18" s="8"/>
      <c r="C18" s="9"/>
      <c r="D18" s="10">
        <f>D15+D17</f>
        <v>0.75999999999999801</v>
      </c>
      <c r="E18" s="10">
        <f t="shared" ref="E18:I18" si="5">E15+E17</f>
        <v>0.83999999999997499</v>
      </c>
      <c r="F18" s="10">
        <f t="shared" si="5"/>
        <v>13.629999999999995</v>
      </c>
      <c r="G18" s="10">
        <f t="shared" si="5"/>
        <v>7.75</v>
      </c>
      <c r="H18" s="10">
        <f t="shared" si="5"/>
        <v>4.3899999999999864</v>
      </c>
      <c r="I18" s="10">
        <f t="shared" si="5"/>
        <v>6.1099999999999994</v>
      </c>
      <c r="J18" s="23">
        <f t="shared" si="1"/>
        <v>33.479999999999954</v>
      </c>
      <c r="K18" s="56"/>
      <c r="L18" s="57"/>
    </row>
    <row r="19" spans="1:13" x14ac:dyDescent="0.25">
      <c r="A19" s="40"/>
      <c r="B19" s="52" t="s">
        <v>14</v>
      </c>
      <c r="C19" s="53"/>
      <c r="D19" s="26">
        <f>D11+D14+D17</f>
        <v>35</v>
      </c>
      <c r="E19" s="26">
        <f t="shared" ref="E19:I19" si="6">E11+E14+E17</f>
        <v>202</v>
      </c>
      <c r="F19" s="26">
        <f t="shared" si="6"/>
        <v>539</v>
      </c>
      <c r="G19" s="26">
        <f t="shared" si="6"/>
        <v>944</v>
      </c>
      <c r="H19" s="26">
        <f t="shared" si="6"/>
        <v>671</v>
      </c>
      <c r="I19" s="26">
        <f t="shared" si="6"/>
        <v>35</v>
      </c>
      <c r="J19" s="26">
        <f>J11+J14+J17</f>
        <v>2426</v>
      </c>
      <c r="K19" s="11">
        <f>L19/J19</f>
        <v>0.75593891178895301</v>
      </c>
      <c r="L19" s="12">
        <f>SUM(L10:L18)</f>
        <v>1833.9078</v>
      </c>
    </row>
    <row r="20" spans="1:13" x14ac:dyDescent="0.3">
      <c r="J20" s="13" t="s">
        <v>13</v>
      </c>
      <c r="K20" s="20">
        <f>L20/G3</f>
        <v>8.0523055263643437E-2</v>
      </c>
      <c r="L20" s="21">
        <f>G3-L19</f>
        <v>160.60419999999999</v>
      </c>
    </row>
    <row r="21" spans="1:13" ht="15.75" customHeight="1" x14ac:dyDescent="0.3">
      <c r="A21" s="66" t="s">
        <v>12</v>
      </c>
      <c r="B21" s="66"/>
      <c r="C21" s="67"/>
      <c r="D21" s="68" t="s">
        <v>17</v>
      </c>
      <c r="E21" s="69"/>
      <c r="F21" s="72" t="s">
        <v>10</v>
      </c>
      <c r="G21" s="1" t="s">
        <v>11</v>
      </c>
      <c r="H21" s="32" t="s">
        <v>29</v>
      </c>
      <c r="I21" s="2"/>
      <c r="J21" s="2"/>
      <c r="K21" s="65" t="s">
        <v>18</v>
      </c>
      <c r="L21" s="74"/>
    </row>
    <row r="22" spans="1:13" ht="13.5" customHeight="1" x14ac:dyDescent="0.3">
      <c r="A22" s="66"/>
      <c r="B22" s="66"/>
      <c r="C22" s="67"/>
      <c r="D22" s="70"/>
      <c r="E22" s="71"/>
      <c r="F22" s="73"/>
      <c r="G22" s="27">
        <v>0.89200000000000002</v>
      </c>
      <c r="H22" s="32">
        <v>0.16200000000000001</v>
      </c>
      <c r="I22" s="2"/>
      <c r="J22" s="2"/>
      <c r="K22" s="65"/>
      <c r="L22" s="75"/>
    </row>
    <row r="23" spans="1:13" ht="17.25" customHeight="1" x14ac:dyDescent="0.3">
      <c r="A23" s="59" t="s">
        <v>20</v>
      </c>
      <c r="B23" s="59"/>
      <c r="C23" s="60"/>
      <c r="D23" s="61">
        <f>J27</f>
        <v>2356</v>
      </c>
      <c r="E23" s="62"/>
      <c r="F23" s="32" t="s">
        <v>8</v>
      </c>
      <c r="G23" s="18">
        <f>J27*G22</f>
        <v>2101.5520000000001</v>
      </c>
      <c r="H23" s="18">
        <f>J27*H22</f>
        <v>381.67200000000003</v>
      </c>
      <c r="I23" s="18"/>
      <c r="J23" s="18"/>
      <c r="K23" s="48" t="s">
        <v>28</v>
      </c>
      <c r="L23" s="75"/>
    </row>
    <row r="24" spans="1:13" ht="17.25" customHeight="1" x14ac:dyDescent="0.3">
      <c r="A24" s="59"/>
      <c r="B24" s="59"/>
      <c r="C24" s="60"/>
      <c r="D24" s="63"/>
      <c r="E24" s="64"/>
      <c r="F24" s="4"/>
      <c r="G24" s="4"/>
      <c r="H24" s="33"/>
      <c r="I24" s="5"/>
      <c r="J24" s="5"/>
      <c r="K24" s="49"/>
      <c r="L24" s="76"/>
    </row>
    <row r="25" spans="1:13" x14ac:dyDescent="0.3">
      <c r="A25" s="41" t="s">
        <v>0</v>
      </c>
      <c r="B25" s="41" t="s">
        <v>1</v>
      </c>
      <c r="C25" s="41"/>
      <c r="D25" s="45"/>
      <c r="E25" s="45"/>
      <c r="F25" s="45"/>
      <c r="G25" s="45"/>
      <c r="H25" s="45"/>
      <c r="I25" s="46"/>
      <c r="J25" s="41" t="s">
        <v>2</v>
      </c>
      <c r="K25" s="77" t="s">
        <v>9</v>
      </c>
      <c r="L25" s="50" t="s">
        <v>8</v>
      </c>
    </row>
    <row r="26" spans="1:13" x14ac:dyDescent="0.3">
      <c r="A26" s="41"/>
      <c r="B26" s="41"/>
      <c r="C26" s="44"/>
      <c r="D26" s="39" t="s">
        <v>22</v>
      </c>
      <c r="E26" s="39" t="s">
        <v>23</v>
      </c>
      <c r="F26" s="39" t="s">
        <v>24</v>
      </c>
      <c r="G26" s="39" t="s">
        <v>25</v>
      </c>
      <c r="H26" s="39" t="s">
        <v>26</v>
      </c>
      <c r="I26" s="39" t="s">
        <v>27</v>
      </c>
      <c r="J26" s="47"/>
      <c r="K26" s="78"/>
      <c r="L26" s="51"/>
    </row>
    <row r="27" spans="1:13" ht="13.5" customHeight="1" x14ac:dyDescent="0.3">
      <c r="A27" s="40" t="s">
        <v>30</v>
      </c>
      <c r="B27" s="30" t="s">
        <v>3</v>
      </c>
      <c r="C27" s="41" t="s">
        <v>7</v>
      </c>
      <c r="D27" s="7">
        <v>33</v>
      </c>
      <c r="E27" s="7">
        <v>235</v>
      </c>
      <c r="F27" s="7">
        <v>542</v>
      </c>
      <c r="G27" s="7">
        <v>860</v>
      </c>
      <c r="H27" s="7">
        <v>680</v>
      </c>
      <c r="I27" s="7">
        <v>6</v>
      </c>
      <c r="J27" s="30">
        <f>SUM(D27:I27)</f>
        <v>2356</v>
      </c>
      <c r="K27" s="41"/>
      <c r="L27" s="42"/>
    </row>
    <row r="28" spans="1:13" ht="13.5" customHeight="1" x14ac:dyDescent="0.3">
      <c r="A28" s="40"/>
      <c r="B28" s="30" t="s">
        <v>19</v>
      </c>
      <c r="C28" s="41"/>
      <c r="D28" s="30">
        <f>D27*1.07</f>
        <v>35.31</v>
      </c>
      <c r="E28" s="30">
        <f t="shared" ref="E28:J28" si="7">E27*1.07</f>
        <v>251.45000000000002</v>
      </c>
      <c r="F28" s="30">
        <f t="shared" si="7"/>
        <v>579.94000000000005</v>
      </c>
      <c r="G28" s="30">
        <f t="shared" si="7"/>
        <v>920.2</v>
      </c>
      <c r="H28" s="30">
        <f t="shared" si="7"/>
        <v>727.6</v>
      </c>
      <c r="I28" s="30">
        <f t="shared" si="7"/>
        <v>6.42</v>
      </c>
      <c r="J28" s="30">
        <f t="shared" si="7"/>
        <v>2520.92</v>
      </c>
      <c r="K28" s="41"/>
      <c r="L28" s="42"/>
    </row>
    <row r="29" spans="1:13" ht="13.5" customHeight="1" x14ac:dyDescent="0.3">
      <c r="A29" s="40"/>
      <c r="B29" s="30" t="s">
        <v>4</v>
      </c>
      <c r="C29" s="41"/>
      <c r="D29" s="6">
        <f>D27/J27*100</f>
        <v>1.400679117147708</v>
      </c>
      <c r="E29" s="6">
        <f>E27/J27*100</f>
        <v>9.9745331069609513</v>
      </c>
      <c r="F29" s="6">
        <f>F27/J27*100</f>
        <v>23.00509337860781</v>
      </c>
      <c r="G29" s="6">
        <f>G27/J27*100</f>
        <v>36.502546689303905</v>
      </c>
      <c r="H29" s="6">
        <f>H27/J27*100</f>
        <v>28.862478777589136</v>
      </c>
      <c r="I29" s="6">
        <f>I27/J27*100</f>
        <v>0.25466893039049238</v>
      </c>
      <c r="J29" s="30">
        <f t="shared" ref="J29:J38" si="8">SUM(D29:I29)</f>
        <v>100</v>
      </c>
      <c r="K29" s="41"/>
      <c r="L29" s="42"/>
    </row>
    <row r="30" spans="1:13" ht="13.5" customHeight="1" x14ac:dyDescent="0.3">
      <c r="A30" s="40"/>
      <c r="B30" s="43" t="s">
        <v>5</v>
      </c>
      <c r="C30" s="43">
        <v>13</v>
      </c>
      <c r="D30" s="7">
        <v>3</v>
      </c>
      <c r="E30" s="7"/>
      <c r="F30" s="7"/>
      <c r="G30" s="7"/>
      <c r="H30" s="7"/>
      <c r="I30" s="7">
        <v>1</v>
      </c>
      <c r="J30" s="30">
        <f t="shared" si="8"/>
        <v>4</v>
      </c>
      <c r="K30" s="58">
        <v>0.64770000000000005</v>
      </c>
      <c r="L30" s="57">
        <f>K30*J31</f>
        <v>33.680400000000006</v>
      </c>
    </row>
    <row r="31" spans="1:13" ht="13.5" customHeight="1" x14ac:dyDescent="0.3">
      <c r="A31" s="40"/>
      <c r="B31" s="43"/>
      <c r="C31" s="43"/>
      <c r="D31" s="29">
        <f>D30*C30</f>
        <v>39</v>
      </c>
      <c r="E31" s="29">
        <f>E30*C30</f>
        <v>0</v>
      </c>
      <c r="F31" s="29">
        <f>C30*F30</f>
        <v>0</v>
      </c>
      <c r="G31" s="29">
        <f>G30*C30</f>
        <v>0</v>
      </c>
      <c r="H31" s="29">
        <f>H30*C30</f>
        <v>0</v>
      </c>
      <c r="I31" s="29">
        <f>I30*C30</f>
        <v>13</v>
      </c>
      <c r="J31" s="30">
        <f t="shared" si="8"/>
        <v>52</v>
      </c>
      <c r="K31" s="58"/>
      <c r="L31" s="57"/>
    </row>
    <row r="32" spans="1:13" ht="13.5" customHeight="1" x14ac:dyDescent="0.3">
      <c r="A32" s="40"/>
      <c r="B32" s="8"/>
      <c r="C32" s="9"/>
      <c r="D32" s="10">
        <f>D31-D28</f>
        <v>3.6899999999999977</v>
      </c>
      <c r="E32" s="10">
        <f t="shared" ref="E32:F32" si="9">E31-E28</f>
        <v>-251.45000000000002</v>
      </c>
      <c r="F32" s="10">
        <f t="shared" si="9"/>
        <v>-579.94000000000005</v>
      </c>
      <c r="G32" s="10">
        <f>G31-G28</f>
        <v>-920.2</v>
      </c>
      <c r="H32" s="10">
        <f>H31-H28</f>
        <v>-727.6</v>
      </c>
      <c r="I32" s="10">
        <f>I31-I28</f>
        <v>6.58</v>
      </c>
      <c r="J32" s="30">
        <f t="shared" si="8"/>
        <v>-2468.92</v>
      </c>
      <c r="K32" s="58"/>
      <c r="L32" s="57"/>
    </row>
    <row r="33" spans="1:12" ht="13.5" customHeight="1" x14ac:dyDescent="0.3">
      <c r="A33" s="40"/>
      <c r="B33" s="43" t="s">
        <v>6</v>
      </c>
      <c r="C33" s="43">
        <v>126</v>
      </c>
      <c r="D33" s="7"/>
      <c r="E33" s="7">
        <v>2</v>
      </c>
      <c r="F33" s="7">
        <v>2</v>
      </c>
      <c r="G33" s="7">
        <v>5</v>
      </c>
      <c r="H33" s="7">
        <v>3</v>
      </c>
      <c r="I33" s="7"/>
      <c r="J33" s="30">
        <f t="shared" si="8"/>
        <v>12</v>
      </c>
      <c r="K33" s="54">
        <v>0.75070000000000003</v>
      </c>
      <c r="L33" s="57">
        <f>K33*J34</f>
        <v>1135.0584000000001</v>
      </c>
    </row>
    <row r="34" spans="1:12" ht="13.5" customHeight="1" x14ac:dyDescent="0.3">
      <c r="A34" s="40"/>
      <c r="B34" s="43"/>
      <c r="C34" s="43"/>
      <c r="D34" s="29">
        <f>D33*C33</f>
        <v>0</v>
      </c>
      <c r="E34" s="29">
        <f>E33*C33</f>
        <v>252</v>
      </c>
      <c r="F34" s="29">
        <f>F33*C33</f>
        <v>252</v>
      </c>
      <c r="G34" s="29">
        <f>G33*C33</f>
        <v>630</v>
      </c>
      <c r="H34" s="29">
        <f>H33*C33</f>
        <v>378</v>
      </c>
      <c r="I34" s="29">
        <f>I33*C33</f>
        <v>0</v>
      </c>
      <c r="J34" s="30">
        <f t="shared" si="8"/>
        <v>1512</v>
      </c>
      <c r="K34" s="55"/>
      <c r="L34" s="57"/>
    </row>
    <row r="35" spans="1:12" ht="13.5" customHeight="1" x14ac:dyDescent="0.3">
      <c r="A35" s="40"/>
      <c r="B35" s="8"/>
      <c r="C35" s="9"/>
      <c r="D35" s="10">
        <f>D32+D34</f>
        <v>3.6899999999999977</v>
      </c>
      <c r="E35" s="10">
        <f t="shared" ref="E35:I35" si="10">E32+E34</f>
        <v>0.54999999999998295</v>
      </c>
      <c r="F35" s="10">
        <f t="shared" si="10"/>
        <v>-327.94000000000005</v>
      </c>
      <c r="G35" s="10">
        <f t="shared" si="10"/>
        <v>-290.20000000000005</v>
      </c>
      <c r="H35" s="10">
        <f t="shared" si="10"/>
        <v>-349.6</v>
      </c>
      <c r="I35" s="10">
        <f t="shared" si="10"/>
        <v>6.58</v>
      </c>
      <c r="J35" s="30">
        <f t="shared" si="8"/>
        <v>-956.92000000000007</v>
      </c>
      <c r="K35" s="56"/>
      <c r="L35" s="57"/>
    </row>
    <row r="36" spans="1:12" ht="13.5" customHeight="1" x14ac:dyDescent="0.3">
      <c r="A36" s="40"/>
      <c r="B36" s="43" t="s">
        <v>15</v>
      </c>
      <c r="C36" s="43">
        <v>73</v>
      </c>
      <c r="D36" s="7"/>
      <c r="E36" s="7"/>
      <c r="F36" s="7">
        <v>4</v>
      </c>
      <c r="G36" s="7">
        <v>4</v>
      </c>
      <c r="H36" s="7">
        <v>4</v>
      </c>
      <c r="I36" s="7"/>
      <c r="J36" s="30">
        <f t="shared" si="8"/>
        <v>12</v>
      </c>
      <c r="K36" s="54">
        <v>0.7581</v>
      </c>
      <c r="L36" s="57">
        <f t="shared" ref="L36" si="11">K36*J37</f>
        <v>664.09559999999999</v>
      </c>
    </row>
    <row r="37" spans="1:12" ht="13.5" customHeight="1" x14ac:dyDescent="0.3">
      <c r="A37" s="40"/>
      <c r="B37" s="43"/>
      <c r="C37" s="43"/>
      <c r="D37" s="29">
        <f>D36*C36</f>
        <v>0</v>
      </c>
      <c r="E37" s="29">
        <f>E36*C36</f>
        <v>0</v>
      </c>
      <c r="F37" s="29">
        <f>C36*F36</f>
        <v>292</v>
      </c>
      <c r="G37" s="29">
        <f>G36*C36</f>
        <v>292</v>
      </c>
      <c r="H37" s="29">
        <f>H36*C36</f>
        <v>292</v>
      </c>
      <c r="I37" s="29">
        <f>I36*C36</f>
        <v>0</v>
      </c>
      <c r="J37" s="30">
        <f t="shared" si="8"/>
        <v>876</v>
      </c>
      <c r="K37" s="55"/>
      <c r="L37" s="57"/>
    </row>
    <row r="38" spans="1:12" ht="13.5" customHeight="1" x14ac:dyDescent="0.3">
      <c r="A38" s="40"/>
      <c r="B38" s="8"/>
      <c r="C38" s="9"/>
      <c r="D38" s="10">
        <f>D35+D37</f>
        <v>3.6899999999999977</v>
      </c>
      <c r="E38" s="10">
        <f t="shared" ref="E38:I38" si="12">E35+E37</f>
        <v>0.54999999999998295</v>
      </c>
      <c r="F38" s="10">
        <f t="shared" si="12"/>
        <v>-35.940000000000055</v>
      </c>
      <c r="G38" s="10">
        <f t="shared" si="12"/>
        <v>1.7999999999999545</v>
      </c>
      <c r="H38" s="10">
        <f t="shared" si="12"/>
        <v>-57.600000000000023</v>
      </c>
      <c r="I38" s="10">
        <f t="shared" si="12"/>
        <v>6.58</v>
      </c>
      <c r="J38" s="30">
        <f t="shared" si="8"/>
        <v>-80.920000000000144</v>
      </c>
      <c r="K38" s="56"/>
      <c r="L38" s="57"/>
    </row>
    <row r="39" spans="1:12" ht="13.5" customHeight="1" x14ac:dyDescent="0.3">
      <c r="A39" s="40"/>
      <c r="B39" s="43" t="s">
        <v>31</v>
      </c>
      <c r="C39" s="43">
        <v>20</v>
      </c>
      <c r="D39" s="7"/>
      <c r="E39" s="7"/>
      <c r="F39" s="7">
        <v>2</v>
      </c>
      <c r="G39" s="7"/>
      <c r="H39" s="7">
        <v>3</v>
      </c>
      <c r="I39" s="7"/>
      <c r="J39" s="30">
        <f t="shared" ref="J39:J41" si="13">SUM(D39:I39)</f>
        <v>5</v>
      </c>
      <c r="K39" s="54">
        <v>0.78380000000000005</v>
      </c>
      <c r="L39" s="57">
        <f t="shared" ref="L39" si="14">K39*J40</f>
        <v>78.38000000000001</v>
      </c>
    </row>
    <row r="40" spans="1:12" ht="13.5" customHeight="1" x14ac:dyDescent="0.3">
      <c r="A40" s="40"/>
      <c r="B40" s="43"/>
      <c r="C40" s="43"/>
      <c r="D40" s="29">
        <f>D39*C39</f>
        <v>0</v>
      </c>
      <c r="E40" s="29">
        <f>E39*C39</f>
        <v>0</v>
      </c>
      <c r="F40" s="29">
        <f>C39*F39</f>
        <v>40</v>
      </c>
      <c r="G40" s="29">
        <f>G39*C39</f>
        <v>0</v>
      </c>
      <c r="H40" s="29">
        <f>H39*C39</f>
        <v>60</v>
      </c>
      <c r="I40" s="29">
        <f>I39*C39</f>
        <v>0</v>
      </c>
      <c r="J40" s="30">
        <f t="shared" si="13"/>
        <v>100</v>
      </c>
      <c r="K40" s="55"/>
      <c r="L40" s="57"/>
    </row>
    <row r="41" spans="1:12" ht="13.5" customHeight="1" x14ac:dyDescent="0.3">
      <c r="A41" s="40"/>
      <c r="B41" s="8"/>
      <c r="C41" s="9"/>
      <c r="D41" s="10">
        <f>D38+D40</f>
        <v>3.6899999999999977</v>
      </c>
      <c r="E41" s="10">
        <f t="shared" ref="E41:I41" si="15">E38+E40</f>
        <v>0.54999999999998295</v>
      </c>
      <c r="F41" s="10">
        <f t="shared" si="15"/>
        <v>4.0599999999999454</v>
      </c>
      <c r="G41" s="10">
        <f t="shared" si="15"/>
        <v>1.7999999999999545</v>
      </c>
      <c r="H41" s="10">
        <f t="shared" si="15"/>
        <v>2.3999999999999773</v>
      </c>
      <c r="I41" s="10">
        <f t="shared" si="15"/>
        <v>6.58</v>
      </c>
      <c r="J41" s="30">
        <f t="shared" si="13"/>
        <v>19.079999999999856</v>
      </c>
      <c r="K41" s="56"/>
      <c r="L41" s="57"/>
    </row>
    <row r="42" spans="1:12" ht="13.5" customHeight="1" x14ac:dyDescent="0.25">
      <c r="A42" s="40"/>
      <c r="B42" s="52" t="s">
        <v>14</v>
      </c>
      <c r="C42" s="53"/>
      <c r="D42" s="31">
        <f>D31+D34+D37+D40</f>
        <v>39</v>
      </c>
      <c r="E42" s="31">
        <f t="shared" ref="E42:J42" si="16">E31+E34+E37+E40</f>
        <v>252</v>
      </c>
      <c r="F42" s="31">
        <f t="shared" si="16"/>
        <v>584</v>
      </c>
      <c r="G42" s="31">
        <f t="shared" si="16"/>
        <v>922</v>
      </c>
      <c r="H42" s="31">
        <f t="shared" si="16"/>
        <v>730</v>
      </c>
      <c r="I42" s="31">
        <f t="shared" si="16"/>
        <v>13</v>
      </c>
      <c r="J42" s="31">
        <f t="shared" si="16"/>
        <v>2540</v>
      </c>
      <c r="K42" s="11">
        <f>L42/J42</f>
        <v>0.75244661417322845</v>
      </c>
      <c r="L42" s="12">
        <f>SUM(L30:L41)</f>
        <v>1911.2144000000003</v>
      </c>
    </row>
    <row r="43" spans="1:12" ht="13.5" customHeight="1" x14ac:dyDescent="0.3">
      <c r="J43" s="13" t="s">
        <v>13</v>
      </c>
      <c r="K43" s="20">
        <f>L43/G23</f>
        <v>9.0570016825660196E-2</v>
      </c>
      <c r="L43" s="21">
        <f>G23-L42</f>
        <v>190.33759999999984</v>
      </c>
    </row>
    <row r="44" spans="1:12" ht="13.5" customHeight="1" x14ac:dyDescent="0.3">
      <c r="A44" s="66" t="s">
        <v>12</v>
      </c>
      <c r="B44" s="66"/>
      <c r="C44" s="67"/>
      <c r="D44" s="68" t="s">
        <v>17</v>
      </c>
      <c r="E44" s="69"/>
      <c r="F44" s="72" t="s">
        <v>10</v>
      </c>
      <c r="G44" s="1" t="s">
        <v>11</v>
      </c>
      <c r="H44" s="32" t="s">
        <v>29</v>
      </c>
      <c r="I44" s="2"/>
      <c r="J44" s="2"/>
      <c r="K44" s="65" t="s">
        <v>18</v>
      </c>
      <c r="L44" s="74"/>
    </row>
    <row r="45" spans="1:12" ht="13.5" customHeight="1" x14ac:dyDescent="0.3">
      <c r="A45" s="66"/>
      <c r="B45" s="66"/>
      <c r="C45" s="67"/>
      <c r="D45" s="70"/>
      <c r="E45" s="71"/>
      <c r="F45" s="73"/>
      <c r="G45" s="27">
        <v>0.876</v>
      </c>
      <c r="H45" s="32">
        <v>0.159</v>
      </c>
      <c r="I45" s="2"/>
      <c r="J45" s="2"/>
      <c r="K45" s="65"/>
      <c r="L45" s="75"/>
    </row>
    <row r="46" spans="1:12" ht="13.5" customHeight="1" x14ac:dyDescent="0.3">
      <c r="A46" s="59" t="s">
        <v>20</v>
      </c>
      <c r="B46" s="59"/>
      <c r="C46" s="60"/>
      <c r="D46" s="61">
        <f>J50</f>
        <v>8730</v>
      </c>
      <c r="E46" s="62"/>
      <c r="F46" s="32" t="s">
        <v>8</v>
      </c>
      <c r="G46" s="18">
        <f>J50*G45</f>
        <v>7647.48</v>
      </c>
      <c r="H46" s="18">
        <f>J50*H45</f>
        <v>1388.07</v>
      </c>
      <c r="I46" s="18"/>
      <c r="J46" s="18"/>
      <c r="K46" s="48" t="s">
        <v>28</v>
      </c>
      <c r="L46" s="75"/>
    </row>
    <row r="47" spans="1:12" ht="13.5" customHeight="1" x14ac:dyDescent="0.3">
      <c r="A47" s="59"/>
      <c r="B47" s="59"/>
      <c r="C47" s="60"/>
      <c r="D47" s="63"/>
      <c r="E47" s="64"/>
      <c r="F47" s="4"/>
      <c r="G47" s="4"/>
      <c r="H47" s="33"/>
      <c r="I47" s="5"/>
      <c r="J47" s="5"/>
      <c r="K47" s="49"/>
      <c r="L47" s="76"/>
    </row>
    <row r="48" spans="1:12" ht="13.5" customHeight="1" x14ac:dyDescent="0.3">
      <c r="A48" s="41" t="s">
        <v>0</v>
      </c>
      <c r="B48" s="41" t="s">
        <v>1</v>
      </c>
      <c r="C48" s="41"/>
      <c r="D48" s="45"/>
      <c r="E48" s="45"/>
      <c r="F48" s="45"/>
      <c r="G48" s="45"/>
      <c r="H48" s="45"/>
      <c r="I48" s="46"/>
      <c r="J48" s="41" t="s">
        <v>2</v>
      </c>
      <c r="K48" s="77" t="s">
        <v>9</v>
      </c>
      <c r="L48" s="50" t="s">
        <v>8</v>
      </c>
    </row>
    <row r="49" spans="1:12" ht="13.5" customHeight="1" x14ac:dyDescent="0.3">
      <c r="A49" s="41"/>
      <c r="B49" s="41"/>
      <c r="C49" s="44"/>
      <c r="D49" s="39" t="s">
        <v>22</v>
      </c>
      <c r="E49" s="39" t="s">
        <v>23</v>
      </c>
      <c r="F49" s="39" t="s">
        <v>24</v>
      </c>
      <c r="G49" s="39" t="s">
        <v>25</v>
      </c>
      <c r="H49" s="39" t="s">
        <v>26</v>
      </c>
      <c r="I49" s="39" t="s">
        <v>27</v>
      </c>
      <c r="J49" s="47"/>
      <c r="K49" s="78"/>
      <c r="L49" s="51"/>
    </row>
    <row r="50" spans="1:12" ht="18" customHeight="1" x14ac:dyDescent="0.3">
      <c r="A50" s="40" t="s">
        <v>32</v>
      </c>
      <c r="B50" s="30" t="s">
        <v>3</v>
      </c>
      <c r="C50" s="41" t="s">
        <v>7</v>
      </c>
      <c r="D50" s="7">
        <v>190</v>
      </c>
      <c r="E50" s="7">
        <v>799</v>
      </c>
      <c r="F50" s="7">
        <v>2019</v>
      </c>
      <c r="G50" s="7">
        <v>3190</v>
      </c>
      <c r="H50" s="7">
        <v>2527</v>
      </c>
      <c r="I50" s="7">
        <v>5</v>
      </c>
      <c r="J50" s="30">
        <f>SUM(D50:I50)</f>
        <v>8730</v>
      </c>
      <c r="K50" s="41"/>
      <c r="L50" s="42"/>
    </row>
    <row r="51" spans="1:12" ht="16.5" customHeight="1" x14ac:dyDescent="0.3">
      <c r="A51" s="40"/>
      <c r="B51" s="30" t="s">
        <v>33</v>
      </c>
      <c r="C51" s="41"/>
      <c r="D51" s="30">
        <f>D50*1.05</f>
        <v>199.5</v>
      </c>
      <c r="E51" s="30">
        <f t="shared" ref="E51:J51" si="17">E50*1.05</f>
        <v>838.95</v>
      </c>
      <c r="F51" s="30">
        <f t="shared" si="17"/>
        <v>2119.9500000000003</v>
      </c>
      <c r="G51" s="30">
        <f t="shared" si="17"/>
        <v>3349.5</v>
      </c>
      <c r="H51" s="30">
        <f t="shared" si="17"/>
        <v>2653.35</v>
      </c>
      <c r="I51" s="30">
        <f t="shared" si="17"/>
        <v>5.25</v>
      </c>
      <c r="J51" s="30">
        <f t="shared" si="17"/>
        <v>9166.5</v>
      </c>
      <c r="K51" s="41"/>
      <c r="L51" s="42"/>
    </row>
    <row r="52" spans="1:12" ht="16.5" customHeight="1" x14ac:dyDescent="0.3">
      <c r="A52" s="40"/>
      <c r="B52" s="30" t="s">
        <v>4</v>
      </c>
      <c r="C52" s="41"/>
      <c r="D52" s="6">
        <f>D50/J50*100</f>
        <v>2.1764032073310422</v>
      </c>
      <c r="E52" s="6">
        <f>E50/J50*100</f>
        <v>9.1523482245131724</v>
      </c>
      <c r="F52" s="6">
        <f>F50/J50*100</f>
        <v>23.127147766323024</v>
      </c>
      <c r="G52" s="6">
        <f>G50/J50*100</f>
        <v>36.54066437571592</v>
      </c>
      <c r="H52" s="6">
        <f>H50/J50*100</f>
        <v>28.946162657502867</v>
      </c>
      <c r="I52" s="6">
        <f>I50/J50*100</f>
        <v>5.7273768613974804E-2</v>
      </c>
      <c r="J52" s="30">
        <f t="shared" ref="J52:J64" si="18">SUM(D52:I52)</f>
        <v>100</v>
      </c>
      <c r="K52" s="41"/>
      <c r="L52" s="42"/>
    </row>
    <row r="53" spans="1:12" ht="15.75" customHeight="1" x14ac:dyDescent="0.3">
      <c r="A53" s="40"/>
      <c r="B53" s="43" t="s">
        <v>5</v>
      </c>
      <c r="C53" s="43">
        <v>8</v>
      </c>
      <c r="D53" s="7">
        <v>1</v>
      </c>
      <c r="E53" s="7"/>
      <c r="F53" s="7">
        <v>1</v>
      </c>
      <c r="G53" s="7"/>
      <c r="H53" s="7"/>
      <c r="I53" s="7">
        <v>1</v>
      </c>
      <c r="J53" s="30">
        <f t="shared" si="18"/>
        <v>3</v>
      </c>
      <c r="K53" s="58">
        <v>0.73150000000000004</v>
      </c>
      <c r="L53" s="57">
        <f>K53*J54</f>
        <v>17.556000000000001</v>
      </c>
    </row>
    <row r="54" spans="1:12" ht="15" customHeight="1" x14ac:dyDescent="0.3">
      <c r="A54" s="40"/>
      <c r="B54" s="43"/>
      <c r="C54" s="43"/>
      <c r="D54" s="29">
        <f>D53*C53</f>
        <v>8</v>
      </c>
      <c r="E54" s="29">
        <f>E53*C53</f>
        <v>0</v>
      </c>
      <c r="F54" s="29">
        <f>C53*F53</f>
        <v>8</v>
      </c>
      <c r="G54" s="29">
        <f>G53*C53</f>
        <v>0</v>
      </c>
      <c r="H54" s="29">
        <f>H53*C53</f>
        <v>0</v>
      </c>
      <c r="I54" s="29">
        <f>I53*C53</f>
        <v>8</v>
      </c>
      <c r="J54" s="30">
        <f t="shared" si="18"/>
        <v>24</v>
      </c>
      <c r="K54" s="58"/>
      <c r="L54" s="57"/>
    </row>
    <row r="55" spans="1:12" ht="13.5" customHeight="1" x14ac:dyDescent="0.3">
      <c r="A55" s="40"/>
      <c r="B55" s="8"/>
      <c r="C55" s="9"/>
      <c r="D55" s="10">
        <f>D54-D51</f>
        <v>-191.5</v>
      </c>
      <c r="E55" s="10">
        <f t="shared" ref="E55:F55" si="19">E54-E51</f>
        <v>-838.95</v>
      </c>
      <c r="F55" s="10">
        <f t="shared" si="19"/>
        <v>-2111.9500000000003</v>
      </c>
      <c r="G55" s="10">
        <f>G54-G51</f>
        <v>-3349.5</v>
      </c>
      <c r="H55" s="10">
        <f>H54-H51</f>
        <v>-2653.35</v>
      </c>
      <c r="I55" s="10">
        <f>I54-I51</f>
        <v>2.75</v>
      </c>
      <c r="J55" s="30">
        <f t="shared" si="18"/>
        <v>-9142.5</v>
      </c>
      <c r="K55" s="58"/>
      <c r="L55" s="57"/>
    </row>
    <row r="56" spans="1:12" ht="13.5" customHeight="1" x14ac:dyDescent="0.3">
      <c r="A56" s="40"/>
      <c r="B56" s="43" t="s">
        <v>6</v>
      </c>
      <c r="C56" s="43">
        <v>192</v>
      </c>
      <c r="D56" s="7">
        <v>1</v>
      </c>
      <c r="E56" s="7">
        <v>2</v>
      </c>
      <c r="F56" s="7">
        <v>2</v>
      </c>
      <c r="G56" s="7">
        <v>4</v>
      </c>
      <c r="H56" s="7">
        <v>3</v>
      </c>
      <c r="I56" s="7"/>
      <c r="J56" s="30">
        <f t="shared" si="18"/>
        <v>12</v>
      </c>
      <c r="K56" s="54">
        <v>0.72640000000000005</v>
      </c>
      <c r="L56" s="57">
        <f>K56*J57</f>
        <v>1673.6256000000001</v>
      </c>
    </row>
    <row r="57" spans="1:12" ht="13.5" customHeight="1" x14ac:dyDescent="0.3">
      <c r="A57" s="40"/>
      <c r="B57" s="43"/>
      <c r="C57" s="43"/>
      <c r="D57" s="29">
        <f>D56*C56</f>
        <v>192</v>
      </c>
      <c r="E57" s="29">
        <f>E56*C56</f>
        <v>384</v>
      </c>
      <c r="F57" s="29">
        <f>F56*C56</f>
        <v>384</v>
      </c>
      <c r="G57" s="29">
        <f>G56*C56</f>
        <v>768</v>
      </c>
      <c r="H57" s="29">
        <f>H56*C56</f>
        <v>576</v>
      </c>
      <c r="I57" s="29">
        <f>I56*C56</f>
        <v>0</v>
      </c>
      <c r="J57" s="30">
        <f t="shared" si="18"/>
        <v>2304</v>
      </c>
      <c r="K57" s="55"/>
      <c r="L57" s="57"/>
    </row>
    <row r="58" spans="1:12" ht="13.5" customHeight="1" x14ac:dyDescent="0.3">
      <c r="A58" s="40"/>
      <c r="B58" s="8"/>
      <c r="C58" s="9"/>
      <c r="D58" s="10">
        <f>D55+D57</f>
        <v>0.5</v>
      </c>
      <c r="E58" s="10">
        <f t="shared" ref="E58:I58" si="20">E55+E57</f>
        <v>-454.95000000000005</v>
      </c>
      <c r="F58" s="10">
        <f t="shared" si="20"/>
        <v>-1727.9500000000003</v>
      </c>
      <c r="G58" s="10">
        <f t="shared" si="20"/>
        <v>-2581.5</v>
      </c>
      <c r="H58" s="10">
        <f t="shared" si="20"/>
        <v>-2077.35</v>
      </c>
      <c r="I58" s="10">
        <f t="shared" si="20"/>
        <v>2.75</v>
      </c>
      <c r="J58" s="30">
        <f t="shared" si="18"/>
        <v>-6838.5</v>
      </c>
      <c r="K58" s="56"/>
      <c r="L58" s="57"/>
    </row>
    <row r="59" spans="1:12" ht="13.5" customHeight="1" x14ac:dyDescent="0.3">
      <c r="A59" s="40"/>
      <c r="B59" s="43" t="s">
        <v>15</v>
      </c>
      <c r="C59" s="43">
        <v>455</v>
      </c>
      <c r="D59" s="7"/>
      <c r="E59" s="7">
        <v>1</v>
      </c>
      <c r="F59" s="7">
        <v>2</v>
      </c>
      <c r="G59" s="7">
        <v>5</v>
      </c>
      <c r="H59" s="7">
        <v>4</v>
      </c>
      <c r="I59" s="7"/>
      <c r="J59" s="30">
        <f t="shared" si="18"/>
        <v>12</v>
      </c>
      <c r="K59" s="54">
        <v>0.76670000000000005</v>
      </c>
      <c r="L59" s="57">
        <f t="shared" ref="L59" si="21">K59*J60</f>
        <v>4186.1820000000007</v>
      </c>
    </row>
    <row r="60" spans="1:12" ht="13.5" customHeight="1" x14ac:dyDescent="0.3">
      <c r="A60" s="40"/>
      <c r="B60" s="43"/>
      <c r="C60" s="43"/>
      <c r="D60" s="29">
        <f>D59*C59</f>
        <v>0</v>
      </c>
      <c r="E60" s="29">
        <f>E59*C59</f>
        <v>455</v>
      </c>
      <c r="F60" s="29">
        <f>C59*F59</f>
        <v>910</v>
      </c>
      <c r="G60" s="29">
        <f>G59*C59</f>
        <v>2275</v>
      </c>
      <c r="H60" s="29">
        <f>H59*C59</f>
        <v>1820</v>
      </c>
      <c r="I60" s="29">
        <f>I59*C59</f>
        <v>0</v>
      </c>
      <c r="J60" s="30">
        <f t="shared" si="18"/>
        <v>5460</v>
      </c>
      <c r="K60" s="55"/>
      <c r="L60" s="57"/>
    </row>
    <row r="61" spans="1:12" ht="13.5" customHeight="1" x14ac:dyDescent="0.3">
      <c r="A61" s="40"/>
      <c r="B61" s="8"/>
      <c r="C61" s="9"/>
      <c r="D61" s="10">
        <f>D58+D60</f>
        <v>0.5</v>
      </c>
      <c r="E61" s="10">
        <f t="shared" ref="E61:I61" si="22">E58+E60</f>
        <v>4.9999999999954525E-2</v>
      </c>
      <c r="F61" s="10">
        <f t="shared" si="22"/>
        <v>-817.95000000000027</v>
      </c>
      <c r="G61" s="10">
        <f t="shared" si="22"/>
        <v>-306.5</v>
      </c>
      <c r="H61" s="10">
        <f t="shared" si="22"/>
        <v>-257.34999999999991</v>
      </c>
      <c r="I61" s="10">
        <f t="shared" si="22"/>
        <v>2.75</v>
      </c>
      <c r="J61" s="30">
        <f t="shared" si="18"/>
        <v>-1378.5000000000002</v>
      </c>
      <c r="K61" s="56"/>
      <c r="L61" s="57"/>
    </row>
    <row r="62" spans="1:12" ht="13.5" customHeight="1" x14ac:dyDescent="0.3">
      <c r="A62" s="40"/>
      <c r="B62" s="43" t="s">
        <v>31</v>
      </c>
      <c r="C62" s="43">
        <v>129</v>
      </c>
      <c r="D62" s="7"/>
      <c r="E62" s="7"/>
      <c r="F62" s="7">
        <v>6</v>
      </c>
      <c r="G62" s="7">
        <v>2</v>
      </c>
      <c r="H62" s="7">
        <v>2</v>
      </c>
      <c r="I62" s="7"/>
      <c r="J62" s="30">
        <f t="shared" si="18"/>
        <v>10</v>
      </c>
      <c r="K62" s="54">
        <v>0.7288</v>
      </c>
      <c r="L62" s="57">
        <f t="shared" ref="L62" si="23">K62*J63</f>
        <v>940.15200000000004</v>
      </c>
    </row>
    <row r="63" spans="1:12" ht="13.5" customHeight="1" x14ac:dyDescent="0.3">
      <c r="A63" s="40"/>
      <c r="B63" s="43"/>
      <c r="C63" s="43"/>
      <c r="D63" s="29">
        <f>D62*C62</f>
        <v>0</v>
      </c>
      <c r="E63" s="29">
        <f>E62*C62</f>
        <v>0</v>
      </c>
      <c r="F63" s="29">
        <f>C62*F62</f>
        <v>774</v>
      </c>
      <c r="G63" s="29">
        <f>G62*C62</f>
        <v>258</v>
      </c>
      <c r="H63" s="29">
        <f>H62*C62</f>
        <v>258</v>
      </c>
      <c r="I63" s="29">
        <f>I62*C62</f>
        <v>0</v>
      </c>
      <c r="J63" s="30">
        <f t="shared" si="18"/>
        <v>1290</v>
      </c>
      <c r="K63" s="55"/>
      <c r="L63" s="57"/>
    </row>
    <row r="64" spans="1:12" ht="13.5" customHeight="1" x14ac:dyDescent="0.3">
      <c r="A64" s="40"/>
      <c r="B64" s="8"/>
      <c r="C64" s="9"/>
      <c r="D64" s="10">
        <f>D61+D63</f>
        <v>0.5</v>
      </c>
      <c r="E64" s="10">
        <f t="shared" ref="E64:I64" si="24">E61+E63</f>
        <v>4.9999999999954525E-2</v>
      </c>
      <c r="F64" s="10">
        <f t="shared" si="24"/>
        <v>-43.950000000000273</v>
      </c>
      <c r="G64" s="10">
        <f t="shared" si="24"/>
        <v>-48.5</v>
      </c>
      <c r="H64" s="10">
        <f t="shared" si="24"/>
        <v>0.65000000000009095</v>
      </c>
      <c r="I64" s="10">
        <f t="shared" si="24"/>
        <v>2.75</v>
      </c>
      <c r="J64" s="30">
        <f t="shared" si="18"/>
        <v>-88.500000000000227</v>
      </c>
      <c r="K64" s="56"/>
      <c r="L64" s="57"/>
    </row>
    <row r="65" spans="1:12" ht="13.5" customHeight="1" x14ac:dyDescent="0.3">
      <c r="A65" s="40"/>
      <c r="B65" s="43" t="s">
        <v>34</v>
      </c>
      <c r="C65" s="43">
        <v>25</v>
      </c>
      <c r="D65" s="7"/>
      <c r="E65" s="7"/>
      <c r="F65" s="7">
        <v>2</v>
      </c>
      <c r="G65" s="7">
        <v>2</v>
      </c>
      <c r="H65" s="7"/>
      <c r="I65" s="7"/>
      <c r="J65" s="30">
        <f t="shared" ref="J65:J67" si="25">SUM(D65:I65)</f>
        <v>4</v>
      </c>
      <c r="K65" s="54">
        <v>0.72809999999999997</v>
      </c>
      <c r="L65" s="57">
        <f t="shared" ref="L65" si="26">K65*J66</f>
        <v>72.81</v>
      </c>
    </row>
    <row r="66" spans="1:12" ht="13.5" customHeight="1" x14ac:dyDescent="0.3">
      <c r="A66" s="40"/>
      <c r="B66" s="43"/>
      <c r="C66" s="43"/>
      <c r="D66" s="29">
        <f>D65*C65</f>
        <v>0</v>
      </c>
      <c r="E66" s="29">
        <f>E65*C65</f>
        <v>0</v>
      </c>
      <c r="F66" s="29">
        <f>C65*F65</f>
        <v>50</v>
      </c>
      <c r="G66" s="29">
        <f>G65*C65</f>
        <v>50</v>
      </c>
      <c r="H66" s="29">
        <f>H65*C65</f>
        <v>0</v>
      </c>
      <c r="I66" s="29">
        <f>I65*C65</f>
        <v>0</v>
      </c>
      <c r="J66" s="30">
        <f t="shared" si="25"/>
        <v>100</v>
      </c>
      <c r="K66" s="55"/>
      <c r="L66" s="57"/>
    </row>
    <row r="67" spans="1:12" ht="13.5" customHeight="1" x14ac:dyDescent="0.3">
      <c r="A67" s="40"/>
      <c r="B67" s="8"/>
      <c r="C67" s="9"/>
      <c r="D67" s="10">
        <f>D64+D66</f>
        <v>0.5</v>
      </c>
      <c r="E67" s="10">
        <f t="shared" ref="E67:I67" si="27">E64+E66</f>
        <v>4.9999999999954525E-2</v>
      </c>
      <c r="F67" s="10">
        <f t="shared" si="27"/>
        <v>6.0499999999997272</v>
      </c>
      <c r="G67" s="10">
        <f t="shared" si="27"/>
        <v>1.5</v>
      </c>
      <c r="H67" s="10">
        <f t="shared" si="27"/>
        <v>0.65000000000009095</v>
      </c>
      <c r="I67" s="10">
        <f t="shared" si="27"/>
        <v>2.75</v>
      </c>
      <c r="J67" s="30">
        <f t="shared" si="25"/>
        <v>11.499999999999773</v>
      </c>
      <c r="K67" s="56"/>
      <c r="L67" s="57"/>
    </row>
    <row r="68" spans="1:12" ht="13.5" customHeight="1" x14ac:dyDescent="0.25">
      <c r="A68" s="40"/>
      <c r="B68" s="52" t="s">
        <v>14</v>
      </c>
      <c r="C68" s="53"/>
      <c r="D68" s="31">
        <f>D54+D57+D60+D63+D66</f>
        <v>200</v>
      </c>
      <c r="E68" s="31">
        <f t="shared" ref="E68:J68" si="28">E54+E57+E60+E63+E66</f>
        <v>839</v>
      </c>
      <c r="F68" s="31">
        <f t="shared" si="28"/>
        <v>2126</v>
      </c>
      <c r="G68" s="31">
        <f t="shared" si="28"/>
        <v>3351</v>
      </c>
      <c r="H68" s="31">
        <f t="shared" si="28"/>
        <v>2654</v>
      </c>
      <c r="I68" s="31">
        <f t="shared" si="28"/>
        <v>8</v>
      </c>
      <c r="J68" s="31">
        <f t="shared" si="28"/>
        <v>9178</v>
      </c>
      <c r="K68" s="11">
        <f>L68/J68</f>
        <v>0.7507436914360428</v>
      </c>
      <c r="L68" s="12">
        <f>SUM(L53:L67)</f>
        <v>6890.325600000001</v>
      </c>
    </row>
    <row r="69" spans="1:12" ht="13.5" customHeight="1" x14ac:dyDescent="0.3">
      <c r="J69" s="13" t="s">
        <v>13</v>
      </c>
      <c r="K69" s="20">
        <f>L69/G46</f>
        <v>9.9007045458111509E-2</v>
      </c>
      <c r="L69" s="21">
        <f>G46-L68</f>
        <v>757.15439999999853</v>
      </c>
    </row>
    <row r="70" spans="1:12" ht="13.5" customHeight="1" x14ac:dyDescent="0.3">
      <c r="A70" s="66" t="s">
        <v>12</v>
      </c>
      <c r="B70" s="66"/>
      <c r="C70" s="67"/>
      <c r="D70" s="68" t="s">
        <v>17</v>
      </c>
      <c r="E70" s="69"/>
      <c r="F70" s="72" t="s">
        <v>10</v>
      </c>
      <c r="G70" s="1" t="s">
        <v>11</v>
      </c>
      <c r="H70" s="32" t="s">
        <v>29</v>
      </c>
      <c r="I70" s="2"/>
      <c r="J70" s="2"/>
      <c r="K70" s="65" t="s">
        <v>18</v>
      </c>
      <c r="L70" s="74"/>
    </row>
    <row r="71" spans="1:12" ht="13.5" customHeight="1" x14ac:dyDescent="0.3">
      <c r="A71" s="66"/>
      <c r="B71" s="66"/>
      <c r="C71" s="67"/>
      <c r="D71" s="70"/>
      <c r="E71" s="71"/>
      <c r="F71" s="73"/>
      <c r="G71" s="27">
        <v>0.89200000000000002</v>
      </c>
      <c r="H71" s="32">
        <v>0.157</v>
      </c>
      <c r="I71" s="2"/>
      <c r="J71" s="2"/>
      <c r="K71" s="65"/>
      <c r="L71" s="75"/>
    </row>
    <row r="72" spans="1:12" ht="13.5" customHeight="1" x14ac:dyDescent="0.3">
      <c r="A72" s="59" t="s">
        <v>20</v>
      </c>
      <c r="B72" s="59"/>
      <c r="C72" s="60"/>
      <c r="D72" s="61">
        <f>J76</f>
        <v>4700</v>
      </c>
      <c r="E72" s="62"/>
      <c r="F72" s="32" t="s">
        <v>8</v>
      </c>
      <c r="G72" s="18">
        <f>J76*G71</f>
        <v>4192.3999999999996</v>
      </c>
      <c r="H72" s="18">
        <f>J76*H71</f>
        <v>737.9</v>
      </c>
      <c r="I72" s="18"/>
      <c r="J72" s="18"/>
      <c r="K72" s="48" t="s">
        <v>28</v>
      </c>
      <c r="L72" s="75"/>
    </row>
    <row r="73" spans="1:12" ht="13.5" customHeight="1" x14ac:dyDescent="0.3">
      <c r="A73" s="59"/>
      <c r="B73" s="59"/>
      <c r="C73" s="60"/>
      <c r="D73" s="63"/>
      <c r="E73" s="64"/>
      <c r="F73" s="4"/>
      <c r="G73" s="4"/>
      <c r="H73" s="33"/>
      <c r="I73" s="5"/>
      <c r="J73" s="5"/>
      <c r="K73" s="49"/>
      <c r="L73" s="76"/>
    </row>
    <row r="74" spans="1:12" ht="13.5" customHeight="1" x14ac:dyDescent="0.3">
      <c r="A74" s="41" t="s">
        <v>0</v>
      </c>
      <c r="B74" s="41" t="s">
        <v>1</v>
      </c>
      <c r="C74" s="41"/>
      <c r="D74" s="45"/>
      <c r="E74" s="45"/>
      <c r="F74" s="45"/>
      <c r="G74" s="45"/>
      <c r="H74" s="45"/>
      <c r="I74" s="46"/>
      <c r="J74" s="41" t="s">
        <v>2</v>
      </c>
      <c r="K74" s="77" t="s">
        <v>9</v>
      </c>
      <c r="L74" s="50" t="s">
        <v>8</v>
      </c>
    </row>
    <row r="75" spans="1:12" ht="13.5" customHeight="1" x14ac:dyDescent="0.3">
      <c r="A75" s="41"/>
      <c r="B75" s="41"/>
      <c r="C75" s="44"/>
      <c r="D75" s="39" t="s">
        <v>22</v>
      </c>
      <c r="E75" s="39" t="s">
        <v>23</v>
      </c>
      <c r="F75" s="39" t="s">
        <v>24</v>
      </c>
      <c r="G75" s="39" t="s">
        <v>25</v>
      </c>
      <c r="H75" s="39" t="s">
        <v>26</v>
      </c>
      <c r="I75" s="39" t="s">
        <v>27</v>
      </c>
      <c r="J75" s="47"/>
      <c r="K75" s="78"/>
      <c r="L75" s="51"/>
    </row>
    <row r="76" spans="1:12" ht="13.5" customHeight="1" x14ac:dyDescent="0.3">
      <c r="A76" s="40" t="s">
        <v>35</v>
      </c>
      <c r="B76" s="30" t="s">
        <v>3</v>
      </c>
      <c r="C76" s="41" t="s">
        <v>7</v>
      </c>
      <c r="D76" s="7">
        <v>142</v>
      </c>
      <c r="E76" s="7">
        <v>569</v>
      </c>
      <c r="F76" s="7">
        <v>1099</v>
      </c>
      <c r="G76" s="7">
        <v>1605</v>
      </c>
      <c r="H76" s="7">
        <v>1232</v>
      </c>
      <c r="I76" s="7">
        <v>53</v>
      </c>
      <c r="J76" s="30">
        <f>SUM(D76:I76)</f>
        <v>4700</v>
      </c>
      <c r="K76" s="41"/>
      <c r="L76" s="42"/>
    </row>
    <row r="77" spans="1:12" ht="13.5" customHeight="1" x14ac:dyDescent="0.3">
      <c r="A77" s="40"/>
      <c r="B77" s="30" t="s">
        <v>19</v>
      </c>
      <c r="C77" s="41"/>
      <c r="D77" s="30">
        <f>D76*1.07</f>
        <v>151.94</v>
      </c>
      <c r="E77" s="30">
        <f t="shared" ref="E77:J77" si="29">E76*1.07</f>
        <v>608.83000000000004</v>
      </c>
      <c r="F77" s="30">
        <f t="shared" si="29"/>
        <v>1175.93</v>
      </c>
      <c r="G77" s="30">
        <f t="shared" si="29"/>
        <v>1717.3500000000001</v>
      </c>
      <c r="H77" s="30">
        <f t="shared" si="29"/>
        <v>1318.24</v>
      </c>
      <c r="I77" s="30">
        <f t="shared" si="29"/>
        <v>56.71</v>
      </c>
      <c r="J77" s="30">
        <f t="shared" si="29"/>
        <v>5029</v>
      </c>
      <c r="K77" s="41"/>
      <c r="L77" s="42"/>
    </row>
    <row r="78" spans="1:12" ht="13.5" customHeight="1" x14ac:dyDescent="0.3">
      <c r="A78" s="40"/>
      <c r="B78" s="30" t="s">
        <v>4</v>
      </c>
      <c r="C78" s="41"/>
      <c r="D78" s="6">
        <f>D76/J76*100</f>
        <v>3.021276595744681</v>
      </c>
      <c r="E78" s="6">
        <f>E76/J76*100</f>
        <v>12.106382978723405</v>
      </c>
      <c r="F78" s="6">
        <f>F76/J76*100</f>
        <v>23.382978723404253</v>
      </c>
      <c r="G78" s="6">
        <f>G76/J76*100</f>
        <v>34.148936170212771</v>
      </c>
      <c r="H78" s="6">
        <f>H76/J76*100</f>
        <v>26.212765957446809</v>
      </c>
      <c r="I78" s="6">
        <f>I76/J76*100</f>
        <v>1.1276595744680851</v>
      </c>
      <c r="J78" s="30">
        <f t="shared" ref="J78:J93" si="30">SUM(D78:I78)</f>
        <v>100</v>
      </c>
      <c r="K78" s="41"/>
      <c r="L78" s="42"/>
    </row>
    <row r="79" spans="1:12" ht="13.5" customHeight="1" x14ac:dyDescent="0.3">
      <c r="A79" s="40"/>
      <c r="B79" s="43" t="s">
        <v>5</v>
      </c>
      <c r="C79" s="43">
        <v>58</v>
      </c>
      <c r="D79" s="7">
        <v>1</v>
      </c>
      <c r="E79" s="7">
        <v>1</v>
      </c>
      <c r="F79" s="7">
        <v>3</v>
      </c>
      <c r="G79" s="7">
        <v>3</v>
      </c>
      <c r="H79" s="7">
        <v>3</v>
      </c>
      <c r="I79" s="7">
        <v>1</v>
      </c>
      <c r="J79" s="30">
        <f t="shared" si="30"/>
        <v>12</v>
      </c>
      <c r="K79" s="58">
        <v>0.74519999999999997</v>
      </c>
      <c r="L79" s="57">
        <f>K79*J80</f>
        <v>518.65919999999994</v>
      </c>
    </row>
    <row r="80" spans="1:12" ht="13.5" customHeight="1" x14ac:dyDescent="0.3">
      <c r="A80" s="40"/>
      <c r="B80" s="43"/>
      <c r="C80" s="43"/>
      <c r="D80" s="29">
        <f>D79*C79</f>
        <v>58</v>
      </c>
      <c r="E80" s="29">
        <f>E79*C79</f>
        <v>58</v>
      </c>
      <c r="F80" s="29">
        <f>C79*F79</f>
        <v>174</v>
      </c>
      <c r="G80" s="29">
        <f>G79*C79</f>
        <v>174</v>
      </c>
      <c r="H80" s="29">
        <f>H79*C79</f>
        <v>174</v>
      </c>
      <c r="I80" s="29">
        <f>I79*C79</f>
        <v>58</v>
      </c>
      <c r="J80" s="30">
        <f t="shared" si="30"/>
        <v>696</v>
      </c>
      <c r="K80" s="58"/>
      <c r="L80" s="57"/>
    </row>
    <row r="81" spans="1:12" ht="13.5" customHeight="1" x14ac:dyDescent="0.3">
      <c r="A81" s="40"/>
      <c r="B81" s="8"/>
      <c r="C81" s="9"/>
      <c r="D81" s="10">
        <f>D80-D77</f>
        <v>-93.94</v>
      </c>
      <c r="E81" s="10">
        <f t="shared" ref="E81:F81" si="31">E80-E77</f>
        <v>-550.83000000000004</v>
      </c>
      <c r="F81" s="10">
        <f t="shared" si="31"/>
        <v>-1001.9300000000001</v>
      </c>
      <c r="G81" s="10">
        <f>G80-G77</f>
        <v>-1543.3500000000001</v>
      </c>
      <c r="H81" s="10">
        <f>H80-H77</f>
        <v>-1144.24</v>
      </c>
      <c r="I81" s="10">
        <f>I80-I77</f>
        <v>1.2899999999999991</v>
      </c>
      <c r="J81" s="30">
        <f t="shared" si="30"/>
        <v>-4333</v>
      </c>
      <c r="K81" s="58"/>
      <c r="L81" s="57"/>
    </row>
    <row r="82" spans="1:12" ht="13.5" customHeight="1" x14ac:dyDescent="0.3">
      <c r="A82" s="40"/>
      <c r="B82" s="43" t="s">
        <v>6</v>
      </c>
      <c r="C82" s="43">
        <v>94</v>
      </c>
      <c r="D82" s="7">
        <v>1</v>
      </c>
      <c r="E82" s="7">
        <v>2</v>
      </c>
      <c r="F82" s="7">
        <v>3</v>
      </c>
      <c r="G82" s="7">
        <v>3</v>
      </c>
      <c r="H82" s="7">
        <v>3</v>
      </c>
      <c r="I82" s="7"/>
      <c r="J82" s="30">
        <f t="shared" si="30"/>
        <v>12</v>
      </c>
      <c r="K82" s="54">
        <v>0.71970000000000001</v>
      </c>
      <c r="L82" s="57">
        <f>K82*J83</f>
        <v>811.82159999999999</v>
      </c>
    </row>
    <row r="83" spans="1:12" ht="13.5" customHeight="1" x14ac:dyDescent="0.3">
      <c r="A83" s="40"/>
      <c r="B83" s="43"/>
      <c r="C83" s="43"/>
      <c r="D83" s="29">
        <f>D82*C82</f>
        <v>94</v>
      </c>
      <c r="E83" s="29">
        <f>E82*C82</f>
        <v>188</v>
      </c>
      <c r="F83" s="29">
        <f>F82*C82</f>
        <v>282</v>
      </c>
      <c r="G83" s="29">
        <f>G82*C82</f>
        <v>282</v>
      </c>
      <c r="H83" s="29">
        <f>H82*C82</f>
        <v>282</v>
      </c>
      <c r="I83" s="29">
        <f>I82*C82</f>
        <v>0</v>
      </c>
      <c r="J83" s="30">
        <f t="shared" si="30"/>
        <v>1128</v>
      </c>
      <c r="K83" s="55"/>
      <c r="L83" s="57"/>
    </row>
    <row r="84" spans="1:12" ht="13.5" customHeight="1" x14ac:dyDescent="0.3">
      <c r="A84" s="40"/>
      <c r="B84" s="8"/>
      <c r="C84" s="9"/>
      <c r="D84" s="10">
        <f>D81+D83</f>
        <v>6.0000000000002274E-2</v>
      </c>
      <c r="E84" s="10">
        <f t="shared" ref="E84:I84" si="32">E81+E83</f>
        <v>-362.83000000000004</v>
      </c>
      <c r="F84" s="10">
        <f t="shared" si="32"/>
        <v>-719.93000000000006</v>
      </c>
      <c r="G84" s="10">
        <f t="shared" si="32"/>
        <v>-1261.3500000000001</v>
      </c>
      <c r="H84" s="10">
        <f t="shared" si="32"/>
        <v>-862.24</v>
      </c>
      <c r="I84" s="10">
        <f t="shared" si="32"/>
        <v>1.2899999999999991</v>
      </c>
      <c r="J84" s="30">
        <f t="shared" si="30"/>
        <v>-3205</v>
      </c>
      <c r="K84" s="56"/>
      <c r="L84" s="57"/>
    </row>
    <row r="85" spans="1:12" ht="13.5" customHeight="1" x14ac:dyDescent="0.3">
      <c r="A85" s="40"/>
      <c r="B85" s="43" t="s">
        <v>15</v>
      </c>
      <c r="C85" s="43">
        <v>182</v>
      </c>
      <c r="D85" s="7"/>
      <c r="E85" s="7">
        <v>2</v>
      </c>
      <c r="F85" s="7">
        <v>2</v>
      </c>
      <c r="G85" s="7">
        <v>5</v>
      </c>
      <c r="H85" s="7">
        <v>3</v>
      </c>
      <c r="I85" s="7"/>
      <c r="J85" s="30">
        <f t="shared" si="30"/>
        <v>12</v>
      </c>
      <c r="K85" s="54">
        <v>0.75070000000000003</v>
      </c>
      <c r="L85" s="57">
        <f t="shared" ref="L85" si="33">K85*J86</f>
        <v>1639.5288</v>
      </c>
    </row>
    <row r="86" spans="1:12" ht="13.5" customHeight="1" x14ac:dyDescent="0.3">
      <c r="A86" s="40"/>
      <c r="B86" s="43"/>
      <c r="C86" s="43"/>
      <c r="D86" s="29">
        <f>D85*C85</f>
        <v>0</v>
      </c>
      <c r="E86" s="29">
        <f>E85*C85</f>
        <v>364</v>
      </c>
      <c r="F86" s="29">
        <f>C85*F85</f>
        <v>364</v>
      </c>
      <c r="G86" s="29">
        <f>G85*C85</f>
        <v>910</v>
      </c>
      <c r="H86" s="29">
        <f>H85*C85</f>
        <v>546</v>
      </c>
      <c r="I86" s="29">
        <f>I85*C85</f>
        <v>0</v>
      </c>
      <c r="J86" s="30">
        <f t="shared" si="30"/>
        <v>2184</v>
      </c>
      <c r="K86" s="55"/>
      <c r="L86" s="57"/>
    </row>
    <row r="87" spans="1:12" ht="13.5" customHeight="1" x14ac:dyDescent="0.3">
      <c r="A87" s="40"/>
      <c r="B87" s="8"/>
      <c r="C87" s="9"/>
      <c r="D87" s="10">
        <f>D84+D86</f>
        <v>6.0000000000002274E-2</v>
      </c>
      <c r="E87" s="10">
        <f t="shared" ref="E87:I87" si="34">E84+E86</f>
        <v>1.1699999999999591</v>
      </c>
      <c r="F87" s="10">
        <f t="shared" si="34"/>
        <v>-355.93000000000006</v>
      </c>
      <c r="G87" s="10">
        <f t="shared" si="34"/>
        <v>-351.35000000000014</v>
      </c>
      <c r="H87" s="10">
        <f t="shared" si="34"/>
        <v>-316.24</v>
      </c>
      <c r="I87" s="10">
        <f t="shared" si="34"/>
        <v>1.2899999999999991</v>
      </c>
      <c r="J87" s="30">
        <f t="shared" si="30"/>
        <v>-1021.0000000000002</v>
      </c>
      <c r="K87" s="56"/>
      <c r="L87" s="57"/>
    </row>
    <row r="88" spans="1:12" ht="13.5" customHeight="1" x14ac:dyDescent="0.3">
      <c r="A88" s="40"/>
      <c r="B88" s="43" t="s">
        <v>31</v>
      </c>
      <c r="C88" s="43">
        <v>106</v>
      </c>
      <c r="D88" s="7"/>
      <c r="E88" s="7"/>
      <c r="F88" s="7">
        <v>3</v>
      </c>
      <c r="G88" s="7">
        <v>3</v>
      </c>
      <c r="H88" s="7">
        <v>3</v>
      </c>
      <c r="I88" s="7"/>
      <c r="J88" s="30">
        <f t="shared" si="30"/>
        <v>9</v>
      </c>
      <c r="K88" s="54">
        <v>0.76100000000000001</v>
      </c>
      <c r="L88" s="57">
        <f t="shared" ref="L88" si="35">K88*J89</f>
        <v>725.99400000000003</v>
      </c>
    </row>
    <row r="89" spans="1:12" ht="13.5" customHeight="1" x14ac:dyDescent="0.3">
      <c r="A89" s="40"/>
      <c r="B89" s="43"/>
      <c r="C89" s="43"/>
      <c r="D89" s="29">
        <f>D88*C88</f>
        <v>0</v>
      </c>
      <c r="E89" s="29">
        <f>E88*C88</f>
        <v>0</v>
      </c>
      <c r="F89" s="29">
        <f>C88*F88</f>
        <v>318</v>
      </c>
      <c r="G89" s="29">
        <f>G88*C88</f>
        <v>318</v>
      </c>
      <c r="H89" s="29">
        <f>H88*C88</f>
        <v>318</v>
      </c>
      <c r="I89" s="29">
        <f>I88*C88</f>
        <v>0</v>
      </c>
      <c r="J89" s="30">
        <f t="shared" si="30"/>
        <v>954</v>
      </c>
      <c r="K89" s="55"/>
      <c r="L89" s="57"/>
    </row>
    <row r="90" spans="1:12" ht="13.5" customHeight="1" x14ac:dyDescent="0.3">
      <c r="A90" s="40"/>
      <c r="B90" s="8"/>
      <c r="C90" s="9"/>
      <c r="D90" s="10">
        <f>D87+D89</f>
        <v>6.0000000000002274E-2</v>
      </c>
      <c r="E90" s="10">
        <f t="shared" ref="E90:I90" si="36">E87+E89</f>
        <v>1.1699999999999591</v>
      </c>
      <c r="F90" s="10">
        <f t="shared" si="36"/>
        <v>-37.930000000000064</v>
      </c>
      <c r="G90" s="10">
        <f t="shared" si="36"/>
        <v>-33.350000000000136</v>
      </c>
      <c r="H90" s="10">
        <f t="shared" si="36"/>
        <v>1.7599999999999909</v>
      </c>
      <c r="I90" s="10">
        <f t="shared" si="36"/>
        <v>1.2899999999999991</v>
      </c>
      <c r="J90" s="30">
        <f t="shared" si="30"/>
        <v>-67.000000000000256</v>
      </c>
      <c r="K90" s="56"/>
      <c r="L90" s="57"/>
    </row>
    <row r="91" spans="1:12" ht="13.5" customHeight="1" x14ac:dyDescent="0.3">
      <c r="A91" s="40"/>
      <c r="B91" s="43" t="s">
        <v>34</v>
      </c>
      <c r="C91" s="43">
        <v>19</v>
      </c>
      <c r="D91" s="7"/>
      <c r="E91" s="7"/>
      <c r="F91" s="7">
        <v>2</v>
      </c>
      <c r="G91" s="7">
        <v>2</v>
      </c>
      <c r="H91" s="7"/>
      <c r="I91" s="7"/>
      <c r="J91" s="30">
        <f t="shared" si="30"/>
        <v>4</v>
      </c>
      <c r="K91" s="54">
        <v>0.72809999999999997</v>
      </c>
      <c r="L91" s="57">
        <f t="shared" ref="L91" si="37">K91*J92</f>
        <v>55.335599999999999</v>
      </c>
    </row>
    <row r="92" spans="1:12" ht="13.5" customHeight="1" x14ac:dyDescent="0.3">
      <c r="A92" s="40"/>
      <c r="B92" s="43"/>
      <c r="C92" s="43"/>
      <c r="D92" s="29">
        <f>D91*C91</f>
        <v>0</v>
      </c>
      <c r="E92" s="29">
        <f>E91*C91</f>
        <v>0</v>
      </c>
      <c r="F92" s="29">
        <f>C91*F91</f>
        <v>38</v>
      </c>
      <c r="G92" s="29">
        <f>G91*C91</f>
        <v>38</v>
      </c>
      <c r="H92" s="29">
        <f>H91*C91</f>
        <v>0</v>
      </c>
      <c r="I92" s="29">
        <f>I91*C91</f>
        <v>0</v>
      </c>
      <c r="J92" s="30">
        <f t="shared" si="30"/>
        <v>76</v>
      </c>
      <c r="K92" s="55"/>
      <c r="L92" s="57"/>
    </row>
    <row r="93" spans="1:12" ht="13.5" customHeight="1" x14ac:dyDescent="0.3">
      <c r="A93" s="40"/>
      <c r="B93" s="8"/>
      <c r="C93" s="9"/>
      <c r="D93" s="10">
        <f>D90+D92</f>
        <v>6.0000000000002274E-2</v>
      </c>
      <c r="E93" s="10">
        <f t="shared" ref="E93:I93" si="38">E90+E92</f>
        <v>1.1699999999999591</v>
      </c>
      <c r="F93" s="10">
        <f t="shared" si="38"/>
        <v>6.9999999999936335E-2</v>
      </c>
      <c r="G93" s="10">
        <f t="shared" si="38"/>
        <v>4.6499999999998636</v>
      </c>
      <c r="H93" s="10">
        <f t="shared" si="38"/>
        <v>1.7599999999999909</v>
      </c>
      <c r="I93" s="10">
        <f t="shared" si="38"/>
        <v>1.2899999999999991</v>
      </c>
      <c r="J93" s="30">
        <f t="shared" si="30"/>
        <v>8.9999999999997513</v>
      </c>
      <c r="K93" s="56"/>
      <c r="L93" s="57"/>
    </row>
    <row r="94" spans="1:12" ht="13.5" customHeight="1" x14ac:dyDescent="0.25">
      <c r="A94" s="40"/>
      <c r="B94" s="52" t="s">
        <v>14</v>
      </c>
      <c r="C94" s="53"/>
      <c r="D94" s="31">
        <f>D80+D83+D86+D89+D92</f>
        <v>152</v>
      </c>
      <c r="E94" s="31">
        <f t="shared" ref="E94:J94" si="39">E80+E83+E86+E89+E92</f>
        <v>610</v>
      </c>
      <c r="F94" s="31">
        <f t="shared" si="39"/>
        <v>1176</v>
      </c>
      <c r="G94" s="31">
        <f t="shared" si="39"/>
        <v>1722</v>
      </c>
      <c r="H94" s="31">
        <f t="shared" si="39"/>
        <v>1320</v>
      </c>
      <c r="I94" s="31">
        <f t="shared" si="39"/>
        <v>58</v>
      </c>
      <c r="J94" s="31">
        <f t="shared" si="39"/>
        <v>5038</v>
      </c>
      <c r="K94" s="11">
        <f>L94/J94</f>
        <v>0.74460881302104009</v>
      </c>
      <c r="L94" s="12">
        <f>SUM(L79:L93)</f>
        <v>3751.3391999999999</v>
      </c>
    </row>
    <row r="95" spans="1:12" ht="13.5" customHeight="1" x14ac:dyDescent="0.3">
      <c r="J95" s="13" t="s">
        <v>13</v>
      </c>
      <c r="K95" s="20">
        <f>L95/G72</f>
        <v>0.10520484686575703</v>
      </c>
      <c r="L95" s="21">
        <f>G72-L94</f>
        <v>441.06079999999974</v>
      </c>
    </row>
    <row r="96" spans="1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</sheetData>
  <mergeCells count="144">
    <mergeCell ref="A74:A75"/>
    <mergeCell ref="B74:C75"/>
    <mergeCell ref="B91:B92"/>
    <mergeCell ref="C91:C92"/>
    <mergeCell ref="K91:K93"/>
    <mergeCell ref="L91:L93"/>
    <mergeCell ref="D74:I74"/>
    <mergeCell ref="J74:J75"/>
    <mergeCell ref="K74:K75"/>
    <mergeCell ref="L65:L67"/>
    <mergeCell ref="A70:C71"/>
    <mergeCell ref="D70:E71"/>
    <mergeCell ref="F70:F71"/>
    <mergeCell ref="K70:K71"/>
    <mergeCell ref="L70:L73"/>
    <mergeCell ref="A72:C73"/>
    <mergeCell ref="D72:E73"/>
    <mergeCell ref="K72:K73"/>
    <mergeCell ref="L59:L61"/>
    <mergeCell ref="A76:A94"/>
    <mergeCell ref="C76:C78"/>
    <mergeCell ref="K76:K78"/>
    <mergeCell ref="L76:L78"/>
    <mergeCell ref="B79:B80"/>
    <mergeCell ref="C79:C80"/>
    <mergeCell ref="K79:K81"/>
    <mergeCell ref="L79:L81"/>
    <mergeCell ref="B82:B83"/>
    <mergeCell ref="C82:C83"/>
    <mergeCell ref="K82:K84"/>
    <mergeCell ref="L82:L84"/>
    <mergeCell ref="B85:B86"/>
    <mergeCell ref="C85:C86"/>
    <mergeCell ref="K85:K87"/>
    <mergeCell ref="K65:K67"/>
    <mergeCell ref="K50:K52"/>
    <mergeCell ref="L50:L52"/>
    <mergeCell ref="B53:B54"/>
    <mergeCell ref="B94:C94"/>
    <mergeCell ref="L85:L87"/>
    <mergeCell ref="B88:B89"/>
    <mergeCell ref="C88:C89"/>
    <mergeCell ref="K88:K90"/>
    <mergeCell ref="L88:L90"/>
    <mergeCell ref="L74:L75"/>
    <mergeCell ref="B62:B63"/>
    <mergeCell ref="C62:C63"/>
    <mergeCell ref="C53:C54"/>
    <mergeCell ref="K53:K55"/>
    <mergeCell ref="L53:L55"/>
    <mergeCell ref="B56:B57"/>
    <mergeCell ref="C56:C57"/>
    <mergeCell ref="K56:K58"/>
    <mergeCell ref="L56:L58"/>
    <mergeCell ref="L10:L12"/>
    <mergeCell ref="C7:C9"/>
    <mergeCell ref="B10:B11"/>
    <mergeCell ref="B19:C19"/>
    <mergeCell ref="K62:K64"/>
    <mergeCell ref="L62:L64"/>
    <mergeCell ref="L44:L47"/>
    <mergeCell ref="A46:C47"/>
    <mergeCell ref="D46:E47"/>
    <mergeCell ref="K46:K47"/>
    <mergeCell ref="A48:A49"/>
    <mergeCell ref="B48:C49"/>
    <mergeCell ref="D48:I48"/>
    <mergeCell ref="J48:J49"/>
    <mergeCell ref="K48:K49"/>
    <mergeCell ref="L48:L49"/>
    <mergeCell ref="A50:A68"/>
    <mergeCell ref="C50:C52"/>
    <mergeCell ref="B59:B60"/>
    <mergeCell ref="C59:C60"/>
    <mergeCell ref="K59:K61"/>
    <mergeCell ref="B68:C68"/>
    <mergeCell ref="B65:B66"/>
    <mergeCell ref="C65:C66"/>
    <mergeCell ref="B5:C6"/>
    <mergeCell ref="J5:J6"/>
    <mergeCell ref="K5:K6"/>
    <mergeCell ref="C16:C17"/>
    <mergeCell ref="K16:K18"/>
    <mergeCell ref="A7:A19"/>
    <mergeCell ref="K10:K12"/>
    <mergeCell ref="K13:K15"/>
    <mergeCell ref="D5:I5"/>
    <mergeCell ref="K21:K22"/>
    <mergeCell ref="F1:F2"/>
    <mergeCell ref="L1:L4"/>
    <mergeCell ref="A1:C2"/>
    <mergeCell ref="K1:K2"/>
    <mergeCell ref="A3:C4"/>
    <mergeCell ref="K3:K4"/>
    <mergeCell ref="D1:E2"/>
    <mergeCell ref="D3:E4"/>
    <mergeCell ref="C10:C11"/>
    <mergeCell ref="L5:L6"/>
    <mergeCell ref="L13:L15"/>
    <mergeCell ref="L16:L18"/>
    <mergeCell ref="B13:B14"/>
    <mergeCell ref="C13:C14"/>
    <mergeCell ref="K7:K9"/>
    <mergeCell ref="L21:L24"/>
    <mergeCell ref="A23:C24"/>
    <mergeCell ref="A21:C22"/>
    <mergeCell ref="D21:E22"/>
    <mergeCell ref="F21:F22"/>
    <mergeCell ref="L7:L9"/>
    <mergeCell ref="B16:B17"/>
    <mergeCell ref="A5:A6"/>
    <mergeCell ref="K30:K32"/>
    <mergeCell ref="L30:L32"/>
    <mergeCell ref="B33:B34"/>
    <mergeCell ref="L33:L35"/>
    <mergeCell ref="D23:E24"/>
    <mergeCell ref="K23:K24"/>
    <mergeCell ref="A25:A26"/>
    <mergeCell ref="B25:C26"/>
    <mergeCell ref="D25:I25"/>
    <mergeCell ref="J25:J26"/>
    <mergeCell ref="K25:K26"/>
    <mergeCell ref="L25:L26"/>
    <mergeCell ref="A27:A42"/>
    <mergeCell ref="C27:C29"/>
    <mergeCell ref="K27:K29"/>
    <mergeCell ref="L27:L29"/>
    <mergeCell ref="B30:B31"/>
    <mergeCell ref="C30:C31"/>
    <mergeCell ref="C33:C34"/>
    <mergeCell ref="K33:K35"/>
    <mergeCell ref="B42:C42"/>
    <mergeCell ref="B36:B37"/>
    <mergeCell ref="C36:C37"/>
    <mergeCell ref="K36:K38"/>
    <mergeCell ref="L36:L38"/>
    <mergeCell ref="B39:B40"/>
    <mergeCell ref="C39:C40"/>
    <mergeCell ref="K39:K41"/>
    <mergeCell ref="L39:L41"/>
    <mergeCell ref="A44:C45"/>
    <mergeCell ref="D44:E45"/>
    <mergeCell ref="F44:F45"/>
    <mergeCell ref="K44:K45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8"/>
  <sheetViews>
    <sheetView zoomScale="106" zoomScaleNormal="106" zoomScaleSheetLayoutView="100" workbookViewId="0">
      <selection activeCell="M72" sqref="M72"/>
    </sheetView>
  </sheetViews>
  <sheetFormatPr defaultColWidth="9" defaultRowHeight="13.5" x14ac:dyDescent="0.3"/>
  <cols>
    <col min="1" max="1" width="29.375" style="3" customWidth="1"/>
    <col min="2" max="2" width="11.375" style="3" customWidth="1"/>
    <col min="3" max="3" width="9.375" style="3" customWidth="1"/>
    <col min="4" max="9" width="10.125" style="3" customWidth="1"/>
    <col min="10" max="10" width="9.75" style="3" customWidth="1"/>
    <col min="11" max="11" width="10.25" style="3" customWidth="1"/>
    <col min="12" max="12" width="10" style="13" customWidth="1"/>
    <col min="13" max="16384" width="9" style="3"/>
  </cols>
  <sheetData>
    <row r="1" spans="1:12" ht="18.75" customHeight="1" x14ac:dyDescent="0.3">
      <c r="A1" s="66" t="s">
        <v>12</v>
      </c>
      <c r="B1" s="66"/>
      <c r="C1" s="67"/>
      <c r="D1" s="68" t="s">
        <v>17</v>
      </c>
      <c r="E1" s="69"/>
      <c r="F1" s="72" t="s">
        <v>10</v>
      </c>
      <c r="G1" s="37" t="s">
        <v>29</v>
      </c>
      <c r="H1" s="37"/>
      <c r="I1" s="2"/>
      <c r="J1" s="2"/>
      <c r="K1" s="65" t="s">
        <v>36</v>
      </c>
      <c r="L1" s="74"/>
    </row>
    <row r="2" spans="1:12" ht="17.25" customHeight="1" x14ac:dyDescent="0.3">
      <c r="A2" s="66"/>
      <c r="B2" s="66"/>
      <c r="C2" s="67"/>
      <c r="D2" s="70"/>
      <c r="E2" s="71"/>
      <c r="F2" s="73"/>
      <c r="G2" s="37">
        <v>0.157</v>
      </c>
      <c r="H2" s="37"/>
      <c r="I2" s="2"/>
      <c r="J2" s="2"/>
      <c r="K2" s="65"/>
      <c r="L2" s="75"/>
    </row>
    <row r="3" spans="1:12" ht="17.25" customHeight="1" x14ac:dyDescent="0.3">
      <c r="A3" s="59" t="s">
        <v>20</v>
      </c>
      <c r="B3" s="59"/>
      <c r="C3" s="60"/>
      <c r="D3" s="61">
        <f>J7</f>
        <v>2236</v>
      </c>
      <c r="E3" s="62"/>
      <c r="F3" s="37" t="s">
        <v>8</v>
      </c>
      <c r="G3" s="18">
        <f>J7*G2</f>
        <v>351.05200000000002</v>
      </c>
      <c r="H3" s="18"/>
      <c r="I3" s="18"/>
      <c r="J3" s="18"/>
      <c r="K3" s="48" t="s">
        <v>37</v>
      </c>
      <c r="L3" s="75"/>
    </row>
    <row r="4" spans="1:12" ht="17.25" customHeight="1" x14ac:dyDescent="0.3">
      <c r="A4" s="59"/>
      <c r="B4" s="59"/>
      <c r="C4" s="60"/>
      <c r="D4" s="63"/>
      <c r="E4" s="64"/>
      <c r="F4" s="4"/>
      <c r="G4" s="4"/>
      <c r="H4" s="38"/>
      <c r="I4" s="5"/>
      <c r="J4" s="5"/>
      <c r="K4" s="49"/>
      <c r="L4" s="76"/>
    </row>
    <row r="5" spans="1:12" x14ac:dyDescent="0.3">
      <c r="A5" s="41" t="s">
        <v>0</v>
      </c>
      <c r="B5" s="41" t="s">
        <v>1</v>
      </c>
      <c r="C5" s="41"/>
      <c r="D5" s="45"/>
      <c r="E5" s="45"/>
      <c r="F5" s="45"/>
      <c r="G5" s="45"/>
      <c r="H5" s="45"/>
      <c r="I5" s="46"/>
      <c r="J5" s="41" t="s">
        <v>2</v>
      </c>
      <c r="K5" s="77" t="s">
        <v>9</v>
      </c>
      <c r="L5" s="50" t="s">
        <v>8</v>
      </c>
    </row>
    <row r="6" spans="1:12" x14ac:dyDescent="0.3">
      <c r="A6" s="41"/>
      <c r="B6" s="41"/>
      <c r="C6" s="44"/>
      <c r="D6" s="39" t="s">
        <v>22</v>
      </c>
      <c r="E6" s="39" t="s">
        <v>23</v>
      </c>
      <c r="F6" s="39" t="s">
        <v>24</v>
      </c>
      <c r="G6" s="39" t="s">
        <v>25</v>
      </c>
      <c r="H6" s="39" t="s">
        <v>26</v>
      </c>
      <c r="I6" s="39" t="s">
        <v>27</v>
      </c>
      <c r="J6" s="47"/>
      <c r="K6" s="78"/>
      <c r="L6" s="51"/>
    </row>
    <row r="7" spans="1:12" x14ac:dyDescent="0.3">
      <c r="A7" s="40" t="s">
        <v>38</v>
      </c>
      <c r="B7" s="34" t="s">
        <v>3</v>
      </c>
      <c r="C7" s="41" t="s">
        <v>7</v>
      </c>
      <c r="D7" s="7">
        <v>32</v>
      </c>
      <c r="E7" s="7">
        <v>188</v>
      </c>
      <c r="F7" s="7">
        <v>491</v>
      </c>
      <c r="G7" s="7">
        <v>875</v>
      </c>
      <c r="H7" s="7">
        <v>623</v>
      </c>
      <c r="I7" s="7">
        <v>27</v>
      </c>
      <c r="J7" s="34">
        <f>SUM(D7:I7)</f>
        <v>2236</v>
      </c>
      <c r="K7" s="41"/>
      <c r="L7" s="42"/>
    </row>
    <row r="8" spans="1:12" x14ac:dyDescent="0.3">
      <c r="A8" s="40"/>
      <c r="B8" s="34" t="s">
        <v>19</v>
      </c>
      <c r="C8" s="41"/>
      <c r="D8" s="34">
        <f>D7*1.07</f>
        <v>34.24</v>
      </c>
      <c r="E8" s="34">
        <f t="shared" ref="E8:J8" si="0">E7*1.07</f>
        <v>201.16000000000003</v>
      </c>
      <c r="F8" s="34">
        <f t="shared" si="0"/>
        <v>525.37</v>
      </c>
      <c r="G8" s="34">
        <f t="shared" si="0"/>
        <v>936.25</v>
      </c>
      <c r="H8" s="34">
        <f t="shared" si="0"/>
        <v>666.61</v>
      </c>
      <c r="I8" s="34">
        <f t="shared" si="0"/>
        <v>28.89</v>
      </c>
      <c r="J8" s="34">
        <f t="shared" si="0"/>
        <v>2392.52</v>
      </c>
      <c r="K8" s="41"/>
      <c r="L8" s="42"/>
    </row>
    <row r="9" spans="1:12" x14ac:dyDescent="0.3">
      <c r="A9" s="40"/>
      <c r="B9" s="34" t="s">
        <v>4</v>
      </c>
      <c r="C9" s="41"/>
      <c r="D9" s="6">
        <f>D7/J7*100</f>
        <v>1.4311270125223614</v>
      </c>
      <c r="E9" s="6">
        <f>E7/J7*100</f>
        <v>8.4078711985688734</v>
      </c>
      <c r="F9" s="6">
        <f>F7/J7*100</f>
        <v>21.958855098389982</v>
      </c>
      <c r="G9" s="6">
        <f>G7/J7*100</f>
        <v>39.132379248658317</v>
      </c>
      <c r="H9" s="6">
        <f>H7/J7*100</f>
        <v>27.862254025044724</v>
      </c>
      <c r="I9" s="6">
        <f>I7/J7*100</f>
        <v>1.2075134168157424</v>
      </c>
      <c r="J9" s="34">
        <f t="shared" ref="J9:J15" si="1">SUM(D9:I9)</f>
        <v>100</v>
      </c>
      <c r="K9" s="41"/>
      <c r="L9" s="42"/>
    </row>
    <row r="10" spans="1:12" x14ac:dyDescent="0.3">
      <c r="A10" s="40"/>
      <c r="B10" s="43" t="s">
        <v>5</v>
      </c>
      <c r="C10" s="43">
        <v>36</v>
      </c>
      <c r="D10" s="7">
        <v>1</v>
      </c>
      <c r="E10" s="7">
        <v>3</v>
      </c>
      <c r="F10" s="7">
        <v>7</v>
      </c>
      <c r="G10" s="7">
        <v>10</v>
      </c>
      <c r="H10" s="7">
        <v>7</v>
      </c>
      <c r="I10" s="7">
        <v>1</v>
      </c>
      <c r="J10" s="34">
        <f t="shared" si="1"/>
        <v>29</v>
      </c>
      <c r="K10" s="58">
        <v>0.11990000000000001</v>
      </c>
      <c r="L10" s="57">
        <f>K10*J11</f>
        <v>125.1756</v>
      </c>
    </row>
    <row r="11" spans="1:12" x14ac:dyDescent="0.3">
      <c r="A11" s="40"/>
      <c r="B11" s="43"/>
      <c r="C11" s="43"/>
      <c r="D11" s="35">
        <f>D10*C10</f>
        <v>36</v>
      </c>
      <c r="E11" s="35">
        <f>E10*C10</f>
        <v>108</v>
      </c>
      <c r="F11" s="35">
        <f>C10*F10</f>
        <v>252</v>
      </c>
      <c r="G11" s="35">
        <f>G10*C10</f>
        <v>360</v>
      </c>
      <c r="H11" s="35">
        <f>H10*C10</f>
        <v>252</v>
      </c>
      <c r="I11" s="35">
        <f>I10*C10</f>
        <v>36</v>
      </c>
      <c r="J11" s="34">
        <f t="shared" si="1"/>
        <v>1044</v>
      </c>
      <c r="K11" s="58"/>
      <c r="L11" s="57"/>
    </row>
    <row r="12" spans="1:12" x14ac:dyDescent="0.3">
      <c r="A12" s="40"/>
      <c r="B12" s="8"/>
      <c r="C12" s="9"/>
      <c r="D12" s="10">
        <f>D11-D8</f>
        <v>1.759999999999998</v>
      </c>
      <c r="E12" s="10">
        <f t="shared" ref="E12:F12" si="2">E11-E8</f>
        <v>-93.160000000000025</v>
      </c>
      <c r="F12" s="10">
        <f t="shared" si="2"/>
        <v>-273.37</v>
      </c>
      <c r="G12" s="10">
        <f>G11-G8</f>
        <v>-576.25</v>
      </c>
      <c r="H12" s="10">
        <f>H11-H8</f>
        <v>-414.61</v>
      </c>
      <c r="I12" s="10">
        <f>I11-I8</f>
        <v>7.1099999999999994</v>
      </c>
      <c r="J12" s="34">
        <f t="shared" si="1"/>
        <v>-1348.5200000000002</v>
      </c>
      <c r="K12" s="58"/>
      <c r="L12" s="57"/>
    </row>
    <row r="13" spans="1:12" x14ac:dyDescent="0.3">
      <c r="A13" s="40"/>
      <c r="B13" s="43" t="s">
        <v>6</v>
      </c>
      <c r="C13" s="43">
        <v>49</v>
      </c>
      <c r="D13" s="7"/>
      <c r="E13" s="7">
        <v>2</v>
      </c>
      <c r="F13" s="7">
        <v>6</v>
      </c>
      <c r="G13" s="7">
        <v>12</v>
      </c>
      <c r="H13" s="7">
        <v>9</v>
      </c>
      <c r="I13" s="7"/>
      <c r="J13" s="34">
        <f t="shared" si="1"/>
        <v>29</v>
      </c>
      <c r="K13" s="54">
        <v>0.12559999999999999</v>
      </c>
      <c r="L13" s="57">
        <f>K13*J14</f>
        <v>178.4776</v>
      </c>
    </row>
    <row r="14" spans="1:12" x14ac:dyDescent="0.3">
      <c r="A14" s="40"/>
      <c r="B14" s="43"/>
      <c r="C14" s="43"/>
      <c r="D14" s="35">
        <f>D13*C13</f>
        <v>0</v>
      </c>
      <c r="E14" s="35">
        <f>E13*C13</f>
        <v>98</v>
      </c>
      <c r="F14" s="35">
        <f>F13*C13</f>
        <v>294</v>
      </c>
      <c r="G14" s="35">
        <f>G13*C13</f>
        <v>588</v>
      </c>
      <c r="H14" s="35">
        <f>H13*C13</f>
        <v>441</v>
      </c>
      <c r="I14" s="35">
        <f>I13*C13</f>
        <v>0</v>
      </c>
      <c r="J14" s="34">
        <f t="shared" si="1"/>
        <v>1421</v>
      </c>
      <c r="K14" s="55"/>
      <c r="L14" s="57"/>
    </row>
    <row r="15" spans="1:12" x14ac:dyDescent="0.3">
      <c r="A15" s="40"/>
      <c r="B15" s="8"/>
      <c r="C15" s="9"/>
      <c r="D15" s="10">
        <f>D12+D14</f>
        <v>1.759999999999998</v>
      </c>
      <c r="E15" s="10">
        <f t="shared" ref="E15:I15" si="3">E12+E14</f>
        <v>4.839999999999975</v>
      </c>
      <c r="F15" s="10">
        <f t="shared" si="3"/>
        <v>20.629999999999995</v>
      </c>
      <c r="G15" s="10">
        <f t="shared" si="3"/>
        <v>11.75</v>
      </c>
      <c r="H15" s="10">
        <f t="shared" si="3"/>
        <v>26.389999999999986</v>
      </c>
      <c r="I15" s="10">
        <f t="shared" si="3"/>
        <v>7.1099999999999994</v>
      </c>
      <c r="J15" s="34">
        <f t="shared" si="1"/>
        <v>72.479999999999947</v>
      </c>
      <c r="K15" s="56"/>
      <c r="L15" s="57"/>
    </row>
    <row r="16" spans="1:12" x14ac:dyDescent="0.25">
      <c r="A16" s="40"/>
      <c r="B16" s="52" t="s">
        <v>14</v>
      </c>
      <c r="C16" s="53"/>
      <c r="D16" s="36">
        <f>D11+D14</f>
        <v>36</v>
      </c>
      <c r="E16" s="36">
        <f t="shared" ref="E16:J16" si="4">E11+E14</f>
        <v>206</v>
      </c>
      <c r="F16" s="36">
        <f t="shared" si="4"/>
        <v>546</v>
      </c>
      <c r="G16" s="36">
        <f t="shared" si="4"/>
        <v>948</v>
      </c>
      <c r="H16" s="36">
        <f t="shared" si="4"/>
        <v>693</v>
      </c>
      <c r="I16" s="36">
        <f t="shared" si="4"/>
        <v>36</v>
      </c>
      <c r="J16" s="36">
        <f t="shared" si="4"/>
        <v>2465</v>
      </c>
      <c r="K16" s="11">
        <f>L16/J16</f>
        <v>0.12318588235294116</v>
      </c>
      <c r="L16" s="12">
        <f>SUM(L10:L15)</f>
        <v>303.65319999999997</v>
      </c>
    </row>
    <row r="17" spans="1:12" x14ac:dyDescent="0.3">
      <c r="J17" s="13" t="s">
        <v>13</v>
      </c>
      <c r="K17" s="20">
        <f>L17/G3</f>
        <v>0.13501931337807518</v>
      </c>
      <c r="L17" s="21">
        <f>G3-L16</f>
        <v>47.398800000000051</v>
      </c>
    </row>
    <row r="18" spans="1:12" ht="15.75" customHeight="1" x14ac:dyDescent="0.3">
      <c r="A18" s="66" t="s">
        <v>12</v>
      </c>
      <c r="B18" s="66"/>
      <c r="C18" s="67"/>
      <c r="D18" s="68" t="s">
        <v>17</v>
      </c>
      <c r="E18" s="69"/>
      <c r="F18" s="72" t="s">
        <v>10</v>
      </c>
      <c r="G18" s="37" t="s">
        <v>29</v>
      </c>
      <c r="H18" s="37"/>
      <c r="I18" s="2"/>
      <c r="J18" s="2"/>
      <c r="K18" s="65" t="s">
        <v>36</v>
      </c>
      <c r="L18" s="74"/>
    </row>
    <row r="19" spans="1:12" ht="13.5" customHeight="1" x14ac:dyDescent="0.3">
      <c r="A19" s="66"/>
      <c r="B19" s="66"/>
      <c r="C19" s="67"/>
      <c r="D19" s="70"/>
      <c r="E19" s="71"/>
      <c r="F19" s="73"/>
      <c r="G19" s="37">
        <v>0.16200000000000001</v>
      </c>
      <c r="H19" s="37"/>
      <c r="I19" s="2"/>
      <c r="J19" s="2"/>
      <c r="K19" s="65"/>
      <c r="L19" s="75"/>
    </row>
    <row r="20" spans="1:12" ht="17.25" customHeight="1" x14ac:dyDescent="0.3">
      <c r="A20" s="59" t="s">
        <v>20</v>
      </c>
      <c r="B20" s="59"/>
      <c r="C20" s="60"/>
      <c r="D20" s="61">
        <f>J24</f>
        <v>2356</v>
      </c>
      <c r="E20" s="62"/>
      <c r="F20" s="37" t="s">
        <v>8</v>
      </c>
      <c r="G20" s="18">
        <f>J24*G19</f>
        <v>381.67200000000003</v>
      </c>
      <c r="H20" s="18"/>
      <c r="I20" s="18"/>
      <c r="J20" s="18"/>
      <c r="K20" s="48" t="s">
        <v>37</v>
      </c>
      <c r="L20" s="75"/>
    </row>
    <row r="21" spans="1:12" ht="17.25" customHeight="1" x14ac:dyDescent="0.3">
      <c r="A21" s="59"/>
      <c r="B21" s="59"/>
      <c r="C21" s="60"/>
      <c r="D21" s="63"/>
      <c r="E21" s="64"/>
      <c r="F21" s="4"/>
      <c r="G21" s="4"/>
      <c r="H21" s="38"/>
      <c r="I21" s="5"/>
      <c r="J21" s="5"/>
      <c r="K21" s="49"/>
      <c r="L21" s="76"/>
    </row>
    <row r="22" spans="1:12" x14ac:dyDescent="0.3">
      <c r="A22" s="41" t="s">
        <v>0</v>
      </c>
      <c r="B22" s="41" t="s">
        <v>1</v>
      </c>
      <c r="C22" s="41"/>
      <c r="D22" s="45"/>
      <c r="E22" s="45"/>
      <c r="F22" s="45"/>
      <c r="G22" s="45"/>
      <c r="H22" s="45"/>
      <c r="I22" s="46"/>
      <c r="J22" s="41" t="s">
        <v>2</v>
      </c>
      <c r="K22" s="77" t="s">
        <v>9</v>
      </c>
      <c r="L22" s="50" t="s">
        <v>8</v>
      </c>
    </row>
    <row r="23" spans="1:12" x14ac:dyDescent="0.3">
      <c r="A23" s="41"/>
      <c r="B23" s="41"/>
      <c r="C23" s="44"/>
      <c r="D23" s="39" t="s">
        <v>22</v>
      </c>
      <c r="E23" s="39" t="s">
        <v>23</v>
      </c>
      <c r="F23" s="39" t="s">
        <v>24</v>
      </c>
      <c r="G23" s="39" t="s">
        <v>25</v>
      </c>
      <c r="H23" s="39" t="s">
        <v>26</v>
      </c>
      <c r="I23" s="39" t="s">
        <v>27</v>
      </c>
      <c r="J23" s="47"/>
      <c r="K23" s="78"/>
      <c r="L23" s="51"/>
    </row>
    <row r="24" spans="1:12" ht="13.5" customHeight="1" x14ac:dyDescent="0.3">
      <c r="A24" s="40" t="s">
        <v>39</v>
      </c>
      <c r="B24" s="34" t="s">
        <v>3</v>
      </c>
      <c r="C24" s="41" t="s">
        <v>7</v>
      </c>
      <c r="D24" s="7">
        <v>33</v>
      </c>
      <c r="E24" s="7">
        <v>235</v>
      </c>
      <c r="F24" s="7">
        <v>542</v>
      </c>
      <c r="G24" s="7">
        <v>860</v>
      </c>
      <c r="H24" s="7">
        <v>680</v>
      </c>
      <c r="I24" s="7">
        <v>6</v>
      </c>
      <c r="J24" s="34">
        <f>SUM(D24:I24)</f>
        <v>2356</v>
      </c>
      <c r="K24" s="41"/>
      <c r="L24" s="42"/>
    </row>
    <row r="25" spans="1:12" ht="13.5" customHeight="1" x14ac:dyDescent="0.3">
      <c r="A25" s="40"/>
      <c r="B25" s="34" t="s">
        <v>19</v>
      </c>
      <c r="C25" s="41"/>
      <c r="D25" s="34">
        <f>D24*1.07</f>
        <v>35.31</v>
      </c>
      <c r="E25" s="34">
        <f t="shared" ref="E25:J25" si="5">E24*1.07</f>
        <v>251.45000000000002</v>
      </c>
      <c r="F25" s="34">
        <f t="shared" si="5"/>
        <v>579.94000000000005</v>
      </c>
      <c r="G25" s="34">
        <f t="shared" si="5"/>
        <v>920.2</v>
      </c>
      <c r="H25" s="34">
        <f t="shared" si="5"/>
        <v>727.6</v>
      </c>
      <c r="I25" s="34">
        <f t="shared" si="5"/>
        <v>6.42</v>
      </c>
      <c r="J25" s="34">
        <f t="shared" si="5"/>
        <v>2520.92</v>
      </c>
      <c r="K25" s="41"/>
      <c r="L25" s="42"/>
    </row>
    <row r="26" spans="1:12" ht="13.5" customHeight="1" x14ac:dyDescent="0.3">
      <c r="A26" s="40"/>
      <c r="B26" s="34" t="s">
        <v>4</v>
      </c>
      <c r="C26" s="41"/>
      <c r="D26" s="6">
        <f>D24/J24*100</f>
        <v>1.400679117147708</v>
      </c>
      <c r="E26" s="6">
        <f>E24/J24*100</f>
        <v>9.9745331069609513</v>
      </c>
      <c r="F26" s="6">
        <f>F24/J24*100</f>
        <v>23.00509337860781</v>
      </c>
      <c r="G26" s="6">
        <f>G24/J24*100</f>
        <v>36.502546689303905</v>
      </c>
      <c r="H26" s="6">
        <f>H24/J24*100</f>
        <v>28.862478777589136</v>
      </c>
      <c r="I26" s="6">
        <f>I24/J24*100</f>
        <v>0.25466893039049238</v>
      </c>
      <c r="J26" s="34">
        <f t="shared" ref="J26:J32" si="6">SUM(D26:I26)</f>
        <v>100</v>
      </c>
      <c r="K26" s="41"/>
      <c r="L26" s="42"/>
    </row>
    <row r="27" spans="1:12" ht="13.5" customHeight="1" x14ac:dyDescent="0.3">
      <c r="A27" s="40"/>
      <c r="B27" s="43" t="s">
        <v>5</v>
      </c>
      <c r="C27" s="43">
        <v>13</v>
      </c>
      <c r="D27" s="7">
        <v>3</v>
      </c>
      <c r="E27" s="7"/>
      <c r="F27" s="7"/>
      <c r="G27" s="7"/>
      <c r="H27" s="7"/>
      <c r="I27" s="7">
        <v>1</v>
      </c>
      <c r="J27" s="34">
        <f t="shared" si="6"/>
        <v>4</v>
      </c>
      <c r="K27" s="58">
        <v>0.12790000000000001</v>
      </c>
      <c r="L27" s="57">
        <f>K27*J28</f>
        <v>6.6508000000000003</v>
      </c>
    </row>
    <row r="28" spans="1:12" ht="13.5" customHeight="1" x14ac:dyDescent="0.3">
      <c r="A28" s="40"/>
      <c r="B28" s="43"/>
      <c r="C28" s="43"/>
      <c r="D28" s="35">
        <f>D27*C27</f>
        <v>39</v>
      </c>
      <c r="E28" s="35">
        <f>E27*C27</f>
        <v>0</v>
      </c>
      <c r="F28" s="35">
        <f>C27*F27</f>
        <v>0</v>
      </c>
      <c r="G28" s="35">
        <f>G27*C27</f>
        <v>0</v>
      </c>
      <c r="H28" s="35">
        <f>H27*C27</f>
        <v>0</v>
      </c>
      <c r="I28" s="35">
        <f>I27*C27</f>
        <v>13</v>
      </c>
      <c r="J28" s="34">
        <f t="shared" si="6"/>
        <v>52</v>
      </c>
      <c r="K28" s="58"/>
      <c r="L28" s="57"/>
    </row>
    <row r="29" spans="1:12" ht="13.5" customHeight="1" x14ac:dyDescent="0.3">
      <c r="A29" s="40"/>
      <c r="B29" s="8"/>
      <c r="C29" s="9"/>
      <c r="D29" s="10">
        <f>D28-D25</f>
        <v>3.6899999999999977</v>
      </c>
      <c r="E29" s="10">
        <f t="shared" ref="E29:F29" si="7">E28-E25</f>
        <v>-251.45000000000002</v>
      </c>
      <c r="F29" s="10">
        <f t="shared" si="7"/>
        <v>-579.94000000000005</v>
      </c>
      <c r="G29" s="10">
        <f>G28-G25</f>
        <v>-920.2</v>
      </c>
      <c r="H29" s="10">
        <f>H28-H25</f>
        <v>-727.6</v>
      </c>
      <c r="I29" s="10">
        <f>I28-I25</f>
        <v>6.58</v>
      </c>
      <c r="J29" s="34">
        <f t="shared" si="6"/>
        <v>-2468.92</v>
      </c>
      <c r="K29" s="58"/>
      <c r="L29" s="57"/>
    </row>
    <row r="30" spans="1:12" ht="13.5" customHeight="1" x14ac:dyDescent="0.3">
      <c r="A30" s="40"/>
      <c r="B30" s="43" t="s">
        <v>6</v>
      </c>
      <c r="C30" s="43">
        <v>84</v>
      </c>
      <c r="D30" s="7"/>
      <c r="E30" s="7">
        <v>3</v>
      </c>
      <c r="F30" s="7">
        <v>7</v>
      </c>
      <c r="G30" s="7">
        <v>11</v>
      </c>
      <c r="H30" s="7">
        <v>9</v>
      </c>
      <c r="I30" s="7"/>
      <c r="J30" s="34">
        <f t="shared" si="6"/>
        <v>30</v>
      </c>
      <c r="K30" s="54">
        <v>0.12130000000000001</v>
      </c>
      <c r="L30" s="57">
        <f>K30*J31</f>
        <v>305.67599999999999</v>
      </c>
    </row>
    <row r="31" spans="1:12" ht="13.5" customHeight="1" x14ac:dyDescent="0.3">
      <c r="A31" s="40"/>
      <c r="B31" s="43"/>
      <c r="C31" s="43"/>
      <c r="D31" s="35">
        <f>D30*C30</f>
        <v>0</v>
      </c>
      <c r="E31" s="35">
        <f>E30*C30</f>
        <v>252</v>
      </c>
      <c r="F31" s="35">
        <f>F30*C30</f>
        <v>588</v>
      </c>
      <c r="G31" s="35">
        <f>G30*C30</f>
        <v>924</v>
      </c>
      <c r="H31" s="35">
        <f>H30*C30</f>
        <v>756</v>
      </c>
      <c r="I31" s="35">
        <f>I30*C30</f>
        <v>0</v>
      </c>
      <c r="J31" s="34">
        <f t="shared" si="6"/>
        <v>2520</v>
      </c>
      <c r="K31" s="55"/>
      <c r="L31" s="57"/>
    </row>
    <row r="32" spans="1:12" ht="13.5" customHeight="1" x14ac:dyDescent="0.3">
      <c r="A32" s="40"/>
      <c r="B32" s="8"/>
      <c r="C32" s="9"/>
      <c r="D32" s="10">
        <f>D29+D31</f>
        <v>3.6899999999999977</v>
      </c>
      <c r="E32" s="10">
        <f t="shared" ref="E32:I32" si="8">E29+E31</f>
        <v>0.54999999999998295</v>
      </c>
      <c r="F32" s="10">
        <f t="shared" si="8"/>
        <v>8.0599999999999454</v>
      </c>
      <c r="G32" s="10">
        <f t="shared" si="8"/>
        <v>3.7999999999999545</v>
      </c>
      <c r="H32" s="10">
        <f t="shared" si="8"/>
        <v>28.399999999999977</v>
      </c>
      <c r="I32" s="10">
        <f t="shared" si="8"/>
        <v>6.58</v>
      </c>
      <c r="J32" s="34">
        <f t="shared" si="6"/>
        <v>51.079999999999856</v>
      </c>
      <c r="K32" s="56"/>
      <c r="L32" s="57"/>
    </row>
    <row r="33" spans="1:12" ht="13.5" customHeight="1" x14ac:dyDescent="0.25">
      <c r="A33" s="40"/>
      <c r="B33" s="52" t="s">
        <v>14</v>
      </c>
      <c r="C33" s="53"/>
      <c r="D33" s="36">
        <f>D28+D31</f>
        <v>39</v>
      </c>
      <c r="E33" s="36">
        <f t="shared" ref="E33:J33" si="9">E28+E31</f>
        <v>252</v>
      </c>
      <c r="F33" s="36">
        <f t="shared" si="9"/>
        <v>588</v>
      </c>
      <c r="G33" s="36">
        <f t="shared" si="9"/>
        <v>924</v>
      </c>
      <c r="H33" s="36">
        <f t="shared" si="9"/>
        <v>756</v>
      </c>
      <c r="I33" s="36">
        <f t="shared" si="9"/>
        <v>13</v>
      </c>
      <c r="J33" s="36">
        <f t="shared" si="9"/>
        <v>2572</v>
      </c>
      <c r="K33" s="11">
        <f>L33/J33</f>
        <v>0.12143343701399689</v>
      </c>
      <c r="L33" s="12">
        <f>SUM(L27:L32)</f>
        <v>312.32679999999999</v>
      </c>
    </row>
    <row r="34" spans="1:12" ht="13.5" customHeight="1" x14ac:dyDescent="0.3">
      <c r="J34" s="13" t="s">
        <v>13</v>
      </c>
      <c r="K34" s="20">
        <f>L34/G20</f>
        <v>0.18168794147854711</v>
      </c>
      <c r="L34" s="21">
        <f>G20-L33</f>
        <v>69.345200000000034</v>
      </c>
    </row>
    <row r="35" spans="1:12" ht="13.5" customHeight="1" x14ac:dyDescent="0.3">
      <c r="A35" s="66" t="s">
        <v>12</v>
      </c>
      <c r="B35" s="66"/>
      <c r="C35" s="67"/>
      <c r="D35" s="68" t="s">
        <v>17</v>
      </c>
      <c r="E35" s="69"/>
      <c r="F35" s="72" t="s">
        <v>10</v>
      </c>
      <c r="G35" s="37" t="s">
        <v>29</v>
      </c>
      <c r="H35" s="37"/>
      <c r="I35" s="2"/>
      <c r="J35" s="2"/>
      <c r="K35" s="65" t="s">
        <v>36</v>
      </c>
      <c r="L35" s="74"/>
    </row>
    <row r="36" spans="1:12" ht="13.5" customHeight="1" x14ac:dyDescent="0.3">
      <c r="A36" s="66"/>
      <c r="B36" s="66"/>
      <c r="C36" s="67"/>
      <c r="D36" s="70"/>
      <c r="E36" s="71"/>
      <c r="F36" s="73"/>
      <c r="G36" s="37">
        <v>0.159</v>
      </c>
      <c r="H36" s="37"/>
      <c r="I36" s="2"/>
      <c r="J36" s="2"/>
      <c r="K36" s="65"/>
      <c r="L36" s="75"/>
    </row>
    <row r="37" spans="1:12" ht="13.5" customHeight="1" x14ac:dyDescent="0.3">
      <c r="A37" s="59" t="s">
        <v>20</v>
      </c>
      <c r="B37" s="59"/>
      <c r="C37" s="60"/>
      <c r="D37" s="61">
        <f>J41</f>
        <v>8730</v>
      </c>
      <c r="E37" s="62"/>
      <c r="F37" s="37" t="s">
        <v>8</v>
      </c>
      <c r="G37" s="18">
        <f>J41*G36</f>
        <v>1388.07</v>
      </c>
      <c r="H37" s="18"/>
      <c r="I37" s="18"/>
      <c r="J37" s="18"/>
      <c r="K37" s="48" t="s">
        <v>37</v>
      </c>
      <c r="L37" s="75"/>
    </row>
    <row r="38" spans="1:12" ht="13.5" customHeight="1" x14ac:dyDescent="0.3">
      <c r="A38" s="59"/>
      <c r="B38" s="59"/>
      <c r="C38" s="60"/>
      <c r="D38" s="63"/>
      <c r="E38" s="64"/>
      <c r="F38" s="4"/>
      <c r="G38" s="4"/>
      <c r="H38" s="38"/>
      <c r="I38" s="5"/>
      <c r="J38" s="5"/>
      <c r="K38" s="49"/>
      <c r="L38" s="76"/>
    </row>
    <row r="39" spans="1:12" ht="13.5" customHeight="1" x14ac:dyDescent="0.3">
      <c r="A39" s="41" t="s">
        <v>0</v>
      </c>
      <c r="B39" s="41" t="s">
        <v>1</v>
      </c>
      <c r="C39" s="41"/>
      <c r="D39" s="45"/>
      <c r="E39" s="45"/>
      <c r="F39" s="45"/>
      <c r="G39" s="45"/>
      <c r="H39" s="45"/>
      <c r="I39" s="46"/>
      <c r="J39" s="41" t="s">
        <v>2</v>
      </c>
      <c r="K39" s="77" t="s">
        <v>9</v>
      </c>
      <c r="L39" s="50" t="s">
        <v>8</v>
      </c>
    </row>
    <row r="40" spans="1:12" ht="13.5" customHeight="1" x14ac:dyDescent="0.3">
      <c r="A40" s="41"/>
      <c r="B40" s="41"/>
      <c r="C40" s="44"/>
      <c r="D40" s="39" t="s">
        <v>22</v>
      </c>
      <c r="E40" s="39" t="s">
        <v>23</v>
      </c>
      <c r="F40" s="39" t="s">
        <v>24</v>
      </c>
      <c r="G40" s="39" t="s">
        <v>25</v>
      </c>
      <c r="H40" s="39" t="s">
        <v>26</v>
      </c>
      <c r="I40" s="39" t="s">
        <v>27</v>
      </c>
      <c r="J40" s="47"/>
      <c r="K40" s="78"/>
      <c r="L40" s="51"/>
    </row>
    <row r="41" spans="1:12" ht="18" customHeight="1" x14ac:dyDescent="0.3">
      <c r="A41" s="40" t="s">
        <v>40</v>
      </c>
      <c r="B41" s="34" t="s">
        <v>3</v>
      </c>
      <c r="C41" s="41" t="s">
        <v>7</v>
      </c>
      <c r="D41" s="7">
        <v>190</v>
      </c>
      <c r="E41" s="7">
        <v>799</v>
      </c>
      <c r="F41" s="7">
        <v>2019</v>
      </c>
      <c r="G41" s="7">
        <v>3190</v>
      </c>
      <c r="H41" s="7">
        <v>2527</v>
      </c>
      <c r="I41" s="7">
        <v>5</v>
      </c>
      <c r="J41" s="34">
        <f>SUM(D41:I41)</f>
        <v>8730</v>
      </c>
      <c r="K41" s="41"/>
      <c r="L41" s="42"/>
    </row>
    <row r="42" spans="1:12" ht="16.5" customHeight="1" x14ac:dyDescent="0.3">
      <c r="A42" s="40"/>
      <c r="B42" s="34" t="s">
        <v>33</v>
      </c>
      <c r="C42" s="41"/>
      <c r="D42" s="34">
        <f>D41*1.05</f>
        <v>199.5</v>
      </c>
      <c r="E42" s="34">
        <f t="shared" ref="E42:J42" si="10">E41*1.05</f>
        <v>838.95</v>
      </c>
      <c r="F42" s="34">
        <f t="shared" si="10"/>
        <v>2119.9500000000003</v>
      </c>
      <c r="G42" s="34">
        <f t="shared" si="10"/>
        <v>3349.5</v>
      </c>
      <c r="H42" s="34">
        <f t="shared" si="10"/>
        <v>2653.35</v>
      </c>
      <c r="I42" s="34">
        <f t="shared" si="10"/>
        <v>5.25</v>
      </c>
      <c r="J42" s="34">
        <f t="shared" si="10"/>
        <v>9166.5</v>
      </c>
      <c r="K42" s="41"/>
      <c r="L42" s="42"/>
    </row>
    <row r="43" spans="1:12" ht="16.5" customHeight="1" x14ac:dyDescent="0.3">
      <c r="A43" s="40"/>
      <c r="B43" s="34" t="s">
        <v>4</v>
      </c>
      <c r="C43" s="41"/>
      <c r="D43" s="6">
        <f>D41/J41*100</f>
        <v>2.1764032073310422</v>
      </c>
      <c r="E43" s="6">
        <f>E41/J41*100</f>
        <v>9.1523482245131724</v>
      </c>
      <c r="F43" s="6">
        <f>F41/J41*100</f>
        <v>23.127147766323024</v>
      </c>
      <c r="G43" s="6">
        <f>G41/J41*100</f>
        <v>36.54066437571592</v>
      </c>
      <c r="H43" s="6">
        <f>H41/J41*100</f>
        <v>28.946162657502867</v>
      </c>
      <c r="I43" s="6">
        <f>I41/J41*100</f>
        <v>5.7273768613974804E-2</v>
      </c>
      <c r="J43" s="34">
        <f t="shared" ref="J43:J52" si="11">SUM(D43:I43)</f>
        <v>100</v>
      </c>
      <c r="K43" s="41"/>
      <c r="L43" s="42"/>
    </row>
    <row r="44" spans="1:12" ht="15.75" customHeight="1" x14ac:dyDescent="0.3">
      <c r="A44" s="40"/>
      <c r="B44" s="43" t="s">
        <v>5</v>
      </c>
      <c r="C44" s="43">
        <v>8</v>
      </c>
      <c r="D44" s="7"/>
      <c r="E44" s="7"/>
      <c r="F44" s="7"/>
      <c r="G44" s="7">
        <v>3</v>
      </c>
      <c r="H44" s="7"/>
      <c r="I44" s="7">
        <v>1</v>
      </c>
      <c r="J44" s="34">
        <f t="shared" si="11"/>
        <v>4</v>
      </c>
      <c r="K44" s="58">
        <v>0.17519999999999999</v>
      </c>
      <c r="L44" s="57">
        <f>K44*J45</f>
        <v>5.6063999999999998</v>
      </c>
    </row>
    <row r="45" spans="1:12" ht="15" customHeight="1" x14ac:dyDescent="0.3">
      <c r="A45" s="40"/>
      <c r="B45" s="43"/>
      <c r="C45" s="43"/>
      <c r="D45" s="35">
        <f>D44*C44</f>
        <v>0</v>
      </c>
      <c r="E45" s="35">
        <f>E44*C44</f>
        <v>0</v>
      </c>
      <c r="F45" s="35">
        <f>C44*F44</f>
        <v>0</v>
      </c>
      <c r="G45" s="35">
        <f>G44*C44</f>
        <v>24</v>
      </c>
      <c r="H45" s="35">
        <f>H44*C44</f>
        <v>0</v>
      </c>
      <c r="I45" s="35">
        <f>I44*C44</f>
        <v>8</v>
      </c>
      <c r="J45" s="34">
        <f t="shared" si="11"/>
        <v>32</v>
      </c>
      <c r="K45" s="58"/>
      <c r="L45" s="57"/>
    </row>
    <row r="46" spans="1:12" ht="13.5" customHeight="1" x14ac:dyDescent="0.3">
      <c r="A46" s="40"/>
      <c r="B46" s="8"/>
      <c r="C46" s="9"/>
      <c r="D46" s="10">
        <f>D45-D42</f>
        <v>-199.5</v>
      </c>
      <c r="E46" s="10">
        <f t="shared" ref="E46:F46" si="12">E45-E42</f>
        <v>-838.95</v>
      </c>
      <c r="F46" s="10">
        <f t="shared" si="12"/>
        <v>-2119.9500000000003</v>
      </c>
      <c r="G46" s="10">
        <f>G45-G42</f>
        <v>-3325.5</v>
      </c>
      <c r="H46" s="10">
        <f>H45-H42</f>
        <v>-2653.35</v>
      </c>
      <c r="I46" s="10">
        <f>I45-I42</f>
        <v>2.75</v>
      </c>
      <c r="J46" s="34">
        <f t="shared" si="11"/>
        <v>-9134.5</v>
      </c>
      <c r="K46" s="58"/>
      <c r="L46" s="57"/>
    </row>
    <row r="47" spans="1:12" ht="13.5" customHeight="1" x14ac:dyDescent="0.3">
      <c r="A47" s="40"/>
      <c r="B47" s="43" t="s">
        <v>6</v>
      </c>
      <c r="C47" s="43">
        <v>200</v>
      </c>
      <c r="D47" s="7">
        <v>1</v>
      </c>
      <c r="E47" s="7">
        <v>3</v>
      </c>
      <c r="F47" s="7">
        <v>8</v>
      </c>
      <c r="G47" s="7">
        <v>13</v>
      </c>
      <c r="H47" s="7">
        <v>10</v>
      </c>
      <c r="I47" s="7"/>
      <c r="J47" s="34">
        <f t="shared" si="11"/>
        <v>35</v>
      </c>
      <c r="K47" s="54">
        <v>0.12180000000000001</v>
      </c>
      <c r="L47" s="57">
        <f>K47*J48</f>
        <v>852.6</v>
      </c>
    </row>
    <row r="48" spans="1:12" ht="13.5" customHeight="1" x14ac:dyDescent="0.3">
      <c r="A48" s="40"/>
      <c r="B48" s="43"/>
      <c r="C48" s="43"/>
      <c r="D48" s="35">
        <f>D47*C47</f>
        <v>200</v>
      </c>
      <c r="E48" s="35">
        <f>E47*C47</f>
        <v>600</v>
      </c>
      <c r="F48" s="35">
        <f>F47*C47</f>
        <v>1600</v>
      </c>
      <c r="G48" s="35">
        <f>G47*C47</f>
        <v>2600</v>
      </c>
      <c r="H48" s="35">
        <f>H47*C47</f>
        <v>2000</v>
      </c>
      <c r="I48" s="35">
        <f>I47*C47</f>
        <v>0</v>
      </c>
      <c r="J48" s="34">
        <f t="shared" si="11"/>
        <v>7000</v>
      </c>
      <c r="K48" s="55"/>
      <c r="L48" s="57"/>
    </row>
    <row r="49" spans="1:12" ht="13.5" customHeight="1" x14ac:dyDescent="0.3">
      <c r="A49" s="40"/>
      <c r="B49" s="8"/>
      <c r="C49" s="9"/>
      <c r="D49" s="10">
        <f>D46+D48</f>
        <v>0.5</v>
      </c>
      <c r="E49" s="10">
        <f t="shared" ref="E49:I49" si="13">E46+E48</f>
        <v>-238.95000000000005</v>
      </c>
      <c r="F49" s="10">
        <f t="shared" si="13"/>
        <v>-519.95000000000027</v>
      </c>
      <c r="G49" s="10">
        <f t="shared" si="13"/>
        <v>-725.5</v>
      </c>
      <c r="H49" s="10">
        <f t="shared" si="13"/>
        <v>-653.34999999999991</v>
      </c>
      <c r="I49" s="10">
        <f t="shared" si="13"/>
        <v>2.75</v>
      </c>
      <c r="J49" s="34">
        <f t="shared" si="11"/>
        <v>-2134.5</v>
      </c>
      <c r="K49" s="56"/>
      <c r="L49" s="57"/>
    </row>
    <row r="50" spans="1:12" ht="13.5" customHeight="1" x14ac:dyDescent="0.3">
      <c r="A50" s="40"/>
      <c r="B50" s="43" t="s">
        <v>15</v>
      </c>
      <c r="C50" s="43">
        <v>61</v>
      </c>
      <c r="D50" s="7"/>
      <c r="E50" s="7">
        <v>4</v>
      </c>
      <c r="F50" s="7">
        <v>9</v>
      </c>
      <c r="G50" s="7">
        <v>12</v>
      </c>
      <c r="H50" s="7">
        <v>11</v>
      </c>
      <c r="I50" s="7"/>
      <c r="J50" s="34">
        <f t="shared" si="11"/>
        <v>36</v>
      </c>
      <c r="K50" s="54">
        <v>0.1195</v>
      </c>
      <c r="L50" s="57">
        <f t="shared" ref="L50" si="14">K50*J51</f>
        <v>262.42199999999997</v>
      </c>
    </row>
    <row r="51" spans="1:12" ht="13.5" customHeight="1" x14ac:dyDescent="0.3">
      <c r="A51" s="40"/>
      <c r="B51" s="43"/>
      <c r="C51" s="43"/>
      <c r="D51" s="35">
        <f>D50*C50</f>
        <v>0</v>
      </c>
      <c r="E51" s="35">
        <f>E50*C50</f>
        <v>244</v>
      </c>
      <c r="F51" s="35">
        <f>C50*F50</f>
        <v>549</v>
      </c>
      <c r="G51" s="35">
        <f>G50*C50</f>
        <v>732</v>
      </c>
      <c r="H51" s="35">
        <f>H50*C50</f>
        <v>671</v>
      </c>
      <c r="I51" s="35">
        <f>I50*C50</f>
        <v>0</v>
      </c>
      <c r="J51" s="34">
        <f t="shared" si="11"/>
        <v>2196</v>
      </c>
      <c r="K51" s="55"/>
      <c r="L51" s="57"/>
    </row>
    <row r="52" spans="1:12" ht="13.5" customHeight="1" x14ac:dyDescent="0.3">
      <c r="A52" s="40"/>
      <c r="B52" s="8"/>
      <c r="C52" s="9"/>
      <c r="D52" s="10">
        <f>D49+D51</f>
        <v>0.5</v>
      </c>
      <c r="E52" s="10">
        <f t="shared" ref="E52:I52" si="15">E49+E51</f>
        <v>5.0499999999999545</v>
      </c>
      <c r="F52" s="10">
        <f t="shared" si="15"/>
        <v>29.049999999999727</v>
      </c>
      <c r="G52" s="10">
        <f t="shared" si="15"/>
        <v>6.5</v>
      </c>
      <c r="H52" s="10">
        <f t="shared" si="15"/>
        <v>17.650000000000091</v>
      </c>
      <c r="I52" s="10">
        <f t="shared" si="15"/>
        <v>2.75</v>
      </c>
      <c r="J52" s="34">
        <f t="shared" si="11"/>
        <v>61.499999999999773</v>
      </c>
      <c r="K52" s="56"/>
      <c r="L52" s="57"/>
    </row>
    <row r="53" spans="1:12" ht="13.5" customHeight="1" x14ac:dyDescent="0.25">
      <c r="A53" s="40"/>
      <c r="B53" s="52" t="s">
        <v>14</v>
      </c>
      <c r="C53" s="53"/>
      <c r="D53" s="36">
        <f>D45+D48+D51</f>
        <v>200</v>
      </c>
      <c r="E53" s="36">
        <f t="shared" ref="E53:J53" si="16">E45+E48+E51</f>
        <v>844</v>
      </c>
      <c r="F53" s="36">
        <f t="shared" si="16"/>
        <v>2149</v>
      </c>
      <c r="G53" s="36">
        <f t="shared" si="16"/>
        <v>3356</v>
      </c>
      <c r="H53" s="36">
        <f t="shared" si="16"/>
        <v>2671</v>
      </c>
      <c r="I53" s="36">
        <f t="shared" si="16"/>
        <v>8</v>
      </c>
      <c r="J53" s="36">
        <f t="shared" si="16"/>
        <v>9228</v>
      </c>
      <c r="K53" s="11">
        <f>L53/J53</f>
        <v>0.12143784135240573</v>
      </c>
      <c r="L53" s="12">
        <f>SUM(L44:L52)</f>
        <v>1120.6284000000001</v>
      </c>
    </row>
    <row r="54" spans="1:12" ht="13.5" customHeight="1" x14ac:dyDescent="0.3">
      <c r="J54" s="13" t="s">
        <v>13</v>
      </c>
      <c r="K54" s="20">
        <f>L54/G37</f>
        <v>0.19267155114655593</v>
      </c>
      <c r="L54" s="21">
        <f>G37-L53</f>
        <v>267.44159999999988</v>
      </c>
    </row>
    <row r="55" spans="1:12" ht="13.5" customHeight="1" x14ac:dyDescent="0.3">
      <c r="A55" s="66" t="s">
        <v>12</v>
      </c>
      <c r="B55" s="66"/>
      <c r="C55" s="67"/>
      <c r="D55" s="68" t="s">
        <v>17</v>
      </c>
      <c r="E55" s="69"/>
      <c r="F55" s="72" t="s">
        <v>10</v>
      </c>
      <c r="G55" s="37" t="s">
        <v>29</v>
      </c>
      <c r="H55" s="37"/>
      <c r="I55" s="2"/>
      <c r="J55" s="2"/>
      <c r="K55" s="65" t="s">
        <v>18</v>
      </c>
      <c r="L55" s="74"/>
    </row>
    <row r="56" spans="1:12" ht="13.5" customHeight="1" x14ac:dyDescent="0.3">
      <c r="A56" s="66"/>
      <c r="B56" s="66"/>
      <c r="C56" s="67"/>
      <c r="D56" s="70"/>
      <c r="E56" s="71"/>
      <c r="F56" s="73"/>
      <c r="G56" s="37">
        <v>0.157</v>
      </c>
      <c r="H56" s="37"/>
      <c r="I56" s="2"/>
      <c r="J56" s="2"/>
      <c r="K56" s="65"/>
      <c r="L56" s="75"/>
    </row>
    <row r="57" spans="1:12" ht="13.5" customHeight="1" x14ac:dyDescent="0.3">
      <c r="A57" s="59" t="s">
        <v>20</v>
      </c>
      <c r="B57" s="59"/>
      <c r="C57" s="60"/>
      <c r="D57" s="61">
        <f>J61</f>
        <v>4700</v>
      </c>
      <c r="E57" s="62"/>
      <c r="F57" s="37" t="s">
        <v>8</v>
      </c>
      <c r="G57" s="18">
        <f>J61*G56</f>
        <v>737.9</v>
      </c>
      <c r="H57" s="18"/>
      <c r="I57" s="18"/>
      <c r="J57" s="18"/>
      <c r="K57" s="65" t="s">
        <v>36</v>
      </c>
      <c r="L57" s="75"/>
    </row>
    <row r="58" spans="1:12" ht="13.5" customHeight="1" x14ac:dyDescent="0.3">
      <c r="A58" s="59"/>
      <c r="B58" s="59"/>
      <c r="C58" s="60"/>
      <c r="D58" s="63"/>
      <c r="E58" s="64"/>
      <c r="F58" s="4"/>
      <c r="G58" s="4"/>
      <c r="H58" s="38"/>
      <c r="I58" s="5"/>
      <c r="J58" s="5"/>
      <c r="K58" s="65"/>
      <c r="L58" s="76"/>
    </row>
    <row r="59" spans="1:12" ht="13.5" customHeight="1" x14ac:dyDescent="0.3">
      <c r="A59" s="41" t="s">
        <v>0</v>
      </c>
      <c r="B59" s="41" t="s">
        <v>1</v>
      </c>
      <c r="C59" s="41"/>
      <c r="D59" s="45"/>
      <c r="E59" s="45"/>
      <c r="F59" s="45"/>
      <c r="G59" s="45"/>
      <c r="H59" s="45"/>
      <c r="I59" s="46"/>
      <c r="J59" s="41" t="s">
        <v>2</v>
      </c>
      <c r="K59" s="48" t="s">
        <v>37</v>
      </c>
      <c r="L59" s="50" t="s">
        <v>8</v>
      </c>
    </row>
    <row r="60" spans="1:12" ht="13.5" customHeight="1" x14ac:dyDescent="0.3">
      <c r="A60" s="41"/>
      <c r="B60" s="41"/>
      <c r="C60" s="44"/>
      <c r="D60" s="39" t="s">
        <v>22</v>
      </c>
      <c r="E60" s="39" t="s">
        <v>23</v>
      </c>
      <c r="F60" s="39" t="s">
        <v>24</v>
      </c>
      <c r="G60" s="39" t="s">
        <v>25</v>
      </c>
      <c r="H60" s="39" t="s">
        <v>26</v>
      </c>
      <c r="I60" s="39" t="s">
        <v>27</v>
      </c>
      <c r="J60" s="47"/>
      <c r="K60" s="49"/>
      <c r="L60" s="51"/>
    </row>
    <row r="61" spans="1:12" ht="13.5" customHeight="1" x14ac:dyDescent="0.3">
      <c r="A61" s="40" t="s">
        <v>41</v>
      </c>
      <c r="B61" s="34" t="s">
        <v>3</v>
      </c>
      <c r="C61" s="41" t="s">
        <v>7</v>
      </c>
      <c r="D61" s="7">
        <v>142</v>
      </c>
      <c r="E61" s="7">
        <v>569</v>
      </c>
      <c r="F61" s="7">
        <v>1099</v>
      </c>
      <c r="G61" s="7">
        <v>1605</v>
      </c>
      <c r="H61" s="7">
        <v>1232</v>
      </c>
      <c r="I61" s="7">
        <v>53</v>
      </c>
      <c r="J61" s="34">
        <f>SUM(D61:I61)</f>
        <v>4700</v>
      </c>
      <c r="K61" s="41"/>
      <c r="L61" s="42"/>
    </row>
    <row r="62" spans="1:12" ht="13.5" customHeight="1" x14ac:dyDescent="0.3">
      <c r="A62" s="40"/>
      <c r="B62" s="34" t="s">
        <v>19</v>
      </c>
      <c r="C62" s="41"/>
      <c r="D62" s="34">
        <f>D61*1.07</f>
        <v>151.94</v>
      </c>
      <c r="E62" s="34">
        <f t="shared" ref="E62:J62" si="17">E61*1.07</f>
        <v>608.83000000000004</v>
      </c>
      <c r="F62" s="34">
        <f t="shared" si="17"/>
        <v>1175.93</v>
      </c>
      <c r="G62" s="34">
        <f t="shared" si="17"/>
        <v>1717.3500000000001</v>
      </c>
      <c r="H62" s="34">
        <f t="shared" si="17"/>
        <v>1318.24</v>
      </c>
      <c r="I62" s="34">
        <f t="shared" si="17"/>
        <v>56.71</v>
      </c>
      <c r="J62" s="34">
        <f t="shared" si="17"/>
        <v>5029</v>
      </c>
      <c r="K62" s="41"/>
      <c r="L62" s="42"/>
    </row>
    <row r="63" spans="1:12" ht="13.5" customHeight="1" x14ac:dyDescent="0.3">
      <c r="A63" s="40"/>
      <c r="B63" s="34" t="s">
        <v>4</v>
      </c>
      <c r="C63" s="41"/>
      <c r="D63" s="6">
        <f>D61/J61*100</f>
        <v>3.021276595744681</v>
      </c>
      <c r="E63" s="6">
        <f>E61/J61*100</f>
        <v>12.106382978723405</v>
      </c>
      <c r="F63" s="6">
        <f>F61/J61*100</f>
        <v>23.382978723404253</v>
      </c>
      <c r="G63" s="6">
        <f>G61/J61*100</f>
        <v>34.148936170212771</v>
      </c>
      <c r="H63" s="6">
        <f>H61/J61*100</f>
        <v>26.212765957446809</v>
      </c>
      <c r="I63" s="6">
        <f>I61/J61*100</f>
        <v>1.1276595744680851</v>
      </c>
      <c r="J63" s="34">
        <f t="shared" ref="J63:J72" si="18">SUM(D63:I63)</f>
        <v>100</v>
      </c>
      <c r="K63" s="41"/>
      <c r="L63" s="42"/>
    </row>
    <row r="64" spans="1:12" ht="13.5" customHeight="1" x14ac:dyDescent="0.3">
      <c r="A64" s="40"/>
      <c r="B64" s="43" t="s">
        <v>5</v>
      </c>
      <c r="C64" s="43">
        <v>58</v>
      </c>
      <c r="D64" s="7">
        <v>2</v>
      </c>
      <c r="E64" s="7">
        <v>3</v>
      </c>
      <c r="F64" s="7">
        <v>8</v>
      </c>
      <c r="G64" s="7">
        <v>13</v>
      </c>
      <c r="H64" s="7">
        <v>8</v>
      </c>
      <c r="I64" s="7">
        <v>1</v>
      </c>
      <c r="J64" s="34">
        <f t="shared" si="18"/>
        <v>35</v>
      </c>
      <c r="K64" s="58">
        <v>0.1181</v>
      </c>
      <c r="L64" s="57">
        <f>K64*J65</f>
        <v>239.74299999999999</v>
      </c>
    </row>
    <row r="65" spans="1:12" ht="13.5" customHeight="1" x14ac:dyDescent="0.3">
      <c r="A65" s="40"/>
      <c r="B65" s="43"/>
      <c r="C65" s="43"/>
      <c r="D65" s="35">
        <f>D64*C64</f>
        <v>116</v>
      </c>
      <c r="E65" s="35">
        <f>E64*C64</f>
        <v>174</v>
      </c>
      <c r="F65" s="35">
        <f>C64*F64</f>
        <v>464</v>
      </c>
      <c r="G65" s="35">
        <f>G64*C64</f>
        <v>754</v>
      </c>
      <c r="H65" s="35">
        <f>H64*C64</f>
        <v>464</v>
      </c>
      <c r="I65" s="35">
        <f>I64*C64</f>
        <v>58</v>
      </c>
      <c r="J65" s="34">
        <f t="shared" si="18"/>
        <v>2030</v>
      </c>
      <c r="K65" s="58"/>
      <c r="L65" s="57"/>
    </row>
    <row r="66" spans="1:12" ht="13.5" customHeight="1" x14ac:dyDescent="0.3">
      <c r="A66" s="40"/>
      <c r="B66" s="8"/>
      <c r="C66" s="9"/>
      <c r="D66" s="10">
        <f>D65-D62</f>
        <v>-35.94</v>
      </c>
      <c r="E66" s="10">
        <f t="shared" ref="E66:F66" si="19">E65-E62</f>
        <v>-434.83000000000004</v>
      </c>
      <c r="F66" s="10">
        <f t="shared" si="19"/>
        <v>-711.93000000000006</v>
      </c>
      <c r="G66" s="10">
        <f>G65-G62</f>
        <v>-963.35000000000014</v>
      </c>
      <c r="H66" s="10">
        <f>H65-H62</f>
        <v>-854.24</v>
      </c>
      <c r="I66" s="10">
        <f>I65-I62</f>
        <v>1.2899999999999991</v>
      </c>
      <c r="J66" s="34">
        <f t="shared" si="18"/>
        <v>-2999</v>
      </c>
      <c r="K66" s="58"/>
      <c r="L66" s="57"/>
    </row>
    <row r="67" spans="1:12" ht="13.5" customHeight="1" x14ac:dyDescent="0.3">
      <c r="A67" s="40"/>
      <c r="B67" s="43" t="s">
        <v>6</v>
      </c>
      <c r="C67" s="43">
        <v>36</v>
      </c>
      <c r="D67" s="7">
        <v>1</v>
      </c>
      <c r="E67" s="7">
        <v>3</v>
      </c>
      <c r="F67" s="7">
        <v>8</v>
      </c>
      <c r="G67" s="7">
        <v>13</v>
      </c>
      <c r="H67" s="7">
        <v>10</v>
      </c>
      <c r="I67" s="7"/>
      <c r="J67" s="34">
        <f t="shared" si="18"/>
        <v>35</v>
      </c>
      <c r="K67" s="54">
        <v>0.12180000000000001</v>
      </c>
      <c r="L67" s="57">
        <f>K67*J68</f>
        <v>153.46800000000002</v>
      </c>
    </row>
    <row r="68" spans="1:12" ht="13.5" customHeight="1" x14ac:dyDescent="0.3">
      <c r="A68" s="40"/>
      <c r="B68" s="43"/>
      <c r="C68" s="43"/>
      <c r="D68" s="35">
        <f>D67*C67</f>
        <v>36</v>
      </c>
      <c r="E68" s="35">
        <f>E67*C67</f>
        <v>108</v>
      </c>
      <c r="F68" s="35">
        <f>F67*C67</f>
        <v>288</v>
      </c>
      <c r="G68" s="35">
        <f>G67*C67</f>
        <v>468</v>
      </c>
      <c r="H68" s="35">
        <f>H67*C67</f>
        <v>360</v>
      </c>
      <c r="I68" s="35">
        <f>I67*C67</f>
        <v>0</v>
      </c>
      <c r="J68" s="34">
        <f t="shared" si="18"/>
        <v>1260</v>
      </c>
      <c r="K68" s="55"/>
      <c r="L68" s="57"/>
    </row>
    <row r="69" spans="1:12" ht="13.5" customHeight="1" x14ac:dyDescent="0.3">
      <c r="A69" s="40"/>
      <c r="B69" s="8"/>
      <c r="C69" s="9"/>
      <c r="D69" s="10">
        <f>D66+D68</f>
        <v>6.0000000000002274E-2</v>
      </c>
      <c r="E69" s="10">
        <f t="shared" ref="E69:I69" si="20">E66+E68</f>
        <v>-326.83000000000004</v>
      </c>
      <c r="F69" s="10">
        <f t="shared" si="20"/>
        <v>-423.93000000000006</v>
      </c>
      <c r="G69" s="10">
        <f t="shared" si="20"/>
        <v>-495.35000000000014</v>
      </c>
      <c r="H69" s="10">
        <f t="shared" si="20"/>
        <v>-494.24</v>
      </c>
      <c r="I69" s="10">
        <f t="shared" si="20"/>
        <v>1.2899999999999991</v>
      </c>
      <c r="J69" s="34">
        <f t="shared" si="18"/>
        <v>-1739.0000000000002</v>
      </c>
      <c r="K69" s="56"/>
      <c r="L69" s="57"/>
    </row>
    <row r="70" spans="1:12" ht="13.5" customHeight="1" x14ac:dyDescent="0.3">
      <c r="A70" s="40"/>
      <c r="B70" s="43" t="s">
        <v>15</v>
      </c>
      <c r="C70" s="43">
        <v>56</v>
      </c>
      <c r="D70" s="7"/>
      <c r="E70" s="7">
        <v>6</v>
      </c>
      <c r="F70" s="7">
        <v>8</v>
      </c>
      <c r="G70" s="7">
        <v>9</v>
      </c>
      <c r="H70" s="7">
        <v>9</v>
      </c>
      <c r="I70" s="7"/>
      <c r="J70" s="34">
        <f t="shared" si="18"/>
        <v>32</v>
      </c>
      <c r="K70" s="54">
        <v>0.11899999999999999</v>
      </c>
      <c r="L70" s="57">
        <f t="shared" ref="L70" si="21">K70*J71</f>
        <v>213.24799999999999</v>
      </c>
    </row>
    <row r="71" spans="1:12" ht="13.5" customHeight="1" x14ac:dyDescent="0.3">
      <c r="A71" s="40"/>
      <c r="B71" s="43"/>
      <c r="C71" s="43"/>
      <c r="D71" s="35">
        <f>D70*C70</f>
        <v>0</v>
      </c>
      <c r="E71" s="35">
        <f>E70*C70</f>
        <v>336</v>
      </c>
      <c r="F71" s="35">
        <f>C70*F70</f>
        <v>448</v>
      </c>
      <c r="G71" s="35">
        <f>G70*C70</f>
        <v>504</v>
      </c>
      <c r="H71" s="35">
        <f>H70*C70</f>
        <v>504</v>
      </c>
      <c r="I71" s="35">
        <f>I70*C70</f>
        <v>0</v>
      </c>
      <c r="J71" s="34">
        <f t="shared" si="18"/>
        <v>1792</v>
      </c>
      <c r="K71" s="55"/>
      <c r="L71" s="57"/>
    </row>
    <row r="72" spans="1:12" ht="13.5" customHeight="1" x14ac:dyDescent="0.3">
      <c r="A72" s="40"/>
      <c r="B72" s="8"/>
      <c r="C72" s="9"/>
      <c r="D72" s="10">
        <f>D69+D71</f>
        <v>6.0000000000002274E-2</v>
      </c>
      <c r="E72" s="10">
        <f t="shared" ref="E72:I72" si="22">E69+E71</f>
        <v>9.1699999999999591</v>
      </c>
      <c r="F72" s="10">
        <f t="shared" si="22"/>
        <v>24.069999999999936</v>
      </c>
      <c r="G72" s="10">
        <f t="shared" si="22"/>
        <v>8.6499999999998636</v>
      </c>
      <c r="H72" s="10">
        <f t="shared" si="22"/>
        <v>9.7599999999999909</v>
      </c>
      <c r="I72" s="10">
        <f t="shared" si="22"/>
        <v>1.2899999999999991</v>
      </c>
      <c r="J72" s="34">
        <f t="shared" si="18"/>
        <v>52.999999999999751</v>
      </c>
      <c r="K72" s="56"/>
      <c r="L72" s="57"/>
    </row>
    <row r="73" spans="1:12" ht="13.5" customHeight="1" x14ac:dyDescent="0.25">
      <c r="A73" s="40"/>
      <c r="B73" s="52" t="s">
        <v>14</v>
      </c>
      <c r="C73" s="53"/>
      <c r="D73" s="36">
        <f>D65+D68+D71</f>
        <v>152</v>
      </c>
      <c r="E73" s="36">
        <f t="shared" ref="E73:I73" si="23">E65+E68+E71</f>
        <v>618</v>
      </c>
      <c r="F73" s="36">
        <f t="shared" si="23"/>
        <v>1200</v>
      </c>
      <c r="G73" s="36">
        <f t="shared" si="23"/>
        <v>1726</v>
      </c>
      <c r="H73" s="36">
        <f t="shared" si="23"/>
        <v>1328</v>
      </c>
      <c r="I73" s="36">
        <f t="shared" si="23"/>
        <v>58</v>
      </c>
      <c r="J73" s="36">
        <f>J65+J68+J71</f>
        <v>5082</v>
      </c>
      <c r="K73" s="11">
        <f>L73/J73</f>
        <v>0.11933471074380167</v>
      </c>
      <c r="L73" s="12">
        <f>SUM(L64:L72)</f>
        <v>606.45900000000006</v>
      </c>
    </row>
    <row r="74" spans="1:12" ht="13.5" customHeight="1" x14ac:dyDescent="0.3">
      <c r="J74" s="13" t="s">
        <v>13</v>
      </c>
      <c r="K74" s="20">
        <f>L74/G57</f>
        <v>0.17812847269277668</v>
      </c>
      <c r="L74" s="21">
        <f>G57-L73</f>
        <v>131.44099999999992</v>
      </c>
    </row>
    <row r="75" spans="1:12" x14ac:dyDescent="0.3">
      <c r="L75" s="3"/>
    </row>
    <row r="76" spans="1:12" x14ac:dyDescent="0.3">
      <c r="L76" s="3"/>
    </row>
    <row r="77" spans="1:12" x14ac:dyDescent="0.3">
      <c r="L77" s="3"/>
    </row>
    <row r="78" spans="1:12" x14ac:dyDescent="0.3">
      <c r="L78" s="3"/>
    </row>
  </sheetData>
  <mergeCells count="116">
    <mergeCell ref="A1:C2"/>
    <mergeCell ref="D1:E2"/>
    <mergeCell ref="F1:F2"/>
    <mergeCell ref="K1:K2"/>
    <mergeCell ref="L1:L4"/>
    <mergeCell ref="L5:L6"/>
    <mergeCell ref="A7:A16"/>
    <mergeCell ref="C7:C9"/>
    <mergeCell ref="K7:K9"/>
    <mergeCell ref="L7:L9"/>
    <mergeCell ref="B10:B11"/>
    <mergeCell ref="A3:C4"/>
    <mergeCell ref="D3:E4"/>
    <mergeCell ref="K3:K4"/>
    <mergeCell ref="A5:A6"/>
    <mergeCell ref="B5:C6"/>
    <mergeCell ref="D5:I5"/>
    <mergeCell ref="J5:J6"/>
    <mergeCell ref="K5:K6"/>
    <mergeCell ref="B16:C16"/>
    <mergeCell ref="A18:C19"/>
    <mergeCell ref="D18:E19"/>
    <mergeCell ref="F18:F19"/>
    <mergeCell ref="K18:K19"/>
    <mergeCell ref="L18:L21"/>
    <mergeCell ref="C10:C11"/>
    <mergeCell ref="K10:K12"/>
    <mergeCell ref="L10:L12"/>
    <mergeCell ref="B13:B14"/>
    <mergeCell ref="C13:C14"/>
    <mergeCell ref="K13:K15"/>
    <mergeCell ref="L13:L15"/>
    <mergeCell ref="A22:A23"/>
    <mergeCell ref="B22:C23"/>
    <mergeCell ref="D22:I22"/>
    <mergeCell ref="J22:J23"/>
    <mergeCell ref="K22:K23"/>
    <mergeCell ref="L22:L23"/>
    <mergeCell ref="A20:C21"/>
    <mergeCell ref="D20:E21"/>
    <mergeCell ref="K20:K21"/>
    <mergeCell ref="B33:C33"/>
    <mergeCell ref="A35:C36"/>
    <mergeCell ref="D35:E36"/>
    <mergeCell ref="F35:F36"/>
    <mergeCell ref="K35:K36"/>
    <mergeCell ref="L35:L38"/>
    <mergeCell ref="K27:K29"/>
    <mergeCell ref="L27:L29"/>
    <mergeCell ref="B30:B31"/>
    <mergeCell ref="C30:C31"/>
    <mergeCell ref="K30:K32"/>
    <mergeCell ref="L30:L32"/>
    <mergeCell ref="A24:A33"/>
    <mergeCell ref="C24:C26"/>
    <mergeCell ref="K24:K26"/>
    <mergeCell ref="L24:L26"/>
    <mergeCell ref="B27:B28"/>
    <mergeCell ref="C27:C28"/>
    <mergeCell ref="C44:C45"/>
    <mergeCell ref="A39:A40"/>
    <mergeCell ref="B39:C40"/>
    <mergeCell ref="D39:I39"/>
    <mergeCell ref="J39:J40"/>
    <mergeCell ref="K39:K40"/>
    <mergeCell ref="L39:L40"/>
    <mergeCell ref="A37:C38"/>
    <mergeCell ref="D37:E38"/>
    <mergeCell ref="K37:K38"/>
    <mergeCell ref="A57:C58"/>
    <mergeCell ref="D57:E58"/>
    <mergeCell ref="K57:K58"/>
    <mergeCell ref="B53:C53"/>
    <mergeCell ref="A55:C56"/>
    <mergeCell ref="D55:E56"/>
    <mergeCell ref="F55:F56"/>
    <mergeCell ref="K55:K56"/>
    <mergeCell ref="L55:L58"/>
    <mergeCell ref="A41:A53"/>
    <mergeCell ref="C41:C43"/>
    <mergeCell ref="K41:K43"/>
    <mergeCell ref="L41:L43"/>
    <mergeCell ref="B50:B51"/>
    <mergeCell ref="C50:C51"/>
    <mergeCell ref="K50:K52"/>
    <mergeCell ref="L50:L52"/>
    <mergeCell ref="K44:K46"/>
    <mergeCell ref="L44:L46"/>
    <mergeCell ref="B47:B48"/>
    <mergeCell ref="C47:C48"/>
    <mergeCell ref="K47:K49"/>
    <mergeCell ref="L47:L49"/>
    <mergeCell ref="B44:B45"/>
    <mergeCell ref="A61:A73"/>
    <mergeCell ref="C61:C63"/>
    <mergeCell ref="K61:K63"/>
    <mergeCell ref="L61:L63"/>
    <mergeCell ref="B64:B65"/>
    <mergeCell ref="C64:C65"/>
    <mergeCell ref="A59:A60"/>
    <mergeCell ref="B59:C60"/>
    <mergeCell ref="D59:I59"/>
    <mergeCell ref="J59:J60"/>
    <mergeCell ref="K59:K60"/>
    <mergeCell ref="L59:L60"/>
    <mergeCell ref="B73:C73"/>
    <mergeCell ref="B70:B71"/>
    <mergeCell ref="C70:C71"/>
    <mergeCell ref="K70:K72"/>
    <mergeCell ref="L70:L72"/>
    <mergeCell ref="K64:K66"/>
    <mergeCell ref="L64:L66"/>
    <mergeCell ref="B67:B68"/>
    <mergeCell ref="C67:C68"/>
    <mergeCell ref="K67:K69"/>
    <mergeCell ref="L67:L69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449498-3</vt:lpstr>
      <vt:lpstr>449498-3 TRIM</vt:lpstr>
      <vt:lpstr>'449498-3'!Print_Area</vt:lpstr>
      <vt:lpstr>'449498-3 TRIM'!Print_Area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2020-01-21T04:00:36Z</cp:lastPrinted>
  <dcterms:created xsi:type="dcterms:W3CDTF">2016-04-06T23:11:26Z</dcterms:created>
  <dcterms:modified xsi:type="dcterms:W3CDTF">2020-02-03T08:15:52Z</dcterms:modified>
</cp:coreProperties>
</file>