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work\cherdynland\resources\"/>
    </mc:Choice>
  </mc:AlternateContent>
  <bookViews>
    <workbookView xWindow="0" yWindow="0" windowWidth="28800" windowHeight="12330" activeTab="1"/>
  </bookViews>
  <sheets>
    <sheet name="Лист1" sheetId="1" r:id="rId1"/>
    <sheet name="Для калькулятора" sheetId="2" r:id="rId2"/>
    <sheet name="Походы" sheetId="3" r:id="rId3"/>
    <sheet name="Рыбалки зима" sheetId="4" r:id="rId4"/>
    <sheet name="Рыбалки летние" sheetId="5" r:id="rId5"/>
  </sheets>
  <calcPr calcId="162913" refMode="R1C1"/>
</workbook>
</file>

<file path=xl/calcChain.xml><?xml version="1.0" encoding="utf-8"?>
<calcChain xmlns="http://schemas.openxmlformats.org/spreadsheetml/2006/main">
  <c r="J14" i="2" l="1"/>
  <c r="J15" i="2"/>
  <c r="J5" i="2"/>
  <c r="C44" i="5"/>
  <c r="C47" i="5" s="1"/>
  <c r="C48" i="5" s="1"/>
  <c r="C36" i="5"/>
  <c r="C33" i="5"/>
  <c r="C24" i="5"/>
  <c r="C23" i="5"/>
  <c r="C15" i="5"/>
  <c r="C12" i="5"/>
  <c r="C4" i="5"/>
  <c r="C3" i="5"/>
  <c r="J50" i="2"/>
  <c r="C44" i="4"/>
  <c r="C47" i="4" s="1"/>
  <c r="C48" i="4" s="1"/>
  <c r="C36" i="4"/>
  <c r="C33" i="4"/>
  <c r="C15" i="4"/>
  <c r="C12" i="4"/>
  <c r="C4" i="4"/>
  <c r="C3" i="4"/>
  <c r="C24" i="4"/>
  <c r="C23" i="4"/>
  <c r="D27" i="3"/>
  <c r="C27" i="3"/>
  <c r="D26" i="3"/>
  <c r="C26" i="3"/>
  <c r="E16" i="3"/>
  <c r="D16" i="3"/>
  <c r="C16" i="3"/>
  <c r="E15" i="3"/>
  <c r="D15" i="3"/>
  <c r="C15" i="3"/>
  <c r="D4" i="3"/>
  <c r="E4" i="3"/>
  <c r="C4" i="3"/>
  <c r="D3" i="3"/>
  <c r="E3" i="3"/>
  <c r="C3" i="3"/>
  <c r="C8" i="3" l="1"/>
  <c r="C9" i="3" s="1"/>
  <c r="C5" i="5"/>
  <c r="C6" i="5" s="1"/>
  <c r="C16" i="5"/>
  <c r="C17" i="5" s="1"/>
  <c r="C26" i="5"/>
  <c r="C27" i="5" s="1"/>
  <c r="C37" i="5"/>
  <c r="C38" i="5" s="1"/>
  <c r="C19" i="3"/>
  <c r="C20" i="3" s="1"/>
  <c r="D8" i="3"/>
  <c r="D9" i="3" s="1"/>
  <c r="E8" i="3"/>
  <c r="E9" i="3" s="1"/>
  <c r="C30" i="3"/>
  <c r="C31" i="3" s="1"/>
  <c r="C26" i="4"/>
  <c r="C27" i="4" s="1"/>
  <c r="C37" i="4"/>
  <c r="C38" i="4" s="1"/>
  <c r="C5" i="4"/>
  <c r="C6" i="4" s="1"/>
  <c r="C16" i="4"/>
  <c r="C17" i="4" s="1"/>
  <c r="D19" i="3"/>
  <c r="D20" i="3" s="1"/>
  <c r="D30" i="3"/>
  <c r="D31" i="3" s="1"/>
  <c r="E19" i="3"/>
  <c r="E20" i="3" s="1"/>
  <c r="I32" i="1"/>
  <c r="F10" i="1"/>
  <c r="F9" i="1"/>
  <c r="F8" i="1"/>
  <c r="G4" i="1"/>
  <c r="F7" i="1" s="1"/>
  <c r="F6" i="1" l="1"/>
  <c r="F18" i="1" s="1"/>
</calcChain>
</file>

<file path=xl/sharedStrings.xml><?xml version="1.0" encoding="utf-8"?>
<sst xmlns="http://schemas.openxmlformats.org/spreadsheetml/2006/main" count="258" uniqueCount="129">
  <si>
    <t>Питание</t>
  </si>
  <si>
    <t>Вариант</t>
  </si>
  <si>
    <t>Стоимость</t>
  </si>
  <si>
    <t>Аренда кухни (руб./день)</t>
  </si>
  <si>
    <t>3-х разовое из меню (руб. чел./день)</t>
  </si>
  <si>
    <t>Меню местной кухни - дичь, грибы, рыба… (руб. чел./день)</t>
  </si>
  <si>
    <t>Услуги гида</t>
  </si>
  <si>
    <t>1 день</t>
  </si>
  <si>
    <t>Баня</t>
  </si>
  <si>
    <t>Время</t>
  </si>
  <si>
    <t xml:space="preserve">Русская баня на дровах </t>
  </si>
  <si>
    <t>3 часа</t>
  </si>
  <si>
    <t>Экскурсии (при заказе тура от 3 дней)</t>
  </si>
  <si>
    <t>1. Экскурсия по Чердыни</t>
  </si>
  <si>
    <t>2. Экскурсия Чердынь - Ныроб</t>
  </si>
  <si>
    <t>3. Краеведческий музей</t>
  </si>
  <si>
    <t>Даты заезда</t>
  </si>
  <si>
    <t>Экскурсии</t>
  </si>
  <si>
    <t>Итого:</t>
  </si>
  <si>
    <t>Расчитать тур</t>
  </si>
  <si>
    <t>Рассчитать стоимость тура:</t>
  </si>
  <si>
    <t>Проживание</t>
  </si>
  <si>
    <t>Выбор варианта/времени</t>
  </si>
  <si>
    <t>2 000 руб./сутки + 500 руб./сутки с человека</t>
  </si>
  <si>
    <t>Проживание (кол-во человек)</t>
  </si>
  <si>
    <t>Аренда лодки для заброски групп</t>
  </si>
  <si>
    <t>Аренда лодки для катания, рыбалки</t>
  </si>
  <si>
    <t>Аренда автомобиля Toyota</t>
  </si>
  <si>
    <t>Аренда автомобиля ГАЗ 33081 Егерь 2</t>
  </si>
  <si>
    <t>Аренда снегохода для катания</t>
  </si>
  <si>
    <t>Аренда снегохода для охоты</t>
  </si>
  <si>
    <t>завтрак</t>
  </si>
  <si>
    <t>обед</t>
  </si>
  <si>
    <t>ужин</t>
  </si>
  <si>
    <t>Кол-во человек</t>
  </si>
  <si>
    <t>Аренда снегохода для катания (час)</t>
  </si>
  <si>
    <t>Аренда снегохода для рыбалки (день)</t>
  </si>
  <si>
    <t>Аренда лодки для рыбалки (час)</t>
  </si>
  <si>
    <t>Аренда лодки для заброски групп, катания (час)</t>
  </si>
  <si>
    <t>Прокат техники</t>
  </si>
  <si>
    <t>3-х разовое</t>
  </si>
  <si>
    <t>Беседка</t>
  </si>
  <si>
    <t>сутки</t>
  </si>
  <si>
    <t>сутки за 1 чел.</t>
  </si>
  <si>
    <t>на 1 чел.</t>
  </si>
  <si>
    <t>Вид услуги</t>
  </si>
  <si>
    <t>Ед. измерения</t>
  </si>
  <si>
    <t>час</t>
  </si>
  <si>
    <t>Аренда дома</t>
  </si>
  <si>
    <t>Плата за 1 чел.</t>
  </si>
  <si>
    <t>Ночевка</t>
  </si>
  <si>
    <t>Завтрак</t>
  </si>
  <si>
    <t>Обед</t>
  </si>
  <si>
    <t>Ужин</t>
  </si>
  <si>
    <t>Аренда кухни</t>
  </si>
  <si>
    <t>день</t>
  </si>
  <si>
    <t>Экскурсия по Чердыни</t>
  </si>
  <si>
    <t>Экскурсия Чердынь - Ныроб</t>
  </si>
  <si>
    <t>Краеведческий музей</t>
  </si>
  <si>
    <t>ночь</t>
  </si>
  <si>
    <t>Итого, стоимость тура</t>
  </si>
  <si>
    <t>итого за услугу</t>
  </si>
  <si>
    <t>скидка, %</t>
  </si>
  <si>
    <t>кол-во времени, дней/часов, более</t>
  </si>
  <si>
    <t>кол-во человек</t>
  </si>
  <si>
    <t>прайс лист</t>
  </si>
  <si>
    <t>условия расчета</t>
  </si>
  <si>
    <t>Аренда автомобиля Toyota, в радиусе 50 км от базы</t>
  </si>
  <si>
    <t>Аренда автомобиля ГАЗ 33081 Егерь 2, в радиусе 50 км от базы</t>
  </si>
  <si>
    <t>заброска групп далее 50 км:</t>
  </si>
  <si>
    <t>Татарский мост, р. Березовая</t>
  </si>
  <si>
    <t>с. Вижай, р. Березовая</t>
  </si>
  <si>
    <t>с. Валай, р. Березовая</t>
  </si>
  <si>
    <t>с. Вижаиха, р. Колва</t>
  </si>
  <si>
    <t>с. Талово, р. Колва</t>
  </si>
  <si>
    <t>Мост верхний, р. Низьва</t>
  </si>
  <si>
    <t>* до 10-ти человек (ГАЗ 33081)</t>
  </si>
  <si>
    <t>* до 4-х (Тойота, УАЗ)</t>
  </si>
  <si>
    <t>Аренда автомобиля с водителем</t>
  </si>
  <si>
    <t>Аренда автомобиля для заброски групп с водителем</t>
  </si>
  <si>
    <t xml:space="preserve">Аренда прицепа к автомобилю </t>
  </si>
  <si>
    <t xml:space="preserve"> +10% к стоимости выбранного авто</t>
  </si>
  <si>
    <t>Аренда лодки</t>
  </si>
  <si>
    <t>* до 3 чел., мотор 50 л.с.</t>
  </si>
  <si>
    <t>* до 2 чел., мотор 18 л.с.</t>
  </si>
  <si>
    <t>* до 3 чел., мотор 18 л.с.</t>
  </si>
  <si>
    <t>* до 2 чел., мотор 2,5 л.с.</t>
  </si>
  <si>
    <t>Аренда снегохода</t>
  </si>
  <si>
    <t>Аренда снегохода для рыбалки в радиусе 10 км.</t>
  </si>
  <si>
    <t>Аренда снегохода для рыбалки на Чусовском озере</t>
  </si>
  <si>
    <t>Аренда снегохода для рыбалки с. Булдырья</t>
  </si>
  <si>
    <t>Аренда снегохода для рыбалки на р. Джурич</t>
  </si>
  <si>
    <t>Аренда снегохода для рыбалки на р.Березовая</t>
  </si>
  <si>
    <t>Аренда снегохода для рыбалки на верховьях р.Колва</t>
  </si>
  <si>
    <t>Гид</t>
  </si>
  <si>
    <t>Заброска на авто</t>
  </si>
  <si>
    <t xml:space="preserve">Лодка </t>
  </si>
  <si>
    <t>ИТОГО</t>
  </si>
  <si>
    <t>На 1 чел.</t>
  </si>
  <si>
    <t>Количество человек</t>
  </si>
  <si>
    <t>Пещера Дивья (2 суток)</t>
  </si>
  <si>
    <t>Лесные тропы (2 суток)</t>
  </si>
  <si>
    <t>Полюд (2 суток)</t>
  </si>
  <si>
    <t>р. Джурич (5 суток)</t>
  </si>
  <si>
    <t>Р. Березовая (4 суток)</t>
  </si>
  <si>
    <t>Проживание на реке</t>
  </si>
  <si>
    <t>Камгорт (2 суток)</t>
  </si>
  <si>
    <t>Заброска на снегоходе</t>
  </si>
  <si>
    <t>оз. Чусовское (4 суток)</t>
  </si>
  <si>
    <t>верховья р. Колва  (4 суток)</t>
  </si>
  <si>
    <t xml:space="preserve">Аренда снегохода </t>
  </si>
  <si>
    <t>Аренда лодки с инструктором-гидом для заброски, далее 30 км от базы</t>
  </si>
  <si>
    <t>Аренда лодки для рыбалки без инструктора, в радиусе 30 км от базы</t>
  </si>
  <si>
    <t>Охота с использованием снегохода, с водителем-егерем, до 5 человек</t>
  </si>
  <si>
    <t>р. Низьва</t>
  </si>
  <si>
    <t>При аренде автомобиля для заброски более 3 чел. блокируется возможность выбора аренды Toyota, остается только Газ 33081</t>
  </si>
  <si>
    <t>если 3 и более дней подряд- скидка 10%</t>
  </si>
  <si>
    <t>если 6 часов и более, или более двух дней подряд - скидка 15%</t>
  </si>
  <si>
    <t>если 10 и более человек или 10 и более дней - скидка 10%</t>
  </si>
  <si>
    <t>если 10 и более человек или 3 и более дня - скидка 5%</t>
  </si>
  <si>
    <t>если 8 и более часов - скидка 5%</t>
  </si>
  <si>
    <t>если 8 и более часов - скидка 10%</t>
  </si>
  <si>
    <t>если 5 и более часов - скидка 10 %</t>
  </si>
  <si>
    <t>если 5 и более дней - скидка 10 %</t>
  </si>
  <si>
    <t>Проживание на базе в с. Камгорт</t>
  </si>
  <si>
    <t>Питание на базе в с. Камгорт</t>
  </si>
  <si>
    <t>Аренда на базе в с. Камгорт</t>
  </si>
  <si>
    <t>количество дней, часов, человек</t>
  </si>
  <si>
    <t>В итоге клиент должен получить страничку на фирменном бланке с выбранными опциями и итоговой стоимостью, и иметь возможность это распечатать.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</si>
</sst>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1" fillId="0" borderId="0" xfId="0" applyFont="1" applyFill="1" applyBorder="1"/>
    <xf numFmtId="14" fontId="0" fillId="2" borderId="9" xfId="0" applyNumberFormat="1" applyFill="1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1" fontId="0" fillId="0" borderId="0" xfId="0" applyNumberFormat="1" applyBorder="1"/>
    <xf numFmtId="0" fontId="1" fillId="0" borderId="15" xfId="0" applyFont="1" applyBorder="1"/>
    <xf numFmtId="0" fontId="0" fillId="2" borderId="1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/>
    <xf numFmtId="0" fontId="0" fillId="0" borderId="9" xfId="0" applyFill="1" applyBorder="1" applyAlignment="1"/>
    <xf numFmtId="0" fontId="1" fillId="0" borderId="19" xfId="0" applyFont="1" applyBorder="1"/>
    <xf numFmtId="0" fontId="0" fillId="0" borderId="19" xfId="0" applyBorder="1"/>
    <xf numFmtId="0" fontId="0" fillId="0" borderId="13" xfId="0" applyBorder="1"/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19" xfId="0" applyFont="1" applyBorder="1" applyAlignment="1"/>
    <xf numFmtId="1" fontId="0" fillId="0" borderId="9" xfId="0" applyNumberForma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3" fontId="0" fillId="0" borderId="19" xfId="0" applyNumberFormat="1" applyBorder="1" applyAlignment="1"/>
    <xf numFmtId="0" fontId="0" fillId="0" borderId="19" xfId="0" applyBorder="1" applyAlignment="1"/>
    <xf numFmtId="0" fontId="0" fillId="0" borderId="9" xfId="0" applyFill="1" applyBorder="1" applyAlignment="1">
      <alignment wrapText="1"/>
    </xf>
    <xf numFmtId="0" fontId="0" fillId="0" borderId="19" xfId="0" applyFill="1" applyBorder="1"/>
    <xf numFmtId="0" fontId="0" fillId="0" borderId="0" xfId="0" applyFill="1"/>
    <xf numFmtId="0" fontId="3" fillId="0" borderId="0" xfId="0" applyFont="1"/>
    <xf numFmtId="0" fontId="1" fillId="2" borderId="0" xfId="0" applyFont="1" applyFill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workbookViewId="0">
      <selection activeCell="F6" sqref="F6"/>
    </sheetView>
  </sheetViews>
  <sheetFormatPr defaultRowHeight="15" x14ac:dyDescent="0.25"/>
  <cols>
    <col min="3" max="3" width="20" customWidth="1"/>
    <col min="4" max="4" width="22" customWidth="1"/>
    <col min="5" max="5" width="26.5703125" customWidth="1"/>
    <col min="6" max="6" width="18.5703125" customWidth="1"/>
    <col min="7" max="7" width="9.140625" customWidth="1"/>
  </cols>
  <sheetData>
    <row r="2" spans="3:7" ht="15.75" thickBot="1" x14ac:dyDescent="0.3">
      <c r="C2" s="68" t="s">
        <v>20</v>
      </c>
      <c r="D2" s="68"/>
    </row>
    <row r="3" spans="3:7" ht="15.75" thickBot="1" x14ac:dyDescent="0.3">
      <c r="C3" s="17"/>
      <c r="D3" s="18"/>
      <c r="E3" s="18"/>
      <c r="F3" s="18"/>
      <c r="G3" s="19"/>
    </row>
    <row r="4" spans="3:7" ht="15.75" thickBot="1" x14ac:dyDescent="0.3">
      <c r="C4" s="20" t="s">
        <v>19</v>
      </c>
      <c r="D4" s="21" t="s">
        <v>16</v>
      </c>
      <c r="E4" s="22">
        <v>42897</v>
      </c>
      <c r="F4" s="22">
        <v>42898</v>
      </c>
      <c r="G4" s="23">
        <f>DAYS360(E4,F4,FALSE)</f>
        <v>1</v>
      </c>
    </row>
    <row r="5" spans="3:7" x14ac:dyDescent="0.25">
      <c r="C5" s="24"/>
      <c r="D5" s="8"/>
      <c r="E5" s="8" t="s">
        <v>22</v>
      </c>
      <c r="F5" s="7" t="s">
        <v>2</v>
      </c>
      <c r="G5" s="23"/>
    </row>
    <row r="6" spans="3:7" x14ac:dyDescent="0.25">
      <c r="C6" s="71" t="s">
        <v>24</v>
      </c>
      <c r="D6" s="72"/>
      <c r="E6" s="25">
        <v>3</v>
      </c>
      <c r="F6" s="8">
        <f>2000*G4+500*E6*G4</f>
        <v>3500</v>
      </c>
      <c r="G6" s="23"/>
    </row>
    <row r="7" spans="3:7" x14ac:dyDescent="0.25">
      <c r="C7" s="71" t="s">
        <v>0</v>
      </c>
      <c r="D7" s="72"/>
      <c r="E7" s="25">
        <v>1</v>
      </c>
      <c r="F7" s="8">
        <f>VLOOKUP(E7,E30:F32,2,FALSE)*G4</f>
        <v>500</v>
      </c>
      <c r="G7" s="23"/>
    </row>
    <row r="8" spans="3:7" x14ac:dyDescent="0.25">
      <c r="C8" s="71" t="s">
        <v>8</v>
      </c>
      <c r="D8" s="72"/>
      <c r="E8" s="25">
        <v>3</v>
      </c>
      <c r="F8" s="26">
        <f>F40*E8/3</f>
        <v>2500</v>
      </c>
      <c r="G8" s="23"/>
    </row>
    <row r="9" spans="3:7" x14ac:dyDescent="0.25">
      <c r="C9" s="71" t="s">
        <v>6</v>
      </c>
      <c r="D9" s="72"/>
      <c r="E9" s="25">
        <v>1</v>
      </c>
      <c r="F9" s="8">
        <f>F35*E9</f>
        <v>1000</v>
      </c>
      <c r="G9" s="23"/>
    </row>
    <row r="10" spans="3:7" x14ac:dyDescent="0.25">
      <c r="C10" s="71" t="s">
        <v>17</v>
      </c>
      <c r="D10" s="72"/>
      <c r="E10" s="25">
        <v>2</v>
      </c>
      <c r="F10" s="8">
        <f>VLOOKUP(E10,E45:F47,2,FALSE)</f>
        <v>2500</v>
      </c>
      <c r="G10" s="23"/>
    </row>
    <row r="11" spans="3:7" x14ac:dyDescent="0.25">
      <c r="C11" s="71" t="s">
        <v>27</v>
      </c>
      <c r="D11" s="72"/>
      <c r="E11" s="25"/>
      <c r="F11" s="8"/>
      <c r="G11" s="23"/>
    </row>
    <row r="12" spans="3:7" x14ac:dyDescent="0.25">
      <c r="C12" s="71" t="s">
        <v>28</v>
      </c>
      <c r="D12" s="73"/>
      <c r="E12" s="25"/>
      <c r="F12" s="8"/>
      <c r="G12" s="23"/>
    </row>
    <row r="13" spans="3:7" x14ac:dyDescent="0.25">
      <c r="C13" s="71" t="s">
        <v>25</v>
      </c>
      <c r="D13" s="73"/>
      <c r="E13" s="25"/>
      <c r="F13" s="8"/>
      <c r="G13" s="23"/>
    </row>
    <row r="14" spans="3:7" x14ac:dyDescent="0.25">
      <c r="C14" s="71" t="s">
        <v>26</v>
      </c>
      <c r="D14" s="73"/>
      <c r="E14" s="25"/>
      <c r="F14" s="8"/>
      <c r="G14" s="23"/>
    </row>
    <row r="15" spans="3:7" x14ac:dyDescent="0.25">
      <c r="C15" s="71" t="s">
        <v>30</v>
      </c>
      <c r="D15" s="72"/>
      <c r="E15" s="25"/>
      <c r="F15" s="8"/>
      <c r="G15" s="23"/>
    </row>
    <row r="16" spans="3:7" x14ac:dyDescent="0.25">
      <c r="C16" s="71" t="s">
        <v>29</v>
      </c>
      <c r="D16" s="73"/>
      <c r="E16" s="25"/>
      <c r="F16" s="8"/>
      <c r="G16" s="23"/>
    </row>
    <row r="17" spans="2:9" ht="15.75" thickBot="1" x14ac:dyDescent="0.3">
      <c r="C17" s="24"/>
      <c r="D17" s="8"/>
      <c r="E17" s="8"/>
      <c r="F17" s="8"/>
      <c r="G17" s="23"/>
    </row>
    <row r="18" spans="2:9" ht="15.75" thickBot="1" x14ac:dyDescent="0.3">
      <c r="C18" s="27" t="s">
        <v>18</v>
      </c>
      <c r="D18" s="7"/>
      <c r="E18" s="8"/>
      <c r="F18" s="28">
        <f>SUM(F6:F17)</f>
        <v>10000</v>
      </c>
      <c r="G18" s="23"/>
    </row>
    <row r="19" spans="2:9" x14ac:dyDescent="0.25">
      <c r="C19" s="24"/>
      <c r="D19" s="8"/>
      <c r="E19" s="8"/>
      <c r="F19" s="8"/>
      <c r="G19" s="23"/>
    </row>
    <row r="20" spans="2:9" x14ac:dyDescent="0.25">
      <c r="C20" s="24"/>
      <c r="D20" s="8"/>
      <c r="E20" s="8"/>
      <c r="F20" s="8"/>
      <c r="G20" s="23"/>
    </row>
    <row r="21" spans="2:9" ht="15.75" thickBot="1" x14ac:dyDescent="0.3">
      <c r="C21" s="29"/>
      <c r="D21" s="30"/>
      <c r="E21" s="30"/>
      <c r="F21" s="30"/>
      <c r="G21" s="31"/>
    </row>
    <row r="23" spans="2:9" x14ac:dyDescent="0.25">
      <c r="C23" s="2" t="s">
        <v>21</v>
      </c>
      <c r="D23" s="4"/>
      <c r="E23" s="4"/>
      <c r="F23" s="5"/>
    </row>
    <row r="24" spans="2:9" x14ac:dyDescent="0.25">
      <c r="C24" s="12" t="s">
        <v>23</v>
      </c>
      <c r="D24" s="13"/>
      <c r="E24" s="13"/>
      <c r="F24" s="14"/>
    </row>
    <row r="26" spans="2:9" x14ac:dyDescent="0.25">
      <c r="B26" s="1"/>
    </row>
    <row r="28" spans="2:9" x14ac:dyDescent="0.25">
      <c r="C28" s="2" t="s">
        <v>0</v>
      </c>
      <c r="D28" s="3"/>
      <c r="E28" s="4"/>
      <c r="F28" s="5"/>
    </row>
    <row r="29" spans="2:9" x14ac:dyDescent="0.25">
      <c r="C29" s="6"/>
      <c r="D29" s="7"/>
      <c r="E29" s="8" t="s">
        <v>1</v>
      </c>
      <c r="F29" s="9" t="s">
        <v>2</v>
      </c>
      <c r="H29" t="s">
        <v>31</v>
      </c>
      <c r="I29">
        <v>150</v>
      </c>
    </row>
    <row r="30" spans="2:9" x14ac:dyDescent="0.25">
      <c r="C30" s="10" t="s">
        <v>3</v>
      </c>
      <c r="D30" s="8"/>
      <c r="E30" s="8">
        <v>1</v>
      </c>
      <c r="F30" s="11">
        <v>500</v>
      </c>
      <c r="H30" t="s">
        <v>32</v>
      </c>
      <c r="I30">
        <v>200</v>
      </c>
    </row>
    <row r="31" spans="2:9" x14ac:dyDescent="0.25">
      <c r="C31" s="10" t="s">
        <v>4</v>
      </c>
      <c r="D31" s="8"/>
      <c r="E31" s="8">
        <v>2</v>
      </c>
      <c r="F31" s="11">
        <v>700</v>
      </c>
      <c r="H31" t="s">
        <v>33</v>
      </c>
      <c r="I31">
        <v>350</v>
      </c>
    </row>
    <row r="32" spans="2:9" x14ac:dyDescent="0.25">
      <c r="C32" s="12" t="s">
        <v>5</v>
      </c>
      <c r="D32" s="13"/>
      <c r="E32" s="13">
        <v>3</v>
      </c>
      <c r="F32" s="14"/>
      <c r="I32">
        <f>SUM(I29:I31)</f>
        <v>700</v>
      </c>
    </row>
    <row r="33" spans="3:6" x14ac:dyDescent="0.25">
      <c r="C33" s="15"/>
      <c r="D33" s="15"/>
    </row>
    <row r="34" spans="3:6" x14ac:dyDescent="0.25">
      <c r="C34" s="32" t="s">
        <v>6</v>
      </c>
      <c r="D34" s="33"/>
      <c r="E34" s="4"/>
      <c r="F34" s="5"/>
    </row>
    <row r="35" spans="3:6" x14ac:dyDescent="0.25">
      <c r="C35" s="34" t="s">
        <v>7</v>
      </c>
      <c r="D35" s="35"/>
      <c r="E35" s="13"/>
      <c r="F35" s="14">
        <v>1000</v>
      </c>
    </row>
    <row r="38" spans="3:6" x14ac:dyDescent="0.25">
      <c r="C38" s="2" t="s">
        <v>8</v>
      </c>
      <c r="D38" s="3"/>
      <c r="E38" s="4"/>
      <c r="F38" s="5"/>
    </row>
    <row r="39" spans="3:6" x14ac:dyDescent="0.25">
      <c r="C39" s="6"/>
      <c r="D39" s="7"/>
      <c r="E39" s="8" t="s">
        <v>9</v>
      </c>
      <c r="F39" s="11" t="s">
        <v>2</v>
      </c>
    </row>
    <row r="40" spans="3:6" x14ac:dyDescent="0.25">
      <c r="C40" s="12" t="s">
        <v>10</v>
      </c>
      <c r="D40" s="13"/>
      <c r="E40" s="13" t="s">
        <v>11</v>
      </c>
      <c r="F40" s="14">
        <v>2500</v>
      </c>
    </row>
    <row r="43" spans="3:6" x14ac:dyDescent="0.25">
      <c r="C43" s="2" t="s">
        <v>12</v>
      </c>
      <c r="D43" s="3"/>
      <c r="E43" s="4"/>
      <c r="F43" s="5"/>
    </row>
    <row r="44" spans="3:6" x14ac:dyDescent="0.25">
      <c r="C44" s="10"/>
      <c r="D44" s="8"/>
      <c r="E44" s="16" t="s">
        <v>1</v>
      </c>
      <c r="F44" s="9" t="s">
        <v>2</v>
      </c>
    </row>
    <row r="45" spans="3:6" x14ac:dyDescent="0.25">
      <c r="C45" s="66" t="s">
        <v>13</v>
      </c>
      <c r="D45" s="67"/>
      <c r="E45" s="8">
        <v>1</v>
      </c>
      <c r="F45" s="11">
        <v>900</v>
      </c>
    </row>
    <row r="46" spans="3:6" x14ac:dyDescent="0.25">
      <c r="C46" s="66" t="s">
        <v>14</v>
      </c>
      <c r="D46" s="67"/>
      <c r="E46" s="8">
        <v>2</v>
      </c>
      <c r="F46" s="11">
        <v>2500</v>
      </c>
    </row>
    <row r="47" spans="3:6" x14ac:dyDescent="0.25">
      <c r="C47" s="69" t="s">
        <v>15</v>
      </c>
      <c r="D47" s="70"/>
      <c r="E47" s="13">
        <v>3</v>
      </c>
      <c r="F47" s="14">
        <v>750</v>
      </c>
    </row>
    <row r="49" spans="3:6" x14ac:dyDescent="0.25">
      <c r="C49" s="2" t="s">
        <v>39</v>
      </c>
      <c r="D49" s="3"/>
      <c r="E49" s="4"/>
      <c r="F49" s="5"/>
    </row>
    <row r="50" spans="3:6" x14ac:dyDescent="0.25">
      <c r="C50" s="6"/>
      <c r="D50" s="7"/>
      <c r="E50" s="8" t="s">
        <v>34</v>
      </c>
      <c r="F50" s="11" t="s">
        <v>2</v>
      </c>
    </row>
    <row r="51" spans="3:6" x14ac:dyDescent="0.25">
      <c r="C51" s="66" t="s">
        <v>27</v>
      </c>
      <c r="D51" s="67"/>
      <c r="E51" s="8"/>
      <c r="F51" s="11">
        <v>3000</v>
      </c>
    </row>
    <row r="52" spans="3:6" x14ac:dyDescent="0.25">
      <c r="C52" s="66" t="s">
        <v>28</v>
      </c>
      <c r="D52" s="67"/>
      <c r="E52" s="8"/>
      <c r="F52" s="11"/>
    </row>
    <row r="53" spans="3:6" x14ac:dyDescent="0.25">
      <c r="C53" s="40"/>
      <c r="D53" s="41"/>
      <c r="E53" s="8" t="s">
        <v>9</v>
      </c>
      <c r="F53" s="11"/>
    </row>
    <row r="54" spans="3:6" x14ac:dyDescent="0.25">
      <c r="C54" s="66" t="s">
        <v>38</v>
      </c>
      <c r="D54" s="67"/>
      <c r="E54" s="8">
        <v>1</v>
      </c>
      <c r="F54" s="11">
        <v>2500</v>
      </c>
    </row>
    <row r="55" spans="3:6" x14ac:dyDescent="0.25">
      <c r="C55" s="66" t="s">
        <v>37</v>
      </c>
      <c r="D55" s="67"/>
      <c r="E55" s="8">
        <v>1</v>
      </c>
      <c r="F55" s="11">
        <v>1500</v>
      </c>
    </row>
    <row r="56" spans="3:6" x14ac:dyDescent="0.25">
      <c r="C56" s="40"/>
      <c r="D56" s="41"/>
      <c r="E56" s="8"/>
      <c r="F56" s="11"/>
    </row>
    <row r="57" spans="3:6" x14ac:dyDescent="0.25">
      <c r="C57" s="40"/>
      <c r="D57" s="41"/>
      <c r="E57" s="8" t="s">
        <v>9</v>
      </c>
      <c r="F57" s="11"/>
    </row>
    <row r="58" spans="3:6" x14ac:dyDescent="0.25">
      <c r="C58" s="66" t="s">
        <v>36</v>
      </c>
      <c r="D58" s="67"/>
      <c r="E58" s="8">
        <v>1</v>
      </c>
      <c r="F58" s="11">
        <v>7000</v>
      </c>
    </row>
    <row r="59" spans="3:6" x14ac:dyDescent="0.25">
      <c r="C59" s="66" t="s">
        <v>35</v>
      </c>
      <c r="D59" s="67"/>
      <c r="E59" s="8">
        <v>1</v>
      </c>
      <c r="F59" s="11">
        <v>2500</v>
      </c>
    </row>
    <row r="60" spans="3:6" x14ac:dyDescent="0.25">
      <c r="C60" s="36"/>
      <c r="D60" s="37"/>
      <c r="E60" s="8"/>
      <c r="F60" s="11"/>
    </row>
    <row r="61" spans="3:6" x14ac:dyDescent="0.25">
      <c r="C61" s="38"/>
      <c r="D61" s="39"/>
      <c r="E61" s="13"/>
      <c r="F61" s="14"/>
    </row>
  </sheetData>
  <mergeCells count="21">
    <mergeCell ref="C2:D2"/>
    <mergeCell ref="C45:D45"/>
    <mergeCell ref="C46:D46"/>
    <mergeCell ref="C47:D47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5:D15"/>
    <mergeCell ref="C59:D59"/>
    <mergeCell ref="C51:D51"/>
    <mergeCell ref="C52:D52"/>
    <mergeCell ref="C54:D54"/>
    <mergeCell ref="C55:D55"/>
    <mergeCell ref="C58:D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72"/>
  <sheetViews>
    <sheetView tabSelected="1" workbookViewId="0">
      <selection activeCell="C4" sqref="C4"/>
    </sheetView>
  </sheetViews>
  <sheetFormatPr defaultRowHeight="15" x14ac:dyDescent="0.25"/>
  <cols>
    <col min="1" max="1" width="2" customWidth="1"/>
    <col min="2" max="2" width="8.85546875" customWidth="1"/>
    <col min="3" max="3" width="58.7109375" customWidth="1"/>
    <col min="4" max="4" width="15" customWidth="1"/>
    <col min="5" max="5" width="11.28515625" customWidth="1"/>
    <col min="6" max="6" width="14.5703125" customWidth="1"/>
    <col min="7" max="7" width="1.42578125" hidden="1" customWidth="1"/>
    <col min="8" max="8" width="22.140625" customWidth="1"/>
    <col min="9" max="9" width="14.7109375" customWidth="1"/>
    <col min="10" max="10" width="20" customWidth="1"/>
    <col min="11" max="11" width="51" customWidth="1"/>
  </cols>
  <sheetData>
    <row r="1" spans="2:11" ht="25.5" customHeight="1" x14ac:dyDescent="0.25">
      <c r="D1" s="81" t="s">
        <v>65</v>
      </c>
      <c r="E1" s="82"/>
      <c r="F1" s="80" t="s">
        <v>127</v>
      </c>
      <c r="G1" s="80"/>
      <c r="H1" s="80"/>
      <c r="I1" s="80"/>
      <c r="J1" s="74" t="s">
        <v>61</v>
      </c>
      <c r="K1" s="74" t="s">
        <v>66</v>
      </c>
    </row>
    <row r="2" spans="2:11" ht="38.25" customHeight="1" x14ac:dyDescent="0.25">
      <c r="B2" s="83" t="s">
        <v>45</v>
      </c>
      <c r="C2" s="83"/>
      <c r="D2" s="42" t="s">
        <v>46</v>
      </c>
      <c r="E2" s="46" t="s">
        <v>2</v>
      </c>
      <c r="F2" s="49" t="s">
        <v>64</v>
      </c>
      <c r="G2" s="49"/>
      <c r="H2" s="49" t="s">
        <v>63</v>
      </c>
      <c r="I2" s="42" t="s">
        <v>62</v>
      </c>
      <c r="J2" s="74"/>
      <c r="K2" s="74"/>
    </row>
    <row r="3" spans="2:11" x14ac:dyDescent="0.25">
      <c r="B3" s="77" t="s">
        <v>124</v>
      </c>
      <c r="C3" s="78"/>
      <c r="D3" s="78"/>
      <c r="E3" s="78"/>
      <c r="F3" s="43"/>
      <c r="G3" s="43"/>
      <c r="H3" s="43"/>
      <c r="I3" s="43"/>
      <c r="J3" s="43"/>
    </row>
    <row r="4" spans="2:11" x14ac:dyDescent="0.25">
      <c r="B4" s="43">
        <v>1</v>
      </c>
      <c r="C4" s="43" t="s">
        <v>48</v>
      </c>
      <c r="D4" s="43" t="s">
        <v>42</v>
      </c>
      <c r="E4" s="47">
        <v>2000</v>
      </c>
      <c r="F4" s="43"/>
      <c r="G4" s="43"/>
      <c r="H4" s="43"/>
      <c r="I4" s="43"/>
      <c r="J4" s="43"/>
    </row>
    <row r="5" spans="2:11" x14ac:dyDescent="0.25">
      <c r="B5" s="43">
        <v>2</v>
      </c>
      <c r="C5" s="43" t="s">
        <v>49</v>
      </c>
      <c r="D5" s="43" t="s">
        <v>43</v>
      </c>
      <c r="E5" s="47">
        <v>500</v>
      </c>
      <c r="F5" s="43">
        <v>11</v>
      </c>
      <c r="G5" s="43"/>
      <c r="H5" s="43">
        <v>1</v>
      </c>
      <c r="I5" s="43">
        <v>0.95</v>
      </c>
      <c r="J5" s="43">
        <f>E5*F5*H5*I5</f>
        <v>5225</v>
      </c>
      <c r="K5" s="64" t="s">
        <v>119</v>
      </c>
    </row>
    <row r="6" spans="2:11" x14ac:dyDescent="0.25">
      <c r="B6" s="43">
        <v>3</v>
      </c>
      <c r="C6" s="43" t="s">
        <v>50</v>
      </c>
      <c r="D6" s="43" t="s">
        <v>59</v>
      </c>
      <c r="E6" s="47">
        <v>300</v>
      </c>
      <c r="F6" s="43">
        <v>10</v>
      </c>
      <c r="G6" s="43"/>
      <c r="H6" s="43">
        <v>10</v>
      </c>
      <c r="I6" s="43">
        <v>0.9</v>
      </c>
      <c r="J6" s="43"/>
      <c r="K6" t="s">
        <v>118</v>
      </c>
    </row>
    <row r="7" spans="2:11" x14ac:dyDescent="0.25">
      <c r="B7" s="77" t="s">
        <v>125</v>
      </c>
      <c r="C7" s="78"/>
      <c r="D7" s="78"/>
      <c r="E7" s="78"/>
      <c r="F7" s="43"/>
      <c r="G7" s="43"/>
      <c r="H7" s="43"/>
      <c r="I7" s="43"/>
      <c r="J7" s="43"/>
    </row>
    <row r="8" spans="2:11" x14ac:dyDescent="0.25">
      <c r="B8" s="43">
        <v>4</v>
      </c>
      <c r="C8" s="43" t="s">
        <v>40</v>
      </c>
      <c r="D8" s="43" t="s">
        <v>43</v>
      </c>
      <c r="E8" s="47">
        <v>700</v>
      </c>
      <c r="F8" s="43"/>
      <c r="G8" s="43"/>
      <c r="H8" s="43"/>
      <c r="I8" s="43"/>
      <c r="J8" s="43"/>
    </row>
    <row r="9" spans="2:11" x14ac:dyDescent="0.25">
      <c r="B9" s="43">
        <v>5</v>
      </c>
      <c r="C9" s="43" t="s">
        <v>51</v>
      </c>
      <c r="D9" s="43" t="s">
        <v>44</v>
      </c>
      <c r="E9" s="47">
        <v>150</v>
      </c>
      <c r="F9" s="43"/>
      <c r="G9" s="43"/>
      <c r="H9" s="43"/>
      <c r="I9" s="43"/>
      <c r="J9" s="43"/>
    </row>
    <row r="10" spans="2:11" x14ac:dyDescent="0.25">
      <c r="B10" s="43">
        <v>6</v>
      </c>
      <c r="C10" s="43" t="s">
        <v>52</v>
      </c>
      <c r="D10" s="43" t="s">
        <v>44</v>
      </c>
      <c r="E10" s="47">
        <v>200</v>
      </c>
      <c r="F10" s="43"/>
      <c r="G10" s="43"/>
      <c r="H10" s="43"/>
      <c r="I10" s="43"/>
      <c r="J10" s="43"/>
    </row>
    <row r="11" spans="2:11" x14ac:dyDescent="0.25">
      <c r="B11" s="43">
        <v>7</v>
      </c>
      <c r="C11" s="43" t="s">
        <v>53</v>
      </c>
      <c r="D11" s="43" t="s">
        <v>44</v>
      </c>
      <c r="E11" s="47">
        <v>350</v>
      </c>
      <c r="F11" s="43"/>
      <c r="G11" s="43"/>
      <c r="H11" s="43"/>
      <c r="I11" s="43"/>
      <c r="J11" s="43"/>
    </row>
    <row r="12" spans="2:11" x14ac:dyDescent="0.25">
      <c r="B12" s="43">
        <v>8</v>
      </c>
      <c r="C12" s="43" t="s">
        <v>54</v>
      </c>
      <c r="D12" s="43" t="s">
        <v>42</v>
      </c>
      <c r="E12" s="47">
        <v>500</v>
      </c>
      <c r="F12" s="43"/>
      <c r="G12" s="43"/>
      <c r="H12" s="43"/>
      <c r="I12" s="43"/>
      <c r="J12" s="43"/>
    </row>
    <row r="13" spans="2:11" x14ac:dyDescent="0.25">
      <c r="B13" s="77" t="s">
        <v>126</v>
      </c>
      <c r="C13" s="78"/>
      <c r="D13" s="78"/>
      <c r="E13" s="78"/>
      <c r="F13" s="43"/>
      <c r="G13" s="43"/>
      <c r="H13" s="43"/>
      <c r="I13" s="43"/>
      <c r="J13" s="43"/>
    </row>
    <row r="14" spans="2:11" x14ac:dyDescent="0.25">
      <c r="B14" s="43">
        <v>9</v>
      </c>
      <c r="C14" s="43" t="s">
        <v>41</v>
      </c>
      <c r="D14" s="43" t="s">
        <v>42</v>
      </c>
      <c r="E14" s="47">
        <v>500</v>
      </c>
      <c r="F14" s="43"/>
      <c r="G14" s="43"/>
      <c r="H14" s="43">
        <v>3</v>
      </c>
      <c r="I14" s="43">
        <v>0.9</v>
      </c>
      <c r="J14" s="43">
        <f>I14*H14*E14</f>
        <v>1350</v>
      </c>
      <c r="K14" s="63" t="s">
        <v>116</v>
      </c>
    </row>
    <row r="15" spans="2:11" x14ac:dyDescent="0.25">
      <c r="B15" s="43">
        <v>10</v>
      </c>
      <c r="C15" s="43" t="s">
        <v>8</v>
      </c>
      <c r="D15" s="43" t="s">
        <v>11</v>
      </c>
      <c r="E15" s="47">
        <v>3000</v>
      </c>
      <c r="F15" s="43"/>
      <c r="G15" s="43"/>
      <c r="H15" s="43">
        <v>6</v>
      </c>
      <c r="I15" s="43">
        <v>0.85</v>
      </c>
      <c r="J15" s="43">
        <f>E15/3*H15*I15</f>
        <v>5100</v>
      </c>
      <c r="K15" t="s">
        <v>117</v>
      </c>
    </row>
    <row r="16" spans="2:11" x14ac:dyDescent="0.25">
      <c r="B16" s="77" t="s">
        <v>78</v>
      </c>
      <c r="C16" s="78"/>
      <c r="D16" s="78"/>
      <c r="E16" s="78"/>
      <c r="F16" s="43"/>
      <c r="G16" s="43"/>
      <c r="H16" s="43"/>
      <c r="I16" s="43"/>
      <c r="J16" s="43"/>
    </row>
    <row r="17" spans="2:11" x14ac:dyDescent="0.25">
      <c r="B17" s="43">
        <v>11</v>
      </c>
      <c r="C17" s="44" t="s">
        <v>67</v>
      </c>
      <c r="D17" s="44" t="s">
        <v>47</v>
      </c>
      <c r="E17" s="47">
        <v>500</v>
      </c>
      <c r="F17" s="43"/>
      <c r="G17" s="43"/>
      <c r="H17" s="43">
        <v>8</v>
      </c>
      <c r="I17" s="43">
        <v>0.95</v>
      </c>
      <c r="J17" s="43"/>
      <c r="K17" t="s">
        <v>120</v>
      </c>
    </row>
    <row r="18" spans="2:11" x14ac:dyDescent="0.25">
      <c r="B18" s="43">
        <v>12</v>
      </c>
      <c r="C18" s="44" t="s">
        <v>68</v>
      </c>
      <c r="D18" s="44" t="s">
        <v>47</v>
      </c>
      <c r="E18" s="47">
        <v>800</v>
      </c>
      <c r="F18" s="43"/>
      <c r="G18" s="43"/>
      <c r="H18" s="43">
        <v>8</v>
      </c>
      <c r="I18" s="43">
        <v>0.9</v>
      </c>
      <c r="J18" s="43"/>
      <c r="K18" t="s">
        <v>121</v>
      </c>
    </row>
    <row r="19" spans="2:11" x14ac:dyDescent="0.25">
      <c r="B19" s="77" t="s">
        <v>79</v>
      </c>
      <c r="C19" s="78"/>
      <c r="D19" s="78"/>
      <c r="E19" s="78"/>
      <c r="F19" s="43"/>
      <c r="G19" s="43"/>
      <c r="H19" s="43"/>
      <c r="I19" s="43"/>
      <c r="J19" s="43"/>
    </row>
    <row r="20" spans="2:11" ht="26.25" customHeight="1" x14ac:dyDescent="0.25">
      <c r="B20" s="43"/>
      <c r="C20" s="44" t="s">
        <v>69</v>
      </c>
      <c r="D20" s="84" t="s">
        <v>115</v>
      </c>
      <c r="E20" s="85"/>
      <c r="F20" s="85"/>
      <c r="G20" s="85"/>
      <c r="H20" s="85"/>
      <c r="I20" s="85"/>
      <c r="J20" s="85"/>
      <c r="K20" s="85"/>
    </row>
    <row r="21" spans="2:11" x14ac:dyDescent="0.25">
      <c r="B21" s="43">
        <v>13</v>
      </c>
      <c r="C21" s="77" t="s">
        <v>72</v>
      </c>
      <c r="D21" s="78"/>
      <c r="E21" s="79"/>
      <c r="F21" s="43"/>
      <c r="G21" s="43"/>
      <c r="H21" s="43"/>
      <c r="I21" s="43"/>
      <c r="J21" s="43"/>
    </row>
    <row r="22" spans="2:11" x14ac:dyDescent="0.25">
      <c r="B22" s="43"/>
      <c r="C22" s="44" t="s">
        <v>77</v>
      </c>
      <c r="D22" s="75">
        <v>6000</v>
      </c>
      <c r="E22" s="76"/>
      <c r="F22" s="43"/>
      <c r="G22" s="43"/>
      <c r="H22" s="43"/>
      <c r="I22" s="43"/>
      <c r="J22" s="43"/>
    </row>
    <row r="23" spans="2:11" x14ac:dyDescent="0.25">
      <c r="B23" s="43"/>
      <c r="C23" s="44" t="s">
        <v>76</v>
      </c>
      <c r="D23" s="75">
        <v>8000</v>
      </c>
      <c r="E23" s="76"/>
      <c r="F23" s="43"/>
      <c r="G23" s="43"/>
      <c r="H23" s="43"/>
      <c r="I23" s="43"/>
      <c r="J23" s="43"/>
    </row>
    <row r="24" spans="2:11" x14ac:dyDescent="0.25">
      <c r="B24" s="43">
        <v>14</v>
      </c>
      <c r="C24" s="77" t="s">
        <v>71</v>
      </c>
      <c r="D24" s="78"/>
      <c r="E24" s="79"/>
      <c r="F24" s="43"/>
      <c r="G24" s="43"/>
      <c r="H24" s="43"/>
      <c r="I24" s="43"/>
      <c r="J24" s="43"/>
    </row>
    <row r="25" spans="2:11" x14ac:dyDescent="0.25">
      <c r="B25" s="43"/>
      <c r="C25" s="44" t="s">
        <v>77</v>
      </c>
      <c r="D25" s="75">
        <v>7000</v>
      </c>
      <c r="E25" s="76"/>
      <c r="F25" s="43"/>
      <c r="G25" s="43"/>
      <c r="H25" s="43"/>
      <c r="I25" s="43"/>
      <c r="J25" s="43"/>
    </row>
    <row r="26" spans="2:11" x14ac:dyDescent="0.25">
      <c r="B26" s="43"/>
      <c r="C26" s="44" t="s">
        <v>76</v>
      </c>
      <c r="D26" s="75">
        <v>9000</v>
      </c>
      <c r="E26" s="76"/>
      <c r="F26" s="43"/>
      <c r="G26" s="43"/>
      <c r="H26" s="43"/>
      <c r="I26" s="43"/>
      <c r="J26" s="43"/>
    </row>
    <row r="27" spans="2:11" x14ac:dyDescent="0.25">
      <c r="B27" s="43">
        <v>15</v>
      </c>
      <c r="C27" s="77" t="s">
        <v>70</v>
      </c>
      <c r="D27" s="78"/>
      <c r="E27" s="79"/>
      <c r="F27" s="43"/>
      <c r="G27" s="43"/>
      <c r="H27" s="43"/>
      <c r="I27" s="43"/>
      <c r="J27" s="43"/>
    </row>
    <row r="28" spans="2:11" x14ac:dyDescent="0.25">
      <c r="B28" s="43"/>
      <c r="C28" s="44" t="s">
        <v>77</v>
      </c>
      <c r="D28" s="75">
        <v>10000</v>
      </c>
      <c r="E28" s="76"/>
      <c r="F28" s="43"/>
      <c r="G28" s="43"/>
      <c r="H28" s="43"/>
      <c r="I28" s="43"/>
      <c r="J28" s="43"/>
    </row>
    <row r="29" spans="2:11" x14ac:dyDescent="0.25">
      <c r="B29" s="43"/>
      <c r="C29" s="44" t="s">
        <v>76</v>
      </c>
      <c r="D29" s="75">
        <v>14000</v>
      </c>
      <c r="E29" s="76"/>
      <c r="F29" s="43"/>
      <c r="G29" s="43"/>
      <c r="H29" s="43"/>
      <c r="I29" s="43"/>
      <c r="J29" s="43"/>
    </row>
    <row r="30" spans="2:11" x14ac:dyDescent="0.25">
      <c r="B30" s="43">
        <v>16</v>
      </c>
      <c r="C30" s="77" t="s">
        <v>73</v>
      </c>
      <c r="D30" s="78"/>
      <c r="E30" s="78"/>
      <c r="F30" s="52"/>
      <c r="G30" s="43"/>
      <c r="H30" s="43"/>
      <c r="I30" s="43"/>
      <c r="J30" s="43"/>
    </row>
    <row r="31" spans="2:11" x14ac:dyDescent="0.25">
      <c r="B31" s="43"/>
      <c r="C31" s="44" t="s">
        <v>77</v>
      </c>
      <c r="D31" s="75">
        <v>3000</v>
      </c>
      <c r="E31" s="76"/>
      <c r="F31" s="43"/>
      <c r="G31" s="43"/>
      <c r="H31" s="43"/>
      <c r="I31" s="43"/>
      <c r="J31" s="43"/>
    </row>
    <row r="32" spans="2:11" x14ac:dyDescent="0.25">
      <c r="B32" s="43"/>
      <c r="C32" s="44" t="s">
        <v>76</v>
      </c>
      <c r="D32" s="75">
        <v>4500</v>
      </c>
      <c r="E32" s="76"/>
      <c r="F32" s="43"/>
      <c r="G32" s="43"/>
      <c r="H32" s="43"/>
      <c r="I32" s="43"/>
      <c r="J32" s="43"/>
    </row>
    <row r="33" spans="2:11" x14ac:dyDescent="0.25">
      <c r="B33" s="43">
        <v>17</v>
      </c>
      <c r="C33" s="55" t="s">
        <v>74</v>
      </c>
      <c r="D33" s="51"/>
      <c r="E33" s="52"/>
      <c r="F33" s="43"/>
      <c r="G33" s="43"/>
      <c r="H33" s="43"/>
      <c r="I33" s="43"/>
      <c r="J33" s="43"/>
    </row>
    <row r="34" spans="2:11" x14ac:dyDescent="0.25">
      <c r="B34" s="43"/>
      <c r="C34" s="44" t="s">
        <v>76</v>
      </c>
      <c r="D34" s="75">
        <v>40000</v>
      </c>
      <c r="E34" s="76"/>
      <c r="F34" s="43"/>
      <c r="G34" s="43"/>
      <c r="H34" s="43"/>
      <c r="I34" s="43"/>
      <c r="J34" s="43"/>
    </row>
    <row r="35" spans="2:11" x14ac:dyDescent="0.25">
      <c r="B35" s="43">
        <v>18</v>
      </c>
      <c r="C35" s="77" t="s">
        <v>75</v>
      </c>
      <c r="D35" s="78"/>
      <c r="E35" s="79"/>
      <c r="F35" s="43"/>
      <c r="G35" s="43"/>
      <c r="H35" s="43"/>
      <c r="I35" s="43"/>
      <c r="J35" s="43"/>
    </row>
    <row r="36" spans="2:11" x14ac:dyDescent="0.25">
      <c r="B36" s="43"/>
      <c r="C36" s="44" t="s">
        <v>77</v>
      </c>
      <c r="D36" s="75">
        <v>3000</v>
      </c>
      <c r="E36" s="76"/>
      <c r="F36" s="43"/>
      <c r="G36" s="43"/>
      <c r="H36" s="43"/>
      <c r="I36" s="43"/>
      <c r="J36" s="43"/>
    </row>
    <row r="37" spans="2:11" x14ac:dyDescent="0.25">
      <c r="B37" s="43"/>
      <c r="C37" s="44" t="s">
        <v>76</v>
      </c>
      <c r="D37" s="75">
        <v>4500</v>
      </c>
      <c r="E37" s="76"/>
      <c r="F37" s="43"/>
      <c r="G37" s="43"/>
      <c r="H37" s="43"/>
      <c r="I37" s="43"/>
      <c r="J37" s="43"/>
    </row>
    <row r="38" spans="2:11" x14ac:dyDescent="0.25">
      <c r="B38" s="43"/>
      <c r="C38" s="44"/>
      <c r="D38" s="50"/>
      <c r="E38" s="50"/>
      <c r="F38" s="43"/>
      <c r="G38" s="43"/>
      <c r="H38" s="43"/>
      <c r="I38" s="43"/>
      <c r="J38" s="43"/>
    </row>
    <row r="39" spans="2:11" ht="30" customHeight="1" x14ac:dyDescent="0.25">
      <c r="B39" s="86" t="s">
        <v>80</v>
      </c>
      <c r="C39" s="87"/>
      <c r="D39" s="89" t="s">
        <v>81</v>
      </c>
      <c r="E39" s="90"/>
      <c r="F39" s="43"/>
      <c r="G39" s="43"/>
      <c r="H39" s="43"/>
      <c r="I39" s="43"/>
      <c r="J39" s="43"/>
    </row>
    <row r="40" spans="2:11" x14ac:dyDescent="0.25">
      <c r="B40" s="53"/>
      <c r="C40" s="54"/>
      <c r="D40" s="84"/>
      <c r="E40" s="85"/>
      <c r="F40" s="85"/>
      <c r="G40" s="85"/>
      <c r="H40" s="85"/>
      <c r="I40" s="85"/>
      <c r="J40" s="85"/>
      <c r="K40" s="85"/>
    </row>
    <row r="41" spans="2:11" x14ac:dyDescent="0.25">
      <c r="B41" s="77" t="s">
        <v>82</v>
      </c>
      <c r="C41" s="78"/>
      <c r="D41" s="78"/>
      <c r="E41" s="78"/>
      <c r="F41" s="43"/>
      <c r="G41" s="43"/>
      <c r="H41" s="43"/>
      <c r="I41" s="43"/>
      <c r="J41" s="43"/>
    </row>
    <row r="42" spans="2:11" x14ac:dyDescent="0.25">
      <c r="B42" s="43">
        <v>19</v>
      </c>
      <c r="C42" s="86" t="s">
        <v>111</v>
      </c>
      <c r="D42" s="88"/>
      <c r="E42" s="87"/>
      <c r="F42" s="43"/>
      <c r="G42" s="43"/>
      <c r="H42" s="43"/>
      <c r="I42" s="43"/>
      <c r="J42" s="43"/>
    </row>
    <row r="43" spans="2:11" x14ac:dyDescent="0.25">
      <c r="B43" s="43"/>
      <c r="C43" s="44" t="s">
        <v>83</v>
      </c>
      <c r="D43" s="59" t="s">
        <v>55</v>
      </c>
      <c r="E43" s="59">
        <v>10000</v>
      </c>
      <c r="F43" s="43"/>
      <c r="G43" s="43"/>
      <c r="H43" s="43"/>
      <c r="I43" s="43"/>
      <c r="J43" s="43"/>
    </row>
    <row r="44" spans="2:11" x14ac:dyDescent="0.25">
      <c r="B44" s="43"/>
      <c r="C44" s="44" t="s">
        <v>84</v>
      </c>
      <c r="D44" s="59" t="s">
        <v>55</v>
      </c>
      <c r="E44" s="60">
        <v>7000</v>
      </c>
      <c r="F44" s="43"/>
      <c r="G44" s="43"/>
      <c r="H44" s="43"/>
      <c r="I44" s="43"/>
      <c r="J44" s="43"/>
    </row>
    <row r="45" spans="2:11" x14ac:dyDescent="0.25">
      <c r="B45" s="43"/>
      <c r="C45" s="44"/>
      <c r="D45" s="44"/>
      <c r="E45" s="47"/>
      <c r="F45" s="43"/>
      <c r="G45" s="43"/>
      <c r="H45" s="43"/>
      <c r="I45" s="43"/>
      <c r="J45" s="43"/>
    </row>
    <row r="46" spans="2:11" x14ac:dyDescent="0.25">
      <c r="B46" s="43">
        <v>20</v>
      </c>
      <c r="C46" s="86" t="s">
        <v>112</v>
      </c>
      <c r="D46" s="88"/>
      <c r="E46" s="87"/>
      <c r="F46" s="43"/>
      <c r="G46" s="43"/>
      <c r="H46" s="43"/>
      <c r="I46" s="43"/>
      <c r="J46" s="43"/>
    </row>
    <row r="47" spans="2:11" x14ac:dyDescent="0.25">
      <c r="B47" s="43"/>
      <c r="C47" s="44" t="s">
        <v>85</v>
      </c>
      <c r="D47" s="59" t="s">
        <v>47</v>
      </c>
      <c r="E47" s="59">
        <v>3000</v>
      </c>
      <c r="F47" s="43"/>
      <c r="G47" s="43"/>
      <c r="H47" s="43">
        <v>5</v>
      </c>
      <c r="I47" s="43">
        <v>0.9</v>
      </c>
      <c r="J47" s="43"/>
      <c r="K47" t="s">
        <v>122</v>
      </c>
    </row>
    <row r="48" spans="2:11" x14ac:dyDescent="0.25">
      <c r="B48" s="43"/>
      <c r="C48" s="44" t="s">
        <v>86</v>
      </c>
      <c r="D48" s="59" t="s">
        <v>47</v>
      </c>
      <c r="E48" s="59">
        <v>2000</v>
      </c>
      <c r="F48" s="43"/>
      <c r="G48" s="43"/>
      <c r="H48" s="43">
        <v>5</v>
      </c>
      <c r="I48" s="43">
        <v>0.9</v>
      </c>
      <c r="J48" s="43"/>
      <c r="K48" t="s">
        <v>122</v>
      </c>
    </row>
    <row r="49" spans="2:11" x14ac:dyDescent="0.25">
      <c r="B49" s="77" t="s">
        <v>87</v>
      </c>
      <c r="C49" s="78"/>
      <c r="D49" s="78"/>
      <c r="E49" s="78"/>
      <c r="F49" s="43"/>
      <c r="G49" s="43"/>
      <c r="H49" s="43"/>
      <c r="I49" s="43"/>
      <c r="J49" s="43"/>
    </row>
    <row r="50" spans="2:11" x14ac:dyDescent="0.25">
      <c r="B50" s="43">
        <v>21</v>
      </c>
      <c r="C50" s="44" t="s">
        <v>110</v>
      </c>
      <c r="D50" s="45" t="s">
        <v>47</v>
      </c>
      <c r="E50" s="47">
        <v>3000</v>
      </c>
      <c r="F50" s="43"/>
      <c r="G50" s="43"/>
      <c r="H50" s="43">
        <v>5</v>
      </c>
      <c r="I50" s="43">
        <v>0.9</v>
      </c>
      <c r="J50" s="43">
        <f>H50*E50*I50</f>
        <v>13500</v>
      </c>
      <c r="K50" t="s">
        <v>122</v>
      </c>
    </row>
    <row r="51" spans="2:11" x14ac:dyDescent="0.25">
      <c r="B51" s="43"/>
      <c r="C51" s="45" t="s">
        <v>88</v>
      </c>
      <c r="D51" s="45" t="s">
        <v>55</v>
      </c>
      <c r="E51" s="62">
        <v>7000</v>
      </c>
      <c r="F51" s="43"/>
      <c r="G51" s="43"/>
      <c r="H51" s="43">
        <v>5</v>
      </c>
      <c r="I51" s="43">
        <v>0.9</v>
      </c>
      <c r="J51" s="43"/>
      <c r="K51" t="s">
        <v>123</v>
      </c>
    </row>
    <row r="52" spans="2:11" x14ac:dyDescent="0.25">
      <c r="B52" s="43"/>
      <c r="C52" s="45" t="s">
        <v>89</v>
      </c>
      <c r="D52" s="45" t="s">
        <v>55</v>
      </c>
      <c r="E52" s="62">
        <v>7000</v>
      </c>
      <c r="F52" s="43"/>
      <c r="G52" s="43"/>
      <c r="H52" s="43">
        <v>5</v>
      </c>
      <c r="I52" s="43">
        <v>0.9</v>
      </c>
      <c r="J52" s="43"/>
      <c r="K52" t="s">
        <v>123</v>
      </c>
    </row>
    <row r="53" spans="2:11" x14ac:dyDescent="0.25">
      <c r="B53" s="43"/>
      <c r="C53" s="45" t="s">
        <v>90</v>
      </c>
      <c r="D53" s="45" t="s">
        <v>55</v>
      </c>
      <c r="E53" s="62">
        <v>7000</v>
      </c>
      <c r="F53" s="43"/>
      <c r="G53" s="43"/>
      <c r="H53" s="43">
        <v>5</v>
      </c>
      <c r="I53" s="43">
        <v>0.9</v>
      </c>
      <c r="J53" s="43"/>
      <c r="K53" t="s">
        <v>123</v>
      </c>
    </row>
    <row r="54" spans="2:11" x14ac:dyDescent="0.25">
      <c r="B54" s="43"/>
      <c r="C54" s="45" t="s">
        <v>91</v>
      </c>
      <c r="D54" s="45" t="s">
        <v>55</v>
      </c>
      <c r="E54" s="62">
        <v>7000</v>
      </c>
      <c r="F54" s="43"/>
      <c r="G54" s="43"/>
      <c r="H54" s="43">
        <v>5</v>
      </c>
      <c r="I54" s="43">
        <v>0.9</v>
      </c>
      <c r="J54" s="43"/>
      <c r="K54" t="s">
        <v>123</v>
      </c>
    </row>
    <row r="55" spans="2:11" x14ac:dyDescent="0.25">
      <c r="B55" s="43"/>
      <c r="C55" s="45" t="s">
        <v>92</v>
      </c>
      <c r="D55" s="45" t="s">
        <v>55</v>
      </c>
      <c r="E55" s="62">
        <v>7000</v>
      </c>
      <c r="F55" s="43"/>
      <c r="G55" s="43"/>
      <c r="H55" s="43">
        <v>5</v>
      </c>
      <c r="I55" s="43">
        <v>0.9</v>
      </c>
      <c r="J55" s="43"/>
      <c r="K55" t="s">
        <v>123</v>
      </c>
    </row>
    <row r="56" spans="2:11" x14ac:dyDescent="0.25">
      <c r="B56" s="43"/>
      <c r="C56" s="45" t="s">
        <v>93</v>
      </c>
      <c r="D56" s="45" t="s">
        <v>55</v>
      </c>
      <c r="E56" s="62">
        <v>7000</v>
      </c>
      <c r="F56" s="43"/>
      <c r="G56" s="43"/>
      <c r="H56" s="43">
        <v>5</v>
      </c>
      <c r="I56" s="43">
        <v>0.9</v>
      </c>
      <c r="J56" s="43"/>
      <c r="K56" t="s">
        <v>123</v>
      </c>
    </row>
    <row r="57" spans="2:11" x14ac:dyDescent="0.25">
      <c r="B57" s="43"/>
      <c r="C57" s="45"/>
      <c r="D57" s="43"/>
      <c r="E57" s="43"/>
      <c r="F57" s="43"/>
      <c r="G57" s="43"/>
      <c r="H57" s="43"/>
      <c r="I57" s="43"/>
      <c r="J57" s="43"/>
    </row>
    <row r="58" spans="2:11" ht="27" customHeight="1" x14ac:dyDescent="0.25">
      <c r="B58" s="43"/>
      <c r="C58" s="61" t="s">
        <v>113</v>
      </c>
      <c r="D58" s="43" t="s">
        <v>55</v>
      </c>
      <c r="E58" s="43">
        <v>10000</v>
      </c>
      <c r="F58" s="43"/>
      <c r="G58" s="43"/>
      <c r="H58" s="43"/>
      <c r="I58" s="43"/>
      <c r="J58" s="43"/>
    </row>
    <row r="59" spans="2:11" x14ac:dyDescent="0.25">
      <c r="B59" s="43"/>
      <c r="C59" s="45"/>
      <c r="D59" s="43"/>
      <c r="E59" s="43"/>
      <c r="F59" s="43"/>
      <c r="G59" s="43"/>
      <c r="H59" s="43"/>
      <c r="I59" s="43"/>
      <c r="J59" s="43"/>
    </row>
    <row r="60" spans="2:11" x14ac:dyDescent="0.25">
      <c r="B60" s="43"/>
      <c r="C60" s="45"/>
      <c r="D60" s="43"/>
      <c r="E60" s="43"/>
      <c r="F60" s="43"/>
      <c r="G60" s="43"/>
      <c r="H60" s="43"/>
      <c r="I60" s="43"/>
      <c r="J60" s="43"/>
    </row>
    <row r="61" spans="2:11" x14ac:dyDescent="0.25">
      <c r="B61" s="43"/>
      <c r="C61" s="45"/>
      <c r="D61" s="43"/>
      <c r="E61" s="43"/>
      <c r="F61" s="43"/>
      <c r="G61" s="43"/>
      <c r="H61" s="43"/>
      <c r="I61" s="43"/>
      <c r="J61" s="43"/>
    </row>
    <row r="62" spans="2:11" x14ac:dyDescent="0.25">
      <c r="B62" s="43"/>
      <c r="C62" s="44"/>
      <c r="D62" s="45"/>
      <c r="E62" s="43"/>
      <c r="F62" s="43"/>
      <c r="G62" s="43"/>
      <c r="H62" s="43"/>
      <c r="I62" s="43"/>
      <c r="J62" s="43"/>
    </row>
    <row r="63" spans="2:11" x14ac:dyDescent="0.25">
      <c r="B63" s="77" t="s">
        <v>17</v>
      </c>
      <c r="C63" s="78"/>
      <c r="D63" s="78"/>
      <c r="E63" s="78"/>
      <c r="F63" s="43"/>
      <c r="G63" s="43"/>
      <c r="H63" s="43"/>
      <c r="I63" s="43"/>
      <c r="J63" s="43"/>
    </row>
    <row r="64" spans="2:11" x14ac:dyDescent="0.25">
      <c r="B64" s="43">
        <v>17</v>
      </c>
      <c r="C64" s="44" t="s">
        <v>56</v>
      </c>
      <c r="D64" s="44"/>
      <c r="E64" s="47">
        <v>900</v>
      </c>
      <c r="F64" s="43"/>
      <c r="G64" s="43"/>
      <c r="H64" s="43"/>
      <c r="I64" s="43"/>
      <c r="J64" s="43"/>
    </row>
    <row r="65" spans="2:10" x14ac:dyDescent="0.25">
      <c r="B65" s="43">
        <v>18</v>
      </c>
      <c r="C65" s="44" t="s">
        <v>57</v>
      </c>
      <c r="D65" s="44"/>
      <c r="E65" s="47">
        <v>2500</v>
      </c>
      <c r="F65" s="43"/>
      <c r="G65" s="43"/>
      <c r="H65" s="43"/>
      <c r="I65" s="43"/>
      <c r="J65" s="43"/>
    </row>
    <row r="66" spans="2:10" x14ac:dyDescent="0.25">
      <c r="B66" s="43">
        <v>19</v>
      </c>
      <c r="C66" s="44" t="s">
        <v>58</v>
      </c>
      <c r="D66" s="44"/>
      <c r="E66" s="47">
        <v>750</v>
      </c>
      <c r="F66" s="43"/>
      <c r="G66" s="43"/>
      <c r="H66" s="43"/>
      <c r="I66" s="43"/>
      <c r="J66" s="43"/>
    </row>
    <row r="67" spans="2:10" x14ac:dyDescent="0.25">
      <c r="B67" s="43"/>
      <c r="C67" s="44"/>
      <c r="D67" s="45"/>
      <c r="E67" s="47"/>
      <c r="F67" s="43"/>
      <c r="G67" s="43"/>
      <c r="H67" s="43"/>
      <c r="I67" s="43"/>
      <c r="J67" s="43"/>
    </row>
    <row r="68" spans="2:10" ht="15.75" thickBot="1" x14ac:dyDescent="0.3"/>
    <row r="69" spans="2:10" ht="15.75" thickBot="1" x14ac:dyDescent="0.3">
      <c r="C69" s="1" t="s">
        <v>60</v>
      </c>
      <c r="F69" s="73"/>
      <c r="G69" s="73"/>
      <c r="H69" s="73"/>
      <c r="I69" s="73"/>
      <c r="J69" s="48"/>
    </row>
    <row r="71" spans="2:10" x14ac:dyDescent="0.25">
      <c r="C71" s="1"/>
    </row>
    <row r="72" spans="2:10" x14ac:dyDescent="0.25">
      <c r="C72" s="65" t="s">
        <v>128</v>
      </c>
    </row>
  </sheetData>
  <mergeCells count="36">
    <mergeCell ref="C30:E30"/>
    <mergeCell ref="D39:E39"/>
    <mergeCell ref="D40:K40"/>
    <mergeCell ref="C42:E42"/>
    <mergeCell ref="B49:E49"/>
    <mergeCell ref="D20:K20"/>
    <mergeCell ref="F69:I69"/>
    <mergeCell ref="B63:E63"/>
    <mergeCell ref="B16:E16"/>
    <mergeCell ref="D23:E23"/>
    <mergeCell ref="D26:E26"/>
    <mergeCell ref="D25:E25"/>
    <mergeCell ref="D28:E28"/>
    <mergeCell ref="D29:E29"/>
    <mergeCell ref="B39:C39"/>
    <mergeCell ref="B41:E41"/>
    <mergeCell ref="C46:E46"/>
    <mergeCell ref="C21:E21"/>
    <mergeCell ref="C24:E24"/>
    <mergeCell ref="C27:E27"/>
    <mergeCell ref="K1:K2"/>
    <mergeCell ref="D36:E36"/>
    <mergeCell ref="D37:E37"/>
    <mergeCell ref="C35:E35"/>
    <mergeCell ref="D34:E34"/>
    <mergeCell ref="J1:J2"/>
    <mergeCell ref="F1:I1"/>
    <mergeCell ref="D1:E1"/>
    <mergeCell ref="D31:E31"/>
    <mergeCell ref="D32:E32"/>
    <mergeCell ref="B13:E13"/>
    <mergeCell ref="B2:C2"/>
    <mergeCell ref="B7:E7"/>
    <mergeCell ref="B3:E3"/>
    <mergeCell ref="D22:E22"/>
    <mergeCell ref="B19:E19"/>
  </mergeCells>
  <pageMargins left="0.15748031496062992" right="0.70866141732283472" top="0.27" bottom="0.21" header="0.31496062992125984" footer="0.17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opLeftCell="A7" workbookViewId="0">
      <selection activeCell="D29" sqref="D29"/>
    </sheetView>
  </sheetViews>
  <sheetFormatPr defaultRowHeight="15" x14ac:dyDescent="0.25"/>
  <cols>
    <col min="2" max="2" width="20.42578125" customWidth="1"/>
    <col min="3" max="3" width="19" customWidth="1"/>
    <col min="4" max="4" width="18.42578125" customWidth="1"/>
    <col min="5" max="5" width="21.85546875" customWidth="1"/>
  </cols>
  <sheetData>
    <row r="1" spans="2:5" ht="22.5" customHeight="1" x14ac:dyDescent="0.25">
      <c r="C1" s="91" t="s">
        <v>100</v>
      </c>
      <c r="D1" s="91"/>
    </row>
    <row r="2" spans="2:5" ht="23.25" customHeight="1" x14ac:dyDescent="0.25">
      <c r="B2" s="42" t="s">
        <v>99</v>
      </c>
      <c r="C2" s="42">
        <v>3</v>
      </c>
      <c r="D2" s="42">
        <v>6</v>
      </c>
      <c r="E2" s="42">
        <v>9</v>
      </c>
    </row>
    <row r="3" spans="2:5" x14ac:dyDescent="0.25">
      <c r="B3" s="42" t="s">
        <v>21</v>
      </c>
      <c r="C3" s="43">
        <f>(2000+500*C2)*2</f>
        <v>7000</v>
      </c>
      <c r="D3" s="43">
        <f t="shared" ref="D3:E3" si="0">(2000+500*D2)*2</f>
        <v>10000</v>
      </c>
      <c r="E3" s="43">
        <f t="shared" si="0"/>
        <v>13000</v>
      </c>
    </row>
    <row r="4" spans="2:5" x14ac:dyDescent="0.25">
      <c r="B4" s="42" t="s">
        <v>0</v>
      </c>
      <c r="C4" s="43">
        <f>1000*C2</f>
        <v>3000</v>
      </c>
      <c r="D4" s="43">
        <f t="shared" ref="D4:E4" si="1">1000*D2</f>
        <v>6000</v>
      </c>
      <c r="E4" s="43">
        <f t="shared" si="1"/>
        <v>9000</v>
      </c>
    </row>
    <row r="5" spans="2:5" x14ac:dyDescent="0.25">
      <c r="B5" s="42" t="s">
        <v>94</v>
      </c>
      <c r="C5" s="43">
        <v>1000</v>
      </c>
      <c r="D5" s="43">
        <v>1500</v>
      </c>
      <c r="E5" s="43">
        <v>3000</v>
      </c>
    </row>
    <row r="6" spans="2:5" x14ac:dyDescent="0.25">
      <c r="B6" s="42" t="s">
        <v>95</v>
      </c>
      <c r="C6" s="43">
        <v>4000</v>
      </c>
      <c r="D6" s="43">
        <v>6000</v>
      </c>
      <c r="E6" s="43">
        <v>6000</v>
      </c>
    </row>
    <row r="7" spans="2:5" x14ac:dyDescent="0.25">
      <c r="B7" s="42" t="s">
        <v>96</v>
      </c>
      <c r="C7" s="43">
        <v>5000</v>
      </c>
      <c r="D7" s="43">
        <v>7500</v>
      </c>
      <c r="E7" s="43">
        <v>10000</v>
      </c>
    </row>
    <row r="8" spans="2:5" x14ac:dyDescent="0.25">
      <c r="B8" s="1" t="s">
        <v>97</v>
      </c>
      <c r="C8" s="25">
        <f>SUM(C3:C7)</f>
        <v>20000</v>
      </c>
      <c r="D8" s="25">
        <f t="shared" ref="D8:E8" si="2">SUM(D3:D7)</f>
        <v>31000</v>
      </c>
      <c r="E8" s="25">
        <f t="shared" si="2"/>
        <v>41000</v>
      </c>
    </row>
    <row r="9" spans="2:5" x14ac:dyDescent="0.25">
      <c r="B9" t="s">
        <v>98</v>
      </c>
      <c r="C9" s="56">
        <f>C8/C2</f>
        <v>6666.666666666667</v>
      </c>
      <c r="D9" s="56">
        <f t="shared" ref="D9:E9" si="3">D8/D2</f>
        <v>5166.666666666667</v>
      </c>
      <c r="E9" s="56">
        <f t="shared" si="3"/>
        <v>4555.5555555555557</v>
      </c>
    </row>
    <row r="12" spans="2:5" x14ac:dyDescent="0.25">
      <c r="C12" s="68" t="s">
        <v>101</v>
      </c>
      <c r="D12" s="68"/>
    </row>
    <row r="14" spans="2:5" x14ac:dyDescent="0.25">
      <c r="B14" s="42" t="s">
        <v>99</v>
      </c>
      <c r="C14" s="42">
        <v>3</v>
      </c>
      <c r="D14" s="42">
        <v>6</v>
      </c>
      <c r="E14" s="42">
        <v>9</v>
      </c>
    </row>
    <row r="15" spans="2:5" x14ac:dyDescent="0.25">
      <c r="B15" s="42" t="s">
        <v>21</v>
      </c>
      <c r="C15" s="43">
        <f>(2000+500*C14)*2</f>
        <v>7000</v>
      </c>
      <c r="D15" s="43">
        <f t="shared" ref="D15" si="4">(2000+500*D14)*2</f>
        <v>10000</v>
      </c>
      <c r="E15" s="43">
        <f t="shared" ref="E15" si="5">(2000+500*E14)*2</f>
        <v>13000</v>
      </c>
    </row>
    <row r="16" spans="2:5" x14ac:dyDescent="0.25">
      <c r="B16" s="42" t="s">
        <v>0</v>
      </c>
      <c r="C16" s="43">
        <f>1400*C14</f>
        <v>4200</v>
      </c>
      <c r="D16" s="43">
        <f>1400*D14</f>
        <v>8400</v>
      </c>
      <c r="E16" s="43">
        <f>1400*E14</f>
        <v>12600</v>
      </c>
    </row>
    <row r="17" spans="2:5" x14ac:dyDescent="0.25">
      <c r="B17" s="42" t="s">
        <v>94</v>
      </c>
      <c r="C17" s="43">
        <v>2000</v>
      </c>
      <c r="D17" s="43">
        <v>2000</v>
      </c>
      <c r="E17" s="43">
        <v>3000</v>
      </c>
    </row>
    <row r="18" spans="2:5" x14ac:dyDescent="0.25">
      <c r="B18" s="42" t="s">
        <v>95</v>
      </c>
      <c r="C18" s="43">
        <v>4000</v>
      </c>
      <c r="D18" s="43">
        <v>6000</v>
      </c>
      <c r="E18" s="43">
        <v>8000</v>
      </c>
    </row>
    <row r="19" spans="2:5" x14ac:dyDescent="0.25">
      <c r="B19" s="1" t="s">
        <v>97</v>
      </c>
      <c r="C19" s="25">
        <f>SUM(C15:C18)</f>
        <v>17200</v>
      </c>
      <c r="D19" s="25">
        <f>SUM(D15:D18)</f>
        <v>26400</v>
      </c>
      <c r="E19" s="25">
        <f>SUM(E15:E18)</f>
        <v>36600</v>
      </c>
    </row>
    <row r="20" spans="2:5" x14ac:dyDescent="0.25">
      <c r="B20" t="s">
        <v>98</v>
      </c>
      <c r="C20" s="56">
        <f>C19/C14</f>
        <v>5733.333333333333</v>
      </c>
      <c r="D20" s="56">
        <f>D19/D14</f>
        <v>4400</v>
      </c>
      <c r="E20" s="56">
        <f>E19/E14</f>
        <v>4066.6666666666665</v>
      </c>
    </row>
    <row r="23" spans="2:5" x14ac:dyDescent="0.25">
      <c r="C23" s="68" t="s">
        <v>102</v>
      </c>
      <c r="D23" s="68"/>
    </row>
    <row r="25" spans="2:5" x14ac:dyDescent="0.25">
      <c r="B25" s="42" t="s">
        <v>99</v>
      </c>
      <c r="C25" s="42">
        <v>5</v>
      </c>
      <c r="D25" s="42">
        <v>10</v>
      </c>
    </row>
    <row r="26" spans="2:5" x14ac:dyDescent="0.25">
      <c r="B26" s="42" t="s">
        <v>21</v>
      </c>
      <c r="C26" s="43">
        <f>(2000+500*C25)*2</f>
        <v>9000</v>
      </c>
      <c r="D26" s="43">
        <f t="shared" ref="D26" si="6">(2000+500*D25)*2</f>
        <v>14000</v>
      </c>
    </row>
    <row r="27" spans="2:5" x14ac:dyDescent="0.25">
      <c r="B27" s="42" t="s">
        <v>0</v>
      </c>
      <c r="C27" s="43">
        <f>1000*C25</f>
        <v>5000</v>
      </c>
      <c r="D27" s="43">
        <f>1000*D25</f>
        <v>10000</v>
      </c>
    </row>
    <row r="28" spans="2:5" x14ac:dyDescent="0.25">
      <c r="B28" s="42" t="s">
        <v>94</v>
      </c>
      <c r="C28" s="43">
        <v>1500</v>
      </c>
      <c r="D28" s="43">
        <v>1500</v>
      </c>
    </row>
    <row r="29" spans="2:5" x14ac:dyDescent="0.25">
      <c r="B29" s="42" t="s">
        <v>95</v>
      </c>
      <c r="C29" s="43">
        <v>10000</v>
      </c>
      <c r="D29" s="43">
        <v>12000</v>
      </c>
    </row>
    <row r="30" spans="2:5" x14ac:dyDescent="0.25">
      <c r="B30" s="1" t="s">
        <v>97</v>
      </c>
      <c r="C30" s="25">
        <f>SUM(C26:C29)</f>
        <v>25500</v>
      </c>
      <c r="D30" s="25">
        <f>SUM(D26:D29)</f>
        <v>37500</v>
      </c>
    </row>
    <row r="31" spans="2:5" x14ac:dyDescent="0.25">
      <c r="B31" t="s">
        <v>98</v>
      </c>
      <c r="C31" s="56">
        <f>C30/C25</f>
        <v>5100</v>
      </c>
      <c r="D31" s="56">
        <f>D30/D25</f>
        <v>3750</v>
      </c>
    </row>
  </sheetData>
  <mergeCells count="3">
    <mergeCell ref="C1:D1"/>
    <mergeCell ref="C12:D12"/>
    <mergeCell ref="C23:D23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F35" sqref="F35"/>
    </sheetView>
  </sheetViews>
  <sheetFormatPr defaultRowHeight="15" x14ac:dyDescent="0.25"/>
  <cols>
    <col min="2" max="2" width="25.7109375" customWidth="1"/>
    <col min="3" max="3" width="19" customWidth="1"/>
    <col min="4" max="4" width="18.42578125" customWidth="1"/>
    <col min="5" max="5" width="21.85546875" customWidth="1"/>
  </cols>
  <sheetData>
    <row r="1" spans="2:4" ht="22.5" customHeight="1" x14ac:dyDescent="0.25">
      <c r="C1" s="57" t="s">
        <v>103</v>
      </c>
      <c r="D1" s="57"/>
    </row>
    <row r="2" spans="2:4" ht="23.25" customHeight="1" x14ac:dyDescent="0.25">
      <c r="B2" s="42" t="s">
        <v>99</v>
      </c>
      <c r="C2" s="42">
        <v>3</v>
      </c>
    </row>
    <row r="3" spans="2:4" x14ac:dyDescent="0.25">
      <c r="B3" s="42" t="s">
        <v>21</v>
      </c>
      <c r="C3" s="43">
        <f>800*C2*4</f>
        <v>9600</v>
      </c>
    </row>
    <row r="4" spans="2:4" x14ac:dyDescent="0.25">
      <c r="B4" s="42" t="s">
        <v>87</v>
      </c>
      <c r="C4" s="43">
        <f>7000*5</f>
        <v>35000</v>
      </c>
    </row>
    <row r="5" spans="2:4" x14ac:dyDescent="0.25">
      <c r="B5" s="1" t="s">
        <v>97</v>
      </c>
      <c r="C5" s="25">
        <f>SUM(C3:C4)</f>
        <v>44600</v>
      </c>
    </row>
    <row r="6" spans="2:4" x14ac:dyDescent="0.25">
      <c r="B6" t="s">
        <v>98</v>
      </c>
      <c r="C6" s="56">
        <f>C5/C2</f>
        <v>14866.666666666666</v>
      </c>
    </row>
    <row r="9" spans="2:4" x14ac:dyDescent="0.25">
      <c r="C9" s="58" t="s">
        <v>104</v>
      </c>
      <c r="D9" s="58"/>
    </row>
    <row r="11" spans="2:4" x14ac:dyDescent="0.25">
      <c r="B11" s="42" t="s">
        <v>99</v>
      </c>
      <c r="C11" s="42">
        <v>4</v>
      </c>
    </row>
    <row r="12" spans="2:4" x14ac:dyDescent="0.25">
      <c r="B12" s="42" t="s">
        <v>21</v>
      </c>
      <c r="C12" s="43">
        <f>500*C11*2</f>
        <v>4000</v>
      </c>
    </row>
    <row r="13" spans="2:4" x14ac:dyDescent="0.25">
      <c r="B13" s="42" t="s">
        <v>94</v>
      </c>
      <c r="C13" s="43">
        <v>4000</v>
      </c>
    </row>
    <row r="14" spans="2:4" x14ac:dyDescent="0.25">
      <c r="B14" s="42" t="s">
        <v>87</v>
      </c>
      <c r="C14" s="43">
        <v>28000</v>
      </c>
    </row>
    <row r="15" spans="2:4" x14ac:dyDescent="0.25">
      <c r="B15" s="42" t="s">
        <v>105</v>
      </c>
      <c r="C15" s="43">
        <f>800*C11*2</f>
        <v>6400</v>
      </c>
    </row>
    <row r="16" spans="2:4" x14ac:dyDescent="0.25">
      <c r="B16" s="1" t="s">
        <v>97</v>
      </c>
      <c r="C16" s="25">
        <f>SUM(C12:C15)</f>
        <v>42400</v>
      </c>
    </row>
    <row r="17" spans="2:4" x14ac:dyDescent="0.25">
      <c r="B17" t="s">
        <v>98</v>
      </c>
      <c r="C17" s="56">
        <f>C16/C11</f>
        <v>10600</v>
      </c>
    </row>
    <row r="20" spans="2:4" x14ac:dyDescent="0.25">
      <c r="C20" s="58" t="s">
        <v>106</v>
      </c>
      <c r="D20" s="58"/>
    </row>
    <row r="22" spans="2:4" x14ac:dyDescent="0.25">
      <c r="B22" s="42" t="s">
        <v>99</v>
      </c>
      <c r="C22" s="42">
        <v>3</v>
      </c>
    </row>
    <row r="23" spans="2:4" x14ac:dyDescent="0.25">
      <c r="B23" s="42" t="s">
        <v>21</v>
      </c>
      <c r="C23" s="43">
        <f>(2000+500*C22)*2</f>
        <v>7000</v>
      </c>
    </row>
    <row r="24" spans="2:4" x14ac:dyDescent="0.25">
      <c r="B24" s="42" t="s">
        <v>0</v>
      </c>
      <c r="C24" s="43">
        <f>1000*C22</f>
        <v>3000</v>
      </c>
    </row>
    <row r="25" spans="2:4" x14ac:dyDescent="0.25">
      <c r="B25" s="42" t="s">
        <v>107</v>
      </c>
      <c r="C25" s="43">
        <v>3000</v>
      </c>
    </row>
    <row r="26" spans="2:4" x14ac:dyDescent="0.25">
      <c r="B26" s="1" t="s">
        <v>97</v>
      </c>
      <c r="C26" s="25">
        <f>SUM(C23:C25)</f>
        <v>13000</v>
      </c>
    </row>
    <row r="27" spans="2:4" x14ac:dyDescent="0.25">
      <c r="B27" t="s">
        <v>98</v>
      </c>
      <c r="C27" s="56">
        <f>C26/C22</f>
        <v>4333.333333333333</v>
      </c>
    </row>
    <row r="30" spans="2:4" x14ac:dyDescent="0.25">
      <c r="C30" s="58" t="s">
        <v>108</v>
      </c>
    </row>
    <row r="32" spans="2:4" x14ac:dyDescent="0.25">
      <c r="B32" s="42" t="s">
        <v>99</v>
      </c>
      <c r="C32" s="42">
        <v>4</v>
      </c>
    </row>
    <row r="33" spans="2:3" x14ac:dyDescent="0.25">
      <c r="B33" s="42" t="s">
        <v>21</v>
      </c>
      <c r="C33" s="43">
        <f>500*C32*2</f>
        <v>4000</v>
      </c>
    </row>
    <row r="34" spans="2:3" x14ac:dyDescent="0.25">
      <c r="B34" s="42" t="s">
        <v>94</v>
      </c>
      <c r="C34" s="43">
        <v>4000</v>
      </c>
    </row>
    <row r="35" spans="2:3" x14ac:dyDescent="0.25">
      <c r="B35" s="42" t="s">
        <v>87</v>
      </c>
      <c r="C35" s="43">
        <v>28000</v>
      </c>
    </row>
    <row r="36" spans="2:3" x14ac:dyDescent="0.25">
      <c r="B36" s="42" t="s">
        <v>105</v>
      </c>
      <c r="C36" s="43">
        <f>500*C32*2</f>
        <v>4000</v>
      </c>
    </row>
    <row r="37" spans="2:3" x14ac:dyDescent="0.25">
      <c r="B37" s="1" t="s">
        <v>97</v>
      </c>
      <c r="C37" s="25">
        <f>SUM(C33:C36)</f>
        <v>40000</v>
      </c>
    </row>
    <row r="38" spans="2:3" x14ac:dyDescent="0.25">
      <c r="B38" t="s">
        <v>98</v>
      </c>
      <c r="C38" s="56">
        <f>C37/C32</f>
        <v>10000</v>
      </c>
    </row>
    <row r="41" spans="2:3" x14ac:dyDescent="0.25">
      <c r="C41" s="58" t="s">
        <v>109</v>
      </c>
    </row>
    <row r="43" spans="2:3" x14ac:dyDescent="0.25">
      <c r="B43" s="42" t="s">
        <v>99</v>
      </c>
      <c r="C43" s="42">
        <v>4</v>
      </c>
    </row>
    <row r="44" spans="2:3" x14ac:dyDescent="0.25">
      <c r="B44" s="42" t="s">
        <v>21</v>
      </c>
      <c r="C44" s="43">
        <f>500*C43*2</f>
        <v>4000</v>
      </c>
    </row>
    <row r="45" spans="2:3" x14ac:dyDescent="0.25">
      <c r="B45" s="42" t="s">
        <v>94</v>
      </c>
      <c r="C45" s="43">
        <v>4000</v>
      </c>
    </row>
    <row r="46" spans="2:3" x14ac:dyDescent="0.25">
      <c r="B46" s="42" t="s">
        <v>87</v>
      </c>
      <c r="C46" s="43">
        <v>28000</v>
      </c>
    </row>
    <row r="47" spans="2:3" x14ac:dyDescent="0.25">
      <c r="B47" s="1" t="s">
        <v>97</v>
      </c>
      <c r="C47" s="25">
        <f>SUM(C44:C46)</f>
        <v>36000</v>
      </c>
    </row>
    <row r="48" spans="2:3" x14ac:dyDescent="0.25">
      <c r="B48" t="s">
        <v>98</v>
      </c>
      <c r="C48" s="56">
        <f>C47/C43</f>
        <v>9000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E9" sqref="E9"/>
    </sheetView>
  </sheetViews>
  <sheetFormatPr defaultRowHeight="15" x14ac:dyDescent="0.25"/>
  <cols>
    <col min="2" max="2" width="25.7109375" customWidth="1"/>
    <col min="3" max="3" width="19" customWidth="1"/>
    <col min="4" max="4" width="18.42578125" customWidth="1"/>
    <col min="5" max="5" width="21.85546875" customWidth="1"/>
  </cols>
  <sheetData>
    <row r="1" spans="2:4" ht="22.5" customHeight="1" x14ac:dyDescent="0.25">
      <c r="C1" s="57" t="s">
        <v>114</v>
      </c>
      <c r="D1" s="57"/>
    </row>
    <row r="2" spans="2:4" ht="23.25" customHeight="1" x14ac:dyDescent="0.25">
      <c r="B2" s="42" t="s">
        <v>99</v>
      </c>
      <c r="C2" s="42">
        <v>3</v>
      </c>
    </row>
    <row r="3" spans="2:4" x14ac:dyDescent="0.25">
      <c r="B3" s="42" t="s">
        <v>21</v>
      </c>
      <c r="C3" s="43">
        <f>800*C2*4</f>
        <v>9600</v>
      </c>
    </row>
    <row r="4" spans="2:4" x14ac:dyDescent="0.25">
      <c r="B4" s="42" t="s">
        <v>87</v>
      </c>
      <c r="C4" s="43">
        <f>7000*5</f>
        <v>35000</v>
      </c>
    </row>
    <row r="5" spans="2:4" x14ac:dyDescent="0.25">
      <c r="B5" s="1" t="s">
        <v>97</v>
      </c>
      <c r="C5" s="25">
        <f>SUM(C3:C4)</f>
        <v>44600</v>
      </c>
    </row>
    <row r="6" spans="2:4" x14ac:dyDescent="0.25">
      <c r="B6" t="s">
        <v>98</v>
      </c>
      <c r="C6" s="56">
        <f>C5/C2</f>
        <v>14866.666666666666</v>
      </c>
    </row>
    <row r="9" spans="2:4" x14ac:dyDescent="0.25">
      <c r="C9" s="58" t="s">
        <v>104</v>
      </c>
      <c r="D9" s="58"/>
    </row>
    <row r="11" spans="2:4" x14ac:dyDescent="0.25">
      <c r="B11" s="42" t="s">
        <v>99</v>
      </c>
      <c r="C11" s="42">
        <v>4</v>
      </c>
    </row>
    <row r="12" spans="2:4" x14ac:dyDescent="0.25">
      <c r="B12" s="42" t="s">
        <v>21</v>
      </c>
      <c r="C12" s="43">
        <f>500*C11*2</f>
        <v>4000</v>
      </c>
    </row>
    <row r="13" spans="2:4" x14ac:dyDescent="0.25">
      <c r="B13" s="42" t="s">
        <v>94</v>
      </c>
      <c r="C13" s="43">
        <v>4000</v>
      </c>
    </row>
    <row r="14" spans="2:4" x14ac:dyDescent="0.25">
      <c r="B14" s="42" t="s">
        <v>87</v>
      </c>
      <c r="C14" s="43">
        <v>28000</v>
      </c>
    </row>
    <row r="15" spans="2:4" x14ac:dyDescent="0.25">
      <c r="B15" s="42" t="s">
        <v>105</v>
      </c>
      <c r="C15" s="43">
        <f>800*C11*2</f>
        <v>6400</v>
      </c>
    </row>
    <row r="16" spans="2:4" x14ac:dyDescent="0.25">
      <c r="B16" s="1" t="s">
        <v>97</v>
      </c>
      <c r="C16" s="25">
        <f>SUM(C12:C15)</f>
        <v>42400</v>
      </c>
    </row>
    <row r="17" spans="2:4" x14ac:dyDescent="0.25">
      <c r="B17" t="s">
        <v>98</v>
      </c>
      <c r="C17" s="56">
        <f>C16/C11</f>
        <v>10600</v>
      </c>
    </row>
    <row r="20" spans="2:4" x14ac:dyDescent="0.25">
      <c r="C20" s="58" t="s">
        <v>106</v>
      </c>
      <c r="D20" s="58"/>
    </row>
    <row r="22" spans="2:4" x14ac:dyDescent="0.25">
      <c r="B22" s="42" t="s">
        <v>99</v>
      </c>
      <c r="C22" s="42">
        <v>3</v>
      </c>
    </row>
    <row r="23" spans="2:4" x14ac:dyDescent="0.25">
      <c r="B23" s="42" t="s">
        <v>21</v>
      </c>
      <c r="C23" s="43">
        <f>(2000+500*C22)*2</f>
        <v>7000</v>
      </c>
    </row>
    <row r="24" spans="2:4" x14ac:dyDescent="0.25">
      <c r="B24" s="42" t="s">
        <v>0</v>
      </c>
      <c r="C24" s="43">
        <f>1000*C22</f>
        <v>3000</v>
      </c>
    </row>
    <row r="25" spans="2:4" x14ac:dyDescent="0.25">
      <c r="B25" s="42" t="s">
        <v>107</v>
      </c>
      <c r="C25" s="43">
        <v>3000</v>
      </c>
    </row>
    <row r="26" spans="2:4" x14ac:dyDescent="0.25">
      <c r="B26" s="1" t="s">
        <v>97</v>
      </c>
      <c r="C26" s="25">
        <f>SUM(C23:C25)</f>
        <v>13000</v>
      </c>
    </row>
    <row r="27" spans="2:4" x14ac:dyDescent="0.25">
      <c r="B27" t="s">
        <v>98</v>
      </c>
      <c r="C27" s="56">
        <f>C26/C22</f>
        <v>4333.333333333333</v>
      </c>
    </row>
    <row r="30" spans="2:4" x14ac:dyDescent="0.25">
      <c r="C30" s="58" t="s">
        <v>108</v>
      </c>
    </row>
    <row r="32" spans="2:4" x14ac:dyDescent="0.25">
      <c r="B32" s="42" t="s">
        <v>99</v>
      </c>
      <c r="C32" s="42">
        <v>4</v>
      </c>
    </row>
    <row r="33" spans="2:3" x14ac:dyDescent="0.25">
      <c r="B33" s="42" t="s">
        <v>21</v>
      </c>
      <c r="C33" s="43">
        <f>500*C32*2</f>
        <v>4000</v>
      </c>
    </row>
    <row r="34" spans="2:3" x14ac:dyDescent="0.25">
      <c r="B34" s="42" t="s">
        <v>94</v>
      </c>
      <c r="C34" s="43">
        <v>4000</v>
      </c>
    </row>
    <row r="35" spans="2:3" x14ac:dyDescent="0.25">
      <c r="B35" s="42" t="s">
        <v>87</v>
      </c>
      <c r="C35" s="43">
        <v>28000</v>
      </c>
    </row>
    <row r="36" spans="2:3" x14ac:dyDescent="0.25">
      <c r="B36" s="42" t="s">
        <v>105</v>
      </c>
      <c r="C36" s="43">
        <f>500*C32*2</f>
        <v>4000</v>
      </c>
    </row>
    <row r="37" spans="2:3" x14ac:dyDescent="0.25">
      <c r="B37" s="1" t="s">
        <v>97</v>
      </c>
      <c r="C37" s="25">
        <f>SUM(C33:C36)</f>
        <v>40000</v>
      </c>
    </row>
    <row r="38" spans="2:3" x14ac:dyDescent="0.25">
      <c r="B38" t="s">
        <v>98</v>
      </c>
      <c r="C38" s="56">
        <f>C37/C32</f>
        <v>10000</v>
      </c>
    </row>
    <row r="41" spans="2:3" x14ac:dyDescent="0.25">
      <c r="C41" s="58" t="s">
        <v>109</v>
      </c>
    </row>
    <row r="43" spans="2:3" x14ac:dyDescent="0.25">
      <c r="B43" s="42" t="s">
        <v>99</v>
      </c>
      <c r="C43" s="42">
        <v>4</v>
      </c>
    </row>
    <row r="44" spans="2:3" x14ac:dyDescent="0.25">
      <c r="B44" s="42" t="s">
        <v>21</v>
      </c>
      <c r="C44" s="43">
        <f>500*C43*2</f>
        <v>4000</v>
      </c>
    </row>
    <row r="45" spans="2:3" x14ac:dyDescent="0.25">
      <c r="B45" s="42" t="s">
        <v>94</v>
      </c>
      <c r="C45" s="43">
        <v>4000</v>
      </c>
    </row>
    <row r="46" spans="2:3" x14ac:dyDescent="0.25">
      <c r="B46" s="42" t="s">
        <v>87</v>
      </c>
      <c r="C46" s="43">
        <v>28000</v>
      </c>
    </row>
    <row r="47" spans="2:3" x14ac:dyDescent="0.25">
      <c r="B47" s="1" t="s">
        <v>97</v>
      </c>
      <c r="C47" s="25">
        <f>SUM(C44:C46)</f>
        <v>36000</v>
      </c>
    </row>
    <row r="48" spans="2:3" x14ac:dyDescent="0.25">
      <c r="B48" t="s">
        <v>98</v>
      </c>
      <c r="C48" s="56">
        <f>C47/C43</f>
        <v>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Для калькулятора</vt:lpstr>
      <vt:lpstr>Походы</vt:lpstr>
      <vt:lpstr>Рыбалки зима</vt:lpstr>
      <vt:lpstr>Рыбалки летние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Плетнева</dc:creator>
  <cp:lastModifiedBy>RePack by Diakov</cp:lastModifiedBy>
  <cp:lastPrinted>2017-08-01T11:50:05Z</cp:lastPrinted>
  <dcterms:created xsi:type="dcterms:W3CDTF">2017-06-01T07:06:37Z</dcterms:created>
  <dcterms:modified xsi:type="dcterms:W3CDTF">2017-08-28T09:00:59Z</dcterms:modified>
</cp:coreProperties>
</file>