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<sst xmlns="http://schemas.openxmlformats.org/spreadsheetml/2006/main" count="83" uniqueCount="44">
  <si>
    <t xml:space="preserve">Jenis Barang</t>
  </si>
  <si>
    <t xml:space="preserve">Qty (Rim))</t>
  </si>
  <si>
    <t xml:space="preserve">Price</t>
  </si>
  <si>
    <t xml:space="preserve">Total</t>
  </si>
  <si>
    <t xml:space="preserve">Discount</t>
  </si>
  <si>
    <t xml:space="preserve">Sub Total</t>
  </si>
  <si>
    <t xml:space="preserve">HPP/Rim</t>
  </si>
  <si>
    <t xml:space="preserve">HPP + ongkir</t>
  </si>
  <si>
    <t xml:space="preserve">Subtotal +ongkir</t>
  </si>
  <si>
    <t xml:space="preserve">Hpp + ongkir /Lembar</t>
  </si>
  <si>
    <t xml:space="preserve">SubTotal Lembar</t>
  </si>
  <si>
    <t xml:space="preserve">Barang A</t>
  </si>
  <si>
    <t xml:space="preserve">Barang B</t>
  </si>
  <si>
    <t xml:space="preserve">Ongkir/item</t>
  </si>
  <si>
    <t xml:space="preserve">Ongkir</t>
  </si>
  <si>
    <t xml:space="preserve">Grand_Total</t>
  </si>
  <si>
    <t xml:space="preserve">Persediaan Barang Dagang</t>
  </si>
  <si>
    <t xml:space="preserve">       Utang Dagang</t>
  </si>
  <si>
    <t xml:space="preserve">Qty (lembar))</t>
  </si>
  <si>
    <t xml:space="preserve">Qty (rim)</t>
  </si>
  <si>
    <t xml:space="preserve">HPP/lembar</t>
  </si>
  <si>
    <t xml:space="preserve">HPP + ongkir /Lembar</t>
  </si>
  <si>
    <t xml:space="preserve">hpp/rim</t>
  </si>
  <si>
    <t xml:space="preserve">Hpp + ongkir /rim</t>
  </si>
  <si>
    <t xml:space="preserve">SubTotal Rim</t>
  </si>
  <si>
    <t xml:space="preserve">Ongkir / rim </t>
  </si>
  <si>
    <t xml:space="preserve">A</t>
  </si>
  <si>
    <t xml:space="preserve">Grand_Total /Lembar</t>
  </si>
  <si>
    <t xml:space="preserve">B</t>
  </si>
  <si>
    <t xml:space="preserve">100 item</t>
  </si>
  <si>
    <t xml:space="preserve">1200 item</t>
  </si>
  <si>
    <t xml:space="preserve">hpp +bonus </t>
  </si>
  <si>
    <t xml:space="preserve">ongkir</t>
  </si>
  <si>
    <t xml:space="preserve">hpp+bonus+ongkir</t>
  </si>
  <si>
    <t xml:space="preserve">subtotal</t>
  </si>
  <si>
    <t xml:space="preserve">rim</t>
  </si>
  <si>
    <t xml:space="preserve">qty</t>
  </si>
  <si>
    <t xml:space="preserve">bonusqty</t>
  </si>
  <si>
    <t xml:space="preserve">price</t>
  </si>
  <si>
    <t xml:space="preserve">total</t>
  </si>
  <si>
    <t xml:space="preserve">discount</t>
  </si>
  <si>
    <t xml:space="preserve">sub_total</t>
  </si>
  <si>
    <t xml:space="preserve">hpp/unit</t>
  </si>
  <si>
    <t xml:space="preserve">hpp/unit+ongkir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</si>
</sst>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7:L20"/>
  <sheetViews>
    <sheetView showFormulas="false" showGridLines="true" showRowColHeaders="true" showZeros="true" rightToLeft="false" tabSelected="false" showOutlineSymbols="true" defaultGridColor="true" view="normal" topLeftCell="C1" colorId="64" zoomScale="81" zoomScaleNormal="81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31.26"/>
    <col collapsed="false" customWidth="true" hidden="false" outlineLevel="0" max="9" min="9" style="0" width="15.97"/>
    <col collapsed="false" customWidth="true" hidden="false" outlineLevel="0" max="10" min="10" style="0" width="14.77"/>
    <col collapsed="false" customWidth="true" hidden="false" outlineLevel="0" max="11" min="11" style="0" width="20.83"/>
  </cols>
  <sheetData>
    <row r="7" customFormat="false" ht="12.8" hidden="false" customHeight="false" outlineLevel="0" collapsed="false">
      <c r="B7" s="0" t="s">
        <v>0</v>
      </c>
      <c r="C7" s="0" t="s">
        <v>1</v>
      </c>
      <c r="D7" s="0" t="s">
        <v>2</v>
      </c>
      <c r="E7" s="0" t="s">
        <v>3</v>
      </c>
      <c r="F7" s="0" t="s">
        <v>4</v>
      </c>
      <c r="G7" s="0" t="s">
        <v>5</v>
      </c>
      <c r="H7" s="0" t="s">
        <v>6</v>
      </c>
      <c r="I7" s="0" t="s">
        <v>7</v>
      </c>
      <c r="J7" s="0" t="s">
        <v>8</v>
      </c>
      <c r="K7" s="0" t="s">
        <v>9</v>
      </c>
      <c r="L7" s="0" t="s">
        <v>10</v>
      </c>
    </row>
    <row r="8" customFormat="false" ht="12.8" hidden="false" customHeight="false" outlineLevel="0" collapsed="false">
      <c r="B8" s="0" t="s">
        <v>11</v>
      </c>
      <c r="C8" s="0" t="n">
        <v>20</v>
      </c>
      <c r="D8" s="0" t="n">
        <v>1500</v>
      </c>
      <c r="E8" s="0" t="n">
        <f aca="false">C8*D8</f>
        <v>30000</v>
      </c>
      <c r="F8" s="0" t="n">
        <v>2500</v>
      </c>
      <c r="G8" s="0" t="n">
        <f aca="false">E8-F8</f>
        <v>27500</v>
      </c>
      <c r="H8" s="0" t="n">
        <f aca="false">G8/C8</f>
        <v>1375</v>
      </c>
      <c r="I8" s="0" t="n">
        <f aca="false">I12+H8</f>
        <v>1975</v>
      </c>
      <c r="J8" s="0" t="n">
        <f aca="false">I8*C8</f>
        <v>39500</v>
      </c>
      <c r="K8" s="0" t="n">
        <f aca="false">I8/500</f>
        <v>3.95</v>
      </c>
      <c r="L8" s="0" t="n">
        <f aca="false">K8*500*C8</f>
        <v>39500</v>
      </c>
    </row>
    <row r="9" customFormat="false" ht="12.8" hidden="false" customHeight="false" outlineLevel="0" collapsed="false">
      <c r="B9" s="0" t="s">
        <v>12</v>
      </c>
      <c r="C9" s="0" t="n">
        <v>10</v>
      </c>
      <c r="D9" s="0" t="n">
        <v>2500</v>
      </c>
      <c r="E9" s="0" t="n">
        <v>22000</v>
      </c>
      <c r="F9" s="0" t="n">
        <v>1500</v>
      </c>
      <c r="G9" s="0" t="n">
        <f aca="false">E9-F9</f>
        <v>20500</v>
      </c>
      <c r="H9" s="0" t="n">
        <f aca="false">G9/C9</f>
        <v>2050</v>
      </c>
      <c r="I9" s="0" t="n">
        <f aca="false">I12+H9</f>
        <v>2650</v>
      </c>
      <c r="J9" s="0" t="n">
        <f aca="false">I9*C9</f>
        <v>26500</v>
      </c>
      <c r="K9" s="0" t="n">
        <f aca="false">I9/500</f>
        <v>5.3</v>
      </c>
      <c r="L9" s="0" t="n">
        <f aca="false">K9*500*C9</f>
        <v>26500</v>
      </c>
    </row>
    <row r="10" customFormat="false" ht="12.8" hidden="false" customHeight="false" outlineLevel="0" collapsed="false">
      <c r="J10" s="1" t="n">
        <f aca="false">SUM(J8:J9)</f>
        <v>66000</v>
      </c>
      <c r="L10" s="1" t="n">
        <f aca="false">SUM(L8:L9)</f>
        <v>66000</v>
      </c>
    </row>
    <row r="11" customFormat="false" ht="12.8" hidden="false" customHeight="false" outlineLevel="0" collapsed="false">
      <c r="F11" s="0" t="s">
        <v>3</v>
      </c>
      <c r="G11" s="0" t="n">
        <f aca="false">SUM(G8:G9)</f>
        <v>48000</v>
      </c>
      <c r="I11" s="0" t="s">
        <v>13</v>
      </c>
    </row>
    <row r="12" customFormat="false" ht="12.8" hidden="false" customHeight="false" outlineLevel="0" collapsed="false">
      <c r="F12" s="0" t="s">
        <v>14</v>
      </c>
      <c r="G12" s="0" t="n">
        <v>18000</v>
      </c>
      <c r="I12" s="0" t="n">
        <f aca="false">G12/SUM(C8:C9)</f>
        <v>600</v>
      </c>
    </row>
    <row r="13" customFormat="false" ht="12.8" hidden="false" customHeight="false" outlineLevel="0" collapsed="false">
      <c r="F13" s="0" t="s">
        <v>15</v>
      </c>
      <c r="G13" s="1" t="n">
        <f aca="false">SUM(G11:G12)</f>
        <v>66000</v>
      </c>
    </row>
    <row r="19" customFormat="false" ht="12.8" hidden="false" customHeight="false" outlineLevel="0" collapsed="false">
      <c r="F19" s="0" t="s">
        <v>16</v>
      </c>
      <c r="G19" s="0" t="n">
        <v>66000</v>
      </c>
    </row>
    <row r="20" customFormat="false" ht="12.8" hidden="false" customHeight="false" outlineLevel="0" collapsed="false">
      <c r="F20" s="0" t="s">
        <v>17</v>
      </c>
      <c r="H20" s="0" t="n">
        <v>66000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5:R30"/>
  <sheetViews>
    <sheetView showFormulas="false" showGridLines="true" showRowColHeaders="true" showZeros="true" rightToLeft="false" tabSelected="false" showOutlineSymbols="true" defaultGridColor="true" view="normal" topLeftCell="E1" colorId="64" zoomScale="81" zoomScaleNormal="81" zoomScalePageLayoutView="100" workbookViewId="0">
      <selection pane="topLeft" activeCell="M19" activeCellId="0" sqref="M19"/>
    </sheetView>
  </sheetViews>
  <sheetFormatPr defaultColWidth="11.53515625" defaultRowHeight="12.8" zeroHeight="false" outlineLevelRow="0" outlineLevelCol="0"/>
  <cols>
    <col collapsed="false" customWidth="true" hidden="false" outlineLevel="0" max="11" min="11" style="0" width="23.53"/>
    <col collapsed="false" customWidth="true" hidden="false" outlineLevel="0" max="14" min="14" style="0" width="21.67"/>
    <col collapsed="false" customWidth="true" hidden="false" outlineLevel="0" max="15" min="15" style="0" width="14.77"/>
    <col collapsed="false" customWidth="true" hidden="false" outlineLevel="0" max="17" min="16" style="0" width="18.93"/>
    <col collapsed="false" customWidth="true" hidden="false" outlineLevel="0" max="18" min="18" style="0" width="15.18"/>
  </cols>
  <sheetData>
    <row r="5" customFormat="false" ht="12.8" hidden="false" customHeight="false" outlineLevel="0" collapsed="false">
      <c r="F5" s="0" t="s">
        <v>0</v>
      </c>
      <c r="G5" s="0" t="s">
        <v>18</v>
      </c>
      <c r="H5" s="0" t="s">
        <v>19</v>
      </c>
      <c r="I5" s="0" t="s">
        <v>2</v>
      </c>
      <c r="J5" s="0" t="s">
        <v>3</v>
      </c>
      <c r="K5" s="0" t="s">
        <v>4</v>
      </c>
      <c r="L5" s="0" t="s">
        <v>5</v>
      </c>
      <c r="M5" s="0" t="s">
        <v>20</v>
      </c>
      <c r="N5" s="0" t="s">
        <v>21</v>
      </c>
      <c r="O5" s="0" t="s">
        <v>8</v>
      </c>
      <c r="P5" s="0" t="s">
        <v>22</v>
      </c>
      <c r="Q5" s="0" t="s">
        <v>23</v>
      </c>
      <c r="R5" s="0" t="s">
        <v>24</v>
      </c>
    </row>
    <row r="6" customFormat="false" ht="12.8" hidden="false" customHeight="false" outlineLevel="0" collapsed="false">
      <c r="F6" s="0" t="s">
        <v>11</v>
      </c>
      <c r="G6" s="0" t="n">
        <v>1300</v>
      </c>
      <c r="H6" s="0" t="n">
        <f aca="false">G6/500</f>
        <v>2.6</v>
      </c>
      <c r="I6" s="0" t="n">
        <v>130</v>
      </c>
      <c r="J6" s="0" t="n">
        <f aca="false">G6*I6</f>
        <v>169000</v>
      </c>
      <c r="K6" s="0" t="n">
        <v>2500</v>
      </c>
      <c r="L6" s="0" t="n">
        <f aca="false">J6-K6</f>
        <v>166500</v>
      </c>
      <c r="M6" s="0" t="n">
        <f aca="false">ROUND(L6/G6,6)</f>
        <v>128.076923</v>
      </c>
      <c r="N6" s="0" t="n">
        <f aca="false">N10+M6</f>
        <v>133.076923</v>
      </c>
      <c r="O6" s="0" t="n">
        <f aca="false">N6*G6</f>
        <v>172999.9999</v>
      </c>
      <c r="P6" s="0" t="n">
        <f aca="false">L6/H6</f>
        <v>64038.4615384615</v>
      </c>
      <c r="Q6" s="0" t="n">
        <f aca="false">P6+O10</f>
        <v>66538.4615384615</v>
      </c>
      <c r="R6" s="0" t="n">
        <f aca="false">Q6*H6</f>
        <v>173000</v>
      </c>
    </row>
    <row r="7" customFormat="false" ht="12.8" hidden="false" customHeight="false" outlineLevel="0" collapsed="false">
      <c r="F7" s="0" t="s">
        <v>12</v>
      </c>
      <c r="G7" s="0" t="n">
        <v>2300</v>
      </c>
      <c r="H7" s="0" t="n">
        <f aca="false">G7/500</f>
        <v>4.6</v>
      </c>
      <c r="I7" s="0" t="n">
        <v>130</v>
      </c>
      <c r="J7" s="0" t="n">
        <f aca="false">G7*I7</f>
        <v>299000</v>
      </c>
      <c r="K7" s="0" t="n">
        <v>1500</v>
      </c>
      <c r="L7" s="0" t="n">
        <f aca="false">J7-K7</f>
        <v>297500</v>
      </c>
      <c r="M7" s="0" t="n">
        <f aca="false">ROUND(L7/G7,6)</f>
        <v>129.347826</v>
      </c>
      <c r="N7" s="0" t="n">
        <f aca="false">ROUND(N10+M7,6)</f>
        <v>134.347826</v>
      </c>
      <c r="O7" s="0" t="n">
        <f aca="false">N7*G7</f>
        <v>308999.9998</v>
      </c>
      <c r="P7" s="0" t="n">
        <f aca="false">L7/H7</f>
        <v>64673.9130434783</v>
      </c>
      <c r="Q7" s="0" t="n">
        <f aca="false">P7+O11</f>
        <v>67173.9130434783</v>
      </c>
      <c r="R7" s="0" t="n">
        <f aca="false">Q7*H7</f>
        <v>309000</v>
      </c>
    </row>
    <row r="8" customFormat="false" ht="12.8" hidden="false" customHeight="false" outlineLevel="0" collapsed="false">
      <c r="H8" s="0" t="n">
        <f aca="false">SUM(H6:H7)</f>
        <v>7.2</v>
      </c>
      <c r="O8" s="1" t="n">
        <f aca="false">SUM(O6:O7)</f>
        <v>481999.9997</v>
      </c>
      <c r="P8" s="1"/>
      <c r="R8" s="1" t="n">
        <f aca="false">SUM(R6:R7)</f>
        <v>482000</v>
      </c>
    </row>
    <row r="9" customFormat="false" ht="12.8" hidden="false" customHeight="false" outlineLevel="0" collapsed="false">
      <c r="K9" s="0" t="s">
        <v>3</v>
      </c>
      <c r="L9" s="0" t="n">
        <f aca="false">SUM(L6:L7)</f>
        <v>464000</v>
      </c>
      <c r="N9" s="0" t="s">
        <v>13</v>
      </c>
      <c r="O9" s="0" t="s">
        <v>25</v>
      </c>
    </row>
    <row r="10" customFormat="false" ht="12.8" hidden="false" customHeight="false" outlineLevel="0" collapsed="false">
      <c r="K10" s="0" t="s">
        <v>14</v>
      </c>
      <c r="L10" s="0" t="n">
        <v>18000</v>
      </c>
      <c r="M10" s="0" t="s">
        <v>26</v>
      </c>
      <c r="N10" s="0" t="n">
        <f aca="false">L10/SUM(G6:G7)</f>
        <v>5</v>
      </c>
      <c r="O10" s="0" t="n">
        <f aca="false">(H6/H8*L10)/H6</f>
        <v>2500</v>
      </c>
    </row>
    <row r="11" customFormat="false" ht="12.8" hidden="false" customHeight="false" outlineLevel="0" collapsed="false">
      <c r="K11" s="0" t="s">
        <v>27</v>
      </c>
      <c r="L11" s="1" t="n">
        <f aca="false">SUM(L9:L10)</f>
        <v>482000</v>
      </c>
      <c r="M11" s="0" t="s">
        <v>28</v>
      </c>
      <c r="O11" s="0" t="n">
        <f aca="false">(H7/H8*L10)/H7</f>
        <v>2500</v>
      </c>
    </row>
    <row r="16" customFormat="false" ht="12.8" hidden="false" customHeight="false" outlineLevel="0" collapsed="false">
      <c r="P16" s="0" t="n">
        <f aca="false">ROUND(O8,0)</f>
        <v>482000</v>
      </c>
    </row>
    <row r="17" customFormat="false" ht="12.8" hidden="false" customHeight="false" outlineLevel="0" collapsed="false">
      <c r="K17" s="0" t="s">
        <v>16</v>
      </c>
      <c r="L17" s="0" t="n">
        <f aca="false">L11</f>
        <v>482000</v>
      </c>
    </row>
    <row r="18" customFormat="false" ht="12.8" hidden="false" customHeight="false" outlineLevel="0" collapsed="false">
      <c r="K18" s="0" t="s">
        <v>17</v>
      </c>
      <c r="M18" s="0" t="n">
        <f aca="false">L11</f>
        <v>482000</v>
      </c>
    </row>
    <row r="21" customFormat="false" ht="12.8" hidden="false" customHeight="false" outlineLevel="0" collapsed="false">
      <c r="L21" s="0" t="s">
        <v>29</v>
      </c>
      <c r="M21" s="0" t="n">
        <f aca="false">100*M6</f>
        <v>12807.6923</v>
      </c>
      <c r="N21" s="0" t="n">
        <f aca="false">ROUND(M21,0)</f>
        <v>12808</v>
      </c>
    </row>
    <row r="22" customFormat="false" ht="12.8" hidden="false" customHeight="false" outlineLevel="0" collapsed="false">
      <c r="L22" s="0" t="s">
        <v>30</v>
      </c>
      <c r="M22" s="0" t="n">
        <f aca="false">1200*M6</f>
        <v>153692.3076</v>
      </c>
      <c r="N22" s="0" t="n">
        <f aca="false">ROUND(M22,0)</f>
        <v>153692</v>
      </c>
    </row>
    <row r="23" customFormat="false" ht="12.8" hidden="false" customHeight="false" outlineLevel="0" collapsed="false">
      <c r="M23" s="0" t="n">
        <f aca="false">ROUND(SUM(M21:M22),0)</f>
        <v>166500</v>
      </c>
      <c r="N23" s="0" t="n">
        <f aca="false">ROUND(SUM(N21:N22),0)</f>
        <v>166500</v>
      </c>
    </row>
    <row r="25" customFormat="false" ht="12.8" hidden="false" customHeight="false" outlineLevel="0" collapsed="false">
      <c r="L25" s="0" t="n">
        <v>600</v>
      </c>
      <c r="M25" s="0" t="n">
        <f aca="false">600*M7</f>
        <v>77608.6956</v>
      </c>
      <c r="N25" s="0" t="n">
        <f aca="false">ROUND(M25,0)</f>
        <v>77609</v>
      </c>
    </row>
    <row r="26" customFormat="false" ht="12.8" hidden="false" customHeight="false" outlineLevel="0" collapsed="false">
      <c r="L26" s="0" t="n">
        <v>1700</v>
      </c>
      <c r="M26" s="0" t="n">
        <f aca="false">1700*M7</f>
        <v>219891.3042</v>
      </c>
      <c r="N26" s="0" t="n">
        <f aca="false">ROUND(M26,0)</f>
        <v>219891</v>
      </c>
    </row>
    <row r="27" customFormat="false" ht="12.8" hidden="false" customHeight="false" outlineLevel="0" collapsed="false">
      <c r="N27" s="0" t="n">
        <f aca="false">SUM(N25:N26)</f>
        <v>297500</v>
      </c>
    </row>
    <row r="28" customFormat="false" ht="12.8" hidden="false" customHeight="false" outlineLevel="0" collapsed="false">
      <c r="K28" s="0" t="n">
        <f aca="false">166500/(1300+200)</f>
        <v>111</v>
      </c>
    </row>
    <row r="30" customFormat="false" ht="12.8" hidden="false" customHeight="false" outlineLevel="0" collapsed="false">
      <c r="J30" s="0" t="n">
        <f aca="false">0/50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7:P38"/>
  <sheetViews>
    <sheetView showFormulas="false" showGridLines="true" showRowColHeaders="true" showZeros="true" rightToLeft="false" tabSelected="true" showOutlineSymbols="true" defaultGridColor="true" view="normal" topLeftCell="E5" colorId="64" zoomScale="81" zoomScaleNormal="81" zoomScalePageLayoutView="100" workbookViewId="0">
      <selection pane="topLeft" activeCell="P38" activeCellId="0" sqref="P38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2.68"/>
    <col collapsed="false" customWidth="true" hidden="false" outlineLevel="0" max="5" min="5" style="0" width="13.02"/>
    <col collapsed="false" customWidth="true" hidden="false" outlineLevel="0" max="7" min="7" style="0" width="5.98"/>
    <col collapsed="false" customWidth="true" hidden="false" outlineLevel="0" max="8" min="8" style="0" width="7.87"/>
    <col collapsed="false" customWidth="true" hidden="false" outlineLevel="0" max="9" min="9" style="0" width="24.68"/>
    <col collapsed="false" customWidth="true" hidden="false" outlineLevel="0" max="12" min="12" style="0" width="20.05"/>
    <col collapsed="false" customWidth="true" hidden="false" outlineLevel="0" max="13" min="13" style="0" width="15.08"/>
    <col collapsed="false" customWidth="true" hidden="false" outlineLevel="0" max="14" min="14" style="0" width="17.84"/>
    <col collapsed="false" customWidth="true" hidden="false" outlineLevel="0" max="15" min="15" style="0" width="17.65"/>
    <col collapsed="false" customWidth="true" hidden="false" outlineLevel="0" max="16" min="16" style="0" width="12.68"/>
  </cols>
  <sheetData>
    <row r="7" customFormat="false" ht="12.8" hidden="false" customHeight="false" outlineLevel="0" collapsed="false">
      <c r="D7" s="0" t="s">
        <v>0</v>
      </c>
      <c r="E7" s="0" t="s">
        <v>18</v>
      </c>
      <c r="F7" s="0" t="s">
        <v>19</v>
      </c>
      <c r="G7" s="0" t="s">
        <v>2</v>
      </c>
      <c r="H7" s="0" t="s">
        <v>3</v>
      </c>
      <c r="I7" s="0" t="s">
        <v>4</v>
      </c>
      <c r="J7" s="0" t="s">
        <v>5</v>
      </c>
      <c r="K7" s="0" t="s">
        <v>20</v>
      </c>
      <c r="L7" s="0" t="s">
        <v>21</v>
      </c>
      <c r="M7" s="0" t="s">
        <v>8</v>
      </c>
      <c r="N7" s="0" t="s">
        <v>22</v>
      </c>
      <c r="O7" s="0" t="s">
        <v>23</v>
      </c>
      <c r="P7" s="0" t="s">
        <v>24</v>
      </c>
    </row>
    <row r="8" customFormat="false" ht="12.8" hidden="false" customHeight="false" outlineLevel="0" collapsed="false">
      <c r="D8" s="0" t="s">
        <v>11</v>
      </c>
      <c r="E8" s="0" t="n">
        <v>1300</v>
      </c>
      <c r="F8" s="0" t="n">
        <f aca="false">E8/500</f>
        <v>2.6</v>
      </c>
      <c r="G8" s="0" t="n">
        <v>130</v>
      </c>
      <c r="H8" s="0" t="n">
        <f aca="false">E8*G8</f>
        <v>169000</v>
      </c>
      <c r="I8" s="0" t="n">
        <v>2500</v>
      </c>
      <c r="J8" s="0" t="n">
        <f aca="false">H8-I8</f>
        <v>166500</v>
      </c>
      <c r="K8" s="0" t="n">
        <f aca="false">ROUND(J8/E8,6)</f>
        <v>128.076923</v>
      </c>
      <c r="L8" s="0" t="n">
        <f aca="false">L12+K8</f>
        <v>133.076923</v>
      </c>
      <c r="M8" s="0" t="n">
        <f aca="false">L8*E8</f>
        <v>172999.9999</v>
      </c>
      <c r="N8" s="0" t="n">
        <f aca="false">J8/F8</f>
        <v>64038.4615384615</v>
      </c>
      <c r="O8" s="0" t="n">
        <f aca="false">N8+M12</f>
        <v>66538.4615384615</v>
      </c>
      <c r="P8" s="0" t="n">
        <f aca="false">O8*F8</f>
        <v>173000</v>
      </c>
    </row>
    <row r="9" customFormat="false" ht="12.8" hidden="false" customHeight="false" outlineLevel="0" collapsed="false">
      <c r="D9" s="0" t="s">
        <v>12</v>
      </c>
      <c r="E9" s="0" t="n">
        <v>2300</v>
      </c>
      <c r="F9" s="0" t="n">
        <f aca="false">E9/500</f>
        <v>4.6</v>
      </c>
      <c r="G9" s="0" t="n">
        <v>130</v>
      </c>
      <c r="H9" s="0" t="n">
        <f aca="false">E9*G9</f>
        <v>299000</v>
      </c>
      <c r="I9" s="0" t="n">
        <v>1500</v>
      </c>
      <c r="J9" s="0" t="n">
        <f aca="false">H9-I9</f>
        <v>297500</v>
      </c>
      <c r="K9" s="0" t="n">
        <f aca="false">ROUND(J9/E9,6)</f>
        <v>129.347826</v>
      </c>
      <c r="L9" s="0" t="n">
        <f aca="false">ROUND(L12+K9,6)</f>
        <v>134.347826</v>
      </c>
      <c r="M9" s="0" t="n">
        <f aca="false">L9*E9</f>
        <v>308999.9998</v>
      </c>
      <c r="N9" s="0" t="n">
        <f aca="false">J9/F9</f>
        <v>64673.9130434783</v>
      </c>
      <c r="O9" s="0" t="n">
        <f aca="false">N9+M13</f>
        <v>67173.9130434783</v>
      </c>
      <c r="P9" s="0" t="n">
        <f aca="false">O9*F9</f>
        <v>309000</v>
      </c>
    </row>
    <row r="10" customFormat="false" ht="12.8" hidden="false" customHeight="false" outlineLevel="0" collapsed="false">
      <c r="F10" s="0" t="n">
        <f aca="false">SUM(F8:F9)</f>
        <v>7.2</v>
      </c>
      <c r="M10" s="1" t="n">
        <f aca="false">SUM(M8:M9)</f>
        <v>481999.9997</v>
      </c>
      <c r="N10" s="1"/>
      <c r="P10" s="1" t="n">
        <f aca="false">SUM(P8:P9)</f>
        <v>482000</v>
      </c>
    </row>
    <row r="11" customFormat="false" ht="12.8" hidden="false" customHeight="false" outlineLevel="0" collapsed="false">
      <c r="I11" s="0" t="s">
        <v>3</v>
      </c>
      <c r="J11" s="0" t="n">
        <f aca="false">SUM(J8:J9)</f>
        <v>464000</v>
      </c>
      <c r="L11" s="0" t="s">
        <v>13</v>
      </c>
      <c r="M11" s="0" t="s">
        <v>25</v>
      </c>
    </row>
    <row r="12" customFormat="false" ht="12.8" hidden="false" customHeight="false" outlineLevel="0" collapsed="false">
      <c r="I12" s="0" t="s">
        <v>14</v>
      </c>
      <c r="J12" s="0" t="n">
        <v>18000</v>
      </c>
      <c r="K12" s="0" t="s">
        <v>26</v>
      </c>
      <c r="L12" s="0" t="n">
        <f aca="false">J12/SUM(E8:E9)</f>
        <v>5</v>
      </c>
      <c r="M12" s="0" t="n">
        <f aca="false">(F8/F10*J12)/F8</f>
        <v>2500</v>
      </c>
    </row>
    <row r="13" customFormat="false" ht="12.8" hidden="false" customHeight="false" outlineLevel="0" collapsed="false">
      <c r="I13" s="0" t="s">
        <v>27</v>
      </c>
      <c r="J13" s="1" t="n">
        <f aca="false">SUM(J11:J12)</f>
        <v>482000</v>
      </c>
      <c r="K13" s="0" t="s">
        <v>28</v>
      </c>
      <c r="M13" s="0" t="n">
        <f aca="false">(F9/F10*J12)/F9</f>
        <v>2500</v>
      </c>
    </row>
    <row r="14" customFormat="false" ht="12.8" hidden="false" customHeight="false" outlineLevel="0" collapsed="false">
      <c r="E14" s="0" t="n">
        <f aca="false">E8+100</f>
        <v>1400</v>
      </c>
    </row>
    <row r="15" customFormat="false" ht="12.8" hidden="false" customHeight="false" outlineLevel="0" collapsed="false">
      <c r="E15" s="0" t="n">
        <f aca="false">E9+100</f>
        <v>2400</v>
      </c>
    </row>
    <row r="18" customFormat="false" ht="12.8" hidden="false" customHeight="false" outlineLevel="0" collapsed="false">
      <c r="N18" s="0" t="n">
        <f aca="false">ROUND(M10,0)</f>
        <v>482000</v>
      </c>
    </row>
    <row r="19" customFormat="false" ht="12.8" hidden="false" customHeight="false" outlineLevel="0" collapsed="false">
      <c r="I19" s="0" t="s">
        <v>16</v>
      </c>
      <c r="J19" s="0" t="n">
        <f aca="false">J13</f>
        <v>482000</v>
      </c>
    </row>
    <row r="20" customFormat="false" ht="12.8" hidden="false" customHeight="false" outlineLevel="0" collapsed="false">
      <c r="I20" s="0" t="s">
        <v>17</v>
      </c>
      <c r="K20" s="0" t="n">
        <f aca="false">J13</f>
        <v>482000</v>
      </c>
    </row>
    <row r="23" customFormat="false" ht="12.8" hidden="false" customHeight="false" outlineLevel="0" collapsed="false">
      <c r="M23" s="0" t="s">
        <v>31</v>
      </c>
      <c r="N23" s="0" t="s">
        <v>32</v>
      </c>
      <c r="O23" s="0" t="s">
        <v>33</v>
      </c>
      <c r="P23" s="0" t="s">
        <v>34</v>
      </c>
    </row>
    <row r="24" customFormat="false" ht="12.8" hidden="false" customHeight="false" outlineLevel="0" collapsed="false">
      <c r="M24" s="0" t="n">
        <f aca="false">J8/E14</f>
        <v>118.928571428571</v>
      </c>
      <c r="N24" s="0" t="n">
        <f aca="false">J12/SUM(E14:E15)</f>
        <v>4.73684210526316</v>
      </c>
      <c r="O24" s="0" t="n">
        <f aca="false">M24+N24</f>
        <v>123.665413533835</v>
      </c>
      <c r="P24" s="0" t="n">
        <f aca="false">O24*E14</f>
        <v>173131.578947368</v>
      </c>
    </row>
    <row r="25" customFormat="false" ht="12.8" hidden="false" customHeight="false" outlineLevel="0" collapsed="false">
      <c r="M25" s="0" t="n">
        <f aca="false">J9/E15</f>
        <v>123.958333333333</v>
      </c>
      <c r="N25" s="0" t="n">
        <f aca="false">J12/SUM(E14:E15)</f>
        <v>4.73684210526316</v>
      </c>
      <c r="O25" s="0" t="n">
        <f aca="false">M25+N25</f>
        <v>128.695175438597</v>
      </c>
      <c r="P25" s="0" t="n">
        <f aca="false">O25*E15</f>
        <v>308868.421052632</v>
      </c>
    </row>
    <row r="26" customFormat="false" ht="12.8" hidden="false" customHeight="false" outlineLevel="0" collapsed="false">
      <c r="J26" s="0" t="n">
        <v>1000</v>
      </c>
      <c r="K26" s="0" t="n">
        <f aca="false">K8*J26</f>
        <v>128076.923</v>
      </c>
      <c r="P26" s="0" t="n">
        <f aca="false">SUM(P24:P25)</f>
        <v>482000</v>
      </c>
    </row>
    <row r="27" customFormat="false" ht="12.8" hidden="false" customHeight="false" outlineLevel="0" collapsed="false">
      <c r="J27" s="0" t="n">
        <v>300</v>
      </c>
      <c r="K27" s="0" t="n">
        <f aca="false">K8*J27</f>
        <v>38423.0769</v>
      </c>
    </row>
    <row r="28" customFormat="false" ht="12.8" hidden="false" customHeight="false" outlineLevel="0" collapsed="false">
      <c r="K28" s="0" t="n">
        <f aca="false">SUM(K26:K27)</f>
        <v>166499.9999</v>
      </c>
    </row>
    <row r="33" customFormat="false" ht="12.8" hidden="false" customHeight="false" outlineLevel="0" collapsed="false">
      <c r="H33" s="0" t="n">
        <f aca="false">1000/400</f>
        <v>2.5</v>
      </c>
    </row>
    <row r="34" customFormat="false" ht="12.8" hidden="false" customHeight="false" outlineLevel="0" collapsed="false">
      <c r="H34" s="0" t="s">
        <v>35</v>
      </c>
      <c r="I34" s="2" t="s">
        <v>36</v>
      </c>
      <c r="J34" s="0" t="s">
        <v>37</v>
      </c>
      <c r="K34" s="0" t="s">
        <v>38</v>
      </c>
      <c r="L34" s="0" t="s">
        <v>39</v>
      </c>
      <c r="M34" s="0" t="s">
        <v>40</v>
      </c>
      <c r="N34" s="0" t="s">
        <v>41</v>
      </c>
      <c r="O34" s="0" t="s">
        <v>42</v>
      </c>
      <c r="P34" s="0" t="s">
        <v>43</v>
      </c>
    </row>
    <row r="35" customFormat="false" ht="12.8" hidden="false" customHeight="false" outlineLevel="0" collapsed="false">
      <c r="H35" s="0" t="n">
        <v>1.3</v>
      </c>
      <c r="I35" s="0" t="n">
        <f aca="false">H35*500</f>
        <v>650</v>
      </c>
      <c r="J35" s="0" t="n">
        <v>100</v>
      </c>
      <c r="K35" s="0" t="n">
        <v>3.3</v>
      </c>
      <c r="L35" s="0" t="n">
        <f aca="false">H35*K35</f>
        <v>4.29</v>
      </c>
      <c r="M35" s="0" t="n">
        <v>1000</v>
      </c>
      <c r="N35" s="0" t="n">
        <f aca="false">L35-M35</f>
        <v>-995.71</v>
      </c>
      <c r="O35" s="0" t="n">
        <f aca="false">ROUND(N35/(I35+J35),6)</f>
        <v>-1.327613</v>
      </c>
      <c r="P35" s="0" t="n">
        <f aca="false">O35+O37</f>
        <v>2.00572</v>
      </c>
    </row>
    <row r="37" customFormat="false" ht="12.8" hidden="false" customHeight="false" outlineLevel="0" collapsed="false">
      <c r="M37" s="0" t="s">
        <v>32</v>
      </c>
      <c r="N37" s="0" t="n">
        <v>2500</v>
      </c>
      <c r="O37" s="0" t="n">
        <f aca="false">ROUND(N37/(I35+J35),6)</f>
        <v>3.333333</v>
      </c>
      <c r="P37" s="0" t="n">
        <f aca="false">ROUND(P35*(I35+J35),2)</f>
        <v>1504.29</v>
      </c>
    </row>
    <row r="38" customFormat="false" ht="12.8" hidden="false" customHeight="false" outlineLevel="0" collapsed="false">
      <c r="N38" s="0" t="n">
        <f aca="false">N35+N37</f>
        <v>1504.29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2023-11-05T10:11:29Z</dcterms:created>
  <dc:creator/>
  <dc:description/>
  <dc:language>en-US</dc:language>
  <cp:lastModifiedBy/>
  <dcterms:modified xsi:type="dcterms:W3CDTF">2023-11-06T00:19:46Z</dcterms:modified>
  <cp:revision>2</cp:revision>
  <dc:subject/>
  <dc:title/>
</cp:coreProperties>
</file>