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5840"/>
  </bookViews>
  <sheets>
    <sheet name="исходные данные" sheetId="3" r:id="rId1"/>
    <sheet name="Прохождение" sheetId="2" r:id="rId2"/>
  </sheets>
  <definedNames>
    <definedName name="_xlnm._FilterDatabase" localSheetId="0" hidden="1">'исходные данные'!$B$2:$AC$152</definedName>
  </definedNames>
  <calcPr calcId="125725"/>
  <fileRecoveryPr repairLoad="1"/>
</workbook>
</file>

<file path=xl/calcChain.xml><?xml version="1.0" encoding="utf-8"?>
<calcChain xmlns="http://schemas.openxmlformats.org/spreadsheetml/2006/main">
  <c r="C31" i="3"/>
  <c r="V46" l="1"/>
  <c r="Q46"/>
  <c r="P46"/>
  <c r="N46"/>
  <c r="M46"/>
  <c r="V31"/>
  <c r="Q31"/>
  <c r="P31"/>
  <c r="N31"/>
  <c r="M31"/>
  <c r="L23" l="1"/>
  <c r="K23"/>
  <c r="AB38" l="1"/>
  <c r="AB23"/>
  <c r="L38"/>
  <c r="V45"/>
  <c r="V44"/>
  <c r="Q45"/>
  <c r="Q44"/>
  <c r="P45"/>
  <c r="N45"/>
  <c r="N44"/>
  <c r="P44"/>
  <c r="M45"/>
  <c r="M44"/>
  <c r="C26" l="1"/>
  <c r="C25"/>
  <c r="C20"/>
  <c r="M29"/>
  <c r="N29"/>
  <c r="P29"/>
  <c r="Q29"/>
  <c r="V29"/>
  <c r="M30"/>
  <c r="N30"/>
  <c r="P30"/>
  <c r="Q30"/>
  <c r="V30"/>
  <c r="H124" i="2" l="1"/>
  <c r="H125"/>
  <c r="H126"/>
  <c r="H127"/>
  <c r="H128"/>
  <c r="H129"/>
  <c r="H123"/>
  <c r="G123"/>
  <c r="G124"/>
  <c r="G125"/>
  <c r="G126"/>
  <c r="G127"/>
  <c r="G128"/>
  <c r="G129"/>
  <c r="G122"/>
  <c r="F107"/>
  <c r="F108"/>
  <c r="F109"/>
  <c r="F110"/>
  <c r="F111"/>
  <c r="F112"/>
  <c r="F113"/>
  <c r="F114"/>
  <c r="F115"/>
  <c r="F116"/>
  <c r="F117"/>
  <c r="F118"/>
  <c r="F119"/>
  <c r="F120"/>
  <c r="F121"/>
  <c r="F122"/>
  <c r="F106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04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02"/>
  <c r="H93"/>
  <c r="H94"/>
  <c r="H95"/>
  <c r="H96"/>
  <c r="H97"/>
  <c r="H98"/>
  <c r="H92"/>
  <c r="G92"/>
  <c r="G93"/>
  <c r="G94"/>
  <c r="G95"/>
  <c r="G96"/>
  <c r="G97"/>
  <c r="G98"/>
  <c r="G91"/>
  <c r="F76"/>
  <c r="F77"/>
  <c r="F78"/>
  <c r="F79"/>
  <c r="F80"/>
  <c r="F81"/>
  <c r="F82"/>
  <c r="F83"/>
  <c r="F84"/>
  <c r="F85"/>
  <c r="F86"/>
  <c r="F87"/>
  <c r="F88"/>
  <c r="F89"/>
  <c r="F90"/>
  <c r="F91"/>
  <c r="F75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73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71"/>
  <c r="H62"/>
  <c r="H63"/>
  <c r="H64"/>
  <c r="H65"/>
  <c r="H66"/>
  <c r="H67"/>
  <c r="H61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0"/>
  <c r="G61"/>
  <c r="G62"/>
  <c r="G63"/>
  <c r="G64"/>
  <c r="G65"/>
  <c r="G66"/>
  <c r="G67"/>
  <c r="G60"/>
  <c r="F45"/>
  <c r="F46"/>
  <c r="F47"/>
  <c r="F48"/>
  <c r="F49"/>
  <c r="F50"/>
  <c r="F51"/>
  <c r="F52"/>
  <c r="F53"/>
  <c r="F54"/>
  <c r="F55"/>
  <c r="F56"/>
  <c r="F57"/>
  <c r="F58"/>
  <c r="F59"/>
  <c r="F60"/>
  <c r="F44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42"/>
  <c r="D4" l="1"/>
  <c r="D5"/>
  <c r="D6"/>
  <c r="E6"/>
  <c r="D7"/>
  <c r="E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G24"/>
  <c r="D25"/>
  <c r="E25"/>
  <c r="G25"/>
  <c r="H25"/>
  <c r="D26"/>
  <c r="E26"/>
  <c r="G26"/>
  <c r="H26"/>
  <c r="D27"/>
  <c r="E27"/>
  <c r="G27"/>
  <c r="H27"/>
  <c r="D28"/>
  <c r="E28"/>
  <c r="G28"/>
  <c r="H28"/>
  <c r="D29"/>
  <c r="E29"/>
  <c r="G29"/>
  <c r="H29"/>
  <c r="D30"/>
  <c r="E30"/>
  <c r="G30"/>
  <c r="H30"/>
  <c r="D31"/>
  <c r="E31"/>
  <c r="G31"/>
  <c r="H31"/>
  <c r="M23" i="3"/>
  <c r="C23" l="1"/>
  <c r="K38"/>
  <c r="AA38" l="1"/>
  <c r="O38" s="1"/>
  <c r="O46" s="1"/>
  <c r="M38"/>
  <c r="R46" l="1"/>
  <c r="S46" s="1"/>
  <c r="T46" s="1"/>
  <c r="AA46"/>
  <c r="AB46" s="1"/>
  <c r="U46"/>
  <c r="U38"/>
  <c r="X38" s="1"/>
  <c r="O45"/>
  <c r="O44"/>
  <c r="R38"/>
  <c r="S38" s="1"/>
  <c r="T38" s="1"/>
  <c r="W46" l="1"/>
  <c r="Z46"/>
  <c r="Y46"/>
  <c r="X46"/>
  <c r="Y38"/>
  <c r="Z38"/>
  <c r="W38"/>
  <c r="R45"/>
  <c r="S45" s="1"/>
  <c r="T45" s="1"/>
  <c r="U45"/>
  <c r="AA45"/>
  <c r="AB45" s="1"/>
  <c r="R44"/>
  <c r="S44" s="1"/>
  <c r="T44" s="1"/>
  <c r="AA44"/>
  <c r="AB44" s="1"/>
  <c r="U44"/>
  <c r="Z44" l="1"/>
  <c r="X44"/>
  <c r="Y44"/>
  <c r="W44"/>
  <c r="W45"/>
  <c r="Y45"/>
  <c r="X45"/>
  <c r="Z45"/>
  <c r="C29"/>
  <c r="AA23"/>
  <c r="O23" s="1"/>
  <c r="R23" l="1"/>
  <c r="S23" s="1"/>
  <c r="T23" s="1"/>
  <c r="O31"/>
  <c r="C24"/>
  <c r="C28" s="1"/>
  <c r="C27" s="1"/>
  <c r="G99" s="1"/>
  <c r="I99" s="1"/>
  <c r="H99" s="1"/>
  <c r="AA29"/>
  <c r="AB29" s="1"/>
  <c r="O29"/>
  <c r="U23"/>
  <c r="Z23" s="1"/>
  <c r="O30"/>
  <c r="R31" l="1"/>
  <c r="S31" s="1"/>
  <c r="T31" s="1"/>
  <c r="AA31"/>
  <c r="AB31" s="1"/>
  <c r="U31"/>
  <c r="G113"/>
  <c r="I113" s="1"/>
  <c r="H113" s="1"/>
  <c r="G92"/>
  <c r="I92" s="1"/>
  <c r="H92" s="1"/>
  <c r="G133"/>
  <c r="I133" s="1"/>
  <c r="H133" s="1"/>
  <c r="G120"/>
  <c r="I120" s="1"/>
  <c r="H120" s="1"/>
  <c r="G43"/>
  <c r="I43" s="1"/>
  <c r="H43" s="1"/>
  <c r="G106"/>
  <c r="I106" s="1"/>
  <c r="H106" s="1"/>
  <c r="G128"/>
  <c r="I128" s="1"/>
  <c r="H128" s="1"/>
  <c r="G67"/>
  <c r="I67" s="1"/>
  <c r="H67" s="1"/>
  <c r="G145"/>
  <c r="I145" s="1"/>
  <c r="H145" s="1"/>
  <c r="G75"/>
  <c r="I75" s="1"/>
  <c r="H75" s="1"/>
  <c r="G101"/>
  <c r="I101" s="1"/>
  <c r="H101" s="1"/>
  <c r="G146"/>
  <c r="I146" s="1"/>
  <c r="H146" s="1"/>
  <c r="G108"/>
  <c r="I108" s="1"/>
  <c r="H108" s="1"/>
  <c r="G135"/>
  <c r="I135" s="1"/>
  <c r="H135" s="1"/>
  <c r="G27"/>
  <c r="I27" s="1"/>
  <c r="H27" s="1"/>
  <c r="G81"/>
  <c r="I81" s="1"/>
  <c r="H81" s="1"/>
  <c r="G74"/>
  <c r="I74" s="1"/>
  <c r="H74" s="1"/>
  <c r="G124"/>
  <c r="I124" s="1"/>
  <c r="H124" s="1"/>
  <c r="G22"/>
  <c r="I22" s="1"/>
  <c r="H22" s="1"/>
  <c r="G17"/>
  <c r="I17" s="1"/>
  <c r="H17" s="1"/>
  <c r="G49"/>
  <c r="I49" s="1"/>
  <c r="H49" s="1"/>
  <c r="G52"/>
  <c r="I52" s="1"/>
  <c r="H52" s="1"/>
  <c r="G118"/>
  <c r="I118" s="1"/>
  <c r="H118" s="1"/>
  <c r="G139"/>
  <c r="I139" s="1"/>
  <c r="H139" s="1"/>
  <c r="G83"/>
  <c r="I83" s="1"/>
  <c r="H83" s="1"/>
  <c r="G56"/>
  <c r="I56" s="1"/>
  <c r="H56" s="1"/>
  <c r="G86"/>
  <c r="I86" s="1"/>
  <c r="H86" s="1"/>
  <c r="G41"/>
  <c r="I41" s="1"/>
  <c r="H41" s="1"/>
  <c r="G122"/>
  <c r="I122" s="1"/>
  <c r="H122" s="1"/>
  <c r="G88"/>
  <c r="I88" s="1"/>
  <c r="H88" s="1"/>
  <c r="G46"/>
  <c r="I46" s="1"/>
  <c r="H46" s="1"/>
  <c r="G152"/>
  <c r="I152" s="1"/>
  <c r="H152" s="1"/>
  <c r="G58"/>
  <c r="I58" s="1"/>
  <c r="H58" s="1"/>
  <c r="G100"/>
  <c r="I100" s="1"/>
  <c r="H100" s="1"/>
  <c r="G13"/>
  <c r="I13" s="1"/>
  <c r="H13" s="1"/>
  <c r="G29"/>
  <c r="I29" s="1"/>
  <c r="H29" s="1"/>
  <c r="G4"/>
  <c r="I4" s="1"/>
  <c r="H4" s="1"/>
  <c r="G38"/>
  <c r="I38" s="1"/>
  <c r="H38" s="1"/>
  <c r="G69"/>
  <c r="I69" s="1"/>
  <c r="H69" s="1"/>
  <c r="G54"/>
  <c r="I54" s="1"/>
  <c r="H54" s="1"/>
  <c r="G70"/>
  <c r="I70" s="1"/>
  <c r="H70" s="1"/>
  <c r="G123"/>
  <c r="I123" s="1"/>
  <c r="H123" s="1"/>
  <c r="G136"/>
  <c r="I136" s="1"/>
  <c r="H136" s="1"/>
  <c r="G21"/>
  <c r="I21" s="1"/>
  <c r="H21" s="1"/>
  <c r="G37"/>
  <c r="I37" s="1"/>
  <c r="H37" s="1"/>
  <c r="G144"/>
  <c r="I144" s="1"/>
  <c r="H144" s="1"/>
  <c r="G87"/>
  <c r="I87" s="1"/>
  <c r="H87" s="1"/>
  <c r="G31"/>
  <c r="I31" s="1"/>
  <c r="H31" s="1"/>
  <c r="G132"/>
  <c r="I132" s="1"/>
  <c r="H132" s="1"/>
  <c r="G7"/>
  <c r="I7" s="1"/>
  <c r="H7" s="1"/>
  <c r="G112"/>
  <c r="I112" s="1"/>
  <c r="H112" s="1"/>
  <c r="G14"/>
  <c r="I14" s="1"/>
  <c r="H14" s="1"/>
  <c r="G76"/>
  <c r="I76" s="1"/>
  <c r="H76" s="1"/>
  <c r="G36"/>
  <c r="I36" s="1"/>
  <c r="H36" s="1"/>
  <c r="G32"/>
  <c r="I32" s="1"/>
  <c r="H32" s="1"/>
  <c r="G59"/>
  <c r="I59" s="1"/>
  <c r="H59" s="1"/>
  <c r="G137"/>
  <c r="I137" s="1"/>
  <c r="H137" s="1"/>
  <c r="G96"/>
  <c r="I96" s="1"/>
  <c r="H96" s="1"/>
  <c r="G45"/>
  <c r="I45" s="1"/>
  <c r="H45" s="1"/>
  <c r="G40"/>
  <c r="I40" s="1"/>
  <c r="H40" s="1"/>
  <c r="G47"/>
  <c r="I47" s="1"/>
  <c r="H47" s="1"/>
  <c r="G93"/>
  <c r="I93" s="1"/>
  <c r="H93" s="1"/>
  <c r="G150"/>
  <c r="I150" s="1"/>
  <c r="H150" s="1"/>
  <c r="G11"/>
  <c r="I11" s="1"/>
  <c r="H11" s="1"/>
  <c r="G60"/>
  <c r="I60" s="1"/>
  <c r="H60" s="1"/>
  <c r="G16"/>
  <c r="I16" s="1"/>
  <c r="H16" s="1"/>
  <c r="G15"/>
  <c r="I15" s="1"/>
  <c r="H15" s="1"/>
  <c r="G61"/>
  <c r="I61" s="1"/>
  <c r="H61" s="1"/>
  <c r="G18"/>
  <c r="I18" s="1"/>
  <c r="H18" s="1"/>
  <c r="G23"/>
  <c r="I23" s="1"/>
  <c r="H23" s="1"/>
  <c r="G116"/>
  <c r="I116" s="1"/>
  <c r="H116" s="1"/>
  <c r="G129"/>
  <c r="I129" s="1"/>
  <c r="H129" s="1"/>
  <c r="G33"/>
  <c r="I33" s="1"/>
  <c r="H33" s="1"/>
  <c r="G34"/>
  <c r="I34" s="1"/>
  <c r="H34" s="1"/>
  <c r="G148"/>
  <c r="I148" s="1"/>
  <c r="H148" s="1"/>
  <c r="G142"/>
  <c r="I142" s="1"/>
  <c r="H142" s="1"/>
  <c r="G44"/>
  <c r="I44" s="1"/>
  <c r="H44" s="1"/>
  <c r="G30"/>
  <c r="I30" s="1"/>
  <c r="H30" s="1"/>
  <c r="G12"/>
  <c r="I12" s="1"/>
  <c r="H12" s="1"/>
  <c r="G64"/>
  <c r="I64" s="1"/>
  <c r="H64" s="1"/>
  <c r="G62"/>
  <c r="I62" s="1"/>
  <c r="H62" s="1"/>
  <c r="G110"/>
  <c r="I110" s="1"/>
  <c r="H110" s="1"/>
  <c r="G5"/>
  <c r="I5" s="1"/>
  <c r="H5" s="1"/>
  <c r="G109"/>
  <c r="I109" s="1"/>
  <c r="H109" s="1"/>
  <c r="G53"/>
  <c r="I53" s="1"/>
  <c r="H53" s="1"/>
  <c r="G66"/>
  <c r="I66" s="1"/>
  <c r="H66" s="1"/>
  <c r="G28"/>
  <c r="I28" s="1"/>
  <c r="H28" s="1"/>
  <c r="G104"/>
  <c r="I104" s="1"/>
  <c r="H104" s="1"/>
  <c r="G107"/>
  <c r="I107" s="1"/>
  <c r="H107" s="1"/>
  <c r="G85"/>
  <c r="I85" s="1"/>
  <c r="H85" s="1"/>
  <c r="G111"/>
  <c r="I111" s="1"/>
  <c r="H111" s="1"/>
  <c r="G72"/>
  <c r="I72" s="1"/>
  <c r="H72" s="1"/>
  <c r="G57"/>
  <c r="I57" s="1"/>
  <c r="H57" s="1"/>
  <c r="G131"/>
  <c r="I131" s="1"/>
  <c r="H131" s="1"/>
  <c r="G140"/>
  <c r="I140" s="1"/>
  <c r="H140" s="1"/>
  <c r="G114"/>
  <c r="I114" s="1"/>
  <c r="H114" s="1"/>
  <c r="G79"/>
  <c r="I79" s="1"/>
  <c r="H79" s="1"/>
  <c r="G141"/>
  <c r="I141" s="1"/>
  <c r="H141" s="1"/>
  <c r="G127"/>
  <c r="I127" s="1"/>
  <c r="H127" s="1"/>
  <c r="G149"/>
  <c r="I149" s="1"/>
  <c r="H149" s="1"/>
  <c r="G98"/>
  <c r="I98" s="1"/>
  <c r="H98" s="1"/>
  <c r="G65"/>
  <c r="I65" s="1"/>
  <c r="H65" s="1"/>
  <c r="G130"/>
  <c r="I130" s="1"/>
  <c r="H130" s="1"/>
  <c r="G95"/>
  <c r="I95" s="1"/>
  <c r="H95" s="1"/>
  <c r="G102"/>
  <c r="I102" s="1"/>
  <c r="H102" s="1"/>
  <c r="G55"/>
  <c r="I55" s="1"/>
  <c r="H55" s="1"/>
  <c r="G24"/>
  <c r="I24" s="1"/>
  <c r="H24" s="1"/>
  <c r="G115"/>
  <c r="I115" s="1"/>
  <c r="H115" s="1"/>
  <c r="G125"/>
  <c r="I125" s="1"/>
  <c r="H125" s="1"/>
  <c r="G6"/>
  <c r="I6" s="1"/>
  <c r="H6" s="1"/>
  <c r="G8"/>
  <c r="I8" s="1"/>
  <c r="H8" s="1"/>
  <c r="G121"/>
  <c r="I121" s="1"/>
  <c r="H121" s="1"/>
  <c r="G68"/>
  <c r="I68" s="1"/>
  <c r="H68" s="1"/>
  <c r="G134"/>
  <c r="I134" s="1"/>
  <c r="H134" s="1"/>
  <c r="G71"/>
  <c r="I71" s="1"/>
  <c r="H71" s="1"/>
  <c r="G39"/>
  <c r="I39" s="1"/>
  <c r="H39" s="1"/>
  <c r="G42"/>
  <c r="I42" s="1"/>
  <c r="H42" s="1"/>
  <c r="G80"/>
  <c r="I80" s="1"/>
  <c r="H80" s="1"/>
  <c r="G138"/>
  <c r="I138" s="1"/>
  <c r="H138" s="1"/>
  <c r="G143"/>
  <c r="I143" s="1"/>
  <c r="H143" s="1"/>
  <c r="G97"/>
  <c r="I97" s="1"/>
  <c r="H97" s="1"/>
  <c r="G91"/>
  <c r="I91" s="1"/>
  <c r="H91" s="1"/>
  <c r="G84"/>
  <c r="I84" s="1"/>
  <c r="H84" s="1"/>
  <c r="G73"/>
  <c r="I73" s="1"/>
  <c r="H73" s="1"/>
  <c r="G78"/>
  <c r="I78" s="1"/>
  <c r="H78" s="1"/>
  <c r="G94"/>
  <c r="I94" s="1"/>
  <c r="H94" s="1"/>
  <c r="G151"/>
  <c r="I151" s="1"/>
  <c r="H151" s="1"/>
  <c r="G90"/>
  <c r="I90" s="1"/>
  <c r="H90" s="1"/>
  <c r="G20"/>
  <c r="I20" s="1"/>
  <c r="H20" s="1"/>
  <c r="G19"/>
  <c r="I19" s="1"/>
  <c r="H19" s="1"/>
  <c r="G105"/>
  <c r="I105" s="1"/>
  <c r="H105" s="1"/>
  <c r="G26"/>
  <c r="I26" s="1"/>
  <c r="H26" s="1"/>
  <c r="G89"/>
  <c r="I89" s="1"/>
  <c r="H89" s="1"/>
  <c r="G117"/>
  <c r="I117" s="1"/>
  <c r="H117" s="1"/>
  <c r="G77"/>
  <c r="I77" s="1"/>
  <c r="H77" s="1"/>
  <c r="G82"/>
  <c r="I82" s="1"/>
  <c r="H82" s="1"/>
  <c r="G126"/>
  <c r="I126" s="1"/>
  <c r="H126" s="1"/>
  <c r="G9"/>
  <c r="I9" s="1"/>
  <c r="H9" s="1"/>
  <c r="G50"/>
  <c r="I50" s="1"/>
  <c r="H50" s="1"/>
  <c r="G10"/>
  <c r="I10" s="1"/>
  <c r="H10" s="1"/>
  <c r="G48"/>
  <c r="I48" s="1"/>
  <c r="H48" s="1"/>
  <c r="G25"/>
  <c r="I25" s="1"/>
  <c r="H25" s="1"/>
  <c r="G119"/>
  <c r="I119" s="1"/>
  <c r="H119" s="1"/>
  <c r="G51"/>
  <c r="I51" s="1"/>
  <c r="H51" s="1"/>
  <c r="G103"/>
  <c r="I103" s="1"/>
  <c r="H103" s="1"/>
  <c r="G35"/>
  <c r="I35" s="1"/>
  <c r="H35" s="1"/>
  <c r="G147"/>
  <c r="I147" s="1"/>
  <c r="H147" s="1"/>
  <c r="G63"/>
  <c r="I63" s="1"/>
  <c r="H63" s="1"/>
  <c r="G3"/>
  <c r="I3" s="1"/>
  <c r="H3" s="1"/>
  <c r="U30"/>
  <c r="AA30"/>
  <c r="AB30" s="1"/>
  <c r="R30"/>
  <c r="S30" s="1"/>
  <c r="T30" s="1"/>
  <c r="R29"/>
  <c r="S29" s="1"/>
  <c r="T29" s="1"/>
  <c r="U29"/>
  <c r="X23"/>
  <c r="W23"/>
  <c r="Y23"/>
  <c r="W31" l="1"/>
  <c r="Z31"/>
  <c r="X31"/>
  <c r="Y31"/>
  <c r="X29"/>
  <c r="W29"/>
  <c r="Y29"/>
  <c r="Z29"/>
  <c r="Z30"/>
  <c r="W30"/>
  <c r="X30"/>
  <c r="Y30"/>
</calcChain>
</file>

<file path=xl/sharedStrings.xml><?xml version="1.0" encoding="utf-8"?>
<sst xmlns="http://schemas.openxmlformats.org/spreadsheetml/2006/main" count="316" uniqueCount="101">
  <si>
    <t>R(m)</t>
  </si>
  <si>
    <t>E(MeV/n)</t>
  </si>
  <si>
    <t>Тл</t>
  </si>
  <si>
    <t>m</t>
  </si>
  <si>
    <t>MHz</t>
  </si>
  <si>
    <t>MeV</t>
  </si>
  <si>
    <t>Вт</t>
  </si>
  <si>
    <t>Ion=</t>
  </si>
  <si>
    <t>A=</t>
  </si>
  <si>
    <t>Z=</t>
  </si>
  <si>
    <t>A/Z=</t>
  </si>
  <si>
    <t>F=</t>
  </si>
  <si>
    <r>
      <t>R</t>
    </r>
    <r>
      <rPr>
        <b/>
        <i/>
        <vertAlign val="subscript"/>
        <sz val="12"/>
        <rFont val="Times New Roman"/>
        <family val="1"/>
        <charset val="204"/>
      </rPr>
      <t>extr</t>
    </r>
    <r>
      <rPr>
        <b/>
        <i/>
        <sz val="12"/>
        <rFont val="Times New Roman"/>
        <family val="1"/>
        <charset val="204"/>
      </rPr>
      <t>=</t>
    </r>
  </si>
  <si>
    <t>HARM=</t>
  </si>
  <si>
    <r>
      <t>В</t>
    </r>
    <r>
      <rPr>
        <b/>
        <i/>
        <vertAlign val="subscript"/>
        <sz val="12"/>
        <rFont val="Times New Roman"/>
        <family val="1"/>
        <charset val="204"/>
      </rPr>
      <t>0</t>
    </r>
    <r>
      <rPr>
        <b/>
        <i/>
        <sz val="12"/>
        <rFont val="Times New Roman"/>
        <family val="1"/>
        <charset val="204"/>
      </rPr>
      <t>=</t>
    </r>
  </si>
  <si>
    <t>кГс</t>
  </si>
  <si>
    <t>E=</t>
  </si>
  <si>
    <t>E/n=</t>
  </si>
  <si>
    <t>MeV/n</t>
  </si>
  <si>
    <t>I=</t>
  </si>
  <si>
    <t>µА</t>
  </si>
  <si>
    <t>Исходные данные</t>
  </si>
  <si>
    <t>E(MeV)</t>
  </si>
  <si>
    <t>если прохождение по трассе меньше 90%, то прохождеине плохое</t>
  </si>
  <si>
    <t>если прохождение через ESD меньше 75%, то прохождение плохое</t>
  </si>
  <si>
    <t>если прохождение по циклотрону меньше 80%, то прохождение плохое</t>
  </si>
  <si>
    <t>T3FC7</t>
  </si>
  <si>
    <t>T3FC6</t>
  </si>
  <si>
    <t>T3FC5</t>
  </si>
  <si>
    <t>T3FC4</t>
  </si>
  <si>
    <t>T3FC3</t>
  </si>
  <si>
    <t>T0FC2</t>
  </si>
  <si>
    <t>T0FC1</t>
  </si>
  <si>
    <t>RP2_1770</t>
  </si>
  <si>
    <t>RP2_1700</t>
  </si>
  <si>
    <t>RP2_1600</t>
  </si>
  <si>
    <t>RP2_1500</t>
  </si>
  <si>
    <t>RP2_1400</t>
  </si>
  <si>
    <t>RP2_1300</t>
  </si>
  <si>
    <t>RP2_1200</t>
  </si>
  <si>
    <t>RP2_1100</t>
  </si>
  <si>
    <t>RP2_1000</t>
  </si>
  <si>
    <t>RP2_900</t>
  </si>
  <si>
    <t>RP2_800</t>
  </si>
  <si>
    <t>RP2_700</t>
  </si>
  <si>
    <t>RP2_600</t>
  </si>
  <si>
    <t>RP2_500</t>
  </si>
  <si>
    <t>RP2_400</t>
  </si>
  <si>
    <t>RP2_300</t>
  </si>
  <si>
    <t>RP2_263</t>
  </si>
  <si>
    <t>CST1</t>
  </si>
  <si>
    <t>IFC3</t>
  </si>
  <si>
    <t>IFC2</t>
  </si>
  <si>
    <t>IFC1</t>
  </si>
  <si>
    <t>Прохождение по трассе</t>
  </si>
  <si>
    <t>Прохождение через ESD</t>
  </si>
  <si>
    <t xml:space="preserve">Прохождение по циклотрону </t>
  </si>
  <si>
    <t>Прохождение 48Са</t>
  </si>
  <si>
    <t>Полное прохождение</t>
  </si>
  <si>
    <t>I(mkA)</t>
  </si>
  <si>
    <t>Pпучка=</t>
  </si>
  <si>
    <t>P на пробнике =</t>
  </si>
  <si>
    <t>Без банчера</t>
  </si>
  <si>
    <t>1-я гармоника</t>
  </si>
  <si>
    <t>1+2 гармоники</t>
  </si>
  <si>
    <t>1+2+3 гармоники</t>
  </si>
  <si>
    <r>
      <t>12C</t>
    </r>
    <r>
      <rPr>
        <b/>
        <vertAlign val="superscript"/>
        <sz val="12"/>
        <color rgb="FFC00000"/>
        <rFont val="Times New Roman"/>
        <family val="1"/>
        <charset val="204"/>
      </rPr>
      <t>2+</t>
    </r>
  </si>
  <si>
    <r>
      <t>14N</t>
    </r>
    <r>
      <rPr>
        <b/>
        <vertAlign val="superscript"/>
        <sz val="12"/>
        <color rgb="FFC00000"/>
        <rFont val="Times New Roman"/>
        <family val="1"/>
        <charset val="204"/>
      </rPr>
      <t>3+</t>
    </r>
  </si>
  <si>
    <t>MeV/u</t>
  </si>
  <si>
    <t>kV</t>
  </si>
  <si>
    <r>
      <t>±</t>
    </r>
    <r>
      <rPr>
        <b/>
        <sz val="11"/>
        <color rgb="FF365F91"/>
        <rFont val="Times New Roman"/>
        <family val="1"/>
        <charset val="204"/>
      </rPr>
      <t xml:space="preserve"> kV</t>
    </r>
  </si>
  <si>
    <t>A</t>
  </si>
  <si>
    <t>T</t>
  </si>
  <si>
    <t>kGs</t>
  </si>
  <si>
    <t>cm</t>
  </si>
  <si>
    <t>E</t>
  </si>
  <si>
    <t>E/n</t>
  </si>
  <si>
    <r>
      <t>U</t>
    </r>
    <r>
      <rPr>
        <b/>
        <vertAlign val="subscript"/>
        <sz val="12"/>
        <color rgb="FF365F91"/>
        <rFont val="Times New Roman"/>
        <family val="1"/>
        <charset val="204"/>
      </rPr>
      <t>defl</t>
    </r>
  </si>
  <si>
    <r>
      <t>U</t>
    </r>
    <r>
      <rPr>
        <b/>
        <vertAlign val="subscript"/>
        <sz val="12"/>
        <color rgb="FF365F91"/>
        <rFont val="Times New Roman"/>
        <family val="1"/>
        <charset val="204"/>
      </rPr>
      <t>infl</t>
    </r>
  </si>
  <si>
    <r>
      <t>U</t>
    </r>
    <r>
      <rPr>
        <b/>
        <vertAlign val="subscript"/>
        <sz val="12"/>
        <color rgb="FF365F91"/>
        <rFont val="Times New Roman"/>
        <family val="1"/>
        <charset val="204"/>
      </rPr>
      <t>bender</t>
    </r>
  </si>
  <si>
    <r>
      <t>U</t>
    </r>
    <r>
      <rPr>
        <b/>
        <vertAlign val="subscript"/>
        <sz val="12"/>
        <color rgb="FF365F91"/>
        <rFont val="Times New Roman"/>
        <family val="1"/>
        <charset val="204"/>
      </rPr>
      <t>IAT</t>
    </r>
  </si>
  <si>
    <r>
      <t>U</t>
    </r>
    <r>
      <rPr>
        <b/>
        <vertAlign val="subscript"/>
        <sz val="12"/>
        <color rgb="FF365F91"/>
        <rFont val="Times New Roman"/>
        <family val="1"/>
        <charset val="204"/>
      </rPr>
      <t>ECR</t>
    </r>
  </si>
  <si>
    <r>
      <t>U</t>
    </r>
    <r>
      <rPr>
        <b/>
        <vertAlign val="subscript"/>
        <sz val="12"/>
        <color rgb="FF365F91"/>
        <rFont val="Times New Roman"/>
        <family val="1"/>
        <charset val="204"/>
      </rPr>
      <t>inj</t>
    </r>
  </si>
  <si>
    <r>
      <t>I</t>
    </r>
    <r>
      <rPr>
        <b/>
        <vertAlign val="subscript"/>
        <sz val="12"/>
        <color rgb="FF365F91"/>
        <rFont val="Times New Roman"/>
        <family val="1"/>
        <charset val="204"/>
      </rPr>
      <t>m</t>
    </r>
    <r>
      <rPr>
        <b/>
        <sz val="12"/>
        <color rgb="FF365F91"/>
        <rFont val="Times New Roman"/>
        <family val="1"/>
        <charset val="204"/>
      </rPr>
      <t xml:space="preserve"> </t>
    </r>
  </si>
  <si>
    <r>
      <t>В</t>
    </r>
    <r>
      <rPr>
        <b/>
        <vertAlign val="subscript"/>
        <sz val="12"/>
        <color rgb="FF365F91"/>
        <rFont val="Times New Roman"/>
        <family val="1"/>
        <charset val="204"/>
      </rPr>
      <t>0</t>
    </r>
  </si>
  <si>
    <r>
      <t>R</t>
    </r>
    <r>
      <rPr>
        <b/>
        <vertAlign val="subscript"/>
        <sz val="12"/>
        <color rgb="FF365F91"/>
        <rFont val="Times New Roman"/>
        <family val="1"/>
        <charset val="204"/>
      </rPr>
      <t>m</t>
    </r>
  </si>
  <si>
    <t>HARM</t>
  </si>
  <si>
    <t>F</t>
  </si>
  <si>
    <r>
      <t>R</t>
    </r>
    <r>
      <rPr>
        <b/>
        <vertAlign val="subscript"/>
        <sz val="12"/>
        <color rgb="FF365F91"/>
        <rFont val="Times New Roman"/>
        <family val="1"/>
        <charset val="204"/>
      </rPr>
      <t>extr</t>
    </r>
  </si>
  <si>
    <t>A/Z</t>
  </si>
  <si>
    <t>Z</t>
  </si>
  <si>
    <t>ION</t>
  </si>
  <si>
    <r>
      <t>52Cr</t>
    </r>
    <r>
      <rPr>
        <b/>
        <vertAlign val="superscript"/>
        <sz val="12"/>
        <color rgb="FFC00000"/>
        <rFont val="Times New Roman"/>
        <family val="1"/>
        <charset val="204"/>
      </rPr>
      <t>12+</t>
    </r>
  </si>
  <si>
    <t>Ускоряемый ион (инфлектор типа А)</t>
  </si>
  <si>
    <t>Ускоряемый ион (инфлектор типа В)</t>
  </si>
  <si>
    <t>Ион, который находится в том же пике что и ускоряемый (инфлектор типа В)</t>
  </si>
  <si>
    <t>Ион, который находится в том же пике что и ускоряемый (инфлектор типа А)</t>
  </si>
  <si>
    <t xml:space="preserve"> </t>
  </si>
  <si>
    <r>
      <t>Imaх(</t>
    </r>
    <r>
      <rPr>
        <b/>
        <sz val="12"/>
        <color theme="1"/>
        <rFont val="Times New Roman"/>
        <family val="1"/>
        <charset val="204"/>
      </rPr>
      <t>µ</t>
    </r>
    <r>
      <rPr>
        <b/>
        <i/>
        <sz val="12"/>
        <color theme="1"/>
        <rFont val="Times New Roman"/>
        <family val="1"/>
        <charset val="204"/>
      </rPr>
      <t>A)</t>
    </r>
  </si>
  <si>
    <t>16O3+</t>
  </si>
  <si>
    <r>
      <t>48Cа</t>
    </r>
    <r>
      <rPr>
        <b/>
        <vertAlign val="superscript"/>
        <sz val="12"/>
        <color rgb="FFC00000"/>
        <rFont val="Times New Roman"/>
        <family val="1"/>
        <charset val="204"/>
      </rPr>
      <t>10+</t>
    </r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</si>
</sst>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0.000"/>
  </numFmts>
  <fonts count="2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vertAlign val="subscript"/>
      <sz val="12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vertAlign val="subscript"/>
      <sz val="12"/>
      <color rgb="FFC00000"/>
      <name val="Times New Roman"/>
      <family val="1"/>
      <charset val="204"/>
    </font>
    <font>
      <b/>
      <vertAlign val="superscript"/>
      <sz val="12"/>
      <color rgb="FFC00000"/>
      <name val="Times New Roman"/>
      <family val="1"/>
      <charset val="204"/>
    </font>
    <font>
      <b/>
      <sz val="11"/>
      <color rgb="FF365F91"/>
      <name val="Times New Roman"/>
      <family val="1"/>
      <charset val="204"/>
    </font>
    <font>
      <b/>
      <sz val="11"/>
      <color rgb="FF365F91"/>
      <name val="Symbol"/>
      <family val="1"/>
      <charset val="2"/>
    </font>
    <font>
      <b/>
      <sz val="12"/>
      <color rgb="FF365F91"/>
      <name val="Times New Roman"/>
      <family val="1"/>
      <charset val="204"/>
    </font>
    <font>
      <b/>
      <vertAlign val="subscript"/>
      <sz val="12"/>
      <color rgb="FF365F9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 wrapText="1"/>
    </xf>
    <xf numFmtId="0" fontId="3" fillId="0" borderId="12" xfId="0" applyFont="1" applyBorder="1"/>
    <xf numFmtId="0" fontId="6" fillId="0" borderId="2" xfId="0" applyFont="1" applyFill="1" applyBorder="1" applyAlignment="1">
      <alignment horizontal="right" vertical="center" wrapText="1"/>
    </xf>
    <xf numFmtId="0" fontId="3" fillId="0" borderId="12" xfId="0" applyFont="1" applyFill="1" applyBorder="1"/>
    <xf numFmtId="0" fontId="6" fillId="0" borderId="14" xfId="0" applyFont="1" applyFill="1" applyBorder="1" applyAlignment="1">
      <alignment horizontal="right" vertical="center" wrapText="1"/>
    </xf>
    <xf numFmtId="0" fontId="3" fillId="0" borderId="17" xfId="0" applyFont="1" applyFill="1" applyBorder="1"/>
    <xf numFmtId="0" fontId="6" fillId="0" borderId="5" xfId="0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center"/>
    </xf>
    <xf numFmtId="2" fontId="9" fillId="0" borderId="0" xfId="0" applyNumberFormat="1" applyFont="1" applyAlignment="1">
      <alignment horizontal="center"/>
    </xf>
    <xf numFmtId="0" fontId="3" fillId="0" borderId="19" xfId="0" applyFont="1" applyBorder="1"/>
    <xf numFmtId="0" fontId="1" fillId="0" borderId="0" xfId="0" applyFont="1" applyAlignment="1">
      <alignment wrapText="1"/>
    </xf>
    <xf numFmtId="0" fontId="2" fillId="3" borderId="6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0" fontId="1" fillId="3" borderId="1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0" fontId="1" fillId="3" borderId="8" xfId="0" applyNumberFormat="1" applyFont="1" applyFill="1" applyBorder="1" applyAlignment="1">
      <alignment horizontal="center" vertical="center"/>
    </xf>
    <xf numFmtId="10" fontId="1" fillId="3" borderId="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0" fontId="1" fillId="3" borderId="21" xfId="0" applyNumberFormat="1" applyFont="1" applyFill="1" applyBorder="1" applyAlignment="1">
      <alignment horizontal="center" vertical="center"/>
    </xf>
    <xf numFmtId="10" fontId="1" fillId="3" borderId="20" xfId="0" applyNumberFormat="1" applyFont="1" applyFill="1" applyBorder="1" applyAlignment="1">
      <alignment horizontal="center" vertical="center"/>
    </xf>
    <xf numFmtId="0" fontId="3" fillId="4" borderId="15" xfId="0" applyFont="1" applyFill="1" applyBorder="1"/>
    <xf numFmtId="0" fontId="3" fillId="4" borderId="16" xfId="0" applyFont="1" applyFill="1" applyBorder="1"/>
    <xf numFmtId="0" fontId="3" fillId="4" borderId="9" xfId="0" applyFont="1" applyFill="1" applyBorder="1"/>
    <xf numFmtId="0" fontId="3" fillId="4" borderId="12" xfId="0" applyFont="1" applyFill="1" applyBorder="1"/>
    <xf numFmtId="0" fontId="1" fillId="0" borderId="0" xfId="0" applyFont="1"/>
    <xf numFmtId="0" fontId="10" fillId="3" borderId="8" xfId="0" applyFont="1" applyFill="1" applyBorder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10" fillId="3" borderId="22" xfId="0" applyFont="1" applyFill="1" applyBorder="1"/>
    <xf numFmtId="0" fontId="2" fillId="3" borderId="2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11" fillId="3" borderId="8" xfId="0" applyFont="1" applyFill="1" applyBorder="1"/>
    <xf numFmtId="2" fontId="1" fillId="6" borderId="29" xfId="0" applyNumberFormat="1" applyFont="1" applyFill="1" applyBorder="1" applyAlignment="1">
      <alignment horizontal="center" vertical="center"/>
    </xf>
    <xf numFmtId="2" fontId="1" fillId="6" borderId="30" xfId="0" applyNumberFormat="1" applyFont="1" applyFill="1" applyBorder="1" applyAlignment="1">
      <alignment horizontal="center" vertical="center" wrapText="1"/>
    </xf>
    <xf numFmtId="2" fontId="1" fillId="6" borderId="25" xfId="0" applyNumberFormat="1" applyFont="1" applyFill="1" applyBorder="1" applyAlignment="1">
      <alignment horizontal="center" vertical="center"/>
    </xf>
    <xf numFmtId="165" fontId="1" fillId="6" borderId="25" xfId="0" applyNumberFormat="1" applyFont="1" applyFill="1" applyBorder="1" applyAlignment="1">
      <alignment horizontal="center" vertical="center"/>
    </xf>
    <xf numFmtId="1" fontId="1" fillId="6" borderId="25" xfId="0" applyNumberFormat="1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center" vertical="center" wrapText="1"/>
    </xf>
    <xf numFmtId="0" fontId="16" fillId="6" borderId="32" xfId="0" applyFont="1" applyFill="1" applyBorder="1" applyAlignment="1">
      <alignment horizontal="center" vertical="center" wrapText="1"/>
    </xf>
    <xf numFmtId="0" fontId="17" fillId="6" borderId="32" xfId="0" applyFont="1" applyFill="1" applyBorder="1" applyAlignment="1">
      <alignment horizontal="center" vertical="center" wrapText="1"/>
    </xf>
    <xf numFmtId="0" fontId="15" fillId="6" borderId="25" xfId="0" applyFont="1" applyFill="1" applyBorder="1" applyAlignment="1">
      <alignment horizontal="center" vertical="center" wrapText="1"/>
    </xf>
    <xf numFmtId="2" fontId="3" fillId="4" borderId="9" xfId="0" applyNumberFormat="1" applyFont="1" applyFill="1" applyBorder="1"/>
    <xf numFmtId="2" fontId="3" fillId="0" borderId="9" xfId="0" applyNumberFormat="1" applyFont="1" applyBorder="1"/>
    <xf numFmtId="2" fontId="3" fillId="4" borderId="15" xfId="0" applyNumberFormat="1" applyFont="1" applyFill="1" applyBorder="1"/>
    <xf numFmtId="0" fontId="17" fillId="6" borderId="28" xfId="0" applyFont="1" applyFill="1" applyBorder="1" applyAlignment="1">
      <alignment horizontal="center" vertical="center" wrapText="1"/>
    </xf>
    <xf numFmtId="0" fontId="17" fillId="6" borderId="31" xfId="0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0" fillId="0" borderId="0" xfId="0" applyFont="1"/>
    <xf numFmtId="166" fontId="1" fillId="6" borderId="25" xfId="0" applyNumberFormat="1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7" fillId="6" borderId="30" xfId="0" applyFont="1" applyFill="1" applyBorder="1" applyAlignment="1">
      <alignment horizontal="center" vertical="center" wrapText="1"/>
    </xf>
    <xf numFmtId="0" fontId="16" fillId="6" borderId="30" xfId="0" applyFont="1" applyFill="1" applyBorder="1" applyAlignment="1">
      <alignment horizontal="center" vertical="center" wrapText="1"/>
    </xf>
    <xf numFmtId="1" fontId="12" fillId="6" borderId="30" xfId="0" applyNumberFormat="1" applyFont="1" applyFill="1" applyBorder="1" applyAlignment="1">
      <alignment horizontal="center" vertical="center" wrapText="1"/>
    </xf>
    <xf numFmtId="2" fontId="12" fillId="6" borderId="30" xfId="0" applyNumberFormat="1" applyFont="1" applyFill="1" applyBorder="1" applyAlignment="1">
      <alignment horizontal="center" vertical="center" wrapText="1"/>
    </xf>
    <xf numFmtId="165" fontId="12" fillId="6" borderId="30" xfId="0" applyNumberFormat="1" applyFont="1" applyFill="1" applyBorder="1" applyAlignment="1">
      <alignment horizontal="center" vertical="center" wrapText="1"/>
    </xf>
    <xf numFmtId="164" fontId="1" fillId="6" borderId="30" xfId="0" applyNumberFormat="1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vertical="center"/>
    </xf>
    <xf numFmtId="2" fontId="19" fillId="6" borderId="25" xfId="0" applyNumberFormat="1" applyFont="1" applyFill="1" applyBorder="1" applyAlignment="1">
      <alignment vertical="center"/>
    </xf>
    <xf numFmtId="0" fontId="1" fillId="8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2" fontId="3" fillId="4" borderId="9" xfId="0" applyNumberFormat="1" applyFont="1" applyFill="1" applyBorder="1" applyAlignment="1">
      <alignment horizontal="center"/>
    </xf>
    <xf numFmtId="2" fontId="3" fillId="4" borderId="12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</cellXfs>
  <cellStyles count="1">
    <cellStyle name="Обычный" xfId="0" builtinId="0"/>
  </cellStyles>
  <dxfs count="55"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gradientFill degree="13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lightDown">
          <fgColor theme="4" tint="-0.24994659260841701"/>
          <bgColor theme="4" tint="0.39994506668294322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lightDown">
          <fgColor theme="4" tint="-0.24994659260841701"/>
          <bgColor theme="4" tint="0.39994506668294322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 patternType="lightDown">
          <fgColor theme="4" tint="-0.24994659260841701"/>
          <bgColor theme="4" tint="0.39994506668294322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 patternType="lightDown">
          <fgColor theme="4" tint="-0.24994659260841701"/>
          <bgColor theme="4" tint="0.39994506668294322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 patternType="lightDown">
          <fgColor theme="4" tint="-0.24994659260841701"/>
          <bgColor theme="4" tint="0.39994506668294322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70C0F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Энергии от радиуса</a:t>
            </a:r>
            <a:endParaRPr lang="ru-RU"/>
          </a:p>
        </c:rich>
      </c:tx>
      <c:layout>
        <c:manualLayout>
          <c:xMode val="edge"/>
          <c:yMode val="edge"/>
          <c:x val="0.35548974569782688"/>
          <c:y val="4.1666666666666664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'исходные данные'!$F$3:$F$152</c:f>
              <c:numCache>
                <c:formatCode>General</c:formatCode>
                <c:ptCount val="150"/>
                <c:pt idx="0">
                  <c:v>0.26300000000000001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</c:v>
                </c:pt>
                <c:pt idx="7">
                  <c:v>0.36</c:v>
                </c:pt>
                <c:pt idx="8">
                  <c:v>0.37</c:v>
                </c:pt>
                <c:pt idx="9">
                  <c:v>0.38</c:v>
                </c:pt>
                <c:pt idx="10">
                  <c:v>0.39</c:v>
                </c:pt>
                <c:pt idx="11">
                  <c:v>0.4</c:v>
                </c:pt>
                <c:pt idx="12">
                  <c:v>0.41</c:v>
                </c:pt>
                <c:pt idx="13">
                  <c:v>0.42</c:v>
                </c:pt>
                <c:pt idx="14">
                  <c:v>0.43</c:v>
                </c:pt>
                <c:pt idx="15">
                  <c:v>0.44</c:v>
                </c:pt>
                <c:pt idx="16">
                  <c:v>0.45</c:v>
                </c:pt>
                <c:pt idx="17">
                  <c:v>0.46</c:v>
                </c:pt>
                <c:pt idx="18">
                  <c:v>0.47</c:v>
                </c:pt>
                <c:pt idx="19">
                  <c:v>0.48</c:v>
                </c:pt>
                <c:pt idx="20">
                  <c:v>0.49</c:v>
                </c:pt>
                <c:pt idx="21">
                  <c:v>0.5</c:v>
                </c:pt>
                <c:pt idx="22">
                  <c:v>0.51</c:v>
                </c:pt>
                <c:pt idx="23">
                  <c:v>0.52</c:v>
                </c:pt>
                <c:pt idx="24">
                  <c:v>0.53</c:v>
                </c:pt>
                <c:pt idx="25">
                  <c:v>0.54</c:v>
                </c:pt>
                <c:pt idx="26">
                  <c:v>0.55000000000000004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</c:v>
                </c:pt>
                <c:pt idx="32">
                  <c:v>0.61</c:v>
                </c:pt>
                <c:pt idx="33">
                  <c:v>0.62</c:v>
                </c:pt>
                <c:pt idx="34">
                  <c:v>0.63</c:v>
                </c:pt>
                <c:pt idx="35">
                  <c:v>0.64</c:v>
                </c:pt>
                <c:pt idx="36">
                  <c:v>0.65</c:v>
                </c:pt>
                <c:pt idx="37">
                  <c:v>0.66</c:v>
                </c:pt>
                <c:pt idx="38">
                  <c:v>0.67</c:v>
                </c:pt>
                <c:pt idx="39">
                  <c:v>0.68</c:v>
                </c:pt>
                <c:pt idx="40">
                  <c:v>0.69</c:v>
                </c:pt>
                <c:pt idx="41">
                  <c:v>0.7</c:v>
                </c:pt>
                <c:pt idx="42">
                  <c:v>0.71</c:v>
                </c:pt>
                <c:pt idx="43">
                  <c:v>0.72</c:v>
                </c:pt>
                <c:pt idx="44">
                  <c:v>0.73</c:v>
                </c:pt>
                <c:pt idx="45">
                  <c:v>0.74</c:v>
                </c:pt>
                <c:pt idx="46">
                  <c:v>0.75</c:v>
                </c:pt>
                <c:pt idx="47">
                  <c:v>0.76</c:v>
                </c:pt>
                <c:pt idx="48">
                  <c:v>0.77</c:v>
                </c:pt>
                <c:pt idx="49">
                  <c:v>0.78</c:v>
                </c:pt>
                <c:pt idx="50">
                  <c:v>0.79</c:v>
                </c:pt>
                <c:pt idx="51">
                  <c:v>0.8</c:v>
                </c:pt>
                <c:pt idx="52">
                  <c:v>0.81</c:v>
                </c:pt>
                <c:pt idx="53">
                  <c:v>0.82</c:v>
                </c:pt>
                <c:pt idx="54">
                  <c:v>0.83</c:v>
                </c:pt>
                <c:pt idx="55">
                  <c:v>0.84</c:v>
                </c:pt>
                <c:pt idx="56">
                  <c:v>0.85</c:v>
                </c:pt>
                <c:pt idx="57">
                  <c:v>0.86</c:v>
                </c:pt>
                <c:pt idx="58">
                  <c:v>0.87000000000000099</c:v>
                </c:pt>
                <c:pt idx="59">
                  <c:v>0.880000000000001</c:v>
                </c:pt>
                <c:pt idx="60">
                  <c:v>0.89000000000000101</c:v>
                </c:pt>
                <c:pt idx="61">
                  <c:v>0.90000000000000102</c:v>
                </c:pt>
                <c:pt idx="62">
                  <c:v>0.91000000000000103</c:v>
                </c:pt>
                <c:pt idx="63">
                  <c:v>0.92000000000000104</c:v>
                </c:pt>
                <c:pt idx="64">
                  <c:v>0.93000000000000105</c:v>
                </c:pt>
                <c:pt idx="65">
                  <c:v>0.94000000000000095</c:v>
                </c:pt>
                <c:pt idx="66">
                  <c:v>0.95000000000000095</c:v>
                </c:pt>
                <c:pt idx="67">
                  <c:v>0.96000000000000096</c:v>
                </c:pt>
                <c:pt idx="68">
                  <c:v>0.97000000000000097</c:v>
                </c:pt>
                <c:pt idx="69">
                  <c:v>0.98000000000000098</c:v>
                </c:pt>
                <c:pt idx="70">
                  <c:v>0.99000000000000099</c:v>
                </c:pt>
                <c:pt idx="71">
                  <c:v>1</c:v>
                </c:pt>
                <c:pt idx="72">
                  <c:v>1.01</c:v>
                </c:pt>
                <c:pt idx="73">
                  <c:v>1.02</c:v>
                </c:pt>
                <c:pt idx="74">
                  <c:v>1.03</c:v>
                </c:pt>
                <c:pt idx="75">
                  <c:v>1.04</c:v>
                </c:pt>
                <c:pt idx="76">
                  <c:v>1.05</c:v>
                </c:pt>
                <c:pt idx="77">
                  <c:v>1.06</c:v>
                </c:pt>
                <c:pt idx="78">
                  <c:v>1.07</c:v>
                </c:pt>
                <c:pt idx="79">
                  <c:v>1.08</c:v>
                </c:pt>
                <c:pt idx="80">
                  <c:v>1.0900000000000001</c:v>
                </c:pt>
                <c:pt idx="81">
                  <c:v>1.1000000000000001</c:v>
                </c:pt>
                <c:pt idx="82">
                  <c:v>1.1100000000000001</c:v>
                </c:pt>
                <c:pt idx="83">
                  <c:v>1.1200000000000001</c:v>
                </c:pt>
                <c:pt idx="84">
                  <c:v>1.1299999999999999</c:v>
                </c:pt>
                <c:pt idx="85">
                  <c:v>1.1399999999999999</c:v>
                </c:pt>
                <c:pt idx="86">
                  <c:v>1.1499999999999999</c:v>
                </c:pt>
                <c:pt idx="87">
                  <c:v>1.1599999999999999</c:v>
                </c:pt>
                <c:pt idx="88">
                  <c:v>1.17</c:v>
                </c:pt>
                <c:pt idx="89">
                  <c:v>1.18</c:v>
                </c:pt>
                <c:pt idx="90">
                  <c:v>1.19</c:v>
                </c:pt>
                <c:pt idx="91">
                  <c:v>1.2</c:v>
                </c:pt>
                <c:pt idx="92">
                  <c:v>1.21</c:v>
                </c:pt>
                <c:pt idx="93">
                  <c:v>1.22</c:v>
                </c:pt>
                <c:pt idx="94">
                  <c:v>1.23</c:v>
                </c:pt>
                <c:pt idx="95">
                  <c:v>1.24</c:v>
                </c:pt>
                <c:pt idx="96">
                  <c:v>1.25</c:v>
                </c:pt>
                <c:pt idx="97">
                  <c:v>1.26</c:v>
                </c:pt>
                <c:pt idx="98">
                  <c:v>1.27</c:v>
                </c:pt>
                <c:pt idx="99">
                  <c:v>1.28</c:v>
                </c:pt>
                <c:pt idx="100">
                  <c:v>1.29</c:v>
                </c:pt>
                <c:pt idx="101">
                  <c:v>1.3</c:v>
                </c:pt>
                <c:pt idx="102">
                  <c:v>1.31</c:v>
                </c:pt>
                <c:pt idx="103">
                  <c:v>1.32</c:v>
                </c:pt>
                <c:pt idx="104">
                  <c:v>1.33</c:v>
                </c:pt>
                <c:pt idx="105">
                  <c:v>1.34</c:v>
                </c:pt>
                <c:pt idx="106">
                  <c:v>1.35</c:v>
                </c:pt>
                <c:pt idx="107">
                  <c:v>1.36</c:v>
                </c:pt>
                <c:pt idx="108">
                  <c:v>1.37</c:v>
                </c:pt>
                <c:pt idx="109">
                  <c:v>1.38</c:v>
                </c:pt>
                <c:pt idx="110">
                  <c:v>1.39</c:v>
                </c:pt>
                <c:pt idx="111">
                  <c:v>1.4</c:v>
                </c:pt>
                <c:pt idx="112">
                  <c:v>1.41</c:v>
                </c:pt>
                <c:pt idx="113">
                  <c:v>1.42</c:v>
                </c:pt>
                <c:pt idx="114">
                  <c:v>1.43</c:v>
                </c:pt>
                <c:pt idx="115">
                  <c:v>1.44</c:v>
                </c:pt>
                <c:pt idx="116">
                  <c:v>1.45</c:v>
                </c:pt>
                <c:pt idx="117">
                  <c:v>1.46</c:v>
                </c:pt>
                <c:pt idx="118">
                  <c:v>1.47</c:v>
                </c:pt>
                <c:pt idx="119">
                  <c:v>1.48</c:v>
                </c:pt>
                <c:pt idx="120">
                  <c:v>1.49</c:v>
                </c:pt>
                <c:pt idx="121">
                  <c:v>1.5</c:v>
                </c:pt>
                <c:pt idx="122">
                  <c:v>1.51</c:v>
                </c:pt>
                <c:pt idx="123">
                  <c:v>1.52</c:v>
                </c:pt>
                <c:pt idx="124">
                  <c:v>1.53</c:v>
                </c:pt>
                <c:pt idx="125">
                  <c:v>1.54</c:v>
                </c:pt>
                <c:pt idx="126">
                  <c:v>1.55</c:v>
                </c:pt>
                <c:pt idx="127">
                  <c:v>1.56</c:v>
                </c:pt>
                <c:pt idx="128">
                  <c:v>1.57</c:v>
                </c:pt>
                <c:pt idx="129">
                  <c:v>1.58</c:v>
                </c:pt>
                <c:pt idx="130">
                  <c:v>1.59</c:v>
                </c:pt>
                <c:pt idx="131">
                  <c:v>1.6</c:v>
                </c:pt>
                <c:pt idx="132">
                  <c:v>1.61</c:v>
                </c:pt>
                <c:pt idx="133">
                  <c:v>1.62</c:v>
                </c:pt>
                <c:pt idx="134">
                  <c:v>1.63</c:v>
                </c:pt>
                <c:pt idx="135">
                  <c:v>1.64</c:v>
                </c:pt>
                <c:pt idx="136">
                  <c:v>1.65</c:v>
                </c:pt>
                <c:pt idx="137">
                  <c:v>1.66</c:v>
                </c:pt>
                <c:pt idx="138">
                  <c:v>1.67</c:v>
                </c:pt>
                <c:pt idx="139">
                  <c:v>1.68</c:v>
                </c:pt>
                <c:pt idx="140">
                  <c:v>1.69</c:v>
                </c:pt>
                <c:pt idx="141">
                  <c:v>1.7</c:v>
                </c:pt>
                <c:pt idx="142">
                  <c:v>1.71</c:v>
                </c:pt>
                <c:pt idx="143">
                  <c:v>1.72</c:v>
                </c:pt>
                <c:pt idx="144">
                  <c:v>1.73</c:v>
                </c:pt>
                <c:pt idx="145">
                  <c:v>1.74</c:v>
                </c:pt>
                <c:pt idx="146">
                  <c:v>1.75</c:v>
                </c:pt>
                <c:pt idx="147">
                  <c:v>1.76</c:v>
                </c:pt>
                <c:pt idx="148">
                  <c:v>1.77</c:v>
                </c:pt>
                <c:pt idx="149">
                  <c:v>1.78</c:v>
                </c:pt>
              </c:numCache>
            </c:numRef>
          </c:xVal>
          <c:yVal>
            <c:numRef>
              <c:f>'исходные данные'!$G$3:$G$152</c:f>
              <c:numCache>
                <c:formatCode>0.00</c:formatCode>
                <c:ptCount val="150"/>
                <c:pt idx="0">
                  <c:v>0.11686975408545631</c:v>
                </c:pt>
                <c:pt idx="1">
                  <c:v>0.15207785384865014</c:v>
                </c:pt>
                <c:pt idx="2">
                  <c:v>0.16238894792975855</c:v>
                </c:pt>
                <c:pt idx="3">
                  <c:v>0.17303858994023899</c:v>
                </c:pt>
                <c:pt idx="4">
                  <c:v>0.1840268262961689</c:v>
                </c:pt>
                <c:pt idx="5">
                  <c:v>0.1953537048927135</c:v>
                </c:pt>
                <c:pt idx="6">
                  <c:v>0.20701927510464799</c:v>
                </c:pt>
                <c:pt idx="7">
                  <c:v>0.21902358778689612</c:v>
                </c:pt>
                <c:pt idx="8">
                  <c:v>0.23136669527508441</c:v>
                </c:pt>
                <c:pt idx="9">
                  <c:v>0.24404865138611304</c:v>
                </c:pt>
                <c:pt idx="10">
                  <c:v>0.25706951141874307</c:v>
                </c:pt>
                <c:pt idx="11">
                  <c:v>0.27042933215419929</c:v>
                </c:pt>
                <c:pt idx="12">
                  <c:v>0.2841281718567899</c:v>
                </c:pt>
                <c:pt idx="13">
                  <c:v>0.29816609027454255</c:v>
                </c:pt>
                <c:pt idx="14">
                  <c:v>0.31254314863985544</c:v>
                </c:pt>
                <c:pt idx="15">
                  <c:v>0.3272594096701667</c:v>
                </c:pt>
                <c:pt idx="16">
                  <c:v>0.34231493756863807</c:v>
                </c:pt>
                <c:pt idx="17">
                  <c:v>0.35770979802485653</c:v>
                </c:pt>
                <c:pt idx="18">
                  <c:v>0.37344405821555077</c:v>
                </c:pt>
                <c:pt idx="19">
                  <c:v>0.38951778680532551</c:v>
                </c:pt>
                <c:pt idx="20">
                  <c:v>0.40593105394741097</c:v>
                </c:pt>
                <c:pt idx="21">
                  <c:v>0.42268393128442899</c:v>
                </c:pt>
                <c:pt idx="22">
                  <c:v>0.43977649194917628</c:v>
                </c:pt>
                <c:pt idx="23">
                  <c:v>0.45720881056542312</c:v>
                </c:pt>
                <c:pt idx="24">
                  <c:v>0.47498096324872874</c:v>
                </c:pt>
                <c:pt idx="25">
                  <c:v>0.49309302760727364</c:v>
                </c:pt>
                <c:pt idx="26">
                  <c:v>0.51154508274270749</c:v>
                </c:pt>
                <c:pt idx="27">
                  <c:v>0.53033720925101469</c:v>
                </c:pt>
                <c:pt idx="28">
                  <c:v>0.54946948922339445</c:v>
                </c:pt>
                <c:pt idx="29">
                  <c:v>0.56894200624716096</c:v>
                </c:pt>
                <c:pt idx="30">
                  <c:v>0.58875484540665479</c:v>
                </c:pt>
                <c:pt idx="31">
                  <c:v>0.60890809328417606</c:v>
                </c:pt>
                <c:pt idx="32">
                  <c:v>0.62940183796093085</c:v>
                </c:pt>
                <c:pt idx="33">
                  <c:v>0.65023616901799586</c:v>
                </c:pt>
                <c:pt idx="34">
                  <c:v>0.67141117753729807</c:v>
                </c:pt>
                <c:pt idx="35">
                  <c:v>0.6929269561026139</c:v>
                </c:pt>
                <c:pt idx="36">
                  <c:v>0.71478359880058095</c:v>
                </c:pt>
                <c:pt idx="37">
                  <c:v>0.73698120122172983</c:v>
                </c:pt>
                <c:pt idx="38">
                  <c:v>0.75951986046153119</c:v>
                </c:pt>
                <c:pt idx="39">
                  <c:v>0.78239967512146014</c:v>
                </c:pt>
                <c:pt idx="40">
                  <c:v>0.80562074531007544</c:v>
                </c:pt>
                <c:pt idx="41">
                  <c:v>0.82918317264411945</c:v>
                </c:pt>
                <c:pt idx="42">
                  <c:v>0.85308706024962944</c:v>
                </c:pt>
                <c:pt idx="43">
                  <c:v>0.87733251276307134</c:v>
                </c:pt>
                <c:pt idx="44">
                  <c:v>0.90191963633248529</c:v>
                </c:pt>
                <c:pt idx="45">
                  <c:v>0.92684853861865169</c:v>
                </c:pt>
                <c:pt idx="46">
                  <c:v>0.95211932879627237</c:v>
                </c:pt>
                <c:pt idx="47">
                  <c:v>0.97773211755516887</c:v>
                </c:pt>
                <c:pt idx="48">
                  <c:v>1.0036870171014984</c:v>
                </c:pt>
                <c:pt idx="49">
                  <c:v>1.029984141158985</c:v>
                </c:pt>
                <c:pt idx="50">
                  <c:v>1.0566236049701698</c:v>
                </c:pt>
                <c:pt idx="51">
                  <c:v>1.0836055252976766</c:v>
                </c:pt>
                <c:pt idx="52">
                  <c:v>1.1109300204254955</c:v>
                </c:pt>
                <c:pt idx="53">
                  <c:v>1.1385972101602828</c:v>
                </c:pt>
                <c:pt idx="54">
                  <c:v>1.1666072158326795</c:v>
                </c:pt>
                <c:pt idx="55">
                  <c:v>1.1949601602986439</c:v>
                </c:pt>
                <c:pt idx="56">
                  <c:v>1.2236561679408045</c:v>
                </c:pt>
                <c:pt idx="57">
                  <c:v>1.252695364669828</c:v>
                </c:pt>
                <c:pt idx="58">
                  <c:v>1.2820778779258097</c:v>
                </c:pt>
                <c:pt idx="59">
                  <c:v>1.311803836679662</c:v>
                </c:pt>
                <c:pt idx="60">
                  <c:v>1.3418733714345554</c:v>
                </c:pt>
                <c:pt idx="61">
                  <c:v>1.3722866142273427</c:v>
                </c:pt>
                <c:pt idx="62">
                  <c:v>1.4030436986300165</c:v>
                </c:pt>
                <c:pt idx="63">
                  <c:v>1.4341447597511832</c:v>
                </c:pt>
                <c:pt idx="64">
                  <c:v>1.4655899342375505</c:v>
                </c:pt>
                <c:pt idx="65">
                  <c:v>1.4973793602754359</c:v>
                </c:pt>
                <c:pt idx="66">
                  <c:v>1.5295131775922912</c:v>
                </c:pt>
                <c:pt idx="67">
                  <c:v>1.5619915274582421</c:v>
                </c:pt>
                <c:pt idx="68">
                  <c:v>1.5948145526876518</c:v>
                </c:pt>
                <c:pt idx="69">
                  <c:v>1.6279823976406922</c:v>
                </c:pt>
                <c:pt idx="70">
                  <c:v>1.6614952082249437</c:v>
                </c:pt>
                <c:pt idx="71">
                  <c:v>1.6953531318970001</c:v>
                </c:pt>
                <c:pt idx="72">
                  <c:v>1.7295563176641133</c:v>
                </c:pt>
                <c:pt idx="73">
                  <c:v>1.7641049160858207</c:v>
                </c:pt>
                <c:pt idx="74">
                  <c:v>1.7989990792756221</c:v>
                </c:pt>
                <c:pt idx="75">
                  <c:v>1.8342389609026601</c:v>
                </c:pt>
                <c:pt idx="76">
                  <c:v>1.8698247161934203</c:v>
                </c:pt>
                <c:pt idx="77">
                  <c:v>1.905756501933449</c:v>
                </c:pt>
                <c:pt idx="78">
                  <c:v>1.94203447646909</c:v>
                </c:pt>
                <c:pt idx="79">
                  <c:v>1.9786587997092369</c:v>
                </c:pt>
                <c:pt idx="80">
                  <c:v>2.0156296331271073</c:v>
                </c:pt>
                <c:pt idx="81">
                  <c:v>2.05294713976203</c:v>
                </c:pt>
                <c:pt idx="82">
                  <c:v>2.0906114842212546</c:v>
                </c:pt>
                <c:pt idx="83">
                  <c:v>2.1286228326817755</c:v>
                </c:pt>
                <c:pt idx="84">
                  <c:v>2.1669813528921753</c:v>
                </c:pt>
                <c:pt idx="85">
                  <c:v>2.2056872141744917</c:v>
                </c:pt>
                <c:pt idx="86">
                  <c:v>2.2447405874260893</c:v>
                </c:pt>
                <c:pt idx="87">
                  <c:v>2.2841416451215619</c:v>
                </c:pt>
                <c:pt idx="88">
                  <c:v>2.3238905613146508</c:v>
                </c:pt>
                <c:pt idx="89">
                  <c:v>2.363987511640175</c:v>
                </c:pt>
                <c:pt idx="90">
                  <c:v>2.4044326733159869</c:v>
                </c:pt>
                <c:pt idx="91">
                  <c:v>2.4452262251449421</c:v>
                </c:pt>
                <c:pt idx="92">
                  <c:v>2.4863683475168896</c:v>
                </c:pt>
                <c:pt idx="93">
                  <c:v>2.5278592224106777</c:v>
                </c:pt>
                <c:pt idx="94">
                  <c:v>2.5696990333961853</c:v>
                </c:pt>
                <c:pt idx="95">
                  <c:v>2.6118879656363601</c:v>
                </c:pt>
                <c:pt idx="96">
                  <c:v>2.6544262058892851</c:v>
                </c:pt>
                <c:pt idx="97">
                  <c:v>2.6973139425102626</c:v>
                </c:pt>
                <c:pt idx="98">
                  <c:v>2.7405513654539111</c:v>
                </c:pt>
                <c:pt idx="99">
                  <c:v>2.784138666276287</c:v>
                </c:pt>
                <c:pt idx="100">
                  <c:v>2.8280760381370191</c:v>
                </c:pt>
                <c:pt idx="101">
                  <c:v>2.8723636758014712</c:v>
                </c:pt>
                <c:pt idx="102">
                  <c:v>2.9170017756429094</c:v>
                </c:pt>
                <c:pt idx="103">
                  <c:v>2.9619905356447065</c:v>
                </c:pt>
                <c:pt idx="104">
                  <c:v>3.0073301554025438</c:v>
                </c:pt>
                <c:pt idx="105">
                  <c:v>3.0530208361266524</c:v>
                </c:pt>
                <c:pt idx="106">
                  <c:v>3.09906278064406</c:v>
                </c:pt>
                <c:pt idx="107">
                  <c:v>3.1454561934008622</c:v>
                </c:pt>
                <c:pt idx="108">
                  <c:v>3.1922012804645092</c:v>
                </c:pt>
                <c:pt idx="109">
                  <c:v>3.2392982495261173</c:v>
                </c:pt>
                <c:pt idx="110">
                  <c:v>3.2867473099027986</c:v>
                </c:pt>
                <c:pt idx="111">
                  <c:v>3.33454867254</c:v>
                </c:pt>
                <c:pt idx="112">
                  <c:v>3.3827025500138745</c:v>
                </c:pt>
                <c:pt idx="113">
                  <c:v>3.431209156533666</c:v>
                </c:pt>
                <c:pt idx="114">
                  <c:v>3.4800687079441137</c:v>
                </c:pt>
                <c:pt idx="115">
                  <c:v>3.5292814217278763</c:v>
                </c:pt>
                <c:pt idx="116">
                  <c:v>3.5788475170079743</c:v>
                </c:pt>
                <c:pt idx="117">
                  <c:v>3.6287672145502539</c:v>
                </c:pt>
                <c:pt idx="118">
                  <c:v>3.6790407367658702</c:v>
                </c:pt>
                <c:pt idx="119">
                  <c:v>3.7296683077137907</c:v>
                </c:pt>
                <c:pt idx="120">
                  <c:v>3.7806501531033123</c:v>
                </c:pt>
                <c:pt idx="121">
                  <c:v>3.83198650029661</c:v>
                </c:pt>
                <c:pt idx="122">
                  <c:v>3.8836775783112931</c:v>
                </c:pt>
                <c:pt idx="123">
                  <c:v>3.9357236178229882</c:v>
                </c:pt>
                <c:pt idx="124">
                  <c:v>3.988124851167941</c:v>
                </c:pt>
                <c:pt idx="125">
                  <c:v>4.0408815123456376</c:v>
                </c:pt>
                <c:pt idx="126">
                  <c:v>4.0939938370214435</c:v>
                </c:pt>
                <c:pt idx="127">
                  <c:v>4.147462062529268</c:v>
                </c:pt>
                <c:pt idx="128">
                  <c:v>4.201286427874245</c:v>
                </c:pt>
                <c:pt idx="129">
                  <c:v>4.2554671737354317</c:v>
                </c:pt>
                <c:pt idx="130">
                  <c:v>4.310004542468536</c:v>
                </c:pt>
                <c:pt idx="131">
                  <c:v>4.3648987781086515</c:v>
                </c:pt>
                <c:pt idx="132">
                  <c:v>4.4201501263730263</c:v>
                </c:pt>
                <c:pt idx="133">
                  <c:v>4.4757588346638428</c:v>
                </c:pt>
                <c:pt idx="134">
                  <c:v>4.5317251520710196</c:v>
                </c:pt>
                <c:pt idx="135">
                  <c:v>4.5880493293750426</c:v>
                </c:pt>
                <c:pt idx="136">
                  <c:v>4.6447316190498018</c:v>
                </c:pt>
                <c:pt idx="137">
                  <c:v>4.7017722752654549</c:v>
                </c:pt>
                <c:pt idx="138">
                  <c:v>4.759171553891326</c:v>
                </c:pt>
                <c:pt idx="139">
                  <c:v>4.8169297124987969</c:v>
                </c:pt>
                <c:pt idx="140">
                  <c:v>4.8750470103642423</c:v>
                </c:pt>
                <c:pt idx="141">
                  <c:v>4.9335237084719834</c:v>
                </c:pt>
                <c:pt idx="142">
                  <c:v>4.9923600695172432</c:v>
                </c:pt>
                <c:pt idx="143">
                  <c:v>5.0515563579091491</c:v>
                </c:pt>
                <c:pt idx="144">
                  <c:v>5.1111128397737424</c:v>
                </c:pt>
                <c:pt idx="145">
                  <c:v>5.1710297829570049</c:v>
                </c:pt>
                <c:pt idx="146">
                  <c:v>5.2313074570279197</c:v>
                </c:pt>
                <c:pt idx="147">
                  <c:v>5.2919461332815425</c:v>
                </c:pt>
                <c:pt idx="148">
                  <c:v>5.352946084742098</c:v>
                </c:pt>
                <c:pt idx="149">
                  <c:v>5.4143075861661032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B4-474E-8BB6-255606E48452}"/>
            </c:ext>
          </c:extLst>
        </c:ser>
        <c:axId val="121990144"/>
        <c:axId val="122013184"/>
      </c:scatterChart>
      <c:valAx>
        <c:axId val="1219901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</a:t>
                </a:r>
                <a:r>
                  <a:rPr lang="en-US" baseline="0"/>
                  <a:t> m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13184"/>
        <c:crosses val="autoZero"/>
        <c:crossBetween val="midCat"/>
      </c:valAx>
      <c:valAx>
        <c:axId val="122013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 MeV/n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cked"/>
        <c:ser>
          <c:idx val="1"/>
          <c:order val="0"/>
          <c:tx>
            <c:strRef>
              <c:f>Прохождение!$B$38</c:f>
              <c:strCache>
                <c:ptCount val="1"/>
                <c:pt idx="0">
                  <c:v>1-я гармоника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Прохождение!$B$4:$B$31</c:f>
              <c:strCache>
                <c:ptCount val="28"/>
                <c:pt idx="0">
                  <c:v>IFC1</c:v>
                </c:pt>
                <c:pt idx="1">
                  <c:v>IFC2</c:v>
                </c:pt>
                <c:pt idx="2">
                  <c:v>IFC3</c:v>
                </c:pt>
                <c:pt idx="3">
                  <c:v>CST1</c:v>
                </c:pt>
                <c:pt idx="4">
                  <c:v>RP2_263</c:v>
                </c:pt>
                <c:pt idx="5">
                  <c:v>RP2_300</c:v>
                </c:pt>
                <c:pt idx="6">
                  <c:v>RP2_400</c:v>
                </c:pt>
                <c:pt idx="7">
                  <c:v>RP2_500</c:v>
                </c:pt>
                <c:pt idx="8">
                  <c:v>RP2_600</c:v>
                </c:pt>
                <c:pt idx="9">
                  <c:v>RP2_700</c:v>
                </c:pt>
                <c:pt idx="10">
                  <c:v>RP2_800</c:v>
                </c:pt>
                <c:pt idx="11">
                  <c:v>RP2_900</c:v>
                </c:pt>
                <c:pt idx="12">
                  <c:v>RP2_1000</c:v>
                </c:pt>
                <c:pt idx="13">
                  <c:v>RP2_1100</c:v>
                </c:pt>
                <c:pt idx="14">
                  <c:v>RP2_1200</c:v>
                </c:pt>
                <c:pt idx="15">
                  <c:v>RP2_1300</c:v>
                </c:pt>
                <c:pt idx="16">
                  <c:v>RP2_1400</c:v>
                </c:pt>
                <c:pt idx="17">
                  <c:v>RP2_1500</c:v>
                </c:pt>
                <c:pt idx="18">
                  <c:v>RP2_1600</c:v>
                </c:pt>
                <c:pt idx="19">
                  <c:v>RP2_1700</c:v>
                </c:pt>
                <c:pt idx="20">
                  <c:v>RP2_1770</c:v>
                </c:pt>
                <c:pt idx="21">
                  <c:v>T0FC1</c:v>
                </c:pt>
                <c:pt idx="22">
                  <c:v>T0FC2</c:v>
                </c:pt>
                <c:pt idx="23">
                  <c:v>T3FC3</c:v>
                </c:pt>
                <c:pt idx="24">
                  <c:v>T3FC4</c:v>
                </c:pt>
                <c:pt idx="25">
                  <c:v>T3FC5</c:v>
                </c:pt>
                <c:pt idx="26">
                  <c:v>T3FC6</c:v>
                </c:pt>
                <c:pt idx="27">
                  <c:v>T3FC7</c:v>
                </c:pt>
              </c:strCache>
            </c:strRef>
          </c:cat>
          <c:val>
            <c:numRef>
              <c:f>Прохождение!$C$40:$C$67</c:f>
              <c:numCache>
                <c:formatCode>General</c:formatCode>
                <c:ptCount val="2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AE-456D-9F20-4D237EDC0422}"/>
            </c:ext>
          </c:extLst>
        </c:ser>
        <c:ser>
          <c:idx val="2"/>
          <c:order val="1"/>
          <c:tx>
            <c:strRef>
              <c:f>Прохождение!$B$69</c:f>
              <c:strCache>
                <c:ptCount val="1"/>
                <c:pt idx="0">
                  <c:v>1+2 гармоники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Прохождение!$B$4:$B$31</c:f>
              <c:strCache>
                <c:ptCount val="28"/>
                <c:pt idx="0">
                  <c:v>IFC1</c:v>
                </c:pt>
                <c:pt idx="1">
                  <c:v>IFC2</c:v>
                </c:pt>
                <c:pt idx="2">
                  <c:v>IFC3</c:v>
                </c:pt>
                <c:pt idx="3">
                  <c:v>CST1</c:v>
                </c:pt>
                <c:pt idx="4">
                  <c:v>RP2_263</c:v>
                </c:pt>
                <c:pt idx="5">
                  <c:v>RP2_300</c:v>
                </c:pt>
                <c:pt idx="6">
                  <c:v>RP2_400</c:v>
                </c:pt>
                <c:pt idx="7">
                  <c:v>RP2_500</c:v>
                </c:pt>
                <c:pt idx="8">
                  <c:v>RP2_600</c:v>
                </c:pt>
                <c:pt idx="9">
                  <c:v>RP2_700</c:v>
                </c:pt>
                <c:pt idx="10">
                  <c:v>RP2_800</c:v>
                </c:pt>
                <c:pt idx="11">
                  <c:v>RP2_900</c:v>
                </c:pt>
                <c:pt idx="12">
                  <c:v>RP2_1000</c:v>
                </c:pt>
                <c:pt idx="13">
                  <c:v>RP2_1100</c:v>
                </c:pt>
                <c:pt idx="14">
                  <c:v>RP2_1200</c:v>
                </c:pt>
                <c:pt idx="15">
                  <c:v>RP2_1300</c:v>
                </c:pt>
                <c:pt idx="16">
                  <c:v>RP2_1400</c:v>
                </c:pt>
                <c:pt idx="17">
                  <c:v>RP2_1500</c:v>
                </c:pt>
                <c:pt idx="18">
                  <c:v>RP2_1600</c:v>
                </c:pt>
                <c:pt idx="19">
                  <c:v>RP2_1700</c:v>
                </c:pt>
                <c:pt idx="20">
                  <c:v>RP2_1770</c:v>
                </c:pt>
                <c:pt idx="21">
                  <c:v>T0FC1</c:v>
                </c:pt>
                <c:pt idx="22">
                  <c:v>T0FC2</c:v>
                </c:pt>
                <c:pt idx="23">
                  <c:v>T3FC3</c:v>
                </c:pt>
                <c:pt idx="24">
                  <c:v>T3FC4</c:v>
                </c:pt>
                <c:pt idx="25">
                  <c:v>T3FC5</c:v>
                </c:pt>
                <c:pt idx="26">
                  <c:v>T3FC6</c:v>
                </c:pt>
                <c:pt idx="27">
                  <c:v>T3FC7</c:v>
                </c:pt>
              </c:strCache>
            </c:strRef>
          </c:cat>
          <c:val>
            <c:numRef>
              <c:f>Прохождение!$C$71:$C$98</c:f>
              <c:numCache>
                <c:formatCode>General</c:formatCode>
                <c:ptCount val="2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AAE-456D-9F20-4D237EDC0422}"/>
            </c:ext>
          </c:extLst>
        </c:ser>
        <c:ser>
          <c:idx val="3"/>
          <c:order val="2"/>
          <c:tx>
            <c:strRef>
              <c:f>Прохождение!$B$100</c:f>
              <c:strCache>
                <c:ptCount val="1"/>
                <c:pt idx="0">
                  <c:v>1+2+3 гармоники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Прохождение!$B$4:$B$31</c:f>
              <c:strCache>
                <c:ptCount val="28"/>
                <c:pt idx="0">
                  <c:v>IFC1</c:v>
                </c:pt>
                <c:pt idx="1">
                  <c:v>IFC2</c:v>
                </c:pt>
                <c:pt idx="2">
                  <c:v>IFC3</c:v>
                </c:pt>
                <c:pt idx="3">
                  <c:v>CST1</c:v>
                </c:pt>
                <c:pt idx="4">
                  <c:v>RP2_263</c:v>
                </c:pt>
                <c:pt idx="5">
                  <c:v>RP2_300</c:v>
                </c:pt>
                <c:pt idx="6">
                  <c:v>RP2_400</c:v>
                </c:pt>
                <c:pt idx="7">
                  <c:v>RP2_500</c:v>
                </c:pt>
                <c:pt idx="8">
                  <c:v>RP2_600</c:v>
                </c:pt>
                <c:pt idx="9">
                  <c:v>RP2_700</c:v>
                </c:pt>
                <c:pt idx="10">
                  <c:v>RP2_800</c:v>
                </c:pt>
                <c:pt idx="11">
                  <c:v>RP2_900</c:v>
                </c:pt>
                <c:pt idx="12">
                  <c:v>RP2_1000</c:v>
                </c:pt>
                <c:pt idx="13">
                  <c:v>RP2_1100</c:v>
                </c:pt>
                <c:pt idx="14">
                  <c:v>RP2_1200</c:v>
                </c:pt>
                <c:pt idx="15">
                  <c:v>RP2_1300</c:v>
                </c:pt>
                <c:pt idx="16">
                  <c:v>RP2_1400</c:v>
                </c:pt>
                <c:pt idx="17">
                  <c:v>RP2_1500</c:v>
                </c:pt>
                <c:pt idx="18">
                  <c:v>RP2_1600</c:v>
                </c:pt>
                <c:pt idx="19">
                  <c:v>RP2_1700</c:v>
                </c:pt>
                <c:pt idx="20">
                  <c:v>RP2_1770</c:v>
                </c:pt>
                <c:pt idx="21">
                  <c:v>T0FC1</c:v>
                </c:pt>
                <c:pt idx="22">
                  <c:v>T0FC2</c:v>
                </c:pt>
                <c:pt idx="23">
                  <c:v>T3FC3</c:v>
                </c:pt>
                <c:pt idx="24">
                  <c:v>T3FC4</c:v>
                </c:pt>
                <c:pt idx="25">
                  <c:v>T3FC5</c:v>
                </c:pt>
                <c:pt idx="26">
                  <c:v>T3FC6</c:v>
                </c:pt>
                <c:pt idx="27">
                  <c:v>T3FC7</c:v>
                </c:pt>
              </c:strCache>
            </c:strRef>
          </c:cat>
          <c:val>
            <c:numRef>
              <c:f>Прохождение!$C$102:$C$129</c:f>
              <c:numCache>
                <c:formatCode>General</c:formatCode>
                <c:ptCount val="28"/>
                <c:pt idx="0">
                  <c:v>48.22</c:v>
                </c:pt>
                <c:pt idx="1">
                  <c:v>47.77</c:v>
                </c:pt>
                <c:pt idx="2">
                  <c:v>36.71</c:v>
                </c:pt>
                <c:pt idx="3">
                  <c:v>30.672999999999998</c:v>
                </c:pt>
                <c:pt idx="4">
                  <c:v>28.847000000000001</c:v>
                </c:pt>
                <c:pt idx="5">
                  <c:v>29.018999999999998</c:v>
                </c:pt>
                <c:pt idx="6">
                  <c:v>27.228000000000002</c:v>
                </c:pt>
                <c:pt idx="7">
                  <c:v>26.286000000000001</c:v>
                </c:pt>
                <c:pt idx="8">
                  <c:v>26.922000000000001</c:v>
                </c:pt>
                <c:pt idx="9">
                  <c:v>25.718</c:v>
                </c:pt>
                <c:pt idx="10">
                  <c:v>25.225000000000001</c:v>
                </c:pt>
                <c:pt idx="11">
                  <c:v>24.198</c:v>
                </c:pt>
                <c:pt idx="12">
                  <c:v>23.934000000000001</c:v>
                </c:pt>
                <c:pt idx="13">
                  <c:v>23.494</c:v>
                </c:pt>
                <c:pt idx="14">
                  <c:v>22.972999999999999</c:v>
                </c:pt>
                <c:pt idx="15">
                  <c:v>22.765999999999998</c:v>
                </c:pt>
                <c:pt idx="16">
                  <c:v>22.777000000000001</c:v>
                </c:pt>
                <c:pt idx="17">
                  <c:v>22.664000000000001</c:v>
                </c:pt>
                <c:pt idx="18">
                  <c:v>22.28</c:v>
                </c:pt>
                <c:pt idx="19">
                  <c:v>21.768000000000001</c:v>
                </c:pt>
                <c:pt idx="20">
                  <c:v>19.600999999999999</c:v>
                </c:pt>
                <c:pt idx="21">
                  <c:v>12.641</c:v>
                </c:pt>
                <c:pt idx="22">
                  <c:v>19.224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AAE-456D-9F20-4D237EDC0422}"/>
            </c:ext>
          </c:extLst>
        </c:ser>
        <c:marker val="1"/>
        <c:axId val="147764736"/>
        <c:axId val="1477666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Прохождение!$B$4:$B$31</c15:sqref>
                        </c15:formulaRef>
                      </c:ext>
                    </c:extLst>
                    <c:strCache>
                      <c:ptCount val="28"/>
                      <c:pt idx="0">
                        <c:v>IFC1</c:v>
                      </c:pt>
                      <c:pt idx="1">
                        <c:v>IFC2</c:v>
                      </c:pt>
                      <c:pt idx="2">
                        <c:v>IFC3</c:v>
                      </c:pt>
                      <c:pt idx="3">
                        <c:v>CST1</c:v>
                      </c:pt>
                      <c:pt idx="4">
                        <c:v>RP2_263</c:v>
                      </c:pt>
                      <c:pt idx="5">
                        <c:v>RP2_300</c:v>
                      </c:pt>
                      <c:pt idx="6">
                        <c:v>RP2_400</c:v>
                      </c:pt>
                      <c:pt idx="7">
                        <c:v>RP2_500</c:v>
                      </c:pt>
                      <c:pt idx="8">
                        <c:v>RP2_600</c:v>
                      </c:pt>
                      <c:pt idx="9">
                        <c:v>RP2_700</c:v>
                      </c:pt>
                      <c:pt idx="10">
                        <c:v>RP2_800</c:v>
                      </c:pt>
                      <c:pt idx="11">
                        <c:v>RP2_900</c:v>
                      </c:pt>
                      <c:pt idx="12">
                        <c:v>RP2_1000</c:v>
                      </c:pt>
                      <c:pt idx="13">
                        <c:v>RP2_1100</c:v>
                      </c:pt>
                      <c:pt idx="14">
                        <c:v>RP2_1200</c:v>
                      </c:pt>
                      <c:pt idx="15">
                        <c:v>RP2_1300</c:v>
                      </c:pt>
                      <c:pt idx="16">
                        <c:v>RP2_1400</c:v>
                      </c:pt>
                      <c:pt idx="17">
                        <c:v>RP2_1500</c:v>
                      </c:pt>
                      <c:pt idx="18">
                        <c:v>RP2_1600</c:v>
                      </c:pt>
                      <c:pt idx="19">
                        <c:v>RP2_1700</c:v>
                      </c:pt>
                      <c:pt idx="20">
                        <c:v>RP2_1770</c:v>
                      </c:pt>
                      <c:pt idx="21">
                        <c:v>T0FC1</c:v>
                      </c:pt>
                      <c:pt idx="22">
                        <c:v>T0FC2</c:v>
                      </c:pt>
                      <c:pt idx="23">
                        <c:v>T3FC3</c:v>
                      </c:pt>
                      <c:pt idx="24">
                        <c:v>T3FC4</c:v>
                      </c:pt>
                      <c:pt idx="25">
                        <c:v>T3FC5</c:v>
                      </c:pt>
                      <c:pt idx="26">
                        <c:v>T3FC6</c:v>
                      </c:pt>
                      <c:pt idx="27">
                        <c:v>T3FC7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Прохождение!$C$4:$C$31</c15:sqref>
                        </c15:formulaRef>
                      </c:ext>
                    </c:extLst>
                    <c:numCache>
                      <c:formatCode>General</c:formatCode>
                      <c:ptCount val="2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AE-456D-9F20-4D237EDC0422}"/>
                  </c:ext>
                </c:extLst>
              </c15:ser>
            </c15:filteredLineSeries>
          </c:ext>
        </c:extLst>
      </c:lineChart>
      <c:catAx>
        <c:axId val="1477647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6656"/>
        <c:crosses val="autoZero"/>
        <c:auto val="1"/>
        <c:lblAlgn val="ctr"/>
        <c:lblOffset val="100"/>
      </c:catAx>
      <c:valAx>
        <c:axId val="147766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</xdr:row>
      <xdr:rowOff>100012</xdr:rowOff>
    </xdr:from>
    <xdr:to>
      <xdr:col>28</xdr:col>
      <xdr:colOff>361950</xdr:colOff>
      <xdr:row>16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9BBEB453-0DAC-4FCE-BE4D-74EA54D6E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130</xdr:row>
      <xdr:rowOff>23811</xdr:rowOff>
    </xdr:from>
    <xdr:to>
      <xdr:col>17</xdr:col>
      <xdr:colOff>571500</xdr:colOff>
      <xdr:row>158</xdr:row>
      <xdr:rowOff>9524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89209092-420F-49B0-8DBF-1A49491C7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C152"/>
  <sheetViews>
    <sheetView tabSelected="1" topLeftCell="A13" zoomScale="85" zoomScaleNormal="85" workbookViewId="0">
      <selection activeCell="AD20" sqref="AD20"/>
    </sheetView>
  </sheetViews>
  <sheetFormatPr defaultRowHeight="15.75"/>
  <cols>
    <col min="2" max="2" width="12.42578125" customWidth="1"/>
    <col min="3" max="3" width="9.7109375" bestFit="1" customWidth="1"/>
    <col min="8" max="8" width="11.42578125" style="63" customWidth="1"/>
    <col min="9" max="9" width="11" style="63" customWidth="1"/>
    <col min="11" max="11" width="9.140625" style="2"/>
    <col min="12" max="12" width="9.140625" style="15" customWidth="1"/>
    <col min="19" max="19" width="9.7109375" bestFit="1" customWidth="1"/>
  </cols>
  <sheetData>
    <row r="2" spans="1:9">
      <c r="F2" s="4" t="s">
        <v>0</v>
      </c>
      <c r="G2" s="16" t="s">
        <v>1</v>
      </c>
      <c r="H2" s="64" t="s">
        <v>98</v>
      </c>
      <c r="I2" s="65" t="s">
        <v>22</v>
      </c>
    </row>
    <row r="3" spans="1:9">
      <c r="F3" s="2">
        <v>0.26300000000000001</v>
      </c>
      <c r="G3" s="15">
        <f t="shared" ref="G3:G34" si="0">(48.2253*$C$27*$C$27*F3*F3)/(($C$23^2)-(0.10358*$C$27*$C$27*F3*F3))</f>
        <v>0.11686975408545631</v>
      </c>
      <c r="H3" s="63">
        <f t="shared" ref="H3:H34" si="1">$D$17/I3*$C$22</f>
        <v>5347.8336194922931</v>
      </c>
      <c r="I3" s="63">
        <f t="shared" ref="I3:I34" si="2">G3*$C$21</f>
        <v>5.6097481961019033</v>
      </c>
    </row>
    <row r="4" spans="1:9">
      <c r="F4" s="2">
        <v>0.3</v>
      </c>
      <c r="G4" s="15">
        <f t="shared" si="0"/>
        <v>0.15207785384865014</v>
      </c>
      <c r="H4" s="63">
        <f t="shared" si="1"/>
        <v>4109.7371128212271</v>
      </c>
      <c r="I4" s="63">
        <f t="shared" si="2"/>
        <v>7.2997369847352065</v>
      </c>
    </row>
    <row r="5" spans="1:9" ht="15" customHeight="1">
      <c r="F5" s="2">
        <v>0.31</v>
      </c>
      <c r="G5" s="15">
        <f t="shared" si="0"/>
        <v>0.16238894792975855</v>
      </c>
      <c r="H5" s="63">
        <f t="shared" si="1"/>
        <v>3848.7840950256304</v>
      </c>
      <c r="I5" s="63">
        <f t="shared" si="2"/>
        <v>7.7946695006284106</v>
      </c>
    </row>
    <row r="6" spans="1:9" ht="15.75" customHeight="1">
      <c r="F6" s="2">
        <v>0.32</v>
      </c>
      <c r="G6" s="15">
        <f t="shared" si="0"/>
        <v>0.17303858994023899</v>
      </c>
      <c r="H6" s="63">
        <f t="shared" si="1"/>
        <v>3611.9110784239024</v>
      </c>
      <c r="I6" s="63">
        <f t="shared" si="2"/>
        <v>8.3058523171314711</v>
      </c>
    </row>
    <row r="7" spans="1:9" ht="16.5" customHeight="1">
      <c r="F7" s="2">
        <v>0.33</v>
      </c>
      <c r="G7" s="15">
        <f t="shared" si="0"/>
        <v>0.1840268262961689</v>
      </c>
      <c r="H7" s="63">
        <f t="shared" si="1"/>
        <v>3396.2439747460412</v>
      </c>
      <c r="I7" s="63">
        <f t="shared" si="2"/>
        <v>8.8332876622161081</v>
      </c>
    </row>
    <row r="8" spans="1:9" ht="14.25" customHeight="1">
      <c r="A8" s="3"/>
      <c r="E8" s="3"/>
      <c r="F8" s="2">
        <v>0.34</v>
      </c>
      <c r="G8" s="15">
        <f t="shared" si="0"/>
        <v>0.1953537048927135</v>
      </c>
      <c r="H8" s="63">
        <f t="shared" si="1"/>
        <v>3199.3250414331505</v>
      </c>
      <c r="I8" s="63">
        <f t="shared" si="2"/>
        <v>9.3769778348502477</v>
      </c>
    </row>
    <row r="9" spans="1:9">
      <c r="A9" s="3"/>
      <c r="E9" s="3"/>
      <c r="F9" s="2">
        <v>0.35</v>
      </c>
      <c r="G9" s="15">
        <f t="shared" si="0"/>
        <v>0.20701927510464799</v>
      </c>
      <c r="H9" s="63">
        <f t="shared" si="1"/>
        <v>3019.0425489803465</v>
      </c>
      <c r="I9" s="63">
        <f t="shared" si="2"/>
        <v>9.9369252050231029</v>
      </c>
    </row>
    <row r="10" spans="1:9">
      <c r="E10" s="3"/>
      <c r="F10" s="2">
        <v>0.36</v>
      </c>
      <c r="G10" s="15">
        <f t="shared" si="0"/>
        <v>0.21902358778689612</v>
      </c>
      <c r="H10" s="63">
        <f t="shared" si="1"/>
        <v>2853.5739292523494</v>
      </c>
      <c r="I10" s="63">
        <f t="shared" si="2"/>
        <v>10.513132213771014</v>
      </c>
    </row>
    <row r="11" spans="1:9">
      <c r="F11" s="2">
        <v>0.37</v>
      </c>
      <c r="G11" s="15">
        <f t="shared" si="0"/>
        <v>0.23136669527508441</v>
      </c>
      <c r="H11" s="63">
        <f t="shared" si="1"/>
        <v>2701.3395305530189</v>
      </c>
      <c r="I11" s="63">
        <f t="shared" si="2"/>
        <v>11.105601373204053</v>
      </c>
    </row>
    <row r="12" spans="1:9">
      <c r="F12" s="2">
        <v>0.38</v>
      </c>
      <c r="G12" s="15">
        <f t="shared" si="0"/>
        <v>0.24404865138611304</v>
      </c>
      <c r="H12" s="63">
        <f t="shared" si="1"/>
        <v>2560.9647766960124</v>
      </c>
      <c r="I12" s="63">
        <f t="shared" si="2"/>
        <v>11.714335266533425</v>
      </c>
    </row>
    <row r="13" spans="1:9">
      <c r="F13" s="2">
        <v>0.39</v>
      </c>
      <c r="G13" s="15">
        <f t="shared" si="0"/>
        <v>0.25706951141874307</v>
      </c>
      <c r="H13" s="63">
        <f t="shared" si="1"/>
        <v>2431.2490289131615</v>
      </c>
      <c r="I13" s="63">
        <f t="shared" si="2"/>
        <v>12.339336548099666</v>
      </c>
    </row>
    <row r="14" spans="1:9">
      <c r="F14" s="2">
        <v>0.4</v>
      </c>
      <c r="G14" s="15">
        <f t="shared" si="0"/>
        <v>0.27042933215419929</v>
      </c>
      <c r="H14" s="63">
        <f t="shared" si="1"/>
        <v>2311.1398272566967</v>
      </c>
      <c r="I14" s="63">
        <f t="shared" si="2"/>
        <v>12.980607943401566</v>
      </c>
    </row>
    <row r="15" spans="1:9">
      <c r="F15" s="2">
        <v>0.41</v>
      </c>
      <c r="G15" s="15">
        <f t="shared" si="0"/>
        <v>0.2841281718567899</v>
      </c>
      <c r="H15" s="63">
        <f t="shared" si="1"/>
        <v>2199.711474985384</v>
      </c>
      <c r="I15" s="63">
        <f t="shared" si="2"/>
        <v>13.638152249125916</v>
      </c>
    </row>
    <row r="16" spans="1:9">
      <c r="F16" s="2">
        <v>0.42</v>
      </c>
      <c r="G16" s="15">
        <f t="shared" si="0"/>
        <v>0.29816609027454255</v>
      </c>
      <c r="H16" s="63">
        <f t="shared" si="1"/>
        <v>2096.1471488072921</v>
      </c>
      <c r="I16" s="63">
        <f t="shared" si="2"/>
        <v>14.311972333178042</v>
      </c>
    </row>
    <row r="17" spans="2:29" ht="16.5" customHeight="1">
      <c r="B17" s="82" t="s">
        <v>61</v>
      </c>
      <c r="C17" s="82"/>
      <c r="D17" s="39">
        <v>3000</v>
      </c>
      <c r="E17" s="39" t="s">
        <v>6</v>
      </c>
      <c r="F17" s="2">
        <v>0.43</v>
      </c>
      <c r="G17" s="15">
        <f t="shared" si="0"/>
        <v>0.31254314863985544</v>
      </c>
      <c r="H17" s="63">
        <f t="shared" si="1"/>
        <v>1999.7238868294301</v>
      </c>
      <c r="I17" s="63">
        <f t="shared" si="2"/>
        <v>15.002071134713061</v>
      </c>
    </row>
    <row r="18" spans="2:29">
      <c r="F18" s="2">
        <v>0.44</v>
      </c>
      <c r="G18" s="15">
        <f t="shared" si="0"/>
        <v>0.3272594096701667</v>
      </c>
      <c r="H18" s="63">
        <f t="shared" si="1"/>
        <v>1909.7999370894045</v>
      </c>
      <c r="I18" s="63">
        <f t="shared" si="2"/>
        <v>15.708451664168003</v>
      </c>
    </row>
    <row r="19" spans="2:29" ht="16.5" thickBot="1">
      <c r="B19" s="85" t="s">
        <v>21</v>
      </c>
      <c r="C19" s="85"/>
      <c r="D19" s="85"/>
      <c r="F19" s="2">
        <v>0.45</v>
      </c>
      <c r="G19" s="15">
        <f t="shared" si="0"/>
        <v>0.34231493756863807</v>
      </c>
      <c r="H19" s="63">
        <f t="shared" si="1"/>
        <v>1825.8040517869026</v>
      </c>
      <c r="I19" s="63">
        <f t="shared" si="2"/>
        <v>16.431117003294627</v>
      </c>
      <c r="J19" s="80" t="s">
        <v>93</v>
      </c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</row>
    <row r="20" spans="2:29" ht="15.75" customHeight="1">
      <c r="B20" s="1" t="s">
        <v>7</v>
      </c>
      <c r="C20" s="86" t="str">
        <f>J23</f>
        <v>48Cа10+</v>
      </c>
      <c r="D20" s="87"/>
      <c r="F20" s="2">
        <v>0.46</v>
      </c>
      <c r="G20" s="15">
        <f t="shared" si="0"/>
        <v>0.35770979802485653</v>
      </c>
      <c r="H20" s="63">
        <f t="shared" si="1"/>
        <v>1747.2263925981977</v>
      </c>
      <c r="I20" s="63">
        <f t="shared" si="2"/>
        <v>17.170070305193114</v>
      </c>
      <c r="J20" s="61" t="s">
        <v>91</v>
      </c>
      <c r="K20" s="61" t="s">
        <v>71</v>
      </c>
      <c r="L20" s="61" t="s">
        <v>90</v>
      </c>
      <c r="M20" s="61" t="s">
        <v>89</v>
      </c>
      <c r="N20" s="61" t="s">
        <v>88</v>
      </c>
      <c r="O20" s="61" t="s">
        <v>87</v>
      </c>
      <c r="P20" s="61" t="s">
        <v>86</v>
      </c>
      <c r="Q20" s="61" t="s">
        <v>85</v>
      </c>
      <c r="R20" s="61" t="s">
        <v>84</v>
      </c>
      <c r="S20" s="61" t="s">
        <v>84</v>
      </c>
      <c r="T20" s="61" t="s">
        <v>83</v>
      </c>
      <c r="U20" s="61" t="s">
        <v>82</v>
      </c>
      <c r="V20" s="61" t="s">
        <v>81</v>
      </c>
      <c r="W20" s="61" t="s">
        <v>80</v>
      </c>
      <c r="X20" s="61" t="s">
        <v>79</v>
      </c>
      <c r="Y20" s="61" t="s">
        <v>78</v>
      </c>
      <c r="Z20" s="61" t="s">
        <v>77</v>
      </c>
      <c r="AA20" s="61" t="s">
        <v>76</v>
      </c>
      <c r="AB20" s="61" t="s">
        <v>75</v>
      </c>
    </row>
    <row r="21" spans="2:29" ht="16.5" thickBot="1">
      <c r="B21" s="5" t="s">
        <v>8</v>
      </c>
      <c r="C21" s="83">
        <v>48</v>
      </c>
      <c r="D21" s="84"/>
      <c r="F21" s="2">
        <v>0.47</v>
      </c>
      <c r="G21" s="15">
        <f t="shared" si="0"/>
        <v>0.37344405821555077</v>
      </c>
      <c r="H21" s="63">
        <f t="shared" si="1"/>
        <v>1673.6107758320575</v>
      </c>
      <c r="I21" s="63">
        <f t="shared" si="2"/>
        <v>17.925314794346438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</row>
    <row r="22" spans="2:29" ht="16.5" thickBot="1">
      <c r="B22" s="5" t="s">
        <v>9</v>
      </c>
      <c r="C22" s="83">
        <v>10</v>
      </c>
      <c r="D22" s="84"/>
      <c r="F22" s="2">
        <v>0.48</v>
      </c>
      <c r="G22" s="15">
        <f t="shared" si="0"/>
        <v>0.38951778680532551</v>
      </c>
      <c r="H22" s="63">
        <f t="shared" si="1"/>
        <v>1604.5480364992025</v>
      </c>
      <c r="I22" s="63">
        <f t="shared" si="2"/>
        <v>18.696853766655625</v>
      </c>
      <c r="J22" s="68"/>
      <c r="K22" s="69"/>
      <c r="L22" s="69"/>
      <c r="M22" s="69"/>
      <c r="N22" s="69" t="s">
        <v>3</v>
      </c>
      <c r="O22" s="69" t="s">
        <v>4</v>
      </c>
      <c r="P22" s="69"/>
      <c r="Q22" s="69" t="s">
        <v>74</v>
      </c>
      <c r="R22" s="69" t="s">
        <v>73</v>
      </c>
      <c r="S22" s="69" t="s">
        <v>72</v>
      </c>
      <c r="T22" s="70" t="s">
        <v>71</v>
      </c>
      <c r="U22" s="69" t="s">
        <v>69</v>
      </c>
      <c r="V22" s="69" t="s">
        <v>69</v>
      </c>
      <c r="W22" s="69" t="s">
        <v>69</v>
      </c>
      <c r="X22" s="71" t="s">
        <v>70</v>
      </c>
      <c r="Y22" s="71" t="s">
        <v>70</v>
      </c>
      <c r="Z22" s="69" t="s">
        <v>69</v>
      </c>
      <c r="AA22" s="69" t="s">
        <v>68</v>
      </c>
      <c r="AB22" s="69" t="s">
        <v>5</v>
      </c>
    </row>
    <row r="23" spans="2:29" ht="20.25" thickBot="1">
      <c r="B23" s="5" t="s">
        <v>10</v>
      </c>
      <c r="C23" s="88">
        <f>C21/C22</f>
        <v>4.8</v>
      </c>
      <c r="D23" s="89"/>
      <c r="F23" s="2">
        <v>0.49</v>
      </c>
      <c r="G23" s="15">
        <f t="shared" si="0"/>
        <v>0.40593105394741097</v>
      </c>
      <c r="H23" s="63">
        <f t="shared" si="1"/>
        <v>1539.6703305211279</v>
      </c>
      <c r="I23" s="63">
        <f t="shared" si="2"/>
        <v>19.484690589475726</v>
      </c>
      <c r="J23" s="53" t="s">
        <v>100</v>
      </c>
      <c r="K23" s="72">
        <f>C21</f>
        <v>48</v>
      </c>
      <c r="L23" s="72">
        <f>C22</f>
        <v>10</v>
      </c>
      <c r="M23" s="48">
        <f>K23/L23</f>
        <v>4.8</v>
      </c>
      <c r="N23" s="73">
        <v>1.78</v>
      </c>
      <c r="O23" s="48">
        <f>SQRT((P23*P23*AA23)/(0.203*N23*N23))</f>
        <v>8.6218945116359738</v>
      </c>
      <c r="P23" s="72">
        <v>3</v>
      </c>
      <c r="Q23" s="74">
        <v>7.5</v>
      </c>
      <c r="R23" s="75">
        <f>(O23*M23)/(1.5356*P23)</f>
        <v>8.9834795640906204</v>
      </c>
      <c r="S23" s="75">
        <f>R23/10</f>
        <v>0.89834795640906207</v>
      </c>
      <c r="T23" s="76">
        <f>952.58*S23^3 - 2502*S23^2 + 2927*S23 - 669.65</f>
        <v>631.24151863324334</v>
      </c>
      <c r="U23" s="48">
        <f>M23*((O23*Q23)/(6.9913*P23))^2</f>
        <v>45.625831059126611</v>
      </c>
      <c r="V23" s="73">
        <v>15</v>
      </c>
      <c r="W23" s="48">
        <f>U23-V23</f>
        <v>30.625831059126611</v>
      </c>
      <c r="X23" s="48">
        <f>U23*0.1505757307</f>
        <v>6.8701428505227442</v>
      </c>
      <c r="Y23" s="48">
        <f>U23*0.2</f>
        <v>9.1251662118253218</v>
      </c>
      <c r="Z23" s="48">
        <f>U23*1.22654256</f>
        <v>55.962023629388661</v>
      </c>
      <c r="AA23" s="48">
        <f>AB23/K23</f>
        <v>5.3125</v>
      </c>
      <c r="AB23" s="48">
        <f>C30</f>
        <v>255</v>
      </c>
      <c r="AC23" t="s">
        <v>97</v>
      </c>
    </row>
    <row r="24" spans="2:29">
      <c r="B24" s="5" t="s">
        <v>11</v>
      </c>
      <c r="C24" s="58">
        <f>O23</f>
        <v>8.6218945116359738</v>
      </c>
      <c r="D24" s="38" t="s">
        <v>4</v>
      </c>
      <c r="F24" s="2">
        <v>0.5</v>
      </c>
      <c r="G24" s="15">
        <f t="shared" si="0"/>
        <v>0.42268393128442899</v>
      </c>
      <c r="H24" s="63">
        <f t="shared" si="1"/>
        <v>1478.6462265096852</v>
      </c>
      <c r="I24" s="63">
        <f t="shared" si="2"/>
        <v>20.288828701652591</v>
      </c>
      <c r="K24"/>
      <c r="L24"/>
      <c r="AB24" s="66"/>
    </row>
    <row r="25" spans="2:29" ht="19.5" thickBot="1">
      <c r="B25" s="6" t="s">
        <v>12</v>
      </c>
      <c r="C25" s="59">
        <f>N23</f>
        <v>1.78</v>
      </c>
      <c r="D25" s="9" t="s">
        <v>3</v>
      </c>
      <c r="F25" s="2">
        <v>0.51</v>
      </c>
      <c r="G25" s="15">
        <f t="shared" si="0"/>
        <v>0.43977649194917628</v>
      </c>
      <c r="H25" s="63">
        <f t="shared" si="1"/>
        <v>1421.1764645033127</v>
      </c>
      <c r="I25" s="63">
        <f t="shared" si="2"/>
        <v>21.109271613560463</v>
      </c>
      <c r="J25" s="81" t="s">
        <v>96</v>
      </c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</row>
    <row r="26" spans="2:29" ht="15.75" customHeight="1">
      <c r="B26" s="7" t="s">
        <v>13</v>
      </c>
      <c r="C26" s="83">
        <f>P23</f>
        <v>3</v>
      </c>
      <c r="D26" s="84"/>
      <c r="F26" s="2">
        <v>0.52</v>
      </c>
      <c r="G26" s="15">
        <f t="shared" si="0"/>
        <v>0.45720881056542312</v>
      </c>
      <c r="H26" s="63">
        <f t="shared" si="1"/>
        <v>1366.9902800584096</v>
      </c>
      <c r="I26" s="63">
        <f t="shared" si="2"/>
        <v>21.946022907140311</v>
      </c>
      <c r="J26" s="61" t="s">
        <v>91</v>
      </c>
      <c r="K26" s="61" t="s">
        <v>71</v>
      </c>
      <c r="L26" s="61" t="s">
        <v>90</v>
      </c>
      <c r="M26" s="61" t="s">
        <v>89</v>
      </c>
      <c r="N26" s="61" t="s">
        <v>88</v>
      </c>
      <c r="O26" s="61" t="s">
        <v>87</v>
      </c>
      <c r="P26" s="61" t="s">
        <v>86</v>
      </c>
      <c r="Q26" s="61" t="s">
        <v>85</v>
      </c>
      <c r="R26" s="61" t="s">
        <v>84</v>
      </c>
      <c r="S26" s="61" t="s">
        <v>84</v>
      </c>
      <c r="T26" s="61" t="s">
        <v>83</v>
      </c>
      <c r="U26" s="61" t="s">
        <v>82</v>
      </c>
      <c r="V26" s="61" t="s">
        <v>81</v>
      </c>
      <c r="W26" s="61" t="s">
        <v>80</v>
      </c>
      <c r="X26" s="61" t="s">
        <v>79</v>
      </c>
      <c r="Y26" s="61" t="s">
        <v>78</v>
      </c>
      <c r="Z26" s="61" t="s">
        <v>77</v>
      </c>
      <c r="AA26" s="61" t="s">
        <v>76</v>
      </c>
      <c r="AB26" s="61" t="s">
        <v>75</v>
      </c>
    </row>
    <row r="27" spans="2:29" ht="19.5" thickBot="1">
      <c r="B27" s="8" t="s">
        <v>14</v>
      </c>
      <c r="C27" s="35">
        <f>C28/10</f>
        <v>0.89834795640906207</v>
      </c>
      <c r="D27" s="36" t="s">
        <v>2</v>
      </c>
      <c r="F27" s="2">
        <v>0.53</v>
      </c>
      <c r="G27" s="15">
        <f t="shared" si="0"/>
        <v>0.47498096324872874</v>
      </c>
      <c r="H27" s="63">
        <f t="shared" si="1"/>
        <v>1315.8422091807336</v>
      </c>
      <c r="I27" s="63">
        <f t="shared" si="2"/>
        <v>22.799086235938979</v>
      </c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</row>
    <row r="28" spans="2:29" ht="19.5" thickBot="1">
      <c r="B28" s="6" t="s">
        <v>14</v>
      </c>
      <c r="C28" s="37">
        <f>(C24*C23)/(1.5356*C26)</f>
        <v>8.9834795640906204</v>
      </c>
      <c r="D28" s="38" t="s">
        <v>15</v>
      </c>
      <c r="F28" s="2">
        <v>0.54</v>
      </c>
      <c r="G28" s="15">
        <f t="shared" si="0"/>
        <v>0.49309302760727364</v>
      </c>
      <c r="H28" s="63">
        <f t="shared" si="1"/>
        <v>1267.5093035340672</v>
      </c>
      <c r="I28" s="63">
        <f t="shared" si="2"/>
        <v>23.668465325149135</v>
      </c>
      <c r="J28" s="57"/>
      <c r="K28" s="54"/>
      <c r="L28" s="54"/>
      <c r="M28" s="54"/>
      <c r="N28" s="54" t="s">
        <v>3</v>
      </c>
      <c r="O28" s="54" t="s">
        <v>4</v>
      </c>
      <c r="P28" s="54"/>
      <c r="Q28" s="54" t="s">
        <v>74</v>
      </c>
      <c r="R28" s="54" t="s">
        <v>73</v>
      </c>
      <c r="S28" s="54" t="s">
        <v>72</v>
      </c>
      <c r="T28" s="56" t="s">
        <v>71</v>
      </c>
      <c r="U28" s="54" t="s">
        <v>69</v>
      </c>
      <c r="V28" s="54" t="s">
        <v>69</v>
      </c>
      <c r="W28" s="54" t="s">
        <v>69</v>
      </c>
      <c r="X28" s="55" t="s">
        <v>70</v>
      </c>
      <c r="Y28" s="55" t="s">
        <v>70</v>
      </c>
      <c r="Z28" s="54" t="s">
        <v>69</v>
      </c>
      <c r="AA28" s="54" t="s">
        <v>68</v>
      </c>
      <c r="AB28" s="54" t="s">
        <v>5</v>
      </c>
    </row>
    <row r="29" spans="2:29" ht="20.25" thickBot="1">
      <c r="B29" s="10" t="s">
        <v>60</v>
      </c>
      <c r="C29" s="37">
        <f>C23*C32*C31</f>
        <v>917.99999999999989</v>
      </c>
      <c r="D29" s="38" t="s">
        <v>6</v>
      </c>
      <c r="F29" s="2">
        <v>0.55000000000000004</v>
      </c>
      <c r="G29" s="15">
        <f t="shared" si="0"/>
        <v>0.51154508274270749</v>
      </c>
      <c r="H29" s="63">
        <f t="shared" si="1"/>
        <v>1221.788696802618</v>
      </c>
      <c r="I29" s="63">
        <f t="shared" si="2"/>
        <v>24.55416397164996</v>
      </c>
      <c r="J29" s="53" t="s">
        <v>67</v>
      </c>
      <c r="K29" s="52">
        <v>14</v>
      </c>
      <c r="L29" s="52">
        <v>3</v>
      </c>
      <c r="M29" s="49">
        <f>K29/L29</f>
        <v>4.666666666666667</v>
      </c>
      <c r="N29" s="49">
        <f>N23</f>
        <v>1.78</v>
      </c>
      <c r="O29" s="49">
        <f>O23</f>
        <v>8.6218945116359738</v>
      </c>
      <c r="P29" s="51">
        <f>P23</f>
        <v>3</v>
      </c>
      <c r="Q29" s="50">
        <f>Q23</f>
        <v>7.5</v>
      </c>
      <c r="R29" s="49">
        <f>(O29*M29)/(1.5356*P29)</f>
        <v>8.7339384650881051</v>
      </c>
      <c r="S29" s="49">
        <f>R29/10</f>
        <v>0.87339384650881047</v>
      </c>
      <c r="T29" s="67">
        <f>952.58*S29^3 - 2502*S29^2 + 2927*S29 - 669.65</f>
        <v>612.85255864617704</v>
      </c>
      <c r="U29" s="49">
        <f>M29*((O29*Q29)/(6.9913*P29))^2</f>
        <v>44.358446863039767</v>
      </c>
      <c r="V29" s="49">
        <f>V23</f>
        <v>15</v>
      </c>
      <c r="W29" s="49">
        <f>U29-V29</f>
        <v>29.358446863039767</v>
      </c>
      <c r="X29" s="49">
        <f>U29*0.1505757307</f>
        <v>6.6793055491193352</v>
      </c>
      <c r="Y29" s="48">
        <f>U29*0.2</f>
        <v>8.8716893726079533</v>
      </c>
      <c r="Z29" s="48">
        <f>U29/1.22654256</f>
        <v>36.165436332710513</v>
      </c>
      <c r="AA29" s="47">
        <f>(0.203*N23*N23*O23*O23)/(P23*P23)</f>
        <v>5.3125</v>
      </c>
      <c r="AB29" s="49">
        <f>K29*AA29</f>
        <v>74.375</v>
      </c>
    </row>
    <row r="30" spans="2:29" ht="20.25" thickBot="1">
      <c r="B30" s="10" t="s">
        <v>16</v>
      </c>
      <c r="C30" s="59">
        <v>255</v>
      </c>
      <c r="D30" s="11" t="s">
        <v>5</v>
      </c>
      <c r="F30" s="2">
        <v>0.56000000000000005</v>
      </c>
      <c r="G30" s="15">
        <f t="shared" si="0"/>
        <v>0.53033720925101469</v>
      </c>
      <c r="H30" s="63">
        <f t="shared" si="1"/>
        <v>1178.4954724988575</v>
      </c>
      <c r="I30" s="63">
        <f t="shared" si="2"/>
        <v>25.456186044048707</v>
      </c>
      <c r="J30" s="53" t="s">
        <v>66</v>
      </c>
      <c r="K30" s="52">
        <v>12</v>
      </c>
      <c r="L30" s="52">
        <v>2</v>
      </c>
      <c r="M30" s="49">
        <f>K30/L30</f>
        <v>6</v>
      </c>
      <c r="N30" s="49">
        <f>N23</f>
        <v>1.78</v>
      </c>
      <c r="O30" s="49">
        <f>O23</f>
        <v>8.6218945116359738</v>
      </c>
      <c r="P30" s="51">
        <f>P23</f>
        <v>3</v>
      </c>
      <c r="Q30" s="50">
        <f>Q23</f>
        <v>7.5</v>
      </c>
      <c r="R30" s="49">
        <f>(O30*M30)/(1.5356*P30)</f>
        <v>11.229349455113278</v>
      </c>
      <c r="S30" s="49">
        <f>R30/10</f>
        <v>1.1229349455113278</v>
      </c>
      <c r="T30" s="49">
        <f>952.58*S30^3 - 2502*S30^2 + 2927*S30 - 669.65</f>
        <v>811.05634183275276</v>
      </c>
      <c r="U30" s="49">
        <f>M30*((O30*Q30)/(6.9913*P30))^2</f>
        <v>57.03228882390826</v>
      </c>
      <c r="V30" s="49">
        <f>V23</f>
        <v>15</v>
      </c>
      <c r="W30" s="49">
        <f>U30-V30</f>
        <v>42.03228882390826</v>
      </c>
      <c r="X30" s="49">
        <f>U30*0.1505757307</f>
        <v>8.58767856315343</v>
      </c>
      <c r="Y30" s="48">
        <f>U30*0.2</f>
        <v>11.406457764781653</v>
      </c>
      <c r="Z30" s="48">
        <f>U30/1.22654256</f>
        <v>46.498418142056366</v>
      </c>
      <c r="AA30" s="47">
        <f>(0.203*N30*N30*O30*O30)/(P30*P30)</f>
        <v>5.3125</v>
      </c>
      <c r="AB30" s="49">
        <f>K30*AA30</f>
        <v>63.75</v>
      </c>
    </row>
    <row r="31" spans="2:29" ht="16.5" thickBot="1">
      <c r="B31" s="14" t="s">
        <v>17</v>
      </c>
      <c r="C31" s="60">
        <f>C30/C21</f>
        <v>5.3125</v>
      </c>
      <c r="D31" s="36" t="s">
        <v>18</v>
      </c>
      <c r="F31" s="2">
        <v>0.56999999999999995</v>
      </c>
      <c r="G31" s="15">
        <f t="shared" si="0"/>
        <v>0.54946948922339445</v>
      </c>
      <c r="H31" s="63">
        <f t="shared" si="1"/>
        <v>1137.4607912868073</v>
      </c>
      <c r="I31" s="63">
        <f t="shared" si="2"/>
        <v>26.374535482722933</v>
      </c>
      <c r="J31" s="52" t="s">
        <v>99</v>
      </c>
      <c r="K31" s="52">
        <v>16</v>
      </c>
      <c r="L31" s="52">
        <v>3</v>
      </c>
      <c r="M31" s="49">
        <f>K31/L31</f>
        <v>5.333333333333333</v>
      </c>
      <c r="N31" s="49">
        <f>N23</f>
        <v>1.78</v>
      </c>
      <c r="O31" s="49">
        <f>O23</f>
        <v>8.6218945116359738</v>
      </c>
      <c r="P31" s="51">
        <f>P23</f>
        <v>3</v>
      </c>
      <c r="Q31" s="50">
        <f>Q23</f>
        <v>7.5</v>
      </c>
      <c r="R31" s="49">
        <f>(O31*M31)/(1.5356*P31)</f>
        <v>9.9816439601006905</v>
      </c>
      <c r="S31" s="49">
        <f>R31/10</f>
        <v>0.99816439601006901</v>
      </c>
      <c r="T31" s="49">
        <f>952.58*S31^3 - 2502*S31^2 + 2927*S31 - 669.65</f>
        <v>706.49806329453088</v>
      </c>
      <c r="U31" s="49">
        <f>M31*((O31*Q31)/(6.9913*P31))^2</f>
        <v>50.69536784347401</v>
      </c>
      <c r="V31" s="49">
        <f>V23</f>
        <v>15</v>
      </c>
      <c r="W31" s="49">
        <f>U31-V31</f>
        <v>35.69536784347401</v>
      </c>
      <c r="X31" s="49">
        <f>U31*0.1505757307</f>
        <v>7.6334920561363822</v>
      </c>
      <c r="Y31" s="48">
        <f>U31*0.2</f>
        <v>10.139073568694803</v>
      </c>
      <c r="Z31" s="48">
        <f>U31/1.22654256</f>
        <v>41.331927237383439</v>
      </c>
      <c r="AA31" s="47">
        <f>(0.203*N31*N31*O31*O31)/(P31*P31)</f>
        <v>5.3125</v>
      </c>
      <c r="AB31" s="49">
        <f>K31*AA31</f>
        <v>85</v>
      </c>
    </row>
    <row r="32" spans="2:29" ht="16.5" thickBot="1">
      <c r="B32" s="12" t="s">
        <v>19</v>
      </c>
      <c r="C32" s="17">
        <v>36</v>
      </c>
      <c r="D32" s="13" t="s">
        <v>20</v>
      </c>
      <c r="F32" s="2">
        <v>0.57999999999999996</v>
      </c>
      <c r="G32" s="15">
        <f t="shared" si="0"/>
        <v>0.56894200624716096</v>
      </c>
      <c r="H32" s="63">
        <f t="shared" si="1"/>
        <v>1098.530242339825</v>
      </c>
      <c r="I32" s="63">
        <f t="shared" si="2"/>
        <v>27.309216299863728</v>
      </c>
    </row>
    <row r="33" spans="6:29">
      <c r="F33" s="2">
        <v>0.59</v>
      </c>
      <c r="G33" s="15">
        <f t="shared" si="0"/>
        <v>0.58875484540665479</v>
      </c>
      <c r="H33" s="63">
        <f t="shared" si="1"/>
        <v>1061.5623886174737</v>
      </c>
      <c r="I33" s="63">
        <f t="shared" si="2"/>
        <v>28.260232579519432</v>
      </c>
    </row>
    <row r="34" spans="6:29" ht="16.5" thickBot="1">
      <c r="F34" s="2">
        <v>0.6</v>
      </c>
      <c r="G34" s="15">
        <f t="shared" si="0"/>
        <v>0.60890809328417606</v>
      </c>
      <c r="H34" s="63">
        <f t="shared" si="1"/>
        <v>1026.4274804248887</v>
      </c>
      <c r="I34" s="63">
        <f t="shared" si="2"/>
        <v>29.227588477640452</v>
      </c>
      <c r="J34" s="79" t="s">
        <v>94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</row>
    <row r="35" spans="6:29" ht="17.25">
      <c r="F35" s="2">
        <v>0.61</v>
      </c>
      <c r="G35" s="15">
        <f t="shared" ref="G35:G66" si="3">(48.2253*$C$27*$C$27*F35*F35)/(($C$23^2)-(0.10358*$C$27*$C$27*F35*F35))</f>
        <v>0.62940183796093085</v>
      </c>
      <c r="H35" s="63">
        <f t="shared" ref="H35:H66" si="4">$D$17/I35*$C$22</f>
        <v>993.00631536890421</v>
      </c>
      <c r="I35" s="63">
        <f t="shared" ref="I35:I66" si="5">G35*$C$21</f>
        <v>30.211288222124679</v>
      </c>
      <c r="J35" s="61" t="s">
        <v>91</v>
      </c>
      <c r="K35" s="61" t="s">
        <v>71</v>
      </c>
      <c r="L35" s="61" t="s">
        <v>90</v>
      </c>
      <c r="M35" s="61" t="s">
        <v>89</v>
      </c>
      <c r="N35" s="61" t="s">
        <v>88</v>
      </c>
      <c r="O35" s="61" t="s">
        <v>87</v>
      </c>
      <c r="P35" s="61" t="s">
        <v>86</v>
      </c>
      <c r="Q35" s="61" t="s">
        <v>85</v>
      </c>
      <c r="R35" s="61" t="s">
        <v>84</v>
      </c>
      <c r="S35" s="61" t="s">
        <v>84</v>
      </c>
      <c r="T35" s="61" t="s">
        <v>83</v>
      </c>
      <c r="U35" s="61" t="s">
        <v>82</v>
      </c>
      <c r="V35" s="61" t="s">
        <v>81</v>
      </c>
      <c r="W35" s="61" t="s">
        <v>80</v>
      </c>
      <c r="X35" s="61" t="s">
        <v>79</v>
      </c>
      <c r="Y35" s="61" t="s">
        <v>78</v>
      </c>
      <c r="Z35" s="61" t="s">
        <v>77</v>
      </c>
      <c r="AA35" s="61" t="s">
        <v>76</v>
      </c>
      <c r="AB35" s="61" t="s">
        <v>75</v>
      </c>
    </row>
    <row r="36" spans="6:29" ht="16.5" thickBot="1">
      <c r="F36" s="2">
        <v>0.62</v>
      </c>
      <c r="G36" s="15">
        <f t="shared" si="3"/>
        <v>0.65023616901799586</v>
      </c>
      <c r="H36" s="63">
        <f t="shared" si="4"/>
        <v>961.1892259759893</v>
      </c>
      <c r="I36" s="63">
        <f t="shared" si="5"/>
        <v>31.211336112863801</v>
      </c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spans="6:29" ht="16.5" thickBot="1">
      <c r="F37" s="2">
        <v>0.63</v>
      </c>
      <c r="G37" s="15">
        <f t="shared" si="3"/>
        <v>0.67141117753729807</v>
      </c>
      <c r="H37" s="63">
        <f t="shared" si="4"/>
        <v>930.87517889182027</v>
      </c>
      <c r="I37" s="63">
        <f t="shared" si="5"/>
        <v>32.227736521790305</v>
      </c>
      <c r="J37" s="68"/>
      <c r="K37" s="69"/>
      <c r="L37" s="69"/>
      <c r="M37" s="69"/>
      <c r="N37" s="69" t="s">
        <v>3</v>
      </c>
      <c r="O37" s="69" t="s">
        <v>4</v>
      </c>
      <c r="P37" s="69"/>
      <c r="Q37" s="69" t="s">
        <v>74</v>
      </c>
      <c r="R37" s="69" t="s">
        <v>73</v>
      </c>
      <c r="S37" s="69" t="s">
        <v>72</v>
      </c>
      <c r="T37" s="70" t="s">
        <v>71</v>
      </c>
      <c r="U37" s="69" t="s">
        <v>69</v>
      </c>
      <c r="V37" s="69" t="s">
        <v>69</v>
      </c>
      <c r="W37" s="69" t="s">
        <v>69</v>
      </c>
      <c r="X37" s="71" t="s">
        <v>70</v>
      </c>
      <c r="Y37" s="71" t="s">
        <v>70</v>
      </c>
      <c r="Z37" s="69" t="s">
        <v>69</v>
      </c>
      <c r="AA37" s="69" t="s">
        <v>68</v>
      </c>
      <c r="AB37" s="69" t="s">
        <v>5</v>
      </c>
    </row>
    <row r="38" spans="6:29" ht="20.25" thickBot="1">
      <c r="F38" s="2">
        <v>0.64</v>
      </c>
      <c r="G38" s="15">
        <f t="shared" si="3"/>
        <v>0.6929269561026139</v>
      </c>
      <c r="H38" s="63">
        <f t="shared" si="4"/>
        <v>901.9709718255574</v>
      </c>
      <c r="I38" s="63">
        <f t="shared" si="5"/>
        <v>33.260493892925467</v>
      </c>
      <c r="J38" s="53" t="s">
        <v>92</v>
      </c>
      <c r="K38" s="72">
        <f>C21</f>
        <v>48</v>
      </c>
      <c r="L38" s="72">
        <f>C22</f>
        <v>10</v>
      </c>
      <c r="M38" s="48">
        <f>K38/L38</f>
        <v>4.8</v>
      </c>
      <c r="N38" s="73">
        <v>1.78</v>
      </c>
      <c r="O38" s="48">
        <f>SQRT((P38*P38*AA38)/(0.203*N38*N38))</f>
        <v>8.6218945116359738</v>
      </c>
      <c r="P38" s="72">
        <v>3</v>
      </c>
      <c r="Q38" s="73">
        <v>9.1999999999999993</v>
      </c>
      <c r="R38" s="48">
        <f>(O38*M38)/(1.5356*P38)</f>
        <v>8.9834795640906204</v>
      </c>
      <c r="S38" s="48">
        <f>R38/10</f>
        <v>0.89834795640906207</v>
      </c>
      <c r="T38" s="77">
        <f>952.58*S38^3 - 2502*S38^2 + 2927*S38 - 669.65</f>
        <v>631.24151863324334</v>
      </c>
      <c r="U38" s="48">
        <f>M38*((O38*Q38)/(6.9913*P38))^2</f>
        <v>68.653694948346256</v>
      </c>
      <c r="V38" s="73">
        <v>15</v>
      </c>
      <c r="W38" s="48">
        <f>U38-V38</f>
        <v>53.653694948346256</v>
      </c>
      <c r="X38" s="48">
        <f>U38*0.1505757307</f>
        <v>10.337580282102136</v>
      </c>
      <c r="Y38" s="48">
        <f>U38*0.2</f>
        <v>13.730738989669252</v>
      </c>
      <c r="Z38" s="48">
        <f>U38/1.22654256</f>
        <v>55.973349141954159</v>
      </c>
      <c r="AA38" s="48">
        <f>AB38/K38</f>
        <v>5.3125</v>
      </c>
      <c r="AB38" s="48">
        <f>C30</f>
        <v>255</v>
      </c>
    </row>
    <row r="39" spans="6:29">
      <c r="F39" s="2">
        <v>0.65</v>
      </c>
      <c r="G39" s="15">
        <f t="shared" si="3"/>
        <v>0.71478359880058095</v>
      </c>
      <c r="H39" s="63">
        <f t="shared" si="4"/>
        <v>874.39051630278118</v>
      </c>
      <c r="I39" s="63">
        <f t="shared" si="5"/>
        <v>34.309612742427888</v>
      </c>
    </row>
    <row r="40" spans="6:29" ht="16.5" thickBot="1">
      <c r="F40" s="2">
        <v>0.66</v>
      </c>
      <c r="G40" s="15">
        <f t="shared" si="3"/>
        <v>0.73698120122172983</v>
      </c>
      <c r="H40" s="63">
        <f t="shared" si="4"/>
        <v>848.05419590609222</v>
      </c>
      <c r="I40" s="63">
        <f t="shared" si="5"/>
        <v>35.375097658643028</v>
      </c>
      <c r="J40" s="78" t="s">
        <v>95</v>
      </c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</row>
    <row r="41" spans="6:29" ht="17.25">
      <c r="F41" s="2">
        <v>0.67</v>
      </c>
      <c r="G41" s="15">
        <f t="shared" si="3"/>
        <v>0.75951986046153119</v>
      </c>
      <c r="H41" s="63">
        <f t="shared" si="4"/>
        <v>822.88829105826335</v>
      </c>
      <c r="I41" s="63">
        <f t="shared" si="5"/>
        <v>36.456953302153494</v>
      </c>
      <c r="J41" s="61" t="s">
        <v>91</v>
      </c>
      <c r="K41" s="61" t="s">
        <v>71</v>
      </c>
      <c r="L41" s="61" t="s">
        <v>90</v>
      </c>
      <c r="M41" s="61" t="s">
        <v>89</v>
      </c>
      <c r="N41" s="61" t="s">
        <v>88</v>
      </c>
      <c r="O41" s="61" t="s">
        <v>87</v>
      </c>
      <c r="P41" s="61" t="s">
        <v>86</v>
      </c>
      <c r="Q41" s="61" t="s">
        <v>85</v>
      </c>
      <c r="R41" s="61" t="s">
        <v>84</v>
      </c>
      <c r="S41" s="61" t="s">
        <v>84</v>
      </c>
      <c r="T41" s="61" t="s">
        <v>83</v>
      </c>
      <c r="U41" s="61" t="s">
        <v>82</v>
      </c>
      <c r="V41" s="61" t="s">
        <v>81</v>
      </c>
      <c r="W41" s="61" t="s">
        <v>80</v>
      </c>
      <c r="X41" s="61" t="s">
        <v>79</v>
      </c>
      <c r="Y41" s="61" t="s">
        <v>78</v>
      </c>
      <c r="Z41" s="61" t="s">
        <v>77</v>
      </c>
      <c r="AA41" s="61" t="s">
        <v>76</v>
      </c>
      <c r="AB41" s="61" t="s">
        <v>75</v>
      </c>
    </row>
    <row r="42" spans="6:29" ht="16.5" thickBot="1">
      <c r="F42" s="2">
        <v>0.68</v>
      </c>
      <c r="G42" s="15">
        <f t="shared" si="3"/>
        <v>0.78239967512146014</v>
      </c>
      <c r="H42" s="63">
        <f t="shared" si="4"/>
        <v>798.82446257786933</v>
      </c>
      <c r="I42" s="63">
        <f t="shared" si="5"/>
        <v>37.55518440583009</v>
      </c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spans="6:29" ht="16.5" thickBot="1">
      <c r="F43" s="2">
        <v>0.69</v>
      </c>
      <c r="G43" s="15">
        <f t="shared" si="3"/>
        <v>0.80562074531007544</v>
      </c>
      <c r="H43" s="63">
        <f t="shared" si="4"/>
        <v>775.79928724333388</v>
      </c>
      <c r="I43" s="63">
        <f t="shared" si="5"/>
        <v>38.669795774883625</v>
      </c>
      <c r="J43" s="57"/>
      <c r="K43" s="54"/>
      <c r="L43" s="54"/>
      <c r="M43" s="54"/>
      <c r="N43" s="54" t="s">
        <v>3</v>
      </c>
      <c r="O43" s="54" t="s">
        <v>4</v>
      </c>
      <c r="P43" s="54"/>
      <c r="Q43" s="54" t="s">
        <v>74</v>
      </c>
      <c r="R43" s="54" t="s">
        <v>73</v>
      </c>
      <c r="S43" s="54" t="s">
        <v>72</v>
      </c>
      <c r="T43" s="56" t="s">
        <v>71</v>
      </c>
      <c r="U43" s="54" t="s">
        <v>69</v>
      </c>
      <c r="V43" s="54" t="s">
        <v>69</v>
      </c>
      <c r="W43" s="54" t="s">
        <v>69</v>
      </c>
      <c r="X43" s="55" t="s">
        <v>70</v>
      </c>
      <c r="Y43" s="55" t="s">
        <v>70</v>
      </c>
      <c r="Z43" s="54" t="s">
        <v>69</v>
      </c>
      <c r="AA43" s="54" t="s">
        <v>68</v>
      </c>
      <c r="AB43" s="54" t="s">
        <v>5</v>
      </c>
    </row>
    <row r="44" spans="6:29" ht="20.25" thickBot="1">
      <c r="F44" s="2">
        <v>0.7</v>
      </c>
      <c r="G44" s="15">
        <f t="shared" si="3"/>
        <v>0.82918317264411945</v>
      </c>
      <c r="H44" s="63">
        <f t="shared" si="4"/>
        <v>753.75383946466843</v>
      </c>
      <c r="I44" s="63">
        <f t="shared" si="5"/>
        <v>39.800792286917734</v>
      </c>
      <c r="J44" s="53" t="s">
        <v>67</v>
      </c>
      <c r="K44" s="52">
        <v>14</v>
      </c>
      <c r="L44" s="52">
        <v>3</v>
      </c>
      <c r="M44" s="49">
        <f>K44/L44</f>
        <v>4.666666666666667</v>
      </c>
      <c r="N44" s="49">
        <f>N38</f>
        <v>1.78</v>
      </c>
      <c r="O44" s="49">
        <f>O38</f>
        <v>8.6218945116359738</v>
      </c>
      <c r="P44" s="51">
        <f>P38</f>
        <v>3</v>
      </c>
      <c r="Q44" s="50">
        <f>Q38</f>
        <v>9.1999999999999993</v>
      </c>
      <c r="R44" s="49">
        <f>(O44*M44)/(1.5356*P44)</f>
        <v>8.7339384650881051</v>
      </c>
      <c r="S44" s="49">
        <f>R44/10</f>
        <v>0.87339384650881047</v>
      </c>
      <c r="T44" s="49">
        <f>952.58*S44^3 - 2502*S44^2 + 2927*S44 - 669.65</f>
        <v>612.85255864617704</v>
      </c>
      <c r="U44" s="49">
        <f>M44*((O44*Q44)/(6.9913*P44))^2</f>
        <v>66.746647866447759</v>
      </c>
      <c r="V44" s="49">
        <f>V38</f>
        <v>15</v>
      </c>
      <c r="W44" s="49">
        <f>U44-V44</f>
        <v>51.746647866447759</v>
      </c>
      <c r="X44" s="49">
        <f>U44*0.1505757307</f>
        <v>10.050425274265967</v>
      </c>
      <c r="Y44" s="48">
        <f>U44*0.2</f>
        <v>13.349329573289552</v>
      </c>
      <c r="Z44" s="48">
        <f>U44/1.22654256</f>
        <v>54.418533888010998</v>
      </c>
      <c r="AA44" s="47">
        <f>(0.203*N44*N44*O44*O44)/(P44*P44)</f>
        <v>5.3125</v>
      </c>
      <c r="AB44" s="49">
        <f>K44*AA44</f>
        <v>74.375</v>
      </c>
      <c r="AC44" s="63"/>
    </row>
    <row r="45" spans="6:29" ht="20.25" thickBot="1">
      <c r="F45" s="2">
        <v>0.71</v>
      </c>
      <c r="G45" s="15">
        <f t="shared" si="3"/>
        <v>0.85308706024962944</v>
      </c>
      <c r="H45" s="63">
        <f t="shared" si="4"/>
        <v>732.63331390481198</v>
      </c>
      <c r="I45" s="63">
        <f t="shared" si="5"/>
        <v>40.948178891982209</v>
      </c>
      <c r="J45" s="53" t="s">
        <v>66</v>
      </c>
      <c r="K45" s="52">
        <v>12</v>
      </c>
      <c r="L45" s="52">
        <v>2</v>
      </c>
      <c r="M45" s="49">
        <f>K45/L45</f>
        <v>6</v>
      </c>
      <c r="N45" s="49">
        <f>N38</f>
        <v>1.78</v>
      </c>
      <c r="O45" s="49">
        <f>O38</f>
        <v>8.6218945116359738</v>
      </c>
      <c r="P45" s="51">
        <f>P38</f>
        <v>3</v>
      </c>
      <c r="Q45" s="50">
        <f>Q38</f>
        <v>9.1999999999999993</v>
      </c>
      <c r="R45" s="49">
        <f>(O45*M45)/(1.5356*P45)</f>
        <v>11.229349455113278</v>
      </c>
      <c r="S45" s="49">
        <f>R45/10</f>
        <v>1.1229349455113278</v>
      </c>
      <c r="T45" s="49">
        <f>952.58*S45^3 - 2502*S45^2 + 2927*S45 - 669.65</f>
        <v>811.05634183275276</v>
      </c>
      <c r="U45" s="49">
        <f>M45*((O45*Q45)/(6.9913*P45))^2</f>
        <v>85.817118685432831</v>
      </c>
      <c r="V45" s="49">
        <f>V38</f>
        <v>15</v>
      </c>
      <c r="W45" s="49">
        <f>U45-V45</f>
        <v>70.817118685432831</v>
      </c>
      <c r="X45" s="49">
        <f>U45*0.1505757307</f>
        <v>12.921975352627671</v>
      </c>
      <c r="Y45" s="48">
        <f>U45*0.2</f>
        <v>17.163423737086568</v>
      </c>
      <c r="Z45" s="48">
        <f>U45/1.22654256</f>
        <v>69.96668642744271</v>
      </c>
      <c r="AA45" s="47">
        <f>(0.203*N45*N45*O45*O45)/(P45*P45)</f>
        <v>5.3125</v>
      </c>
      <c r="AB45" s="49">
        <f>K45*AA45</f>
        <v>63.75</v>
      </c>
      <c r="AC45" s="63"/>
    </row>
    <row r="46" spans="6:29" ht="16.5" thickBot="1">
      <c r="F46" s="2">
        <v>0.72</v>
      </c>
      <c r="G46" s="15">
        <f t="shared" si="3"/>
        <v>0.87733251276307134</v>
      </c>
      <c r="H46" s="63">
        <f t="shared" si="4"/>
        <v>712.38668453266905</v>
      </c>
      <c r="I46" s="63">
        <f t="shared" si="5"/>
        <v>42.111960612627428</v>
      </c>
      <c r="J46" s="52" t="s">
        <v>99</v>
      </c>
      <c r="K46" s="52">
        <v>16</v>
      </c>
      <c r="L46" s="52">
        <v>3</v>
      </c>
      <c r="M46" s="49">
        <f>K46/L46</f>
        <v>5.333333333333333</v>
      </c>
      <c r="N46" s="49">
        <f>N38</f>
        <v>1.78</v>
      </c>
      <c r="O46" s="49">
        <f>O38</f>
        <v>8.6218945116359738</v>
      </c>
      <c r="P46" s="51">
        <f>P38</f>
        <v>3</v>
      </c>
      <c r="Q46" s="50">
        <f>Q38</f>
        <v>9.1999999999999993</v>
      </c>
      <c r="R46" s="49">
        <f>(O46*M46)/(1.5356*P46)</f>
        <v>9.9816439601006905</v>
      </c>
      <c r="S46" s="49">
        <f>R46/10</f>
        <v>0.99816439601006901</v>
      </c>
      <c r="T46" s="49">
        <f>952.58*S46^3 - 2502*S46^2 + 2927*S46 - 669.65</f>
        <v>706.49806329453088</v>
      </c>
      <c r="U46" s="49">
        <f>M46*((O46*Q46)/(6.9913*P46))^2</f>
        <v>76.281883275940288</v>
      </c>
      <c r="V46" s="49">
        <f>V38</f>
        <v>15</v>
      </c>
      <c r="W46" s="49">
        <f>U46-V46</f>
        <v>61.281883275940288</v>
      </c>
      <c r="X46" s="49">
        <f>U46*0.1505757307</f>
        <v>11.486200313446819</v>
      </c>
      <c r="Y46" s="48">
        <f>U46*0.2</f>
        <v>15.256376655188058</v>
      </c>
      <c r="Z46" s="48">
        <f>U46/1.22654256</f>
        <v>62.192610157726847</v>
      </c>
      <c r="AA46" s="47">
        <f>(0.203*N46*N46*O46*O46)/(P46*P46)</f>
        <v>5.3125</v>
      </c>
      <c r="AB46" s="49">
        <f>K46*AA46</f>
        <v>85</v>
      </c>
    </row>
    <row r="47" spans="6:29">
      <c r="F47" s="2">
        <v>0.73</v>
      </c>
      <c r="G47" s="15">
        <f t="shared" si="3"/>
        <v>0.90191963633248529</v>
      </c>
      <c r="H47" s="63">
        <f t="shared" si="4"/>
        <v>692.96639614308037</v>
      </c>
      <c r="I47" s="63">
        <f t="shared" si="5"/>
        <v>43.292142543959294</v>
      </c>
    </row>
    <row r="48" spans="6:29">
      <c r="F48" s="2">
        <v>0.74</v>
      </c>
      <c r="G48" s="15">
        <f t="shared" si="3"/>
        <v>0.92684853861865169</v>
      </c>
      <c r="H48" s="63">
        <f t="shared" si="4"/>
        <v>674.32808485783653</v>
      </c>
      <c r="I48" s="63">
        <f t="shared" si="5"/>
        <v>44.488729853695283</v>
      </c>
    </row>
    <row r="49" spans="6:9">
      <c r="F49" s="2">
        <v>0.75</v>
      </c>
      <c r="G49" s="15">
        <f t="shared" si="3"/>
        <v>0.95211932879627237</v>
      </c>
      <c r="H49" s="63">
        <f t="shared" si="4"/>
        <v>656.43032453732815</v>
      </c>
      <c r="I49" s="63">
        <f t="shared" si="5"/>
        <v>45.70172778222107</v>
      </c>
    </row>
    <row r="50" spans="6:9">
      <c r="F50" s="2">
        <v>0.76</v>
      </c>
      <c r="G50" s="15">
        <f t="shared" si="3"/>
        <v>0.97773211755516887</v>
      </c>
      <c r="H50" s="63">
        <f t="shared" si="4"/>
        <v>639.23439639358492</v>
      </c>
      <c r="I50" s="63">
        <f t="shared" si="5"/>
        <v>46.931141642648107</v>
      </c>
    </row>
    <row r="51" spans="6:9">
      <c r="F51" s="2">
        <v>0.77</v>
      </c>
      <c r="G51" s="15">
        <f t="shared" si="3"/>
        <v>1.0036870171014984</v>
      </c>
      <c r="H51" s="63">
        <f t="shared" si="4"/>
        <v>622.70407941004225</v>
      </c>
      <c r="I51" s="63">
        <f t="shared" si="5"/>
        <v>48.176976820871928</v>
      </c>
    </row>
    <row r="52" spans="6:9">
      <c r="F52" s="2">
        <v>0.78</v>
      </c>
      <c r="G52" s="15">
        <f t="shared" si="3"/>
        <v>1.029984141158985</v>
      </c>
      <c r="H52" s="63">
        <f t="shared" si="4"/>
        <v>606.80545944787229</v>
      </c>
      <c r="I52" s="63">
        <f t="shared" si="5"/>
        <v>49.439238775631281</v>
      </c>
    </row>
    <row r="53" spans="6:9">
      <c r="F53" s="2">
        <v>0.79</v>
      </c>
      <c r="G53" s="15">
        <f t="shared" si="3"/>
        <v>1.0566236049701698</v>
      </c>
      <c r="H53" s="63">
        <f t="shared" si="4"/>
        <v>591.50675515870648</v>
      </c>
      <c r="I53" s="63">
        <f t="shared" si="5"/>
        <v>50.717933038568148</v>
      </c>
    </row>
    <row r="54" spans="6:9">
      <c r="F54" s="2">
        <v>0.8</v>
      </c>
      <c r="G54" s="15">
        <f t="shared" si="3"/>
        <v>1.0836055252976766</v>
      </c>
      <c r="H54" s="63">
        <f t="shared" si="4"/>
        <v>576.77815903375608</v>
      </c>
      <c r="I54" s="63">
        <f t="shared" si="5"/>
        <v>52.013065214288474</v>
      </c>
    </row>
    <row r="55" spans="6:9">
      <c r="F55" s="2">
        <v>0.81</v>
      </c>
      <c r="G55" s="15">
        <f t="shared" si="3"/>
        <v>1.1109300204254955</v>
      </c>
      <c r="H55" s="63">
        <f t="shared" si="4"/>
        <v>562.59169210372033</v>
      </c>
      <c r="I55" s="63">
        <f t="shared" si="5"/>
        <v>53.32464098042378</v>
      </c>
    </row>
    <row r="56" spans="6:9">
      <c r="F56" s="2">
        <v>0.82</v>
      </c>
      <c r="G56" s="15">
        <f t="shared" si="3"/>
        <v>1.1385972101602828</v>
      </c>
      <c r="H56" s="63">
        <f t="shared" si="4"/>
        <v>548.92107096592781</v>
      </c>
      <c r="I56" s="63">
        <f t="shared" si="5"/>
        <v>54.652666087693575</v>
      </c>
    </row>
    <row r="57" spans="6:9">
      <c r="F57" s="2">
        <v>0.83</v>
      </c>
      <c r="G57" s="15">
        <f t="shared" si="3"/>
        <v>1.1666072158326795</v>
      </c>
      <c r="H57" s="63">
        <f t="shared" si="4"/>
        <v>535.74158595778874</v>
      </c>
      <c r="I57" s="63">
        <f t="shared" si="5"/>
        <v>55.99714635996861</v>
      </c>
    </row>
    <row r="58" spans="6:9">
      <c r="F58" s="2">
        <v>0.84</v>
      </c>
      <c r="G58" s="15">
        <f t="shared" si="3"/>
        <v>1.1949601602986439</v>
      </c>
      <c r="H58" s="63">
        <f t="shared" si="4"/>
        <v>523.02998942140482</v>
      </c>
      <c r="I58" s="63">
        <f t="shared" si="5"/>
        <v>57.358087694334912</v>
      </c>
    </row>
    <row r="59" spans="6:9">
      <c r="F59" s="2">
        <v>0.85</v>
      </c>
      <c r="G59" s="15">
        <f t="shared" si="3"/>
        <v>1.2236561679408045</v>
      </c>
      <c r="H59" s="63">
        <f t="shared" si="4"/>
        <v>510.7643931152358</v>
      </c>
      <c r="I59" s="63">
        <f t="shared" si="5"/>
        <v>58.735496061158614</v>
      </c>
    </row>
    <row r="60" spans="6:9">
      <c r="F60" s="2">
        <v>0.86</v>
      </c>
      <c r="G60" s="15">
        <f t="shared" si="3"/>
        <v>1.252695364669828</v>
      </c>
      <c r="H60" s="63">
        <f t="shared" si="4"/>
        <v>498.92417392693937</v>
      </c>
      <c r="I60" s="63">
        <f t="shared" si="5"/>
        <v>60.129377504151748</v>
      </c>
    </row>
    <row r="61" spans="6:9">
      <c r="F61" s="2">
        <v>0.87000000000000099</v>
      </c>
      <c r="G61" s="15">
        <f t="shared" si="3"/>
        <v>1.2820778779258097</v>
      </c>
      <c r="H61" s="63">
        <f t="shared" si="4"/>
        <v>487.48988712850013</v>
      </c>
      <c r="I61" s="63">
        <f t="shared" si="5"/>
        <v>61.539738140438871</v>
      </c>
    </row>
    <row r="62" spans="6:9">
      <c r="F62" s="2">
        <v>0.880000000000001</v>
      </c>
      <c r="G62" s="15">
        <f t="shared" si="3"/>
        <v>1.311803836679662</v>
      </c>
      <c r="H62" s="63">
        <f t="shared" si="4"/>
        <v>476.4431864919319</v>
      </c>
      <c r="I62" s="63">
        <f t="shared" si="5"/>
        <v>62.966584160623782</v>
      </c>
    </row>
    <row r="63" spans="6:9">
      <c r="F63" s="2">
        <v>0.89000000000000101</v>
      </c>
      <c r="G63" s="15">
        <f t="shared" si="3"/>
        <v>1.3418733714345554</v>
      </c>
      <c r="H63" s="63">
        <f t="shared" si="4"/>
        <v>465.7667506523598</v>
      </c>
      <c r="I63" s="63">
        <f t="shared" si="5"/>
        <v>64.409921828858657</v>
      </c>
    </row>
    <row r="64" spans="6:9">
      <c r="F64" s="2">
        <v>0.90000000000000102</v>
      </c>
      <c r="G64" s="15">
        <f t="shared" si="3"/>
        <v>1.3722866142273427</v>
      </c>
      <c r="H64" s="63">
        <f t="shared" si="4"/>
        <v>455.44421516630644</v>
      </c>
      <c r="I64" s="63">
        <f t="shared" si="5"/>
        <v>65.869757482912448</v>
      </c>
    </row>
    <row r="65" spans="6:9">
      <c r="F65" s="2">
        <v>0.91000000000000103</v>
      </c>
      <c r="G65" s="15">
        <f t="shared" si="3"/>
        <v>1.4030436986300165</v>
      </c>
      <c r="H65" s="63">
        <f t="shared" si="4"/>
        <v>445.46010976726734</v>
      </c>
      <c r="I65" s="63">
        <f t="shared" si="5"/>
        <v>67.346097534240798</v>
      </c>
    </row>
    <row r="66" spans="6:9">
      <c r="F66" s="2">
        <v>0.92000000000000104</v>
      </c>
      <c r="G66" s="15">
        <f t="shared" si="3"/>
        <v>1.4341447597511832</v>
      </c>
      <c r="H66" s="63">
        <f t="shared" si="4"/>
        <v>435.79980036913025</v>
      </c>
      <c r="I66" s="63">
        <f t="shared" si="5"/>
        <v>68.838948468056799</v>
      </c>
    </row>
    <row r="67" spans="6:9">
      <c r="F67" s="2">
        <v>0.93000000000000105</v>
      </c>
      <c r="G67" s="15">
        <f t="shared" ref="G67:G98" si="6">(48.2253*$C$27*$C$27*F67*F67)/(($C$23^2)-(0.10358*$C$27*$C$27*F67*F67))</f>
        <v>1.4655899342375505</v>
      </c>
      <c r="H67" s="63">
        <f t="shared" ref="H67:H98" si="7">$D$17/I67*$C$22</f>
        <v>426.44943541124019</v>
      </c>
      <c r="I67" s="63">
        <f t="shared" ref="I67:I98" si="8">G67*$C$21</f>
        <v>70.348316843402415</v>
      </c>
    </row>
    <row r="68" spans="6:9">
      <c r="F68" s="2">
        <v>0.94000000000000095</v>
      </c>
      <c r="G68" s="15">
        <f t="shared" si="6"/>
        <v>1.4973793602754359</v>
      </c>
      <c r="H68" s="63">
        <f t="shared" si="7"/>
        <v>417.39589617759532</v>
      </c>
      <c r="I68" s="63">
        <f t="shared" si="8"/>
        <v>71.874209293220929</v>
      </c>
    </row>
    <row r="69" spans="6:9">
      <c r="F69" s="2">
        <v>0.95000000000000095</v>
      </c>
      <c r="G69" s="15">
        <f t="shared" si="6"/>
        <v>1.5295131775922912</v>
      </c>
      <c r="H69" s="63">
        <f t="shared" si="7"/>
        <v>408.62675075729271</v>
      </c>
      <c r="I69" s="63">
        <f t="shared" si="8"/>
        <v>73.416632524429986</v>
      </c>
    </row>
    <row r="70" spans="6:9">
      <c r="F70" s="2">
        <v>0.96000000000000096</v>
      </c>
      <c r="G70" s="15">
        <f t="shared" si="6"/>
        <v>1.5619915274582421</v>
      </c>
      <c r="H70" s="63">
        <f t="shared" si="7"/>
        <v>400.13021134438168</v>
      </c>
      <c r="I70" s="63">
        <f t="shared" si="8"/>
        <v>74.975593317995617</v>
      </c>
    </row>
    <row r="71" spans="6:9">
      <c r="F71" s="2">
        <v>0.97000000000000097</v>
      </c>
      <c r="G71" s="15">
        <f t="shared" si="6"/>
        <v>1.5948145526876518</v>
      </c>
      <c r="H71" s="63">
        <f t="shared" si="7"/>
        <v>391.8950946031452</v>
      </c>
      <c r="I71" s="63">
        <f t="shared" si="8"/>
        <v>76.551098529007291</v>
      </c>
    </row>
    <row r="72" spans="6:9">
      <c r="F72" s="2">
        <v>0.98000000000000098</v>
      </c>
      <c r="G72" s="15">
        <f t="shared" si="6"/>
        <v>1.6279823976406922</v>
      </c>
      <c r="H72" s="63">
        <f t="shared" si="7"/>
        <v>383.91078484986309</v>
      </c>
      <c r="I72" s="63">
        <f t="shared" si="8"/>
        <v>78.143155086753225</v>
      </c>
    </row>
    <row r="73" spans="6:9">
      <c r="F73" s="2">
        <v>0.99000000000000099</v>
      </c>
      <c r="G73" s="15">
        <f t="shared" si="6"/>
        <v>1.6614952082249437</v>
      </c>
      <c r="H73" s="63">
        <f t="shared" si="7"/>
        <v>376.16719982461939</v>
      </c>
      <c r="I73" s="63">
        <f t="shared" si="8"/>
        <v>79.7517699947973</v>
      </c>
    </row>
    <row r="74" spans="6:9">
      <c r="F74" s="2">
        <v>1</v>
      </c>
      <c r="G74" s="15">
        <f t="shared" si="6"/>
        <v>1.6953531318970001</v>
      </c>
      <c r="H74" s="63">
        <f t="shared" si="7"/>
        <v>368.65475884700311</v>
      </c>
      <c r="I74" s="63">
        <f t="shared" si="8"/>
        <v>81.376950331056008</v>
      </c>
    </row>
    <row r="75" spans="6:9">
      <c r="F75" s="2">
        <v>1.01</v>
      </c>
      <c r="G75" s="15">
        <f t="shared" si="6"/>
        <v>1.7295563176641133</v>
      </c>
      <c r="H75" s="63">
        <f t="shared" si="7"/>
        <v>361.3643531678149</v>
      </c>
      <c r="I75" s="63">
        <f t="shared" si="8"/>
        <v>83.01870324787744</v>
      </c>
    </row>
    <row r="76" spans="6:9">
      <c r="F76" s="2">
        <v>1.02</v>
      </c>
      <c r="G76" s="15">
        <f t="shared" si="6"/>
        <v>1.7641049160858207</v>
      </c>
      <c r="H76" s="63">
        <f t="shared" si="7"/>
        <v>354.28731834540997</v>
      </c>
      <c r="I76" s="63">
        <f t="shared" si="8"/>
        <v>84.677035972119398</v>
      </c>
    </row>
    <row r="77" spans="6:9">
      <c r="F77" s="2">
        <v>1.03</v>
      </c>
      <c r="G77" s="15">
        <f t="shared" si="6"/>
        <v>1.7989990792756221</v>
      </c>
      <c r="H77" s="63">
        <f t="shared" si="7"/>
        <v>347.41540849018116</v>
      </c>
      <c r="I77" s="63">
        <f t="shared" si="8"/>
        <v>86.351955805229863</v>
      </c>
    </row>
    <row r="78" spans="6:9">
      <c r="F78" s="2">
        <v>1.04</v>
      </c>
      <c r="G78" s="15">
        <f t="shared" si="6"/>
        <v>1.8342389609026601</v>
      </c>
      <c r="H78" s="63">
        <f t="shared" si="7"/>
        <v>340.74077223418413</v>
      </c>
      <c r="I78" s="63">
        <f t="shared" si="8"/>
        <v>88.043470123327694</v>
      </c>
    </row>
    <row r="79" spans="6:9">
      <c r="F79" s="2">
        <v>1.05</v>
      </c>
      <c r="G79" s="15">
        <f t="shared" si="6"/>
        <v>1.8698247161934203</v>
      </c>
      <c r="H79" s="63">
        <f t="shared" si="7"/>
        <v>334.25593029509844</v>
      </c>
      <c r="I79" s="63">
        <f t="shared" si="8"/>
        <v>89.75158637728417</v>
      </c>
    </row>
    <row r="80" spans="6:9">
      <c r="F80" s="2">
        <v>1.06</v>
      </c>
      <c r="G80" s="15">
        <f t="shared" si="6"/>
        <v>1.905756501933449</v>
      </c>
      <c r="H80" s="63">
        <f t="shared" si="7"/>
        <v>327.95375451476514</v>
      </c>
      <c r="I80" s="63">
        <f t="shared" si="8"/>
        <v>91.476312092805557</v>
      </c>
    </row>
    <row r="81" spans="6:9">
      <c r="F81" s="2">
        <v>1.07</v>
      </c>
      <c r="G81" s="15">
        <f t="shared" si="6"/>
        <v>1.94203447646909</v>
      </c>
      <c r="H81" s="63">
        <f t="shared" si="7"/>
        <v>321.82744826257863</v>
      </c>
      <c r="I81" s="63">
        <f t="shared" si="8"/>
        <v>93.217654870516327</v>
      </c>
    </row>
    <row r="82" spans="6:9">
      <c r="F82" s="2">
        <v>1.08</v>
      </c>
      <c r="G82" s="15">
        <f t="shared" si="6"/>
        <v>1.9786587997092369</v>
      </c>
      <c r="H82" s="63">
        <f t="shared" si="7"/>
        <v>315.87052810309865</v>
      </c>
      <c r="I82" s="63">
        <f t="shared" si="8"/>
        <v>94.975622386043369</v>
      </c>
    </row>
    <row r="83" spans="6:9">
      <c r="F83" s="2">
        <v>1.0900000000000001</v>
      </c>
      <c r="G83" s="15">
        <f t="shared" si="6"/>
        <v>2.0156296331271073</v>
      </c>
      <c r="H83" s="63">
        <f t="shared" si="7"/>
        <v>310.07680663553083</v>
      </c>
      <c r="I83" s="63">
        <f t="shared" si="8"/>
        <v>96.750222390101158</v>
      </c>
    </row>
    <row r="84" spans="6:9">
      <c r="F84" s="2">
        <v>1.1000000000000001</v>
      </c>
      <c r="G84" s="15">
        <f t="shared" si="6"/>
        <v>2.05294713976203</v>
      </c>
      <c r="H84" s="63">
        <f t="shared" si="7"/>
        <v>304.44037642023636</v>
      </c>
      <c r="I84" s="63">
        <f t="shared" si="8"/>
        <v>98.541462708577441</v>
      </c>
    </row>
    <row r="85" spans="6:9">
      <c r="F85" s="2">
        <v>1.1100000000000001</v>
      </c>
      <c r="G85" s="15">
        <f t="shared" si="6"/>
        <v>2.0906114842212546</v>
      </c>
      <c r="H85" s="63">
        <f t="shared" si="7"/>
        <v>298.95559491428423</v>
      </c>
      <c r="I85" s="63">
        <f t="shared" si="8"/>
        <v>100.34935124262023</v>
      </c>
    </row>
    <row r="86" spans="6:9">
      <c r="F86" s="2">
        <v>1.1200000000000001</v>
      </c>
      <c r="G86" s="15">
        <f t="shared" si="6"/>
        <v>2.1286228326817755</v>
      </c>
      <c r="H86" s="63">
        <f t="shared" si="7"/>
        <v>293.61707034429622</v>
      </c>
      <c r="I86" s="63">
        <f t="shared" si="8"/>
        <v>102.17389596872522</v>
      </c>
    </row>
    <row r="87" spans="6:9">
      <c r="F87" s="2">
        <v>1.1299999999999999</v>
      </c>
      <c r="G87" s="15">
        <f t="shared" si="6"/>
        <v>2.1669813528921753</v>
      </c>
      <c r="H87" s="63">
        <f t="shared" si="7"/>
        <v>288.41964845052308</v>
      </c>
      <c r="I87" s="63">
        <f t="shared" si="8"/>
        <v>104.01510493882441</v>
      </c>
    </row>
    <row r="88" spans="6:9">
      <c r="F88" s="2">
        <v>1.1399999999999999</v>
      </c>
      <c r="G88" s="15">
        <f t="shared" si="6"/>
        <v>2.2056872141744917</v>
      </c>
      <c r="H88" s="63">
        <f t="shared" si="7"/>
        <v>283.35840004128363</v>
      </c>
      <c r="I88" s="63">
        <f t="shared" si="8"/>
        <v>105.8729862803756</v>
      </c>
    </row>
    <row r="89" spans="6:9">
      <c r="F89" s="2">
        <v>1.1499999999999999</v>
      </c>
      <c r="G89" s="15">
        <f t="shared" si="6"/>
        <v>2.2447405874260893</v>
      </c>
      <c r="H89" s="63">
        <f t="shared" si="7"/>
        <v>278.42860930164335</v>
      </c>
      <c r="I89" s="63">
        <f t="shared" si="8"/>
        <v>107.74754819645229</v>
      </c>
    </row>
    <row r="90" spans="6:9">
      <c r="F90" s="2">
        <v>1.1599999999999999</v>
      </c>
      <c r="G90" s="15">
        <f t="shared" si="6"/>
        <v>2.2841416451215619</v>
      </c>
      <c r="H90" s="63">
        <f t="shared" si="7"/>
        <v>273.62576280453811</v>
      </c>
      <c r="I90" s="63">
        <f t="shared" si="8"/>
        <v>109.63879896583498</v>
      </c>
    </row>
    <row r="91" spans="6:9">
      <c r="F91" s="2">
        <v>1.17</v>
      </c>
      <c r="G91" s="15">
        <f t="shared" si="6"/>
        <v>2.3238905613146508</v>
      </c>
      <c r="H91" s="63">
        <f t="shared" si="7"/>
        <v>268.94553917652235</v>
      </c>
      <c r="I91" s="63">
        <f t="shared" si="8"/>
        <v>111.54674694310324</v>
      </c>
    </row>
    <row r="92" spans="6:9">
      <c r="F92" s="2">
        <v>1.18</v>
      </c>
      <c r="G92" s="15">
        <f t="shared" si="6"/>
        <v>2.363987511640175</v>
      </c>
      <c r="H92" s="63">
        <f t="shared" si="7"/>
        <v>264.3837993739503</v>
      </c>
      <c r="I92" s="63">
        <f t="shared" si="8"/>
        <v>113.47140055872839</v>
      </c>
    </row>
    <row r="93" spans="6:9">
      <c r="F93" s="2">
        <v>1.19</v>
      </c>
      <c r="G93" s="15">
        <f t="shared" si="6"/>
        <v>2.4044326733159869</v>
      </c>
      <c r="H93" s="63">
        <f t="shared" si="7"/>
        <v>259.93657752872474</v>
      </c>
      <c r="I93" s="63">
        <f t="shared" si="8"/>
        <v>115.41276831916737</v>
      </c>
    </row>
    <row r="94" spans="6:9">
      <c r="F94" s="2">
        <v>1.2</v>
      </c>
      <c r="G94" s="15">
        <f t="shared" si="6"/>
        <v>2.4452262251449421</v>
      </c>
      <c r="H94" s="63">
        <f t="shared" si="7"/>
        <v>255.60007232580406</v>
      </c>
      <c r="I94" s="63">
        <f t="shared" si="8"/>
        <v>117.37085880695722</v>
      </c>
    </row>
    <row r="95" spans="6:9">
      <c r="F95" s="2">
        <v>1.21</v>
      </c>
      <c r="G95" s="15">
        <f t="shared" si="6"/>
        <v>2.4863683475168896</v>
      </c>
      <c r="H95" s="63">
        <f t="shared" si="7"/>
        <v>251.37063887745396</v>
      </c>
      <c r="I95" s="63">
        <f t="shared" si="8"/>
        <v>119.3456806808107</v>
      </c>
    </row>
    <row r="96" spans="6:9">
      <c r="F96" s="2">
        <v>1.22</v>
      </c>
      <c r="G96" s="15">
        <f t="shared" si="6"/>
        <v>2.5278592224106777</v>
      </c>
      <c r="H96" s="63">
        <f t="shared" si="7"/>
        <v>247.24478106180788</v>
      </c>
      <c r="I96" s="63">
        <f t="shared" si="8"/>
        <v>121.33724267571253</v>
      </c>
    </row>
    <row r="97" spans="6:9">
      <c r="F97" s="2">
        <v>1.23</v>
      </c>
      <c r="G97" s="15">
        <f t="shared" si="6"/>
        <v>2.5696990333961853</v>
      </c>
      <c r="H97" s="63">
        <f t="shared" si="7"/>
        <v>243.21914429565811</v>
      </c>
      <c r="I97" s="63">
        <f t="shared" si="8"/>
        <v>123.3455536030169</v>
      </c>
    </row>
    <row r="98" spans="6:9">
      <c r="F98" s="2">
        <v>1.24</v>
      </c>
      <c r="G98" s="15">
        <f t="shared" si="6"/>
        <v>2.6118879656363601</v>
      </c>
      <c r="H98" s="63">
        <f t="shared" si="7"/>
        <v>239.29050871357916</v>
      </c>
      <c r="I98" s="63">
        <f t="shared" si="8"/>
        <v>125.37062235054529</v>
      </c>
    </row>
    <row r="99" spans="6:9">
      <c r="F99" s="2">
        <v>1.25</v>
      </c>
      <c r="G99" s="15">
        <f t="shared" ref="G99:G130" si="9">(48.2253*$C$27*$C$27*F99*F99)/(($C$23^2)-(0.10358*$C$27*$C$27*F99*F99))</f>
        <v>2.6544262058892851</v>
      </c>
      <c r="H99" s="63">
        <f t="shared" ref="H99:H130" si="10">$D$17/I99*$C$22</f>
        <v>235.45578272748128</v>
      </c>
      <c r="I99" s="63">
        <f t="shared" ref="I99:I130" si="11">G99*$C$21</f>
        <v>127.41245788268569</v>
      </c>
    </row>
    <row r="100" spans="6:9">
      <c r="F100" s="2">
        <v>1.26</v>
      </c>
      <c r="G100" s="15">
        <f t="shared" si="9"/>
        <v>2.6973139425102626</v>
      </c>
      <c r="H100" s="63">
        <f t="shared" si="10"/>
        <v>231.71199694253687</v>
      </c>
      <c r="I100" s="63">
        <f t="shared" si="11"/>
        <v>129.4710692404926</v>
      </c>
    </row>
    <row r="101" spans="6:9">
      <c r="F101" s="2">
        <v>1.27</v>
      </c>
      <c r="G101" s="15">
        <f t="shared" si="9"/>
        <v>2.7405513654539111</v>
      </c>
      <c r="H101" s="63">
        <f t="shared" si="10"/>
        <v>228.05629840712098</v>
      </c>
      <c r="I101" s="63">
        <f t="shared" si="11"/>
        <v>131.54646554178774</v>
      </c>
    </row>
    <row r="102" spans="6:9">
      <c r="F102" s="2">
        <v>1.28</v>
      </c>
      <c r="G102" s="15">
        <f t="shared" si="9"/>
        <v>2.784138666276287</v>
      </c>
      <c r="H102" s="63">
        <f t="shared" si="10"/>
        <v>224.48594517597115</v>
      </c>
      <c r="I102" s="63">
        <f t="shared" si="11"/>
        <v>133.63865598126176</v>
      </c>
    </row>
    <row r="103" spans="6:9">
      <c r="F103" s="2">
        <v>1.29</v>
      </c>
      <c r="G103" s="15">
        <f t="shared" si="9"/>
        <v>2.8280760381370191</v>
      </c>
      <c r="H103" s="63">
        <f t="shared" si="10"/>
        <v>220.99830116721887</v>
      </c>
      <c r="I103" s="63">
        <f t="shared" si="11"/>
        <v>135.7476498305769</v>
      </c>
    </row>
    <row r="104" spans="6:9">
      <c r="F104" s="2">
        <v>1.3</v>
      </c>
      <c r="G104" s="15">
        <f t="shared" si="9"/>
        <v>2.8723636758014712</v>
      </c>
      <c r="H104" s="63">
        <f t="shared" si="10"/>
        <v>217.59083129527713</v>
      </c>
      <c r="I104" s="63">
        <f t="shared" si="11"/>
        <v>137.87345643847061</v>
      </c>
    </row>
    <row r="105" spans="6:9">
      <c r="F105" s="2">
        <v>1.31</v>
      </c>
      <c r="G105" s="15">
        <f t="shared" si="9"/>
        <v>2.9170017756429094</v>
      </c>
      <c r="H105" s="63">
        <f t="shared" si="10"/>
        <v>214.26109686280512</v>
      </c>
      <c r="I105" s="63">
        <f t="shared" si="11"/>
        <v>140.01608523085966</v>
      </c>
    </row>
    <row r="106" spans="6:9">
      <c r="F106" s="2">
        <v>1.32</v>
      </c>
      <c r="G106" s="15">
        <f t="shared" si="9"/>
        <v>2.9619905356447065</v>
      </c>
      <c r="H106" s="63">
        <f t="shared" si="10"/>
        <v>211.00675119610486</v>
      </c>
      <c r="I106" s="63">
        <f t="shared" si="11"/>
        <v>142.17554571094593</v>
      </c>
    </row>
    <row r="107" spans="6:9">
      <c r="F107" s="2">
        <v>1.33</v>
      </c>
      <c r="G107" s="15">
        <f t="shared" si="9"/>
        <v>3.0073301554025438</v>
      </c>
      <c r="H107" s="63">
        <f t="shared" si="10"/>
        <v>207.82553550936649</v>
      </c>
      <c r="I107" s="63">
        <f t="shared" si="11"/>
        <v>144.3518474593221</v>
      </c>
    </row>
    <row r="108" spans="6:9">
      <c r="F108" s="2">
        <v>1.34</v>
      </c>
      <c r="G108" s="15">
        <f t="shared" si="9"/>
        <v>3.0530208361266524</v>
      </c>
      <c r="H108" s="63">
        <f t="shared" si="10"/>
        <v>204.71527498414764</v>
      </c>
      <c r="I108" s="63">
        <f t="shared" si="11"/>
        <v>146.54500013407932</v>
      </c>
    </row>
    <row r="109" spans="6:9">
      <c r="F109" s="2">
        <v>1.35</v>
      </c>
      <c r="G109" s="15">
        <f t="shared" si="9"/>
        <v>3.09906278064406</v>
      </c>
      <c r="H109" s="63">
        <f t="shared" si="10"/>
        <v>201.67387505138242</v>
      </c>
      <c r="I109" s="63">
        <f t="shared" si="11"/>
        <v>148.75501347091489</v>
      </c>
    </row>
    <row r="110" spans="6:9">
      <c r="F110" s="2">
        <v>1.36</v>
      </c>
      <c r="G110" s="15">
        <f t="shared" si="9"/>
        <v>3.1454561934008622</v>
      </c>
      <c r="H110" s="63">
        <f t="shared" si="10"/>
        <v>198.69931786404916</v>
      </c>
      <c r="I110" s="63">
        <f t="shared" si="11"/>
        <v>150.98189728324138</v>
      </c>
    </row>
    <row r="111" spans="6:9">
      <c r="F111" s="2">
        <v>1.37</v>
      </c>
      <c r="G111" s="15">
        <f t="shared" si="9"/>
        <v>3.1922012804645092</v>
      </c>
      <c r="H111" s="63">
        <f t="shared" si="10"/>
        <v>195.78965894940495</v>
      </c>
      <c r="I111" s="63">
        <f t="shared" si="11"/>
        <v>153.22566146229644</v>
      </c>
    </row>
    <row r="112" spans="6:9">
      <c r="F112" s="2">
        <v>1.38</v>
      </c>
      <c r="G112" s="15">
        <f t="shared" si="9"/>
        <v>3.2392982495261173</v>
      </c>
      <c r="H112" s="63">
        <f t="shared" si="10"/>
        <v>192.94302403041536</v>
      </c>
      <c r="I112" s="63">
        <f t="shared" si="11"/>
        <v>155.48631597725364</v>
      </c>
    </row>
    <row r="113" spans="6:9">
      <c r="F113" s="2">
        <v>1.39</v>
      </c>
      <c r="G113" s="15">
        <f t="shared" si="9"/>
        <v>3.2867473099027986</v>
      </c>
      <c r="H113" s="63">
        <f t="shared" si="10"/>
        <v>190.15760600667645</v>
      </c>
      <c r="I113" s="63">
        <f t="shared" si="11"/>
        <v>157.76387087533433</v>
      </c>
    </row>
    <row r="114" spans="6:9">
      <c r="F114" s="2">
        <v>1.4</v>
      </c>
      <c r="G114" s="15">
        <f t="shared" si="9"/>
        <v>3.33454867254</v>
      </c>
      <c r="H114" s="63">
        <f t="shared" si="10"/>
        <v>187.43166208574894</v>
      </c>
      <c r="I114" s="63">
        <f t="shared" si="11"/>
        <v>160.05833628191999</v>
      </c>
    </row>
    <row r="115" spans="6:9">
      <c r="F115" s="2">
        <v>1.41</v>
      </c>
      <c r="G115" s="15">
        <f t="shared" si="9"/>
        <v>3.3827025500138745</v>
      </c>
      <c r="H115" s="63">
        <f t="shared" si="10"/>
        <v>184.76351105639969</v>
      </c>
      <c r="I115" s="63">
        <f t="shared" si="11"/>
        <v>162.36972240066598</v>
      </c>
    </row>
    <row r="116" spans="6:9">
      <c r="F116" s="2">
        <v>1.42</v>
      </c>
      <c r="G116" s="15">
        <f t="shared" si="9"/>
        <v>3.431209156533666</v>
      </c>
      <c r="H116" s="63">
        <f t="shared" si="10"/>
        <v>182.1515306957848</v>
      </c>
      <c r="I116" s="63">
        <f t="shared" si="11"/>
        <v>164.69803951361598</v>
      </c>
    </row>
    <row r="117" spans="6:9">
      <c r="F117" s="2">
        <v>1.43</v>
      </c>
      <c r="G117" s="15">
        <f t="shared" si="9"/>
        <v>3.4800687079441137</v>
      </c>
      <c r="H117" s="63">
        <f t="shared" si="10"/>
        <v>179.59415530310753</v>
      </c>
      <c r="I117" s="63">
        <f t="shared" si="11"/>
        <v>167.04329798131747</v>
      </c>
    </row>
    <row r="118" spans="6:9">
      <c r="F118" s="2">
        <v>1.44</v>
      </c>
      <c r="G118" s="15">
        <f t="shared" si="9"/>
        <v>3.5292814217278763</v>
      </c>
      <c r="H118" s="63">
        <f t="shared" si="10"/>
        <v>177.08987335274912</v>
      </c>
      <c r="I118" s="63">
        <f t="shared" si="11"/>
        <v>169.40550824293805</v>
      </c>
    </row>
    <row r="119" spans="6:9">
      <c r="F119" s="2">
        <v>1.45</v>
      </c>
      <c r="G119" s="15">
        <f t="shared" si="9"/>
        <v>3.5788475170079743</v>
      </c>
      <c r="H119" s="63">
        <f t="shared" si="10"/>
        <v>174.63722526030364</v>
      </c>
      <c r="I119" s="63">
        <f t="shared" si="11"/>
        <v>171.78468081638277</v>
      </c>
    </row>
    <row r="120" spans="6:9">
      <c r="F120" s="2">
        <v>1.46</v>
      </c>
      <c r="G120" s="15">
        <f t="shared" si="9"/>
        <v>3.6287672145502539</v>
      </c>
      <c r="H120" s="63">
        <f t="shared" si="10"/>
        <v>172.23480125535193</v>
      </c>
      <c r="I120" s="63">
        <f t="shared" si="11"/>
        <v>174.18082629841217</v>
      </c>
    </row>
    <row r="121" spans="6:9">
      <c r="F121" s="2">
        <v>1.47</v>
      </c>
      <c r="G121" s="15">
        <f t="shared" si="9"/>
        <v>3.6790407367658702</v>
      </c>
      <c r="H121" s="63">
        <f t="shared" si="10"/>
        <v>169.88123935518527</v>
      </c>
      <c r="I121" s="63">
        <f t="shared" si="11"/>
        <v>176.59395536476177</v>
      </c>
    </row>
    <row r="122" spans="6:9">
      <c r="F122" s="2">
        <v>1.48</v>
      </c>
      <c r="G122" s="15">
        <f t="shared" si="9"/>
        <v>3.7296683077137907</v>
      </c>
      <c r="H122" s="63">
        <f t="shared" si="10"/>
        <v>167.57522343404099</v>
      </c>
      <c r="I122" s="63">
        <f t="shared" si="11"/>
        <v>179.02407877026195</v>
      </c>
    </row>
    <row r="123" spans="6:9">
      <c r="F123" s="2">
        <v>1.49</v>
      </c>
      <c r="G123" s="15">
        <f t="shared" si="9"/>
        <v>3.7806501531033123</v>
      </c>
      <c r="H123" s="63">
        <f t="shared" si="10"/>
        <v>165.31548138273902</v>
      </c>
      <c r="I123" s="63">
        <f t="shared" si="11"/>
        <v>181.47120734895898</v>
      </c>
    </row>
    <row r="124" spans="6:9">
      <c r="F124" s="2">
        <v>1.5</v>
      </c>
      <c r="G124" s="15">
        <f t="shared" si="9"/>
        <v>3.83198650029661</v>
      </c>
      <c r="H124" s="63">
        <f t="shared" si="10"/>
        <v>163.10078335391387</v>
      </c>
      <c r="I124" s="63">
        <f t="shared" si="11"/>
        <v>183.93535201423728</v>
      </c>
    </row>
    <row r="125" spans="6:9">
      <c r="F125" s="2">
        <v>1.51</v>
      </c>
      <c r="G125" s="15">
        <f t="shared" si="9"/>
        <v>3.8836775783112931</v>
      </c>
      <c r="H125" s="63">
        <f t="shared" si="10"/>
        <v>160.92994008832306</v>
      </c>
      <c r="I125" s="63">
        <f t="shared" si="11"/>
        <v>186.41652375894208</v>
      </c>
    </row>
    <row r="126" spans="6:9">
      <c r="F126" s="2">
        <v>1.52</v>
      </c>
      <c r="G126" s="15">
        <f t="shared" si="9"/>
        <v>3.9357236178229882</v>
      </c>
      <c r="H126" s="63">
        <f t="shared" si="10"/>
        <v>158.80180131797806</v>
      </c>
      <c r="I126" s="63">
        <f t="shared" si="11"/>
        <v>188.91473365550343</v>
      </c>
    </row>
    <row r="127" spans="6:9">
      <c r="F127" s="2">
        <v>1.53</v>
      </c>
      <c r="G127" s="15">
        <f t="shared" si="9"/>
        <v>3.988124851167941</v>
      </c>
      <c r="H127" s="63">
        <f t="shared" si="10"/>
        <v>156.71525424209472</v>
      </c>
      <c r="I127" s="63">
        <f t="shared" si="11"/>
        <v>191.42999285606118</v>
      </c>
    </row>
    <row r="128" spans="6:9">
      <c r="F128" s="2">
        <v>1.54</v>
      </c>
      <c r="G128" s="15">
        <f t="shared" si="9"/>
        <v>4.0408815123456376</v>
      </c>
      <c r="H128" s="63">
        <f t="shared" si="10"/>
        <v>154.6692220720924</v>
      </c>
      <c r="I128" s="63">
        <f t="shared" si="11"/>
        <v>193.96231259259059</v>
      </c>
    </row>
    <row r="129" spans="6:9">
      <c r="F129" s="2">
        <v>1.55</v>
      </c>
      <c r="G129" s="15">
        <f t="shared" si="9"/>
        <v>4.0939938370214435</v>
      </c>
      <c r="H129" s="63">
        <f t="shared" si="10"/>
        <v>152.66266264208994</v>
      </c>
      <c r="I129" s="63">
        <f t="shared" si="11"/>
        <v>196.51170417702929</v>
      </c>
    </row>
    <row r="130" spans="6:9">
      <c r="F130" s="2">
        <v>1.56</v>
      </c>
      <c r="G130" s="15">
        <f t="shared" si="9"/>
        <v>4.147462062529268</v>
      </c>
      <c r="H130" s="63">
        <f t="shared" si="10"/>
        <v>150.69456708154988</v>
      </c>
      <c r="I130" s="63">
        <f t="shared" si="11"/>
        <v>199.07817900140486</v>
      </c>
    </row>
    <row r="131" spans="6:9">
      <c r="F131" s="2">
        <v>1.57</v>
      </c>
      <c r="G131" s="15">
        <f t="shared" ref="G131:G152" si="12">(48.2253*$C$27*$C$27*F131*F131)/(($C$23^2)-(0.10358*$C$27*$C$27*F131*F131))</f>
        <v>4.201286427874245</v>
      </c>
      <c r="H131" s="63">
        <f t="shared" ref="H131:H152" si="13">$D$17/I131*$C$22</f>
        <v>148.76395854691481</v>
      </c>
      <c r="I131" s="63">
        <f t="shared" ref="I131:I152" si="14">G131*$C$21</f>
        <v>201.66174853796377</v>
      </c>
    </row>
    <row r="132" spans="6:9">
      <c r="F132" s="2">
        <v>1.58</v>
      </c>
      <c r="G132" s="15">
        <f t="shared" si="12"/>
        <v>4.2554671737354317</v>
      </c>
      <c r="H132" s="63">
        <f t="shared" si="13"/>
        <v>146.86989100925848</v>
      </c>
      <c r="I132" s="63">
        <f t="shared" si="14"/>
        <v>204.26242433930071</v>
      </c>
    </row>
    <row r="133" spans="6:9">
      <c r="F133" s="2">
        <v>1.59</v>
      </c>
      <c r="G133" s="15">
        <f t="shared" si="12"/>
        <v>4.310004542468536</v>
      </c>
      <c r="H133" s="63">
        <f t="shared" si="13"/>
        <v>145.01144809514147</v>
      </c>
      <c r="I133" s="63">
        <f t="shared" si="14"/>
        <v>206.88021803848972</v>
      </c>
    </row>
    <row r="134" spans="6:9">
      <c r="F134" s="2">
        <v>1.6</v>
      </c>
      <c r="G134" s="15">
        <f t="shared" si="12"/>
        <v>4.3648987781086515</v>
      </c>
      <c r="H134" s="63">
        <f t="shared" si="13"/>
        <v>143.18774197802082</v>
      </c>
      <c r="I134" s="63">
        <f t="shared" si="14"/>
        <v>209.51514134921527</v>
      </c>
    </row>
    <row r="135" spans="6:9">
      <c r="F135" s="2">
        <v>1.61</v>
      </c>
      <c r="G135" s="15">
        <f t="shared" si="12"/>
        <v>4.4201501263730263</v>
      </c>
      <c r="H135" s="63">
        <f t="shared" si="13"/>
        <v>141.39791231770823</v>
      </c>
      <c r="I135" s="63">
        <f t="shared" si="14"/>
        <v>212.16720606590525</v>
      </c>
    </row>
    <row r="136" spans="6:9">
      <c r="F136" s="2">
        <v>1.62</v>
      </c>
      <c r="G136" s="15">
        <f t="shared" si="12"/>
        <v>4.4757588346638428</v>
      </c>
      <c r="H136" s="63">
        <f t="shared" si="13"/>
        <v>139.64112524551189</v>
      </c>
      <c r="I136" s="63">
        <f t="shared" si="14"/>
        <v>214.83642406386446</v>
      </c>
    </row>
    <row r="137" spans="6:9">
      <c r="F137" s="2">
        <v>1.63</v>
      </c>
      <c r="G137" s="15">
        <f t="shared" si="12"/>
        <v>4.5317251520710196</v>
      </c>
      <c r="H137" s="63">
        <f t="shared" si="13"/>
        <v>137.9165723928275</v>
      </c>
      <c r="I137" s="63">
        <f t="shared" si="14"/>
        <v>217.52280729940895</v>
      </c>
    </row>
    <row r="138" spans="6:9">
      <c r="F138" s="2">
        <v>1.64</v>
      </c>
      <c r="G138" s="15">
        <f t="shared" si="12"/>
        <v>4.5880493293750426</v>
      </c>
      <c r="H138" s="63">
        <f t="shared" si="13"/>
        <v>136.22346996106381</v>
      </c>
      <c r="I138" s="63">
        <f t="shared" si="14"/>
        <v>220.22636781000205</v>
      </c>
    </row>
    <row r="139" spans="6:9">
      <c r="F139" s="2">
        <v>1.65</v>
      </c>
      <c r="G139" s="15">
        <f t="shared" si="12"/>
        <v>4.6447316190498018</v>
      </c>
      <c r="H139" s="63">
        <f t="shared" si="13"/>
        <v>134.56105783090641</v>
      </c>
      <c r="I139" s="63">
        <f t="shared" si="14"/>
        <v>222.94711771439049</v>
      </c>
    </row>
    <row r="140" spans="6:9">
      <c r="F140" s="2">
        <v>1.66</v>
      </c>
      <c r="G140" s="15">
        <f t="shared" si="12"/>
        <v>4.7017722752654549</v>
      </c>
      <c r="H140" s="63">
        <f t="shared" si="13"/>
        <v>132.92859870902902</v>
      </c>
      <c r="I140" s="63">
        <f t="shared" si="14"/>
        <v>225.68506921274184</v>
      </c>
    </row>
    <row r="141" spans="6:9">
      <c r="F141" s="2">
        <v>1.67</v>
      </c>
      <c r="G141" s="15">
        <f t="shared" si="12"/>
        <v>4.759171553891326</v>
      </c>
      <c r="H141" s="63">
        <f t="shared" si="13"/>
        <v>131.32537731046281</v>
      </c>
      <c r="I141" s="63">
        <f t="shared" si="14"/>
        <v>228.44023458678365</v>
      </c>
    </row>
    <row r="142" spans="6:9">
      <c r="F142" s="2">
        <v>1.68</v>
      </c>
      <c r="G142" s="15">
        <f t="shared" si="12"/>
        <v>4.8169297124987969</v>
      </c>
      <c r="H142" s="63">
        <f t="shared" si="13"/>
        <v>129.75069957493307</v>
      </c>
      <c r="I142" s="63">
        <f t="shared" si="14"/>
        <v>231.21262619994224</v>
      </c>
    </row>
    <row r="143" spans="6:9">
      <c r="F143" s="2">
        <v>1.69</v>
      </c>
      <c r="G143" s="15">
        <f t="shared" si="12"/>
        <v>4.8750470103642423</v>
      </c>
      <c r="H143" s="63">
        <f t="shared" si="13"/>
        <v>128.20389191555768</v>
      </c>
      <c r="I143" s="63">
        <f t="shared" si="14"/>
        <v>234.00225649748364</v>
      </c>
    </row>
    <row r="144" spans="6:9">
      <c r="F144" s="2">
        <v>1.7</v>
      </c>
      <c r="G144" s="15">
        <f t="shared" si="12"/>
        <v>4.9335237084719834</v>
      </c>
      <c r="H144" s="63">
        <f t="shared" si="13"/>
        <v>126.68430049839077</v>
      </c>
      <c r="I144" s="63">
        <f t="shared" si="14"/>
        <v>236.80913800665519</v>
      </c>
    </row>
    <row r="145" spans="6:9">
      <c r="F145" s="2">
        <v>1.71</v>
      </c>
      <c r="G145" s="15">
        <f t="shared" si="12"/>
        <v>4.9923600695172432</v>
      </c>
      <c r="H145" s="63">
        <f t="shared" si="13"/>
        <v>125.19129055137182</v>
      </c>
      <c r="I145" s="63">
        <f t="shared" si="14"/>
        <v>239.63328333682767</v>
      </c>
    </row>
    <row r="146" spans="6:9">
      <c r="F146" s="2">
        <v>1.72</v>
      </c>
      <c r="G146" s="15">
        <f t="shared" si="12"/>
        <v>5.0515563579091491</v>
      </c>
      <c r="H146" s="63">
        <f t="shared" si="13"/>
        <v>123.72424570131669</v>
      </c>
      <c r="I146" s="63">
        <f t="shared" si="14"/>
        <v>242.47470517963916</v>
      </c>
    </row>
    <row r="147" spans="6:9">
      <c r="F147" s="2">
        <v>1.73</v>
      </c>
      <c r="G147" s="15">
        <f t="shared" si="12"/>
        <v>5.1111128397737424</v>
      </c>
      <c r="H147" s="63">
        <f t="shared" si="13"/>
        <v>122.28256733765778</v>
      </c>
      <c r="I147" s="63">
        <f t="shared" si="14"/>
        <v>245.33341630913964</v>
      </c>
    </row>
    <row r="148" spans="6:9">
      <c r="F148" s="2">
        <v>1.74</v>
      </c>
      <c r="G148" s="15">
        <f t="shared" si="12"/>
        <v>5.1710297829570049</v>
      </c>
      <c r="H148" s="63">
        <f t="shared" si="13"/>
        <v>120.86567400170719</v>
      </c>
      <c r="I148" s="63">
        <f t="shared" si="14"/>
        <v>248.20942958193623</v>
      </c>
    </row>
    <row r="149" spans="6:9">
      <c r="F149" s="2">
        <v>1.75</v>
      </c>
      <c r="G149" s="15">
        <f t="shared" si="12"/>
        <v>5.2313074570279197</v>
      </c>
      <c r="H149" s="63">
        <f t="shared" si="13"/>
        <v>119.4730008002786</v>
      </c>
      <c r="I149" s="63">
        <f t="shared" si="14"/>
        <v>251.10275793734013</v>
      </c>
    </row>
    <row r="150" spans="6:9">
      <c r="F150" s="2">
        <v>1.76</v>
      </c>
      <c r="G150" s="15">
        <f t="shared" si="12"/>
        <v>5.2919461332815425</v>
      </c>
      <c r="H150" s="63">
        <f t="shared" si="13"/>
        <v>118.10399884256506</v>
      </c>
      <c r="I150" s="63">
        <f t="shared" si="14"/>
        <v>254.01341439751405</v>
      </c>
    </row>
    <row r="151" spans="6:9">
      <c r="F151" s="2">
        <v>1.77</v>
      </c>
      <c r="G151" s="15">
        <f t="shared" si="12"/>
        <v>5.352946084742098</v>
      </c>
      <c r="H151" s="63">
        <f t="shared" si="13"/>
        <v>116.75813469922369</v>
      </c>
      <c r="I151" s="63">
        <f t="shared" si="14"/>
        <v>256.94141206762072</v>
      </c>
    </row>
    <row r="152" spans="6:9">
      <c r="F152" s="2">
        <v>1.78</v>
      </c>
      <c r="G152" s="15">
        <f t="shared" si="12"/>
        <v>5.4143075861661032</v>
      </c>
      <c r="H152" s="63">
        <f t="shared" si="13"/>
        <v>115.43488988267205</v>
      </c>
      <c r="I152" s="63">
        <f t="shared" si="14"/>
        <v>259.88676413597295</v>
      </c>
    </row>
  </sheetData>
  <mergeCells count="11">
    <mergeCell ref="J40:AB40"/>
    <mergeCell ref="J34:AB34"/>
    <mergeCell ref="J19:AB19"/>
    <mergeCell ref="J25:AB25"/>
    <mergeCell ref="B17:C17"/>
    <mergeCell ref="C26:D26"/>
    <mergeCell ref="B19:D19"/>
    <mergeCell ref="C20:D20"/>
    <mergeCell ref="C21:D21"/>
    <mergeCell ref="C22:D22"/>
    <mergeCell ref="C23:D23"/>
  </mergeCells>
  <conditionalFormatting sqref="T20:T22 T26:T30 T24">
    <cfRule type="cellIs" dxfId="54" priority="57" operator="equal">
      <formula>"$L$5"</formula>
    </cfRule>
    <cfRule type="cellIs" priority="58" operator="equal">
      <formula>"$L$5"</formula>
    </cfRule>
  </conditionalFormatting>
  <conditionalFormatting sqref="T29">
    <cfRule type="cellIs" dxfId="53" priority="56" operator="equal">
      <formula>"$L$5"</formula>
    </cfRule>
  </conditionalFormatting>
  <conditionalFormatting sqref="M23 O29">
    <cfRule type="cellIs" dxfId="52" priority="55" operator="equal">
      <formula>"$G$5"</formula>
    </cfRule>
  </conditionalFormatting>
  <conditionalFormatting sqref="T30">
    <cfRule type="cellIs" dxfId="51" priority="54" operator="equal">
      <formula>"$L$5"</formula>
    </cfRule>
  </conditionalFormatting>
  <conditionalFormatting sqref="O30">
    <cfRule type="cellIs" dxfId="50" priority="53" operator="equal">
      <formula>"$G$5"</formula>
    </cfRule>
  </conditionalFormatting>
  <conditionalFormatting sqref="M29:M30 M23">
    <cfRule type="duplicateValues" dxfId="49" priority="50"/>
    <cfRule type="duplicateValues" dxfId="48" priority="52"/>
  </conditionalFormatting>
  <conditionalFormatting sqref="T29:T30">
    <cfRule type="duplicateValues" dxfId="47" priority="51"/>
  </conditionalFormatting>
  <conditionalFormatting sqref="T35:T38">
    <cfRule type="cellIs" dxfId="46" priority="48" operator="equal">
      <formula>"$L$5"</formula>
    </cfRule>
    <cfRule type="cellIs" priority="49" operator="equal">
      <formula>"$L$5"</formula>
    </cfRule>
  </conditionalFormatting>
  <conditionalFormatting sqref="T38">
    <cfRule type="cellIs" dxfId="45" priority="47" operator="equal">
      <formula>"$L$5"</formula>
    </cfRule>
    <cfRule type="cellIs" dxfId="44" priority="25" operator="greaterThanOrEqual">
      <formula>1000</formula>
    </cfRule>
  </conditionalFormatting>
  <conditionalFormatting sqref="M38 O38">
    <cfRule type="cellIs" dxfId="43" priority="46" operator="equal">
      <formula>"$G$5"</formula>
    </cfRule>
  </conditionalFormatting>
  <conditionalFormatting sqref="M38">
    <cfRule type="duplicateValues" dxfId="42" priority="43"/>
    <cfRule type="duplicateValues" dxfId="41" priority="45"/>
  </conditionalFormatting>
  <conditionalFormatting sqref="T38">
    <cfRule type="duplicateValues" dxfId="40" priority="44"/>
  </conditionalFormatting>
  <conditionalFormatting sqref="T41:T45">
    <cfRule type="cellIs" dxfId="39" priority="41" operator="equal">
      <formula>"$L$5"</formula>
    </cfRule>
    <cfRule type="cellIs" priority="42" operator="equal">
      <formula>"$L$5"</formula>
    </cfRule>
  </conditionalFormatting>
  <conditionalFormatting sqref="T44">
    <cfRule type="cellIs" dxfId="38" priority="40" operator="equal">
      <formula>"$L$5"</formula>
    </cfRule>
  </conditionalFormatting>
  <conditionalFormatting sqref="O44">
    <cfRule type="cellIs" dxfId="37" priority="39" operator="equal">
      <formula>"$G$5"</formula>
    </cfRule>
  </conditionalFormatting>
  <conditionalFormatting sqref="T45">
    <cfRule type="cellIs" dxfId="36" priority="38" operator="equal">
      <formula>"$L$5"</formula>
    </cfRule>
  </conditionalFormatting>
  <conditionalFormatting sqref="O45">
    <cfRule type="cellIs" dxfId="35" priority="37" operator="equal">
      <formula>"$G$5"</formula>
    </cfRule>
  </conditionalFormatting>
  <conditionalFormatting sqref="M44:M45">
    <cfRule type="duplicateValues" dxfId="34" priority="34"/>
    <cfRule type="duplicateValues" dxfId="33" priority="36"/>
  </conditionalFormatting>
  <conditionalFormatting sqref="T44:T45">
    <cfRule type="duplicateValues" dxfId="32" priority="35"/>
  </conditionalFormatting>
  <conditionalFormatting sqref="T38 T45">
    <cfRule type="duplicateValues" dxfId="31" priority="33"/>
  </conditionalFormatting>
  <conditionalFormatting sqref="T38 T44:T45">
    <cfRule type="duplicateValues" dxfId="30" priority="32"/>
  </conditionalFormatting>
  <conditionalFormatting sqref="M38 M44:M45">
    <cfRule type="duplicateValues" dxfId="29" priority="31"/>
  </conditionalFormatting>
  <conditionalFormatting sqref="T23">
    <cfRule type="cellIs" dxfId="28" priority="27" operator="greaterThanOrEqual">
      <formula>1000</formula>
    </cfRule>
  </conditionalFormatting>
  <conditionalFormatting sqref="C23:D23 T30 T23">
    <cfRule type="duplicateValues" dxfId="27" priority="26"/>
  </conditionalFormatting>
  <conditionalFormatting sqref="Y23 Y38">
    <cfRule type="cellIs" dxfId="26" priority="24" operator="greaterThanOrEqual">
      <formula>20</formula>
    </cfRule>
  </conditionalFormatting>
  <conditionalFormatting sqref="AG37 Z38 Z23">
    <cfRule type="cellIs" dxfId="25" priority="23" operator="greaterThanOrEqual">
      <formula>90</formula>
    </cfRule>
  </conditionalFormatting>
  <conditionalFormatting sqref="W23 W38">
    <cfRule type="cellIs" dxfId="24" priority="22" operator="greaterThanOrEqual">
      <formula>70</formula>
    </cfRule>
  </conditionalFormatting>
  <conditionalFormatting sqref="O23">
    <cfRule type="cellIs" dxfId="23" priority="19" operator="notBetween">
      <formula>7.2</formula>
      <formula>10.38</formula>
    </cfRule>
  </conditionalFormatting>
  <conditionalFormatting sqref="O38">
    <cfRule type="cellIs" dxfId="22" priority="18" operator="notBetween">
      <formula>7.2</formula>
      <formula>10.38</formula>
    </cfRule>
  </conditionalFormatting>
  <conditionalFormatting sqref="M31">
    <cfRule type="duplicateValues" dxfId="21" priority="11"/>
    <cfRule type="duplicateValues" dxfId="20" priority="13"/>
  </conditionalFormatting>
  <conditionalFormatting sqref="O31">
    <cfRule type="cellIs" dxfId="19" priority="9" operator="equal">
      <formula>"$G$5"</formula>
    </cfRule>
  </conditionalFormatting>
  <conditionalFormatting sqref="T31 T23">
    <cfRule type="duplicateValues" dxfId="18" priority="6"/>
  </conditionalFormatting>
  <conditionalFormatting sqref="M46">
    <cfRule type="duplicateValues" dxfId="17" priority="4"/>
    <cfRule type="duplicateValues" dxfId="16" priority="5"/>
  </conditionalFormatting>
  <conditionalFormatting sqref="O46">
    <cfRule type="cellIs" dxfId="15" priority="3" operator="equal">
      <formula>"$G$5"</formula>
    </cfRule>
  </conditionalFormatting>
  <conditionalFormatting sqref="T46">
    <cfRule type="duplicateValues" dxfId="14" priority="2"/>
  </conditionalFormatting>
  <conditionalFormatting sqref="T38 T46">
    <cfRule type="duplicateValues" dxfId="13" priority="1"/>
  </conditionalFormatting>
  <pageMargins left="0.7" right="0.7" top="0.75" bottom="0.75" header="0.3" footer="0.3"/>
  <pageSetup paperSize="9"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9"/>
  <sheetViews>
    <sheetView topLeftCell="B1" zoomScaleNormal="100" workbookViewId="0">
      <selection activeCell="C35" sqref="C35"/>
    </sheetView>
  </sheetViews>
  <sheetFormatPr defaultRowHeight="15"/>
  <cols>
    <col min="2" max="2" width="14.28515625" customWidth="1"/>
    <col min="3" max="3" width="17" customWidth="1"/>
    <col min="4" max="4" width="25.42578125" customWidth="1"/>
    <col min="5" max="5" width="21.42578125" customWidth="1"/>
    <col min="6" max="6" width="33.28515625" customWidth="1"/>
    <col min="7" max="8" width="30.7109375" customWidth="1"/>
  </cols>
  <sheetData>
    <row r="2" spans="2:8" ht="16.5" thickBot="1">
      <c r="B2" s="91" t="s">
        <v>62</v>
      </c>
      <c r="C2" s="91"/>
    </row>
    <row r="3" spans="2:8" ht="16.5" thickBot="1">
      <c r="B3" s="19"/>
      <c r="C3" s="20" t="s">
        <v>59</v>
      </c>
      <c r="D3" s="21" t="s">
        <v>58</v>
      </c>
      <c r="E3" s="21" t="s">
        <v>57</v>
      </c>
      <c r="F3" s="21" t="s">
        <v>56</v>
      </c>
      <c r="G3" s="21" t="s">
        <v>55</v>
      </c>
      <c r="H3" s="22" t="s">
        <v>54</v>
      </c>
    </row>
    <row r="4" spans="2:8" ht="15.75">
      <c r="B4" s="23" t="s">
        <v>53</v>
      </c>
      <c r="C4" s="40"/>
      <c r="D4" s="25" t="e">
        <f t="shared" ref="D4:D31" si="0">C4/$C$4</f>
        <v>#DIV/0!</v>
      </c>
      <c r="E4" s="26"/>
      <c r="F4" s="25"/>
      <c r="G4" s="25"/>
      <c r="H4" s="27"/>
    </row>
    <row r="5" spans="2:8" ht="15.75">
      <c r="B5" s="28" t="s">
        <v>52</v>
      </c>
      <c r="C5" s="40"/>
      <c r="D5" s="29" t="e">
        <f t="shared" si="0"/>
        <v>#DIV/0!</v>
      </c>
      <c r="E5" s="24"/>
      <c r="F5" s="29"/>
      <c r="G5" s="29"/>
      <c r="H5" s="30"/>
    </row>
    <row r="6" spans="2:8" ht="15.75">
      <c r="B6" s="28" t="s">
        <v>51</v>
      </c>
      <c r="C6" s="40"/>
      <c r="D6" s="29" t="e">
        <f t="shared" si="0"/>
        <v>#DIV/0!</v>
      </c>
      <c r="E6" s="29" t="e">
        <f t="shared" ref="E6:E31" si="1">C6/$C$6</f>
        <v>#DIV/0!</v>
      </c>
      <c r="F6" s="29"/>
      <c r="G6" s="29"/>
      <c r="H6" s="30"/>
    </row>
    <row r="7" spans="2:8" ht="15.75">
      <c r="B7" s="28" t="s">
        <v>50</v>
      </c>
      <c r="C7" s="40"/>
      <c r="D7" s="29" t="e">
        <f t="shared" si="0"/>
        <v>#DIV/0!</v>
      </c>
      <c r="E7" s="29" t="e">
        <f t="shared" si="1"/>
        <v>#DIV/0!</v>
      </c>
      <c r="F7" s="29"/>
      <c r="G7" s="29"/>
      <c r="H7" s="30"/>
    </row>
    <row r="8" spans="2:8" ht="15.75">
      <c r="B8" s="28" t="s">
        <v>49</v>
      </c>
      <c r="C8" s="40"/>
      <c r="D8" s="29" t="e">
        <f t="shared" si="0"/>
        <v>#DIV/0!</v>
      </c>
      <c r="E8" s="29" t="e">
        <f t="shared" si="1"/>
        <v>#DIV/0!</v>
      </c>
      <c r="F8" s="29" t="e">
        <f t="shared" ref="F8:F24" si="2">C8/$C$8</f>
        <v>#DIV/0!</v>
      </c>
      <c r="G8" s="29"/>
      <c r="H8" s="30"/>
    </row>
    <row r="9" spans="2:8" ht="15.75">
      <c r="B9" s="28" t="s">
        <v>48</v>
      </c>
      <c r="C9" s="40"/>
      <c r="D9" s="29" t="e">
        <f t="shared" si="0"/>
        <v>#DIV/0!</v>
      </c>
      <c r="E9" s="29" t="e">
        <f t="shared" si="1"/>
        <v>#DIV/0!</v>
      </c>
      <c r="F9" s="29" t="e">
        <f t="shared" si="2"/>
        <v>#DIV/0!</v>
      </c>
      <c r="G9" s="29"/>
      <c r="H9" s="30"/>
    </row>
    <row r="10" spans="2:8" ht="15.75">
      <c r="B10" s="28" t="s">
        <v>47</v>
      </c>
      <c r="C10" s="40"/>
      <c r="D10" s="29" t="e">
        <f t="shared" si="0"/>
        <v>#DIV/0!</v>
      </c>
      <c r="E10" s="29" t="e">
        <f t="shared" si="1"/>
        <v>#DIV/0!</v>
      </c>
      <c r="F10" s="29" t="e">
        <f t="shared" si="2"/>
        <v>#DIV/0!</v>
      </c>
      <c r="G10" s="29"/>
      <c r="H10" s="30"/>
    </row>
    <row r="11" spans="2:8" ht="15.75">
      <c r="B11" s="28" t="s">
        <v>46</v>
      </c>
      <c r="C11" s="40"/>
      <c r="D11" s="29" t="e">
        <f t="shared" si="0"/>
        <v>#DIV/0!</v>
      </c>
      <c r="E11" s="29" t="e">
        <f t="shared" si="1"/>
        <v>#DIV/0!</v>
      </c>
      <c r="F11" s="29" t="e">
        <f t="shared" si="2"/>
        <v>#DIV/0!</v>
      </c>
      <c r="G11" s="29"/>
      <c r="H11" s="30"/>
    </row>
    <row r="12" spans="2:8" ht="15.75">
      <c r="B12" s="28" t="s">
        <v>45</v>
      </c>
      <c r="C12" s="40"/>
      <c r="D12" s="29" t="e">
        <f t="shared" si="0"/>
        <v>#DIV/0!</v>
      </c>
      <c r="E12" s="29" t="e">
        <f t="shared" si="1"/>
        <v>#DIV/0!</v>
      </c>
      <c r="F12" s="29" t="e">
        <f t="shared" si="2"/>
        <v>#DIV/0!</v>
      </c>
      <c r="G12" s="29"/>
      <c r="H12" s="30"/>
    </row>
    <row r="13" spans="2:8" ht="15.75">
      <c r="B13" s="28" t="s">
        <v>44</v>
      </c>
      <c r="C13" s="40"/>
      <c r="D13" s="29" t="e">
        <f t="shared" si="0"/>
        <v>#DIV/0!</v>
      </c>
      <c r="E13" s="29" t="e">
        <f t="shared" si="1"/>
        <v>#DIV/0!</v>
      </c>
      <c r="F13" s="29" t="e">
        <f t="shared" si="2"/>
        <v>#DIV/0!</v>
      </c>
      <c r="G13" s="29"/>
      <c r="H13" s="30"/>
    </row>
    <row r="14" spans="2:8" ht="15.75">
      <c r="B14" s="28" t="s">
        <v>43</v>
      </c>
      <c r="C14" s="40"/>
      <c r="D14" s="29" t="e">
        <f t="shared" si="0"/>
        <v>#DIV/0!</v>
      </c>
      <c r="E14" s="29" t="e">
        <f t="shared" si="1"/>
        <v>#DIV/0!</v>
      </c>
      <c r="F14" s="29" t="e">
        <f t="shared" si="2"/>
        <v>#DIV/0!</v>
      </c>
      <c r="G14" s="29"/>
      <c r="H14" s="30"/>
    </row>
    <row r="15" spans="2:8" ht="15.75">
      <c r="B15" s="28" t="s">
        <v>42</v>
      </c>
      <c r="C15" s="40"/>
      <c r="D15" s="29" t="e">
        <f t="shared" si="0"/>
        <v>#DIV/0!</v>
      </c>
      <c r="E15" s="29" t="e">
        <f t="shared" si="1"/>
        <v>#DIV/0!</v>
      </c>
      <c r="F15" s="29" t="e">
        <f t="shared" si="2"/>
        <v>#DIV/0!</v>
      </c>
      <c r="G15" s="29"/>
      <c r="H15" s="30"/>
    </row>
    <row r="16" spans="2:8" ht="15.75">
      <c r="B16" s="28" t="s">
        <v>41</v>
      </c>
      <c r="C16" s="40"/>
      <c r="D16" s="29" t="e">
        <f t="shared" si="0"/>
        <v>#DIV/0!</v>
      </c>
      <c r="E16" s="29" t="e">
        <f t="shared" si="1"/>
        <v>#DIV/0!</v>
      </c>
      <c r="F16" s="29" t="e">
        <f t="shared" si="2"/>
        <v>#DIV/0!</v>
      </c>
      <c r="G16" s="29"/>
      <c r="H16" s="30"/>
    </row>
    <row r="17" spans="2:8" ht="15.75">
      <c r="B17" s="28" t="s">
        <v>40</v>
      </c>
      <c r="C17" s="40"/>
      <c r="D17" s="29" t="e">
        <f t="shared" si="0"/>
        <v>#DIV/0!</v>
      </c>
      <c r="E17" s="29" t="e">
        <f t="shared" si="1"/>
        <v>#DIV/0!</v>
      </c>
      <c r="F17" s="29" t="e">
        <f t="shared" si="2"/>
        <v>#DIV/0!</v>
      </c>
      <c r="G17" s="29"/>
      <c r="H17" s="30"/>
    </row>
    <row r="18" spans="2:8" ht="15.75">
      <c r="B18" s="28" t="s">
        <v>39</v>
      </c>
      <c r="C18" s="40"/>
      <c r="D18" s="29" t="e">
        <f t="shared" si="0"/>
        <v>#DIV/0!</v>
      </c>
      <c r="E18" s="29" t="e">
        <f t="shared" si="1"/>
        <v>#DIV/0!</v>
      </c>
      <c r="F18" s="29" t="e">
        <f t="shared" si="2"/>
        <v>#DIV/0!</v>
      </c>
      <c r="G18" s="29"/>
      <c r="H18" s="30"/>
    </row>
    <row r="19" spans="2:8" ht="15.75">
      <c r="B19" s="28" t="s">
        <v>38</v>
      </c>
      <c r="C19" s="40"/>
      <c r="D19" s="29" t="e">
        <f t="shared" si="0"/>
        <v>#DIV/0!</v>
      </c>
      <c r="E19" s="29" t="e">
        <f t="shared" si="1"/>
        <v>#DIV/0!</v>
      </c>
      <c r="F19" s="29" t="e">
        <f t="shared" si="2"/>
        <v>#DIV/0!</v>
      </c>
      <c r="G19" s="29"/>
      <c r="H19" s="30"/>
    </row>
    <row r="20" spans="2:8" ht="15.75">
      <c r="B20" s="28" t="s">
        <v>37</v>
      </c>
      <c r="C20" s="40"/>
      <c r="D20" s="29" t="e">
        <f t="shared" si="0"/>
        <v>#DIV/0!</v>
      </c>
      <c r="E20" s="29" t="e">
        <f t="shared" si="1"/>
        <v>#DIV/0!</v>
      </c>
      <c r="F20" s="29" t="e">
        <f t="shared" si="2"/>
        <v>#DIV/0!</v>
      </c>
      <c r="G20" s="29"/>
      <c r="H20" s="30"/>
    </row>
    <row r="21" spans="2:8" ht="15.75">
      <c r="B21" s="28" t="s">
        <v>36</v>
      </c>
      <c r="C21" s="40"/>
      <c r="D21" s="29" t="e">
        <f t="shared" si="0"/>
        <v>#DIV/0!</v>
      </c>
      <c r="E21" s="29" t="e">
        <f t="shared" si="1"/>
        <v>#DIV/0!</v>
      </c>
      <c r="F21" s="29" t="e">
        <f t="shared" si="2"/>
        <v>#DIV/0!</v>
      </c>
      <c r="G21" s="29"/>
      <c r="H21" s="30"/>
    </row>
    <row r="22" spans="2:8" ht="15.75">
      <c r="B22" s="28" t="s">
        <v>35</v>
      </c>
      <c r="C22" s="40"/>
      <c r="D22" s="29" t="e">
        <f t="shared" si="0"/>
        <v>#DIV/0!</v>
      </c>
      <c r="E22" s="29" t="e">
        <f t="shared" si="1"/>
        <v>#DIV/0!</v>
      </c>
      <c r="F22" s="29" t="e">
        <f t="shared" si="2"/>
        <v>#DIV/0!</v>
      </c>
      <c r="G22" s="29"/>
      <c r="H22" s="30"/>
    </row>
    <row r="23" spans="2:8" ht="15.75">
      <c r="B23" s="28" t="s">
        <v>34</v>
      </c>
      <c r="C23" s="40"/>
      <c r="D23" s="29" t="e">
        <f t="shared" si="0"/>
        <v>#DIV/0!</v>
      </c>
      <c r="E23" s="29" t="e">
        <f t="shared" si="1"/>
        <v>#DIV/0!</v>
      </c>
      <c r="F23" s="29" t="e">
        <f t="shared" si="2"/>
        <v>#DIV/0!</v>
      </c>
      <c r="G23" s="29"/>
      <c r="H23" s="30"/>
    </row>
    <row r="24" spans="2:8" ht="15.75">
      <c r="B24" s="28" t="s">
        <v>33</v>
      </c>
      <c r="C24" s="40"/>
      <c r="D24" s="29" t="e">
        <f t="shared" si="0"/>
        <v>#DIV/0!</v>
      </c>
      <c r="E24" s="29" t="e">
        <f t="shared" si="1"/>
        <v>#DIV/0!</v>
      </c>
      <c r="F24" s="29" t="e">
        <f t="shared" si="2"/>
        <v>#DIV/0!</v>
      </c>
      <c r="G24" s="29" t="e">
        <f t="shared" ref="G24:G31" si="3">C24/$C$24</f>
        <v>#DIV/0!</v>
      </c>
      <c r="H24" s="30"/>
    </row>
    <row r="25" spans="2:8" ht="15.75">
      <c r="B25" s="28" t="s">
        <v>32</v>
      </c>
      <c r="C25" s="40"/>
      <c r="D25" s="29" t="e">
        <f t="shared" si="0"/>
        <v>#DIV/0!</v>
      </c>
      <c r="E25" s="29" t="e">
        <f t="shared" si="1"/>
        <v>#DIV/0!</v>
      </c>
      <c r="F25" s="29"/>
      <c r="G25" s="29" t="e">
        <f t="shared" si="3"/>
        <v>#DIV/0!</v>
      </c>
      <c r="H25" s="30" t="e">
        <f t="shared" ref="H25:H31" si="4">C25/$C$25</f>
        <v>#DIV/0!</v>
      </c>
    </row>
    <row r="26" spans="2:8" ht="15.75">
      <c r="B26" s="28" t="s">
        <v>31</v>
      </c>
      <c r="C26" s="40"/>
      <c r="D26" s="29" t="e">
        <f t="shared" si="0"/>
        <v>#DIV/0!</v>
      </c>
      <c r="E26" s="29" t="e">
        <f t="shared" si="1"/>
        <v>#DIV/0!</v>
      </c>
      <c r="F26" s="29"/>
      <c r="G26" s="29" t="e">
        <f t="shared" si="3"/>
        <v>#DIV/0!</v>
      </c>
      <c r="H26" s="30" t="e">
        <f t="shared" si="4"/>
        <v>#DIV/0!</v>
      </c>
    </row>
    <row r="27" spans="2:8" ht="15.75">
      <c r="B27" s="28" t="s">
        <v>30</v>
      </c>
      <c r="C27" s="24"/>
      <c r="D27" s="29" t="e">
        <f t="shared" si="0"/>
        <v>#DIV/0!</v>
      </c>
      <c r="E27" s="29" t="e">
        <f t="shared" si="1"/>
        <v>#DIV/0!</v>
      </c>
      <c r="F27" s="29"/>
      <c r="G27" s="29" t="e">
        <f t="shared" si="3"/>
        <v>#DIV/0!</v>
      </c>
      <c r="H27" s="30" t="e">
        <f t="shared" si="4"/>
        <v>#DIV/0!</v>
      </c>
    </row>
    <row r="28" spans="2:8" ht="15.75">
      <c r="B28" s="28" t="s">
        <v>29</v>
      </c>
      <c r="C28" s="24"/>
      <c r="D28" s="29" t="e">
        <f t="shared" si="0"/>
        <v>#DIV/0!</v>
      </c>
      <c r="E28" s="29" t="e">
        <f t="shared" si="1"/>
        <v>#DIV/0!</v>
      </c>
      <c r="F28" s="29"/>
      <c r="G28" s="29" t="e">
        <f t="shared" si="3"/>
        <v>#DIV/0!</v>
      </c>
      <c r="H28" s="30" t="e">
        <f t="shared" si="4"/>
        <v>#DIV/0!</v>
      </c>
    </row>
    <row r="29" spans="2:8" ht="15.75">
      <c r="B29" s="28" t="s">
        <v>28</v>
      </c>
      <c r="C29" s="24"/>
      <c r="D29" s="29" t="e">
        <f t="shared" si="0"/>
        <v>#DIV/0!</v>
      </c>
      <c r="E29" s="29" t="e">
        <f t="shared" si="1"/>
        <v>#DIV/0!</v>
      </c>
      <c r="F29" s="29"/>
      <c r="G29" s="29" t="e">
        <f t="shared" si="3"/>
        <v>#DIV/0!</v>
      </c>
      <c r="H29" s="30" t="e">
        <f t="shared" si="4"/>
        <v>#DIV/0!</v>
      </c>
    </row>
    <row r="30" spans="2:8" ht="15.75">
      <c r="B30" s="28" t="s">
        <v>27</v>
      </c>
      <c r="C30" s="24"/>
      <c r="D30" s="29" t="e">
        <f t="shared" si="0"/>
        <v>#DIV/0!</v>
      </c>
      <c r="E30" s="29" t="e">
        <f t="shared" si="1"/>
        <v>#DIV/0!</v>
      </c>
      <c r="F30" s="29"/>
      <c r="G30" s="29" t="e">
        <f t="shared" si="3"/>
        <v>#DIV/0!</v>
      </c>
      <c r="H30" s="30" t="e">
        <f t="shared" si="4"/>
        <v>#DIV/0!</v>
      </c>
    </row>
    <row r="31" spans="2:8" ht="16.5" thickBot="1">
      <c r="B31" s="31" t="s">
        <v>26</v>
      </c>
      <c r="C31" s="32"/>
      <c r="D31" s="33" t="e">
        <f t="shared" si="0"/>
        <v>#DIV/0!</v>
      </c>
      <c r="E31" s="33" t="e">
        <f t="shared" si="1"/>
        <v>#DIV/0!</v>
      </c>
      <c r="F31" s="33"/>
      <c r="G31" s="33" t="e">
        <f t="shared" si="3"/>
        <v>#DIV/0!</v>
      </c>
      <c r="H31" s="34" t="e">
        <f t="shared" si="4"/>
        <v>#DIV/0!</v>
      </c>
    </row>
    <row r="33" spans="2:8" ht="51" customHeight="1">
      <c r="F33" s="18" t="s">
        <v>25</v>
      </c>
      <c r="G33" s="18" t="s">
        <v>24</v>
      </c>
      <c r="H33" s="18" t="s">
        <v>23</v>
      </c>
    </row>
    <row r="38" spans="2:8" ht="16.5" thickBot="1">
      <c r="B38" s="91" t="s">
        <v>63</v>
      </c>
      <c r="C38" s="91"/>
    </row>
    <row r="39" spans="2:8" ht="16.5" thickBot="1">
      <c r="B39" s="41"/>
      <c r="C39" s="44" t="s">
        <v>59</v>
      </c>
      <c r="D39" s="42" t="s">
        <v>58</v>
      </c>
      <c r="E39" s="21" t="s">
        <v>57</v>
      </c>
      <c r="F39" s="21" t="s">
        <v>56</v>
      </c>
      <c r="G39" s="21" t="s">
        <v>55</v>
      </c>
      <c r="H39" s="22" t="s">
        <v>54</v>
      </c>
    </row>
    <row r="40" spans="2:8" ht="15.75">
      <c r="B40" s="23" t="s">
        <v>53</v>
      </c>
      <c r="C40" s="43"/>
      <c r="D40" s="25" t="e">
        <f>C40/$C$40</f>
        <v>#DIV/0!</v>
      </c>
      <c r="E40" s="26"/>
      <c r="F40" s="25"/>
      <c r="G40" s="25"/>
      <c r="H40" s="27"/>
    </row>
    <row r="41" spans="2:8" ht="15.75">
      <c r="B41" s="28" t="s">
        <v>52</v>
      </c>
      <c r="C41" s="40"/>
      <c r="D41" s="25" t="e">
        <f t="shared" ref="D41:D67" si="5">C41/$C$40</f>
        <v>#DIV/0!</v>
      </c>
      <c r="E41" s="24"/>
      <c r="F41" s="29"/>
      <c r="G41" s="29"/>
      <c r="H41" s="30"/>
    </row>
    <row r="42" spans="2:8" ht="15.75">
      <c r="B42" s="28" t="s">
        <v>51</v>
      </c>
      <c r="C42" s="40"/>
      <c r="D42" s="25" t="e">
        <f t="shared" si="5"/>
        <v>#DIV/0!</v>
      </c>
      <c r="E42" s="29" t="e">
        <f>C42/$C$42</f>
        <v>#DIV/0!</v>
      </c>
      <c r="F42" s="29"/>
      <c r="G42" s="29"/>
      <c r="H42" s="30"/>
    </row>
    <row r="43" spans="2:8" ht="15.75">
      <c r="B43" s="28" t="s">
        <v>50</v>
      </c>
      <c r="C43" s="40"/>
      <c r="D43" s="25" t="e">
        <f t="shared" si="5"/>
        <v>#DIV/0!</v>
      </c>
      <c r="E43" s="29" t="e">
        <f t="shared" ref="E43:E67" si="6">C43/$C$42</f>
        <v>#DIV/0!</v>
      </c>
      <c r="F43" s="29"/>
      <c r="G43" s="29"/>
      <c r="H43" s="30"/>
    </row>
    <row r="44" spans="2:8" ht="15.75">
      <c r="B44" s="28" t="s">
        <v>49</v>
      </c>
      <c r="C44" s="40"/>
      <c r="D44" s="25" t="e">
        <f t="shared" si="5"/>
        <v>#DIV/0!</v>
      </c>
      <c r="E44" s="29" t="e">
        <f t="shared" si="6"/>
        <v>#DIV/0!</v>
      </c>
      <c r="F44" s="29" t="e">
        <f>C44/$C$44</f>
        <v>#DIV/0!</v>
      </c>
      <c r="G44" s="29"/>
      <c r="H44" s="30"/>
    </row>
    <row r="45" spans="2:8" ht="15.75">
      <c r="B45" s="28" t="s">
        <v>48</v>
      </c>
      <c r="C45" s="40"/>
      <c r="D45" s="25" t="e">
        <f t="shared" si="5"/>
        <v>#DIV/0!</v>
      </c>
      <c r="E45" s="29" t="e">
        <f t="shared" si="6"/>
        <v>#DIV/0!</v>
      </c>
      <c r="F45" s="29" t="e">
        <f t="shared" ref="F45:F60" si="7">C45/$C$44</f>
        <v>#DIV/0!</v>
      </c>
      <c r="G45" s="29"/>
      <c r="H45" s="30"/>
    </row>
    <row r="46" spans="2:8" ht="15.75">
      <c r="B46" s="28" t="s">
        <v>47</v>
      </c>
      <c r="C46" s="40"/>
      <c r="D46" s="25" t="e">
        <f t="shared" si="5"/>
        <v>#DIV/0!</v>
      </c>
      <c r="E46" s="29" t="e">
        <f t="shared" si="6"/>
        <v>#DIV/0!</v>
      </c>
      <c r="F46" s="29" t="e">
        <f t="shared" si="7"/>
        <v>#DIV/0!</v>
      </c>
      <c r="G46" s="29"/>
      <c r="H46" s="30"/>
    </row>
    <row r="47" spans="2:8" ht="15.75">
      <c r="B47" s="28" t="s">
        <v>46</v>
      </c>
      <c r="C47" s="40"/>
      <c r="D47" s="25" t="e">
        <f t="shared" si="5"/>
        <v>#DIV/0!</v>
      </c>
      <c r="E47" s="29" t="e">
        <f t="shared" si="6"/>
        <v>#DIV/0!</v>
      </c>
      <c r="F47" s="29" t="e">
        <f t="shared" si="7"/>
        <v>#DIV/0!</v>
      </c>
      <c r="G47" s="29"/>
      <c r="H47" s="30"/>
    </row>
    <row r="48" spans="2:8" ht="15.75">
      <c r="B48" s="28" t="s">
        <v>45</v>
      </c>
      <c r="C48" s="40"/>
      <c r="D48" s="25" t="e">
        <f t="shared" si="5"/>
        <v>#DIV/0!</v>
      </c>
      <c r="E48" s="29" t="e">
        <f t="shared" si="6"/>
        <v>#DIV/0!</v>
      </c>
      <c r="F48" s="29" t="e">
        <f t="shared" si="7"/>
        <v>#DIV/0!</v>
      </c>
      <c r="G48" s="29"/>
      <c r="H48" s="30"/>
    </row>
    <row r="49" spans="2:8" ht="15.75">
      <c r="B49" s="28" t="s">
        <v>44</v>
      </c>
      <c r="C49" s="40"/>
      <c r="D49" s="25" t="e">
        <f t="shared" si="5"/>
        <v>#DIV/0!</v>
      </c>
      <c r="E49" s="29" t="e">
        <f t="shared" si="6"/>
        <v>#DIV/0!</v>
      </c>
      <c r="F49" s="29" t="e">
        <f t="shared" si="7"/>
        <v>#DIV/0!</v>
      </c>
      <c r="G49" s="29"/>
      <c r="H49" s="30"/>
    </row>
    <row r="50" spans="2:8" ht="15.75">
      <c r="B50" s="28" t="s">
        <v>43</v>
      </c>
      <c r="C50" s="40"/>
      <c r="D50" s="25" t="e">
        <f t="shared" si="5"/>
        <v>#DIV/0!</v>
      </c>
      <c r="E50" s="29" t="e">
        <f t="shared" si="6"/>
        <v>#DIV/0!</v>
      </c>
      <c r="F50" s="29" t="e">
        <f t="shared" si="7"/>
        <v>#DIV/0!</v>
      </c>
      <c r="G50" s="29"/>
      <c r="H50" s="30"/>
    </row>
    <row r="51" spans="2:8" ht="15.75">
      <c r="B51" s="28" t="s">
        <v>42</v>
      </c>
      <c r="C51" s="40"/>
      <c r="D51" s="25" t="e">
        <f t="shared" si="5"/>
        <v>#DIV/0!</v>
      </c>
      <c r="E51" s="29" t="e">
        <f t="shared" si="6"/>
        <v>#DIV/0!</v>
      </c>
      <c r="F51" s="29" t="e">
        <f t="shared" si="7"/>
        <v>#DIV/0!</v>
      </c>
      <c r="G51" s="29"/>
      <c r="H51" s="30"/>
    </row>
    <row r="52" spans="2:8" ht="15.75">
      <c r="B52" s="28" t="s">
        <v>41</v>
      </c>
      <c r="C52" s="40"/>
      <c r="D52" s="25" t="e">
        <f t="shared" si="5"/>
        <v>#DIV/0!</v>
      </c>
      <c r="E52" s="29" t="e">
        <f t="shared" si="6"/>
        <v>#DIV/0!</v>
      </c>
      <c r="F52" s="29" t="e">
        <f t="shared" si="7"/>
        <v>#DIV/0!</v>
      </c>
      <c r="G52" s="29"/>
      <c r="H52" s="30"/>
    </row>
    <row r="53" spans="2:8" ht="15.75">
      <c r="B53" s="28" t="s">
        <v>40</v>
      </c>
      <c r="C53" s="40"/>
      <c r="D53" s="25" t="e">
        <f t="shared" si="5"/>
        <v>#DIV/0!</v>
      </c>
      <c r="E53" s="29" t="e">
        <f t="shared" si="6"/>
        <v>#DIV/0!</v>
      </c>
      <c r="F53" s="29" t="e">
        <f t="shared" si="7"/>
        <v>#DIV/0!</v>
      </c>
      <c r="G53" s="29"/>
      <c r="H53" s="30"/>
    </row>
    <row r="54" spans="2:8" ht="15.75">
      <c r="B54" s="28" t="s">
        <v>39</v>
      </c>
      <c r="C54" s="40"/>
      <c r="D54" s="25" t="e">
        <f t="shared" si="5"/>
        <v>#DIV/0!</v>
      </c>
      <c r="E54" s="29" t="e">
        <f t="shared" si="6"/>
        <v>#DIV/0!</v>
      </c>
      <c r="F54" s="29" t="e">
        <f t="shared" si="7"/>
        <v>#DIV/0!</v>
      </c>
      <c r="G54" s="29"/>
      <c r="H54" s="30"/>
    </row>
    <row r="55" spans="2:8" ht="15.75">
      <c r="B55" s="28" t="s">
        <v>38</v>
      </c>
      <c r="C55" s="40"/>
      <c r="D55" s="25" t="e">
        <f t="shared" si="5"/>
        <v>#DIV/0!</v>
      </c>
      <c r="E55" s="29" t="e">
        <f t="shared" si="6"/>
        <v>#DIV/0!</v>
      </c>
      <c r="F55" s="29" t="e">
        <f t="shared" si="7"/>
        <v>#DIV/0!</v>
      </c>
      <c r="G55" s="29"/>
      <c r="H55" s="30"/>
    </row>
    <row r="56" spans="2:8" ht="15.75">
      <c r="B56" s="28" t="s">
        <v>37</v>
      </c>
      <c r="C56" s="40"/>
      <c r="D56" s="25" t="e">
        <f t="shared" si="5"/>
        <v>#DIV/0!</v>
      </c>
      <c r="E56" s="29" t="e">
        <f t="shared" si="6"/>
        <v>#DIV/0!</v>
      </c>
      <c r="F56" s="29" t="e">
        <f t="shared" si="7"/>
        <v>#DIV/0!</v>
      </c>
      <c r="G56" s="29"/>
      <c r="H56" s="30"/>
    </row>
    <row r="57" spans="2:8" ht="15.75">
      <c r="B57" s="28" t="s">
        <v>36</v>
      </c>
      <c r="C57" s="40"/>
      <c r="D57" s="25" t="e">
        <f t="shared" si="5"/>
        <v>#DIV/0!</v>
      </c>
      <c r="E57" s="29" t="e">
        <f t="shared" si="6"/>
        <v>#DIV/0!</v>
      </c>
      <c r="F57" s="29" t="e">
        <f t="shared" si="7"/>
        <v>#DIV/0!</v>
      </c>
      <c r="G57" s="29"/>
      <c r="H57" s="30"/>
    </row>
    <row r="58" spans="2:8" ht="15.75">
      <c r="B58" s="28" t="s">
        <v>35</v>
      </c>
      <c r="C58" s="40"/>
      <c r="D58" s="25" t="e">
        <f t="shared" si="5"/>
        <v>#DIV/0!</v>
      </c>
      <c r="E58" s="29" t="e">
        <f t="shared" si="6"/>
        <v>#DIV/0!</v>
      </c>
      <c r="F58" s="29" t="e">
        <f t="shared" si="7"/>
        <v>#DIV/0!</v>
      </c>
      <c r="G58" s="29"/>
      <c r="H58" s="30"/>
    </row>
    <row r="59" spans="2:8" ht="15.75">
      <c r="B59" s="28" t="s">
        <v>34</v>
      </c>
      <c r="C59" s="40"/>
      <c r="D59" s="25" t="e">
        <f t="shared" si="5"/>
        <v>#DIV/0!</v>
      </c>
      <c r="E59" s="29" t="e">
        <f t="shared" si="6"/>
        <v>#DIV/0!</v>
      </c>
      <c r="F59" s="29" t="e">
        <f t="shared" si="7"/>
        <v>#DIV/0!</v>
      </c>
      <c r="G59" s="29"/>
      <c r="H59" s="30"/>
    </row>
    <row r="60" spans="2:8" ht="15.75">
      <c r="B60" s="28" t="s">
        <v>33</v>
      </c>
      <c r="C60" s="40"/>
      <c r="D60" s="25" t="e">
        <f t="shared" si="5"/>
        <v>#DIV/0!</v>
      </c>
      <c r="E60" s="29" t="e">
        <f t="shared" si="6"/>
        <v>#DIV/0!</v>
      </c>
      <c r="F60" s="29" t="e">
        <f t="shared" si="7"/>
        <v>#DIV/0!</v>
      </c>
      <c r="G60" s="29" t="e">
        <f>C60/$C$60</f>
        <v>#DIV/0!</v>
      </c>
      <c r="H60" s="30"/>
    </row>
    <row r="61" spans="2:8" ht="15.75">
      <c r="B61" s="28" t="s">
        <v>32</v>
      </c>
      <c r="C61" s="40"/>
      <c r="D61" s="25" t="e">
        <f t="shared" si="5"/>
        <v>#DIV/0!</v>
      </c>
      <c r="E61" s="29" t="e">
        <f t="shared" si="6"/>
        <v>#DIV/0!</v>
      </c>
      <c r="F61" s="29"/>
      <c r="G61" s="29" t="e">
        <f t="shared" ref="G61:G67" si="8">C61/$C$60</f>
        <v>#DIV/0!</v>
      </c>
      <c r="H61" s="30" t="e">
        <f>C61/$C$61</f>
        <v>#DIV/0!</v>
      </c>
    </row>
    <row r="62" spans="2:8" ht="15.75">
      <c r="B62" s="28" t="s">
        <v>31</v>
      </c>
      <c r="C62" s="40"/>
      <c r="D62" s="25" t="e">
        <f t="shared" si="5"/>
        <v>#DIV/0!</v>
      </c>
      <c r="E62" s="29" t="e">
        <f t="shared" si="6"/>
        <v>#DIV/0!</v>
      </c>
      <c r="F62" s="29"/>
      <c r="G62" s="29" t="e">
        <f t="shared" si="8"/>
        <v>#DIV/0!</v>
      </c>
      <c r="H62" s="30" t="e">
        <f t="shared" ref="H62:H67" si="9">C62/$C$61</f>
        <v>#DIV/0!</v>
      </c>
    </row>
    <row r="63" spans="2:8" ht="15.75">
      <c r="B63" s="28" t="s">
        <v>30</v>
      </c>
      <c r="C63" s="24"/>
      <c r="D63" s="25" t="e">
        <f t="shared" si="5"/>
        <v>#DIV/0!</v>
      </c>
      <c r="E63" s="29" t="e">
        <f t="shared" si="6"/>
        <v>#DIV/0!</v>
      </c>
      <c r="F63" s="29"/>
      <c r="G63" s="29" t="e">
        <f t="shared" si="8"/>
        <v>#DIV/0!</v>
      </c>
      <c r="H63" s="30" t="e">
        <f t="shared" si="9"/>
        <v>#DIV/0!</v>
      </c>
    </row>
    <row r="64" spans="2:8" ht="15.75">
      <c r="B64" s="28" t="s">
        <v>29</v>
      </c>
      <c r="C64" s="24"/>
      <c r="D64" s="25" t="e">
        <f t="shared" si="5"/>
        <v>#DIV/0!</v>
      </c>
      <c r="E64" s="29" t="e">
        <f t="shared" si="6"/>
        <v>#DIV/0!</v>
      </c>
      <c r="F64" s="29"/>
      <c r="G64" s="29" t="e">
        <f t="shared" si="8"/>
        <v>#DIV/0!</v>
      </c>
      <c r="H64" s="30" t="e">
        <f t="shared" si="9"/>
        <v>#DIV/0!</v>
      </c>
    </row>
    <row r="65" spans="2:8" ht="15.75">
      <c r="B65" s="28" t="s">
        <v>28</v>
      </c>
      <c r="C65" s="24"/>
      <c r="D65" s="25" t="e">
        <f t="shared" si="5"/>
        <v>#DIV/0!</v>
      </c>
      <c r="E65" s="29" t="e">
        <f t="shared" si="6"/>
        <v>#DIV/0!</v>
      </c>
      <c r="F65" s="29"/>
      <c r="G65" s="29" t="e">
        <f t="shared" si="8"/>
        <v>#DIV/0!</v>
      </c>
      <c r="H65" s="30" t="e">
        <f t="shared" si="9"/>
        <v>#DIV/0!</v>
      </c>
    </row>
    <row r="66" spans="2:8" ht="15.75">
      <c r="B66" s="28" t="s">
        <v>27</v>
      </c>
      <c r="C66" s="24"/>
      <c r="D66" s="25" t="e">
        <f t="shared" si="5"/>
        <v>#DIV/0!</v>
      </c>
      <c r="E66" s="29" t="e">
        <f t="shared" si="6"/>
        <v>#DIV/0!</v>
      </c>
      <c r="F66" s="29"/>
      <c r="G66" s="29" t="e">
        <f t="shared" si="8"/>
        <v>#DIV/0!</v>
      </c>
      <c r="H66" s="30" t="e">
        <f t="shared" si="9"/>
        <v>#DIV/0!</v>
      </c>
    </row>
    <row r="67" spans="2:8" ht="16.5" thickBot="1">
      <c r="B67" s="31" t="s">
        <v>26</v>
      </c>
      <c r="C67" s="32"/>
      <c r="D67" s="25" t="e">
        <f t="shared" si="5"/>
        <v>#DIV/0!</v>
      </c>
      <c r="E67" s="29" t="e">
        <f t="shared" si="6"/>
        <v>#DIV/0!</v>
      </c>
      <c r="F67" s="33"/>
      <c r="G67" s="29" t="e">
        <f t="shared" si="8"/>
        <v>#DIV/0!</v>
      </c>
      <c r="H67" s="30" t="e">
        <f t="shared" si="9"/>
        <v>#DIV/0!</v>
      </c>
    </row>
    <row r="69" spans="2:8" ht="16.5" thickBot="1">
      <c r="B69" s="90" t="s">
        <v>64</v>
      </c>
      <c r="C69" s="90"/>
    </row>
    <row r="70" spans="2:8" ht="16.5" thickBot="1">
      <c r="B70" s="41"/>
      <c r="C70" s="44" t="s">
        <v>59</v>
      </c>
      <c r="D70" s="42" t="s">
        <v>58</v>
      </c>
      <c r="E70" s="21" t="s">
        <v>57</v>
      </c>
      <c r="F70" s="21" t="s">
        <v>56</v>
      </c>
      <c r="G70" s="21" t="s">
        <v>55</v>
      </c>
      <c r="H70" s="22" t="s">
        <v>54</v>
      </c>
    </row>
    <row r="71" spans="2:8" ht="15.75">
      <c r="B71" s="23" t="s">
        <v>53</v>
      </c>
      <c r="C71" s="43"/>
      <c r="D71" s="25" t="e">
        <f>C71/$C$71</f>
        <v>#DIV/0!</v>
      </c>
      <c r="E71" s="26"/>
      <c r="F71" s="25"/>
      <c r="G71" s="25"/>
      <c r="H71" s="27"/>
    </row>
    <row r="72" spans="2:8" ht="15.75">
      <c r="B72" s="28" t="s">
        <v>52</v>
      </c>
      <c r="C72" s="40"/>
      <c r="D72" s="25" t="e">
        <f t="shared" ref="D72:D98" si="10">C72/$C$71</f>
        <v>#DIV/0!</v>
      </c>
      <c r="E72" s="24"/>
      <c r="F72" s="29"/>
      <c r="G72" s="29"/>
      <c r="H72" s="30"/>
    </row>
    <row r="73" spans="2:8" ht="15.75">
      <c r="B73" s="28" t="s">
        <v>51</v>
      </c>
      <c r="C73" s="40"/>
      <c r="D73" s="25" t="e">
        <f t="shared" si="10"/>
        <v>#DIV/0!</v>
      </c>
      <c r="E73" s="29" t="e">
        <f>C73/$C$73</f>
        <v>#DIV/0!</v>
      </c>
      <c r="F73" s="29"/>
      <c r="G73" s="29"/>
      <c r="H73" s="30"/>
    </row>
    <row r="74" spans="2:8" ht="15.75">
      <c r="B74" s="28" t="s">
        <v>50</v>
      </c>
      <c r="C74" s="40"/>
      <c r="D74" s="25" t="e">
        <f t="shared" si="10"/>
        <v>#DIV/0!</v>
      </c>
      <c r="E74" s="29" t="e">
        <f t="shared" ref="E74:E98" si="11">C74/$C$73</f>
        <v>#DIV/0!</v>
      </c>
      <c r="F74" s="29"/>
      <c r="G74" s="29"/>
      <c r="H74" s="30"/>
    </row>
    <row r="75" spans="2:8" ht="15.75">
      <c r="B75" s="28" t="s">
        <v>49</v>
      </c>
      <c r="C75" s="40"/>
      <c r="D75" s="25" t="e">
        <f t="shared" si="10"/>
        <v>#DIV/0!</v>
      </c>
      <c r="E75" s="29" t="e">
        <f t="shared" si="11"/>
        <v>#DIV/0!</v>
      </c>
      <c r="F75" s="29" t="e">
        <f>C75/$C$75</f>
        <v>#DIV/0!</v>
      </c>
      <c r="G75" s="29"/>
      <c r="H75" s="30"/>
    </row>
    <row r="76" spans="2:8" ht="15.75">
      <c r="B76" s="28" t="s">
        <v>48</v>
      </c>
      <c r="C76" s="40"/>
      <c r="D76" s="25" t="e">
        <f t="shared" si="10"/>
        <v>#DIV/0!</v>
      </c>
      <c r="E76" s="29" t="e">
        <f t="shared" si="11"/>
        <v>#DIV/0!</v>
      </c>
      <c r="F76" s="29" t="e">
        <f t="shared" ref="F76:F91" si="12">C76/$C$75</f>
        <v>#DIV/0!</v>
      </c>
      <c r="G76" s="29"/>
      <c r="H76" s="30"/>
    </row>
    <row r="77" spans="2:8" ht="15.75">
      <c r="B77" s="28" t="s">
        <v>47</v>
      </c>
      <c r="C77" s="40"/>
      <c r="D77" s="25" t="e">
        <f t="shared" si="10"/>
        <v>#DIV/0!</v>
      </c>
      <c r="E77" s="29" t="e">
        <f t="shared" si="11"/>
        <v>#DIV/0!</v>
      </c>
      <c r="F77" s="29" t="e">
        <f t="shared" si="12"/>
        <v>#DIV/0!</v>
      </c>
      <c r="G77" s="29"/>
      <c r="H77" s="30"/>
    </row>
    <row r="78" spans="2:8" ht="15.75">
      <c r="B78" s="28" t="s">
        <v>46</v>
      </c>
      <c r="C78" s="40"/>
      <c r="D78" s="25" t="e">
        <f t="shared" si="10"/>
        <v>#DIV/0!</v>
      </c>
      <c r="E78" s="29" t="e">
        <f t="shared" si="11"/>
        <v>#DIV/0!</v>
      </c>
      <c r="F78" s="29" t="e">
        <f t="shared" si="12"/>
        <v>#DIV/0!</v>
      </c>
      <c r="G78" s="29"/>
      <c r="H78" s="30"/>
    </row>
    <row r="79" spans="2:8" ht="15.75">
      <c r="B79" s="28" t="s">
        <v>45</v>
      </c>
      <c r="C79" s="40"/>
      <c r="D79" s="25" t="e">
        <f t="shared" si="10"/>
        <v>#DIV/0!</v>
      </c>
      <c r="E79" s="29" t="e">
        <f t="shared" si="11"/>
        <v>#DIV/0!</v>
      </c>
      <c r="F79" s="29" t="e">
        <f t="shared" si="12"/>
        <v>#DIV/0!</v>
      </c>
      <c r="G79" s="29"/>
      <c r="H79" s="30"/>
    </row>
    <row r="80" spans="2:8" ht="15.75">
      <c r="B80" s="28" t="s">
        <v>44</v>
      </c>
      <c r="C80" s="40"/>
      <c r="D80" s="25" t="e">
        <f t="shared" si="10"/>
        <v>#DIV/0!</v>
      </c>
      <c r="E80" s="29" t="e">
        <f t="shared" si="11"/>
        <v>#DIV/0!</v>
      </c>
      <c r="F80" s="29" t="e">
        <f t="shared" si="12"/>
        <v>#DIV/0!</v>
      </c>
      <c r="G80" s="29"/>
      <c r="H80" s="30"/>
    </row>
    <row r="81" spans="2:8" ht="15.75">
      <c r="B81" s="28" t="s">
        <v>43</v>
      </c>
      <c r="C81" s="40"/>
      <c r="D81" s="25" t="e">
        <f t="shared" si="10"/>
        <v>#DIV/0!</v>
      </c>
      <c r="E81" s="29" t="e">
        <f t="shared" si="11"/>
        <v>#DIV/0!</v>
      </c>
      <c r="F81" s="29" t="e">
        <f t="shared" si="12"/>
        <v>#DIV/0!</v>
      </c>
      <c r="G81" s="29"/>
      <c r="H81" s="30"/>
    </row>
    <row r="82" spans="2:8" ht="15.75">
      <c r="B82" s="28" t="s">
        <v>42</v>
      </c>
      <c r="C82" s="40"/>
      <c r="D82" s="25" t="e">
        <f t="shared" si="10"/>
        <v>#DIV/0!</v>
      </c>
      <c r="E82" s="29" t="e">
        <f t="shared" si="11"/>
        <v>#DIV/0!</v>
      </c>
      <c r="F82" s="29" t="e">
        <f t="shared" si="12"/>
        <v>#DIV/0!</v>
      </c>
      <c r="G82" s="29"/>
      <c r="H82" s="30"/>
    </row>
    <row r="83" spans="2:8" ht="15.75">
      <c r="B83" s="28" t="s">
        <v>41</v>
      </c>
      <c r="C83" s="40"/>
      <c r="D83" s="25" t="e">
        <f t="shared" si="10"/>
        <v>#DIV/0!</v>
      </c>
      <c r="E83" s="29" t="e">
        <f t="shared" si="11"/>
        <v>#DIV/0!</v>
      </c>
      <c r="F83" s="29" t="e">
        <f t="shared" si="12"/>
        <v>#DIV/0!</v>
      </c>
      <c r="G83" s="29"/>
      <c r="H83" s="30"/>
    </row>
    <row r="84" spans="2:8" ht="15.75">
      <c r="B84" s="28" t="s">
        <v>40</v>
      </c>
      <c r="C84" s="40"/>
      <c r="D84" s="25" t="e">
        <f t="shared" si="10"/>
        <v>#DIV/0!</v>
      </c>
      <c r="E84" s="29" t="e">
        <f t="shared" si="11"/>
        <v>#DIV/0!</v>
      </c>
      <c r="F84" s="29" t="e">
        <f t="shared" si="12"/>
        <v>#DIV/0!</v>
      </c>
      <c r="G84" s="29"/>
      <c r="H84" s="30"/>
    </row>
    <row r="85" spans="2:8" ht="15.75">
      <c r="B85" s="28" t="s">
        <v>39</v>
      </c>
      <c r="C85" s="40"/>
      <c r="D85" s="25" t="e">
        <f t="shared" si="10"/>
        <v>#DIV/0!</v>
      </c>
      <c r="E85" s="29" t="e">
        <f t="shared" si="11"/>
        <v>#DIV/0!</v>
      </c>
      <c r="F85" s="29" t="e">
        <f t="shared" si="12"/>
        <v>#DIV/0!</v>
      </c>
      <c r="G85" s="29"/>
      <c r="H85" s="30"/>
    </row>
    <row r="86" spans="2:8" ht="15.75">
      <c r="B86" s="28" t="s">
        <v>38</v>
      </c>
      <c r="C86" s="40"/>
      <c r="D86" s="25" t="e">
        <f t="shared" si="10"/>
        <v>#DIV/0!</v>
      </c>
      <c r="E86" s="29" t="e">
        <f t="shared" si="11"/>
        <v>#DIV/0!</v>
      </c>
      <c r="F86" s="29" t="e">
        <f t="shared" si="12"/>
        <v>#DIV/0!</v>
      </c>
      <c r="G86" s="29"/>
      <c r="H86" s="30"/>
    </row>
    <row r="87" spans="2:8" ht="15.75">
      <c r="B87" s="28" t="s">
        <v>37</v>
      </c>
      <c r="C87" s="40"/>
      <c r="D87" s="25" t="e">
        <f t="shared" si="10"/>
        <v>#DIV/0!</v>
      </c>
      <c r="E87" s="29" t="e">
        <f t="shared" si="11"/>
        <v>#DIV/0!</v>
      </c>
      <c r="F87" s="29" t="e">
        <f t="shared" si="12"/>
        <v>#DIV/0!</v>
      </c>
      <c r="G87" s="29"/>
      <c r="H87" s="30"/>
    </row>
    <row r="88" spans="2:8" ht="15.75">
      <c r="B88" s="28" t="s">
        <v>36</v>
      </c>
      <c r="C88" s="40"/>
      <c r="D88" s="25" t="e">
        <f t="shared" si="10"/>
        <v>#DIV/0!</v>
      </c>
      <c r="E88" s="29" t="e">
        <f t="shared" si="11"/>
        <v>#DIV/0!</v>
      </c>
      <c r="F88" s="29" t="e">
        <f t="shared" si="12"/>
        <v>#DIV/0!</v>
      </c>
      <c r="G88" s="29"/>
      <c r="H88" s="30"/>
    </row>
    <row r="89" spans="2:8" ht="15.75">
      <c r="B89" s="28" t="s">
        <v>35</v>
      </c>
      <c r="C89" s="40"/>
      <c r="D89" s="25" t="e">
        <f t="shared" si="10"/>
        <v>#DIV/0!</v>
      </c>
      <c r="E89" s="29" t="e">
        <f t="shared" si="11"/>
        <v>#DIV/0!</v>
      </c>
      <c r="F89" s="29" t="e">
        <f t="shared" si="12"/>
        <v>#DIV/0!</v>
      </c>
      <c r="G89" s="29"/>
      <c r="H89" s="30"/>
    </row>
    <row r="90" spans="2:8" ht="15.75">
      <c r="B90" s="28" t="s">
        <v>34</v>
      </c>
      <c r="C90" s="40"/>
      <c r="D90" s="25" t="e">
        <f t="shared" si="10"/>
        <v>#DIV/0!</v>
      </c>
      <c r="E90" s="29" t="e">
        <f t="shared" si="11"/>
        <v>#DIV/0!</v>
      </c>
      <c r="F90" s="29" t="e">
        <f t="shared" si="12"/>
        <v>#DIV/0!</v>
      </c>
      <c r="G90" s="29"/>
      <c r="H90" s="30"/>
    </row>
    <row r="91" spans="2:8" ht="15.75">
      <c r="B91" s="28" t="s">
        <v>33</v>
      </c>
      <c r="C91" s="40"/>
      <c r="D91" s="25" t="e">
        <f t="shared" si="10"/>
        <v>#DIV/0!</v>
      </c>
      <c r="E91" s="29" t="e">
        <f t="shared" si="11"/>
        <v>#DIV/0!</v>
      </c>
      <c r="F91" s="29" t="e">
        <f t="shared" si="12"/>
        <v>#DIV/0!</v>
      </c>
      <c r="G91" s="29" t="e">
        <f>C91/$C$91</f>
        <v>#DIV/0!</v>
      </c>
      <c r="H91" s="30"/>
    </row>
    <row r="92" spans="2:8" ht="15.75">
      <c r="B92" s="28" t="s">
        <v>32</v>
      </c>
      <c r="C92" s="40"/>
      <c r="D92" s="25" t="e">
        <f t="shared" si="10"/>
        <v>#DIV/0!</v>
      </c>
      <c r="E92" s="29" t="e">
        <f t="shared" si="11"/>
        <v>#DIV/0!</v>
      </c>
      <c r="F92" s="29"/>
      <c r="G92" s="29" t="e">
        <f t="shared" ref="G92:G98" si="13">C92/$C$91</f>
        <v>#DIV/0!</v>
      </c>
      <c r="H92" s="30" t="e">
        <f>C92/$C$92</f>
        <v>#DIV/0!</v>
      </c>
    </row>
    <row r="93" spans="2:8" ht="15.75">
      <c r="B93" s="28" t="s">
        <v>31</v>
      </c>
      <c r="C93" s="40"/>
      <c r="D93" s="25" t="e">
        <f t="shared" si="10"/>
        <v>#DIV/0!</v>
      </c>
      <c r="E93" s="29" t="e">
        <f t="shared" si="11"/>
        <v>#DIV/0!</v>
      </c>
      <c r="F93" s="29"/>
      <c r="G93" s="29" t="e">
        <f t="shared" si="13"/>
        <v>#DIV/0!</v>
      </c>
      <c r="H93" s="30" t="e">
        <f t="shared" ref="H93:H98" si="14">C93/$C$92</f>
        <v>#DIV/0!</v>
      </c>
    </row>
    <row r="94" spans="2:8" ht="15.75">
      <c r="B94" s="28" t="s">
        <v>30</v>
      </c>
      <c r="C94" s="24"/>
      <c r="D94" s="25" t="e">
        <f t="shared" si="10"/>
        <v>#DIV/0!</v>
      </c>
      <c r="E94" s="29" t="e">
        <f t="shared" si="11"/>
        <v>#DIV/0!</v>
      </c>
      <c r="F94" s="29"/>
      <c r="G94" s="29" t="e">
        <f t="shared" si="13"/>
        <v>#DIV/0!</v>
      </c>
      <c r="H94" s="30" t="e">
        <f t="shared" si="14"/>
        <v>#DIV/0!</v>
      </c>
    </row>
    <row r="95" spans="2:8" ht="15.75">
      <c r="B95" s="28" t="s">
        <v>29</v>
      </c>
      <c r="C95" s="24"/>
      <c r="D95" s="25" t="e">
        <f t="shared" si="10"/>
        <v>#DIV/0!</v>
      </c>
      <c r="E95" s="29" t="e">
        <f t="shared" si="11"/>
        <v>#DIV/0!</v>
      </c>
      <c r="F95" s="29"/>
      <c r="G95" s="29" t="e">
        <f t="shared" si="13"/>
        <v>#DIV/0!</v>
      </c>
      <c r="H95" s="30" t="e">
        <f t="shared" si="14"/>
        <v>#DIV/0!</v>
      </c>
    </row>
    <row r="96" spans="2:8" ht="15.75">
      <c r="B96" s="28" t="s">
        <v>28</v>
      </c>
      <c r="C96" s="24"/>
      <c r="D96" s="25" t="e">
        <f t="shared" si="10"/>
        <v>#DIV/0!</v>
      </c>
      <c r="E96" s="29" t="e">
        <f t="shared" si="11"/>
        <v>#DIV/0!</v>
      </c>
      <c r="F96" s="29"/>
      <c r="G96" s="29" t="e">
        <f t="shared" si="13"/>
        <v>#DIV/0!</v>
      </c>
      <c r="H96" s="30" t="e">
        <f t="shared" si="14"/>
        <v>#DIV/0!</v>
      </c>
    </row>
    <row r="97" spans="2:8" ht="15.75">
      <c r="B97" s="28" t="s">
        <v>27</v>
      </c>
      <c r="C97" s="24"/>
      <c r="D97" s="25" t="e">
        <f t="shared" si="10"/>
        <v>#DIV/0!</v>
      </c>
      <c r="E97" s="29" t="e">
        <f t="shared" si="11"/>
        <v>#DIV/0!</v>
      </c>
      <c r="F97" s="29"/>
      <c r="G97" s="29" t="e">
        <f t="shared" si="13"/>
        <v>#DIV/0!</v>
      </c>
      <c r="H97" s="30" t="e">
        <f t="shared" si="14"/>
        <v>#DIV/0!</v>
      </c>
    </row>
    <row r="98" spans="2:8" ht="16.5" thickBot="1">
      <c r="B98" s="31" t="s">
        <v>26</v>
      </c>
      <c r="C98" s="32"/>
      <c r="D98" s="25" t="e">
        <f t="shared" si="10"/>
        <v>#DIV/0!</v>
      </c>
      <c r="E98" s="29" t="e">
        <f t="shared" si="11"/>
        <v>#DIV/0!</v>
      </c>
      <c r="F98" s="33"/>
      <c r="G98" s="29" t="e">
        <f t="shared" si="13"/>
        <v>#DIV/0!</v>
      </c>
      <c r="H98" s="30" t="e">
        <f t="shared" si="14"/>
        <v>#DIV/0!</v>
      </c>
    </row>
    <row r="100" spans="2:8" ht="16.5" thickBot="1">
      <c r="B100" s="90" t="s">
        <v>65</v>
      </c>
      <c r="C100" s="90"/>
    </row>
    <row r="101" spans="2:8" ht="16.5" thickBot="1">
      <c r="B101" s="41"/>
      <c r="C101" s="45" t="s">
        <v>59</v>
      </c>
      <c r="D101" s="42" t="s">
        <v>58</v>
      </c>
      <c r="E101" s="21" t="s">
        <v>57</v>
      </c>
      <c r="F101" s="21" t="s">
        <v>56</v>
      </c>
      <c r="G101" s="21" t="s">
        <v>55</v>
      </c>
      <c r="H101" s="22" t="s">
        <v>54</v>
      </c>
    </row>
    <row r="102" spans="2:8" ht="18.75">
      <c r="B102" s="23" t="s">
        <v>53</v>
      </c>
      <c r="C102" s="46">
        <v>48.22</v>
      </c>
      <c r="D102" s="25">
        <f>C102/$C$102</f>
        <v>1</v>
      </c>
      <c r="E102" s="26"/>
      <c r="F102" s="25"/>
      <c r="G102" s="25"/>
      <c r="H102" s="27"/>
    </row>
    <row r="103" spans="2:8" ht="18.75">
      <c r="B103" s="28" t="s">
        <v>52</v>
      </c>
      <c r="C103" s="46">
        <v>47.77</v>
      </c>
      <c r="D103" s="25">
        <f t="shared" ref="D103:D129" si="15">C103/$C$102</f>
        <v>0.99066777270841988</v>
      </c>
      <c r="E103" s="24"/>
      <c r="F103" s="29"/>
      <c r="G103" s="29"/>
      <c r="H103" s="30"/>
    </row>
    <row r="104" spans="2:8" ht="18.75">
      <c r="B104" s="28" t="s">
        <v>51</v>
      </c>
      <c r="C104" s="46">
        <v>36.71</v>
      </c>
      <c r="D104" s="25">
        <f t="shared" si="15"/>
        <v>0.76130236416424724</v>
      </c>
      <c r="E104" s="29">
        <f>C104/$C$104</f>
        <v>1</v>
      </c>
      <c r="F104" s="29"/>
      <c r="G104" s="29"/>
      <c r="H104" s="30"/>
    </row>
    <row r="105" spans="2:8" ht="18.75">
      <c r="B105" s="28" t="s">
        <v>50</v>
      </c>
      <c r="C105" s="46">
        <v>30.672999999999998</v>
      </c>
      <c r="D105" s="25">
        <f t="shared" si="15"/>
        <v>0.63610535047698047</v>
      </c>
      <c r="E105" s="29">
        <f t="shared" ref="E105:E129" si="16">C105/$C$104</f>
        <v>0.8355488967583764</v>
      </c>
      <c r="F105" s="29"/>
      <c r="G105" s="29"/>
      <c r="H105" s="30"/>
    </row>
    <row r="106" spans="2:8" ht="18.75">
      <c r="B106" s="28" t="s">
        <v>49</v>
      </c>
      <c r="C106" s="46">
        <v>28.847000000000001</v>
      </c>
      <c r="D106" s="25">
        <f t="shared" si="15"/>
        <v>0.59823724595603489</v>
      </c>
      <c r="E106" s="29">
        <f t="shared" si="16"/>
        <v>0.78580768183056393</v>
      </c>
      <c r="F106" s="29">
        <f>C106/$C$106</f>
        <v>1</v>
      </c>
      <c r="G106" s="29"/>
      <c r="H106" s="30"/>
    </row>
    <row r="107" spans="2:8" ht="18.75">
      <c r="B107" s="28" t="s">
        <v>48</v>
      </c>
      <c r="C107" s="46">
        <v>29.018999999999998</v>
      </c>
      <c r="D107" s="25">
        <f t="shared" si="15"/>
        <v>0.60180423060970545</v>
      </c>
      <c r="E107" s="29">
        <f t="shared" si="16"/>
        <v>0.7904930536638517</v>
      </c>
      <c r="F107" s="29">
        <f t="shared" ref="F107:F122" si="17">C107/$C$106</f>
        <v>1.0059624917669081</v>
      </c>
      <c r="G107" s="29"/>
      <c r="H107" s="30"/>
    </row>
    <row r="108" spans="2:8" ht="18.75">
      <c r="B108" s="28" t="s">
        <v>47</v>
      </c>
      <c r="C108" s="46">
        <v>27.228000000000002</v>
      </c>
      <c r="D108" s="25">
        <f t="shared" si="15"/>
        <v>0.56466196598921614</v>
      </c>
      <c r="E108" s="29">
        <f t="shared" si="16"/>
        <v>0.74170525742304549</v>
      </c>
      <c r="F108" s="29">
        <f t="shared" si="17"/>
        <v>0.94387631296148644</v>
      </c>
      <c r="G108" s="29"/>
      <c r="H108" s="30"/>
    </row>
    <row r="109" spans="2:8" ht="18.75">
      <c r="B109" s="28" t="s">
        <v>46</v>
      </c>
      <c r="C109" s="46">
        <v>26.286000000000001</v>
      </c>
      <c r="D109" s="25">
        <f t="shared" si="15"/>
        <v>0.54512650352550818</v>
      </c>
      <c r="E109" s="29">
        <f t="shared" si="16"/>
        <v>0.7160446744756197</v>
      </c>
      <c r="F109" s="29">
        <f t="shared" si="17"/>
        <v>0.91122127084272198</v>
      </c>
      <c r="G109" s="29"/>
      <c r="H109" s="30"/>
    </row>
    <row r="110" spans="2:8" ht="18.75">
      <c r="B110" s="28" t="s">
        <v>45</v>
      </c>
      <c r="C110" s="46">
        <v>26.922000000000001</v>
      </c>
      <c r="D110" s="25">
        <f t="shared" si="15"/>
        <v>0.55831605143094154</v>
      </c>
      <c r="E110" s="29">
        <f t="shared" si="16"/>
        <v>0.73336965404521925</v>
      </c>
      <c r="F110" s="29">
        <f t="shared" si="17"/>
        <v>0.93326862412035916</v>
      </c>
      <c r="G110" s="29"/>
      <c r="H110" s="30"/>
    </row>
    <row r="111" spans="2:8" ht="18.75">
      <c r="B111" s="28" t="s">
        <v>44</v>
      </c>
      <c r="C111" s="46">
        <v>25.718</v>
      </c>
      <c r="D111" s="25">
        <f t="shared" si="15"/>
        <v>0.53334715885524675</v>
      </c>
      <c r="E111" s="29">
        <f t="shared" si="16"/>
        <v>0.70057205121220378</v>
      </c>
      <c r="F111" s="29">
        <f t="shared" si="17"/>
        <v>0.89153118175200186</v>
      </c>
      <c r="G111" s="29"/>
      <c r="H111" s="30"/>
    </row>
    <row r="112" spans="2:8" ht="18.75">
      <c r="B112" s="28" t="s">
        <v>43</v>
      </c>
      <c r="C112" s="46">
        <v>25.225000000000001</v>
      </c>
      <c r="D112" s="25">
        <f t="shared" si="15"/>
        <v>0.52312318540024894</v>
      </c>
      <c r="E112" s="29">
        <f t="shared" si="16"/>
        <v>0.68714246799237266</v>
      </c>
      <c r="F112" s="29">
        <f t="shared" si="17"/>
        <v>0.87444101639685234</v>
      </c>
      <c r="G112" s="29"/>
      <c r="H112" s="30"/>
    </row>
    <row r="113" spans="2:8" ht="18.75">
      <c r="B113" s="28" t="s">
        <v>42</v>
      </c>
      <c r="C113" s="46">
        <v>24.198</v>
      </c>
      <c r="D113" s="25">
        <f t="shared" si="15"/>
        <v>0.50182496889257566</v>
      </c>
      <c r="E113" s="29">
        <f t="shared" si="16"/>
        <v>0.65916643966221733</v>
      </c>
      <c r="F113" s="29">
        <f t="shared" si="17"/>
        <v>0.8388393940444413</v>
      </c>
      <c r="G113" s="29"/>
      <c r="H113" s="30"/>
    </row>
    <row r="114" spans="2:8" ht="18.75">
      <c r="B114" s="28" t="s">
        <v>41</v>
      </c>
      <c r="C114" s="46">
        <v>23.934000000000001</v>
      </c>
      <c r="D114" s="25">
        <f t="shared" si="15"/>
        <v>0.49635006221484862</v>
      </c>
      <c r="E114" s="29">
        <f t="shared" si="16"/>
        <v>0.65197493870879875</v>
      </c>
      <c r="F114" s="29">
        <f t="shared" si="17"/>
        <v>0.82968766249523351</v>
      </c>
      <c r="G114" s="29"/>
      <c r="H114" s="30"/>
    </row>
    <row r="115" spans="2:8" ht="18.75">
      <c r="B115" s="28" t="s">
        <v>40</v>
      </c>
      <c r="C115" s="46">
        <v>23.494</v>
      </c>
      <c r="D115" s="25">
        <f t="shared" si="15"/>
        <v>0.48722521775197014</v>
      </c>
      <c r="E115" s="29">
        <f t="shared" si="16"/>
        <v>0.63998910378643414</v>
      </c>
      <c r="F115" s="29">
        <f t="shared" si="17"/>
        <v>0.81443477657988694</v>
      </c>
      <c r="G115" s="29"/>
      <c r="H115" s="30"/>
    </row>
    <row r="116" spans="2:8" ht="18.75">
      <c r="B116" s="28" t="s">
        <v>39</v>
      </c>
      <c r="C116" s="46">
        <v>22.972999999999999</v>
      </c>
      <c r="D116" s="25">
        <f t="shared" si="15"/>
        <v>0.47642057237660723</v>
      </c>
      <c r="E116" s="29">
        <f t="shared" si="16"/>
        <v>0.62579678561699803</v>
      </c>
      <c r="F116" s="29">
        <f t="shared" si="17"/>
        <v>0.79637397303012436</v>
      </c>
      <c r="G116" s="29"/>
      <c r="H116" s="30"/>
    </row>
    <row r="117" spans="2:8" ht="18.75">
      <c r="B117" s="28" t="s">
        <v>38</v>
      </c>
      <c r="C117" s="46">
        <v>22.765999999999998</v>
      </c>
      <c r="D117" s="25">
        <f t="shared" si="15"/>
        <v>0.47212774782248029</v>
      </c>
      <c r="E117" s="29">
        <f t="shared" si="16"/>
        <v>0.62015799509670388</v>
      </c>
      <c r="F117" s="29">
        <f t="shared" si="17"/>
        <v>0.78919818351994997</v>
      </c>
      <c r="G117" s="29"/>
      <c r="H117" s="30"/>
    </row>
    <row r="118" spans="2:8" ht="18.75">
      <c r="B118" s="28" t="s">
        <v>37</v>
      </c>
      <c r="C118" s="46">
        <v>22.777000000000001</v>
      </c>
      <c r="D118" s="25">
        <f t="shared" si="15"/>
        <v>0.47235586893405229</v>
      </c>
      <c r="E118" s="29">
        <f t="shared" si="16"/>
        <v>0.62045764096976297</v>
      </c>
      <c r="F118" s="29">
        <f t="shared" si="17"/>
        <v>0.78957950566783375</v>
      </c>
      <c r="G118" s="29"/>
      <c r="H118" s="30"/>
    </row>
    <row r="119" spans="2:8" ht="18.75">
      <c r="B119" s="28" t="s">
        <v>36</v>
      </c>
      <c r="C119" s="46">
        <v>22.664000000000001</v>
      </c>
      <c r="D119" s="25">
        <f t="shared" si="15"/>
        <v>0.47001244296972217</v>
      </c>
      <c r="E119" s="29">
        <f t="shared" si="16"/>
        <v>0.61737946063742855</v>
      </c>
      <c r="F119" s="29">
        <f t="shared" si="17"/>
        <v>0.78566228723957432</v>
      </c>
      <c r="G119" s="29"/>
      <c r="H119" s="30"/>
    </row>
    <row r="120" spans="2:8" ht="18.75">
      <c r="B120" s="28" t="s">
        <v>35</v>
      </c>
      <c r="C120" s="46">
        <v>22.28</v>
      </c>
      <c r="D120" s="25">
        <f t="shared" si="15"/>
        <v>0.46204894234757365</v>
      </c>
      <c r="E120" s="29">
        <f t="shared" si="16"/>
        <v>0.60691909561427404</v>
      </c>
      <c r="F120" s="29">
        <f t="shared" si="17"/>
        <v>0.77235067771345378</v>
      </c>
      <c r="G120" s="29"/>
      <c r="H120" s="30"/>
    </row>
    <row r="121" spans="2:8" ht="18.75">
      <c r="B121" s="28" t="s">
        <v>34</v>
      </c>
      <c r="C121" s="46">
        <v>21.768000000000001</v>
      </c>
      <c r="D121" s="25">
        <f t="shared" si="15"/>
        <v>0.45143094151804231</v>
      </c>
      <c r="E121" s="29">
        <f t="shared" si="16"/>
        <v>0.59297194225006811</v>
      </c>
      <c r="F121" s="29">
        <f t="shared" si="17"/>
        <v>0.75460186501195969</v>
      </c>
      <c r="G121" s="29"/>
      <c r="H121" s="30"/>
    </row>
    <row r="122" spans="2:8" ht="18.75">
      <c r="B122" s="28" t="s">
        <v>33</v>
      </c>
      <c r="C122" s="46">
        <v>19.600999999999999</v>
      </c>
      <c r="D122" s="25">
        <f t="shared" si="15"/>
        <v>0.4064910825383658</v>
      </c>
      <c r="E122" s="29">
        <f t="shared" si="16"/>
        <v>0.53394170525742302</v>
      </c>
      <c r="F122" s="29">
        <f t="shared" si="17"/>
        <v>0.67948140187887818</v>
      </c>
      <c r="G122" s="29">
        <f>C122/$C$122</f>
        <v>1</v>
      </c>
      <c r="H122" s="30"/>
    </row>
    <row r="123" spans="2:8" ht="18.75">
      <c r="B123" s="28" t="s">
        <v>32</v>
      </c>
      <c r="C123" s="46">
        <v>12.641</v>
      </c>
      <c r="D123" s="25">
        <f t="shared" si="15"/>
        <v>0.26215263376192449</v>
      </c>
      <c r="E123" s="29">
        <f t="shared" si="16"/>
        <v>0.34434758921274855</v>
      </c>
      <c r="F123" s="29"/>
      <c r="G123" s="29">
        <f t="shared" ref="G123:G129" si="18">C123/$C$122</f>
        <v>0.64491607571042298</v>
      </c>
      <c r="H123" s="30">
        <f>C123/$C$123</f>
        <v>1</v>
      </c>
    </row>
    <row r="124" spans="2:8" ht="18.75">
      <c r="B124" s="28" t="s">
        <v>31</v>
      </c>
      <c r="C124" s="46">
        <v>19.224</v>
      </c>
      <c r="D124" s="25">
        <f t="shared" si="15"/>
        <v>0.39867274989630858</v>
      </c>
      <c r="E124" s="29">
        <f t="shared" si="16"/>
        <v>0.52367202397166979</v>
      </c>
      <c r="F124" s="29"/>
      <c r="G124" s="29">
        <f t="shared" si="18"/>
        <v>0.9807662874343146</v>
      </c>
      <c r="H124" s="30">
        <f t="shared" ref="H124:H129" si="19">C124/$C$123</f>
        <v>1.5207657622023574</v>
      </c>
    </row>
    <row r="125" spans="2:8" ht="15.75">
      <c r="B125" s="28" t="s">
        <v>30</v>
      </c>
      <c r="C125" s="24"/>
      <c r="D125" s="25">
        <f t="shared" si="15"/>
        <v>0</v>
      </c>
      <c r="E125" s="29">
        <f t="shared" si="16"/>
        <v>0</v>
      </c>
      <c r="F125" s="29"/>
      <c r="G125" s="29">
        <f t="shared" si="18"/>
        <v>0</v>
      </c>
      <c r="H125" s="30">
        <f t="shared" si="19"/>
        <v>0</v>
      </c>
    </row>
    <row r="126" spans="2:8" ht="15.75">
      <c r="B126" s="28" t="s">
        <v>29</v>
      </c>
      <c r="C126" s="24"/>
      <c r="D126" s="25">
        <f t="shared" si="15"/>
        <v>0</v>
      </c>
      <c r="E126" s="29">
        <f t="shared" si="16"/>
        <v>0</v>
      </c>
      <c r="F126" s="29"/>
      <c r="G126" s="29">
        <f t="shared" si="18"/>
        <v>0</v>
      </c>
      <c r="H126" s="30">
        <f t="shared" si="19"/>
        <v>0</v>
      </c>
    </row>
    <row r="127" spans="2:8" ht="15.75">
      <c r="B127" s="28" t="s">
        <v>28</v>
      </c>
      <c r="C127" s="24"/>
      <c r="D127" s="25">
        <f t="shared" si="15"/>
        <v>0</v>
      </c>
      <c r="E127" s="29">
        <f t="shared" si="16"/>
        <v>0</v>
      </c>
      <c r="F127" s="29"/>
      <c r="G127" s="29">
        <f t="shared" si="18"/>
        <v>0</v>
      </c>
      <c r="H127" s="30">
        <f t="shared" si="19"/>
        <v>0</v>
      </c>
    </row>
    <row r="128" spans="2:8" ht="15.75">
      <c r="B128" s="28" t="s">
        <v>27</v>
      </c>
      <c r="C128" s="24"/>
      <c r="D128" s="25">
        <f t="shared" si="15"/>
        <v>0</v>
      </c>
      <c r="E128" s="29">
        <f t="shared" si="16"/>
        <v>0</v>
      </c>
      <c r="F128" s="29"/>
      <c r="G128" s="29">
        <f t="shared" si="18"/>
        <v>0</v>
      </c>
      <c r="H128" s="30">
        <f t="shared" si="19"/>
        <v>0</v>
      </c>
    </row>
    <row r="129" spans="2:8" ht="16.5" thickBot="1">
      <c r="B129" s="31" t="s">
        <v>26</v>
      </c>
      <c r="C129" s="32"/>
      <c r="D129" s="25">
        <f t="shared" si="15"/>
        <v>0</v>
      </c>
      <c r="E129" s="29">
        <f t="shared" si="16"/>
        <v>0</v>
      </c>
      <c r="F129" s="33"/>
      <c r="G129" s="29">
        <f t="shared" si="18"/>
        <v>0</v>
      </c>
      <c r="H129" s="30">
        <f t="shared" si="19"/>
        <v>0</v>
      </c>
    </row>
  </sheetData>
  <mergeCells count="4">
    <mergeCell ref="B100:C100"/>
    <mergeCell ref="B69:C69"/>
    <mergeCell ref="B38:C38"/>
    <mergeCell ref="B2:C2"/>
  </mergeCells>
  <conditionalFormatting sqref="E25:E31">
    <cfRule type="cellIs" dxfId="12" priority="14" operator="lessThan">
      <formula>0.35</formula>
    </cfRule>
  </conditionalFormatting>
  <conditionalFormatting sqref="F8:F24">
    <cfRule type="cellIs" dxfId="11" priority="13" operator="lessThan">
      <formula>0.8</formula>
    </cfRule>
  </conditionalFormatting>
  <conditionalFormatting sqref="G24:G26">
    <cfRule type="cellIs" dxfId="10" priority="12" operator="lessThan">
      <formula>0.75</formula>
    </cfRule>
  </conditionalFormatting>
  <conditionalFormatting sqref="H25:H31">
    <cfRule type="cellIs" dxfId="9" priority="11" operator="lessThan">
      <formula>0.9</formula>
    </cfRule>
  </conditionalFormatting>
  <conditionalFormatting sqref="F44:F60">
    <cfRule type="cellIs" dxfId="8" priority="9" operator="lessThan">
      <formula>0.8</formula>
    </cfRule>
  </conditionalFormatting>
  <conditionalFormatting sqref="G60:G67">
    <cfRule type="cellIs" dxfId="7" priority="8" operator="lessThan">
      <formula>0.75</formula>
    </cfRule>
  </conditionalFormatting>
  <conditionalFormatting sqref="H61:H67">
    <cfRule type="cellIs" dxfId="6" priority="7" operator="lessThan">
      <formula>0.9</formula>
    </cfRule>
  </conditionalFormatting>
  <conditionalFormatting sqref="F75:F91">
    <cfRule type="cellIs" dxfId="5" priority="6" operator="lessThan">
      <formula>0.8</formula>
    </cfRule>
  </conditionalFormatting>
  <conditionalFormatting sqref="G91:G98">
    <cfRule type="cellIs" dxfId="4" priority="5" operator="lessThan">
      <formula>0.75</formula>
    </cfRule>
  </conditionalFormatting>
  <conditionalFormatting sqref="H92:H98">
    <cfRule type="cellIs" dxfId="3" priority="4" operator="lessThan">
      <formula>0.9</formula>
    </cfRule>
  </conditionalFormatting>
  <conditionalFormatting sqref="F106:F122">
    <cfRule type="cellIs" dxfId="2" priority="3" operator="lessThan">
      <formula>0.8</formula>
    </cfRule>
  </conditionalFormatting>
  <conditionalFormatting sqref="G122:G129">
    <cfRule type="cellIs" dxfId="1" priority="2" operator="lessThan">
      <formula>0.75</formula>
    </cfRule>
  </conditionalFormatting>
  <conditionalFormatting sqref="H123:H129">
    <cfRule type="cellIs" dxfId="0" priority="1" operator="less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Прохождение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operator</cp:lastModifiedBy>
  <cp:lastPrinted>2022-03-03T13:24:25Z</cp:lastPrinted>
  <dcterms:created xsi:type="dcterms:W3CDTF">2020-04-24T13:46:47Z</dcterms:created>
  <dcterms:modified xsi:type="dcterms:W3CDTF">2023-02-20T07:53:46Z</dcterms:modified>
</cp:coreProperties>
</file>