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gramming\Project\Knn-game\"/>
    </mc:Choice>
  </mc:AlternateContent>
  <xr:revisionPtr revIDLastSave="0" documentId="8_{382EBBCB-D4F0-4194-8E51-ACBEF864AE48}" xr6:coauthVersionLast="47" xr6:coauthVersionMax="47" xr10:uidLastSave="{00000000-0000-0000-0000-000000000000}"/>
  <bookViews>
    <workbookView xWindow="-108" yWindow="-108" windowWidth="16608" windowHeight="8976" firstSheet="1" activeTab="5" xr2:uid="{9D91D5F0-3A53-429C-B84E-A3FB8A72F2C8}"/>
  </bookViews>
  <sheets>
    <sheet name="Data Latih" sheetId="1" r:id="rId1"/>
    <sheet name="MIN" sheetId="6" r:id="rId2"/>
    <sheet name="MAX" sheetId="7" r:id="rId3"/>
    <sheet name="Normalisasi" sheetId="2" r:id="rId4"/>
    <sheet name="Evaluation Data" sheetId="3" r:id="rId5"/>
    <sheet name="Distance" sheetId="4" r:id="rId6"/>
    <sheet name="Tambah" sheetId="5" r:id="rId7"/>
  </sheets>
  <externalReferences>
    <externalReference r:id="rId8"/>
  </externalReferences>
  <definedNames>
    <definedName name="_xlnm._FilterDatabase" localSheetId="5" hidden="1">Distance!$A$2:$C$8</definedName>
    <definedName name="_xlnm._FilterDatabase" localSheetId="6" hidden="1">Tambah!$L$2:$N$8</definedName>
  </definedNames>
  <calcPr calcId="181029" iterate="1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13" i="4" l="1"/>
  <c r="K20" i="5"/>
  <c r="K21" i="5"/>
  <c r="K22" i="5"/>
  <c r="N9" i="5" s="1"/>
  <c r="K23" i="5"/>
  <c r="N10" i="5" s="1"/>
  <c r="K24" i="5"/>
  <c r="N11" i="5" s="1"/>
  <c r="K25" i="5"/>
  <c r="N12" i="5" s="1"/>
  <c r="B2" i="2"/>
  <c r="K16" i="5"/>
  <c r="K17" i="5"/>
  <c r="K18" i="5"/>
  <c r="K19" i="5"/>
  <c r="O6" i="3"/>
  <c r="N6" i="3"/>
  <c r="AG10" i="4"/>
  <c r="AI10" i="4" s="1"/>
  <c r="AG4" i="4"/>
  <c r="AI4" i="4" s="1"/>
  <c r="AG9" i="4"/>
  <c r="AI9" i="4" s="1"/>
  <c r="AG8" i="4"/>
  <c r="AI8" i="4" s="1"/>
  <c r="AG11" i="4"/>
  <c r="AI11" i="4" s="1"/>
  <c r="AG3" i="4"/>
  <c r="AI3" i="4" s="1"/>
  <c r="AG7" i="4"/>
  <c r="AI7" i="4" s="1"/>
  <c r="AG6" i="4"/>
  <c r="AI6" i="4" s="1"/>
  <c r="AG5" i="4"/>
  <c r="AI5" i="4" s="1"/>
  <c r="AI2" i="4"/>
  <c r="AG2" i="4"/>
  <c r="AC9" i="4"/>
  <c r="AE9" i="4" s="1"/>
  <c r="AC3" i="4"/>
  <c r="AE3" i="4" s="1"/>
  <c r="AC11" i="4"/>
  <c r="AE11" i="4" s="1"/>
  <c r="AC5" i="4"/>
  <c r="AE5" i="4" s="1"/>
  <c r="AC10" i="4"/>
  <c r="AE10" i="4" s="1"/>
  <c r="AC4" i="4"/>
  <c r="AE4" i="4" s="1"/>
  <c r="AC7" i="4"/>
  <c r="AE7" i="4" s="1"/>
  <c r="AC6" i="4"/>
  <c r="AE6" i="4" s="1"/>
  <c r="AC8" i="4"/>
  <c r="AE8" i="4" s="1"/>
  <c r="AE2" i="4"/>
  <c r="AC2" i="4"/>
  <c r="AK9" i="4"/>
  <c r="AM9" i="4" s="1"/>
  <c r="AK7" i="4"/>
  <c r="AM7" i="4" s="1"/>
  <c r="AK4" i="4"/>
  <c r="AM4" i="4" s="1"/>
  <c r="AK11" i="4"/>
  <c r="AM11" i="4" s="1"/>
  <c r="AK8" i="4"/>
  <c r="AM8" i="4" s="1"/>
  <c r="AK5" i="4"/>
  <c r="AM5" i="4" s="1"/>
  <c r="AK6" i="4"/>
  <c r="AM6" i="4" s="1"/>
  <c r="AK3" i="4"/>
  <c r="AM3" i="4" s="1"/>
  <c r="AK10" i="4"/>
  <c r="AM10" i="4" s="1"/>
  <c r="AM2" i="4"/>
  <c r="AK2" i="4"/>
  <c r="Y6" i="4"/>
  <c r="Y4" i="4"/>
  <c r="Y8" i="4"/>
  <c r="Y7" i="4"/>
  <c r="Y11" i="4"/>
  <c r="Y3" i="4"/>
  <c r="Y5" i="4"/>
  <c r="Y10" i="4"/>
  <c r="AA8" i="4"/>
  <c r="AA4" i="4"/>
  <c r="AA6" i="4"/>
  <c r="AA10" i="4"/>
  <c r="AA5" i="4"/>
  <c r="AA3" i="4"/>
  <c r="AA11" i="4"/>
  <c r="AA7" i="4"/>
  <c r="Y9" i="4"/>
  <c r="AA9" i="4" s="1"/>
  <c r="AA2" i="4"/>
  <c r="Y2" i="4"/>
  <c r="Q2" i="4"/>
  <c r="U3" i="4"/>
  <c r="W3" i="4" s="1"/>
  <c r="U5" i="4"/>
  <c r="U10" i="4"/>
  <c r="W10" i="4" s="1"/>
  <c r="U11" i="4"/>
  <c r="Q3" i="4"/>
  <c r="S3" i="4" s="1"/>
  <c r="Q5" i="4"/>
  <c r="S5" i="4" s="1"/>
  <c r="Q10" i="4"/>
  <c r="Q6" i="4"/>
  <c r="S6" i="4" s="1"/>
  <c r="Q9" i="4"/>
  <c r="M8" i="4"/>
  <c r="M5" i="4"/>
  <c r="M6" i="4"/>
  <c r="O6" i="4" s="1"/>
  <c r="M3" i="4"/>
  <c r="O3" i="4" s="1"/>
  <c r="M9" i="4"/>
  <c r="M11" i="4"/>
  <c r="I9" i="4"/>
  <c r="I10" i="4"/>
  <c r="I11" i="4"/>
  <c r="I4" i="4"/>
  <c r="K4" i="4" s="1"/>
  <c r="I5" i="4"/>
  <c r="I8" i="4"/>
  <c r="K8" i="4" s="1"/>
  <c r="I6" i="4"/>
  <c r="E4" i="4"/>
  <c r="E11" i="4"/>
  <c r="E8" i="4"/>
  <c r="E9" i="4"/>
  <c r="E5" i="4"/>
  <c r="E7" i="4"/>
  <c r="E3" i="4"/>
  <c r="E6" i="4"/>
  <c r="A6" i="4"/>
  <c r="A4" i="4"/>
  <c r="A11" i="4"/>
  <c r="A5" i="4"/>
  <c r="A10" i="4"/>
  <c r="A7" i="4"/>
  <c r="A3" i="4"/>
  <c r="A9" i="4"/>
  <c r="A8" i="4"/>
  <c r="W11" i="4"/>
  <c r="W5" i="4"/>
  <c r="S9" i="4"/>
  <c r="S10" i="4"/>
  <c r="C7" i="4"/>
  <c r="C3" i="4"/>
  <c r="C9" i="4"/>
  <c r="G5" i="4"/>
  <c r="G7" i="4"/>
  <c r="G3" i="4"/>
  <c r="K5" i="4"/>
  <c r="O9" i="4"/>
  <c r="U7" i="4"/>
  <c r="W7" i="4" s="1"/>
  <c r="U8" i="4"/>
  <c r="W8" i="4" s="1"/>
  <c r="U4" i="4"/>
  <c r="W4" i="4" s="1"/>
  <c r="U9" i="4"/>
  <c r="W9" i="4" s="1"/>
  <c r="U6" i="4"/>
  <c r="Q8" i="4"/>
  <c r="S8" i="4" s="1"/>
  <c r="Q7" i="4"/>
  <c r="S7" i="4" s="1"/>
  <c r="Q4" i="4"/>
  <c r="S4" i="4" s="1"/>
  <c r="Q11" i="4"/>
  <c r="M4" i="4"/>
  <c r="M10" i="4"/>
  <c r="M7" i="4"/>
  <c r="I3" i="4"/>
  <c r="I7" i="4"/>
  <c r="E10" i="4"/>
  <c r="B3" i="6"/>
  <c r="C3" i="2"/>
  <c r="D3" i="2"/>
  <c r="E3" i="2"/>
  <c r="F3" i="2"/>
  <c r="G3" i="2"/>
  <c r="H3" i="2"/>
  <c r="I3" i="2"/>
  <c r="J3" i="2"/>
  <c r="C4" i="2"/>
  <c r="D4" i="2"/>
  <c r="E4" i="2"/>
  <c r="F4" i="2"/>
  <c r="G4" i="2"/>
  <c r="H4" i="2"/>
  <c r="I4" i="2"/>
  <c r="J4" i="2"/>
  <c r="C5" i="2"/>
  <c r="D5" i="2"/>
  <c r="E5" i="2"/>
  <c r="F5" i="2"/>
  <c r="G5" i="2"/>
  <c r="H5" i="2"/>
  <c r="I5" i="2"/>
  <c r="J5" i="2"/>
  <c r="C6" i="2"/>
  <c r="D6" i="2"/>
  <c r="E6" i="2"/>
  <c r="F6" i="2"/>
  <c r="G6" i="2"/>
  <c r="H6" i="2"/>
  <c r="I6" i="2"/>
  <c r="J6" i="2"/>
  <c r="C7" i="2"/>
  <c r="D7" i="2"/>
  <c r="E7" i="2"/>
  <c r="F7" i="2"/>
  <c r="G7" i="2"/>
  <c r="H7" i="2"/>
  <c r="I7" i="2"/>
  <c r="J7" i="2"/>
  <c r="C8" i="2"/>
  <c r="D8" i="2"/>
  <c r="E8" i="2"/>
  <c r="F8" i="2"/>
  <c r="G8" i="2"/>
  <c r="H8" i="2"/>
  <c r="I8" i="2"/>
  <c r="J8" i="2"/>
  <c r="C9" i="2"/>
  <c r="D9" i="2"/>
  <c r="E9" i="2"/>
  <c r="F9" i="2"/>
  <c r="G9" i="2"/>
  <c r="H9" i="2"/>
  <c r="I9" i="2"/>
  <c r="J9" i="2"/>
  <c r="C10" i="2"/>
  <c r="D10" i="2"/>
  <c r="E10" i="2"/>
  <c r="F10" i="2"/>
  <c r="G10" i="2"/>
  <c r="H10" i="2"/>
  <c r="I10" i="2"/>
  <c r="J10" i="2"/>
  <c r="C11" i="2"/>
  <c r="D11" i="2"/>
  <c r="E11" i="2"/>
  <c r="F11" i="2"/>
  <c r="G11" i="2"/>
  <c r="H11" i="2"/>
  <c r="I11" i="2"/>
  <c r="J11" i="2"/>
  <c r="C2" i="2"/>
  <c r="D2" i="2"/>
  <c r="E2" i="2"/>
  <c r="F2" i="2"/>
  <c r="G2" i="2"/>
  <c r="H2" i="2"/>
  <c r="I2" i="2"/>
  <c r="J2" i="2"/>
  <c r="C3" i="7"/>
  <c r="D3" i="7"/>
  <c r="E3" i="7"/>
  <c r="F3" i="7"/>
  <c r="G3" i="7"/>
  <c r="H3" i="7"/>
  <c r="I3" i="7"/>
  <c r="J3" i="7"/>
  <c r="B3" i="7"/>
  <c r="D3" i="6"/>
  <c r="E3" i="6"/>
  <c r="F3" i="6"/>
  <c r="G3" i="6"/>
  <c r="H3" i="6"/>
  <c r="I3" i="6"/>
  <c r="J3" i="6"/>
  <c r="C3" i="6"/>
  <c r="B3" i="1"/>
  <c r="C3" i="1"/>
  <c r="D3" i="1"/>
  <c r="E3" i="1"/>
  <c r="E3" i="3" s="1"/>
  <c r="F3" i="1"/>
  <c r="G3" i="1"/>
  <c r="H3" i="1"/>
  <c r="I3" i="1"/>
  <c r="I3" i="3" s="1"/>
  <c r="J3" i="1"/>
  <c r="K3" i="1"/>
  <c r="K3" i="3" s="1"/>
  <c r="B4" i="1"/>
  <c r="C4" i="1"/>
  <c r="D4" i="1"/>
  <c r="E4" i="1"/>
  <c r="E4" i="3" s="1"/>
  <c r="F4" i="1"/>
  <c r="G4" i="1"/>
  <c r="G4" i="3" s="1"/>
  <c r="H4" i="1"/>
  <c r="I4" i="1"/>
  <c r="I4" i="3" s="1"/>
  <c r="J4" i="1"/>
  <c r="K4" i="1"/>
  <c r="K4" i="2" s="1"/>
  <c r="B5" i="1"/>
  <c r="C5" i="1"/>
  <c r="D5" i="1"/>
  <c r="E5" i="1"/>
  <c r="E5" i="3" s="1"/>
  <c r="F5" i="1"/>
  <c r="G5" i="1"/>
  <c r="G5" i="3" s="1"/>
  <c r="H5" i="1"/>
  <c r="I5" i="1"/>
  <c r="I5" i="3" s="1"/>
  <c r="J5" i="1"/>
  <c r="K5" i="1"/>
  <c r="K5" i="3" s="1"/>
  <c r="B6" i="1"/>
  <c r="C6" i="1"/>
  <c r="D6" i="1"/>
  <c r="E6" i="1"/>
  <c r="E6" i="3" s="1"/>
  <c r="F6" i="1"/>
  <c r="G6" i="1"/>
  <c r="G6" i="3" s="1"/>
  <c r="H6" i="1"/>
  <c r="I6" i="1"/>
  <c r="I6" i="3" s="1"/>
  <c r="J6" i="1"/>
  <c r="K6" i="1"/>
  <c r="K6" i="2" s="1"/>
  <c r="B7" i="1"/>
  <c r="B7" i="3" s="1"/>
  <c r="C7" i="1"/>
  <c r="D7" i="1"/>
  <c r="D7" i="3" s="1"/>
  <c r="E7" i="1"/>
  <c r="F7" i="1"/>
  <c r="F7" i="3" s="1"/>
  <c r="G7" i="1"/>
  <c r="H7" i="1"/>
  <c r="H7" i="3" s="1"/>
  <c r="I7" i="1"/>
  <c r="J7" i="1"/>
  <c r="J7" i="3" s="1"/>
  <c r="K7" i="1"/>
  <c r="K7" i="2" s="1"/>
  <c r="B8" i="1"/>
  <c r="C8" i="1"/>
  <c r="D8" i="1"/>
  <c r="E8" i="1"/>
  <c r="F8" i="1"/>
  <c r="G8" i="1"/>
  <c r="H8" i="1"/>
  <c r="I8" i="1"/>
  <c r="J8" i="1"/>
  <c r="K8" i="1"/>
  <c r="K8" i="2" s="1"/>
  <c r="B9" i="1"/>
  <c r="C9" i="1"/>
  <c r="D9" i="1"/>
  <c r="E9" i="1"/>
  <c r="F9" i="1"/>
  <c r="G9" i="1"/>
  <c r="H9" i="1"/>
  <c r="I9" i="1"/>
  <c r="J9" i="1"/>
  <c r="K9" i="1"/>
  <c r="B10" i="1"/>
  <c r="C10" i="1"/>
  <c r="D10" i="1"/>
  <c r="E10" i="1"/>
  <c r="F10" i="1"/>
  <c r="G10" i="1"/>
  <c r="H10" i="1"/>
  <c r="I10" i="1"/>
  <c r="J10" i="1"/>
  <c r="K10" i="1"/>
  <c r="K10" i="2" s="1"/>
  <c r="B11" i="1"/>
  <c r="C11" i="1"/>
  <c r="D11" i="1"/>
  <c r="E11" i="1"/>
  <c r="F11" i="1"/>
  <c r="G11" i="1"/>
  <c r="H11" i="1"/>
  <c r="I11" i="1"/>
  <c r="J11" i="1"/>
  <c r="K11" i="1"/>
  <c r="C2" i="1"/>
  <c r="D2" i="1"/>
  <c r="E2" i="1"/>
  <c r="F2" i="1"/>
  <c r="G2" i="1"/>
  <c r="H2" i="1"/>
  <c r="I2" i="1"/>
  <c r="J2" i="1"/>
  <c r="K2" i="1"/>
  <c r="B2" i="1"/>
  <c r="I4" i="5"/>
  <c r="H4" i="5"/>
  <c r="J13" i="1"/>
  <c r="I13" i="1"/>
  <c r="I5" i="6" s="1"/>
  <c r="H13" i="1"/>
  <c r="H5" i="7" s="1"/>
  <c r="G13" i="1"/>
  <c r="F13" i="1"/>
  <c r="E13" i="1"/>
  <c r="D13" i="1"/>
  <c r="D5" i="7" s="1"/>
  <c r="C13" i="1"/>
  <c r="B13" i="1"/>
  <c r="C4" i="5"/>
  <c r="C5" i="5"/>
  <c r="C6" i="5"/>
  <c r="C7" i="5"/>
  <c r="C8" i="5"/>
  <c r="C9" i="5"/>
  <c r="C10" i="5"/>
  <c r="C11" i="5"/>
  <c r="C3" i="5"/>
  <c r="N14" i="3"/>
  <c r="N12" i="3"/>
  <c r="N11" i="3"/>
  <c r="R4" i="3"/>
  <c r="R3" i="3"/>
  <c r="B3" i="3"/>
  <c r="D3" i="3"/>
  <c r="F3" i="3"/>
  <c r="H3" i="3"/>
  <c r="J3" i="3"/>
  <c r="B4" i="3"/>
  <c r="D4" i="3"/>
  <c r="F4" i="3"/>
  <c r="H4" i="3"/>
  <c r="J4" i="3"/>
  <c r="B5" i="3"/>
  <c r="D5" i="3"/>
  <c r="F5" i="3"/>
  <c r="H5" i="3"/>
  <c r="J5" i="3"/>
  <c r="B6" i="3"/>
  <c r="D6" i="3"/>
  <c r="F6" i="3"/>
  <c r="H6" i="3"/>
  <c r="J6" i="3"/>
  <c r="E7" i="3"/>
  <c r="I7" i="3"/>
  <c r="B8" i="3"/>
  <c r="C8" i="3"/>
  <c r="D8" i="3"/>
  <c r="E8" i="3"/>
  <c r="F8" i="3"/>
  <c r="G8" i="3"/>
  <c r="H8" i="3"/>
  <c r="I8" i="3"/>
  <c r="J8" i="3"/>
  <c r="K8" i="3"/>
  <c r="B9" i="3"/>
  <c r="C9" i="3"/>
  <c r="D9" i="3"/>
  <c r="E9" i="3"/>
  <c r="F9" i="3"/>
  <c r="G9" i="3"/>
  <c r="H9" i="3"/>
  <c r="I9" i="3"/>
  <c r="J9" i="3"/>
  <c r="K9" i="3"/>
  <c r="B10" i="3"/>
  <c r="C10" i="3"/>
  <c r="D10" i="3"/>
  <c r="E10" i="3"/>
  <c r="F10" i="3"/>
  <c r="G10" i="3"/>
  <c r="H10" i="3"/>
  <c r="I10" i="3"/>
  <c r="J10" i="3"/>
  <c r="K10" i="3"/>
  <c r="B11" i="3"/>
  <c r="C11" i="3"/>
  <c r="D11" i="3"/>
  <c r="E11" i="3"/>
  <c r="F11" i="3"/>
  <c r="G11" i="3"/>
  <c r="H11" i="3"/>
  <c r="I11" i="3"/>
  <c r="J11" i="3"/>
  <c r="K11" i="3"/>
  <c r="C2" i="3"/>
  <c r="D2" i="3"/>
  <c r="E2" i="3"/>
  <c r="F2" i="3"/>
  <c r="G2" i="3"/>
  <c r="H2" i="3"/>
  <c r="I2" i="3"/>
  <c r="J2" i="3"/>
  <c r="K2" i="3"/>
  <c r="B2" i="3"/>
  <c r="K3" i="2"/>
  <c r="K5" i="2"/>
  <c r="K9" i="2"/>
  <c r="K11" i="2"/>
  <c r="K2" i="2"/>
  <c r="A2" i="2"/>
  <c r="A3" i="2"/>
  <c r="A4" i="2"/>
  <c r="A5" i="2"/>
  <c r="A6" i="2"/>
  <c r="A7" i="2"/>
  <c r="A8" i="2"/>
  <c r="A9" i="2"/>
  <c r="A10" i="2"/>
  <c r="A11" i="2"/>
  <c r="G1" i="2"/>
  <c r="G15" i="5" s="1"/>
  <c r="H1" i="2"/>
  <c r="H15" i="5" s="1"/>
  <c r="I1" i="2"/>
  <c r="I15" i="5" s="1"/>
  <c r="J1" i="2"/>
  <c r="J15" i="5" s="1"/>
  <c r="K1" i="2"/>
  <c r="S2" i="4" s="1"/>
  <c r="B1" i="2"/>
  <c r="B15" i="5" s="1"/>
  <c r="C1" i="2"/>
  <c r="C15" i="5" s="1"/>
  <c r="D1" i="2"/>
  <c r="D15" i="5" s="1"/>
  <c r="E1" i="2"/>
  <c r="E15" i="5" s="1"/>
  <c r="F1" i="2"/>
  <c r="F15" i="5" s="1"/>
  <c r="A1" i="2"/>
  <c r="A15" i="5" s="1"/>
  <c r="D5" i="6" l="1"/>
  <c r="D17" i="5" s="1"/>
  <c r="H5" i="6"/>
  <c r="H17" i="5"/>
  <c r="H19" i="5"/>
  <c r="H21" i="5"/>
  <c r="H23" i="5"/>
  <c r="H25" i="5"/>
  <c r="D19" i="5"/>
  <c r="D23" i="5"/>
  <c r="H22" i="5"/>
  <c r="H18" i="5"/>
  <c r="D26" i="5"/>
  <c r="H26" i="5"/>
  <c r="J5" i="7"/>
  <c r="J5" i="6"/>
  <c r="B5" i="6"/>
  <c r="F5" i="6"/>
  <c r="B5" i="7"/>
  <c r="F5" i="7"/>
  <c r="H16" i="5"/>
  <c r="H24" i="5"/>
  <c r="H20" i="5"/>
  <c r="G5" i="6"/>
  <c r="E5" i="6"/>
  <c r="C5" i="6"/>
  <c r="G5" i="7"/>
  <c r="E5" i="7"/>
  <c r="E26" i="5" s="1"/>
  <c r="C5" i="7"/>
  <c r="AM13" i="4"/>
  <c r="L11" i="3" s="1"/>
  <c r="L10" i="3"/>
  <c r="AA13" i="4"/>
  <c r="L8" i="3" s="1"/>
  <c r="AE13" i="4"/>
  <c r="L9" i="3" s="1"/>
  <c r="N3" i="5"/>
  <c r="N8" i="5"/>
  <c r="N6" i="5"/>
  <c r="I5" i="7"/>
  <c r="I25" i="5" s="1"/>
  <c r="B11" i="2"/>
  <c r="B9" i="2"/>
  <c r="B7" i="2"/>
  <c r="B5" i="2"/>
  <c r="B3" i="2"/>
  <c r="B10" i="2"/>
  <c r="B8" i="2"/>
  <c r="B6" i="2"/>
  <c r="B4" i="2"/>
  <c r="G7" i="3"/>
  <c r="C7" i="3"/>
  <c r="C6" i="3"/>
  <c r="C5" i="3"/>
  <c r="K4" i="3"/>
  <c r="C4" i="3"/>
  <c r="G3" i="3"/>
  <c r="C3" i="3"/>
  <c r="A1" i="3"/>
  <c r="I2" i="4"/>
  <c r="C2" i="4"/>
  <c r="U2" i="4"/>
  <c r="C5" i="4"/>
  <c r="O5" i="4"/>
  <c r="C4" i="4"/>
  <c r="O10" i="4"/>
  <c r="O8" i="4"/>
  <c r="C10" i="4"/>
  <c r="W6" i="4"/>
  <c r="C11" i="4"/>
  <c r="C6" i="4"/>
  <c r="C8" i="4"/>
  <c r="A11" i="3"/>
  <c r="A9" i="3"/>
  <c r="A7" i="3"/>
  <c r="A5" i="3"/>
  <c r="A3" i="3"/>
  <c r="J1" i="3"/>
  <c r="H1" i="3"/>
  <c r="F1" i="3"/>
  <c r="D1" i="3"/>
  <c r="B1" i="3"/>
  <c r="G8" i="4"/>
  <c r="G4" i="4"/>
  <c r="G9" i="4"/>
  <c r="K3" i="4"/>
  <c r="K6" i="4"/>
  <c r="K11" i="4"/>
  <c r="K15" i="5"/>
  <c r="W2" i="4"/>
  <c r="O2" i="4"/>
  <c r="G2" i="4"/>
  <c r="A2" i="4"/>
  <c r="A10" i="3"/>
  <c r="A8" i="3"/>
  <c r="A6" i="3"/>
  <c r="A4" i="3"/>
  <c r="A2" i="3"/>
  <c r="K1" i="3"/>
  <c r="I1" i="3"/>
  <c r="G1" i="3"/>
  <c r="E1" i="3"/>
  <c r="C1" i="3"/>
  <c r="E2" i="4"/>
  <c r="G10" i="4"/>
  <c r="G6" i="4"/>
  <c r="G11" i="4"/>
  <c r="K9" i="4"/>
  <c r="K7" i="4"/>
  <c r="K10" i="4"/>
  <c r="M2" i="4"/>
  <c r="O4" i="4"/>
  <c r="O7" i="4"/>
  <c r="O11" i="4"/>
  <c r="S11" i="4"/>
  <c r="K2" i="4"/>
  <c r="N15" i="3"/>
  <c r="N13" i="3"/>
  <c r="K6" i="3"/>
  <c r="K7" i="3"/>
  <c r="N5" i="5"/>
  <c r="N4" i="5"/>
  <c r="N7" i="5"/>
  <c r="D20" i="5" l="1"/>
  <c r="D24" i="5"/>
  <c r="D16" i="5"/>
  <c r="D18" i="5"/>
  <c r="D22" i="5"/>
  <c r="D25" i="5"/>
  <c r="D21" i="5"/>
  <c r="I18" i="5"/>
  <c r="I16" i="5"/>
  <c r="I22" i="5"/>
  <c r="C25" i="5"/>
  <c r="C18" i="5"/>
  <c r="C20" i="5"/>
  <c r="C22" i="5"/>
  <c r="C24" i="5"/>
  <c r="C16" i="5"/>
  <c r="C17" i="5"/>
  <c r="C21" i="5"/>
  <c r="C19" i="5"/>
  <c r="C23" i="5"/>
  <c r="G25" i="5"/>
  <c r="G18" i="5"/>
  <c r="G20" i="5"/>
  <c r="G22" i="5"/>
  <c r="G24" i="5"/>
  <c r="G16" i="5"/>
  <c r="G17" i="5"/>
  <c r="G21" i="5"/>
  <c r="G19" i="5"/>
  <c r="G23" i="5"/>
  <c r="B25" i="5"/>
  <c r="B17" i="5"/>
  <c r="B19" i="5"/>
  <c r="B21" i="5"/>
  <c r="B23" i="5"/>
  <c r="B16" i="5"/>
  <c r="B18" i="5"/>
  <c r="B22" i="5"/>
  <c r="B20" i="5"/>
  <c r="B24" i="5"/>
  <c r="J17" i="5"/>
  <c r="J19" i="5"/>
  <c r="J21" i="5"/>
  <c r="J23" i="5"/>
  <c r="J25" i="5"/>
  <c r="J18" i="5"/>
  <c r="J22" i="5"/>
  <c r="J20" i="5"/>
  <c r="J24" i="5"/>
  <c r="J16" i="5"/>
  <c r="I19" i="5"/>
  <c r="I23" i="5"/>
  <c r="I17" i="5"/>
  <c r="I21" i="5"/>
  <c r="I26" i="5"/>
  <c r="I20" i="5"/>
  <c r="I24" i="5"/>
  <c r="E25" i="5"/>
  <c r="E18" i="5"/>
  <c r="E20" i="5"/>
  <c r="E22" i="5"/>
  <c r="E24" i="5"/>
  <c r="E16" i="5"/>
  <c r="E17" i="5"/>
  <c r="E19" i="5"/>
  <c r="E23" i="5"/>
  <c r="E21" i="5"/>
  <c r="F17" i="5"/>
  <c r="F19" i="5"/>
  <c r="F21" i="5"/>
  <c r="F23" i="5"/>
  <c r="F25" i="5"/>
  <c r="F18" i="5"/>
  <c r="F22" i="5"/>
  <c r="F20" i="5"/>
  <c r="F24" i="5"/>
  <c r="F16" i="5"/>
  <c r="J26" i="5"/>
  <c r="F26" i="5"/>
  <c r="B26" i="5"/>
  <c r="G26" i="5"/>
  <c r="C26" i="5"/>
  <c r="Z11" i="4"/>
  <c r="AL6" i="4"/>
  <c r="AH7" i="4"/>
  <c r="AD7" i="4"/>
  <c r="V8" i="4"/>
  <c r="R7" i="4"/>
  <c r="N10" i="4"/>
  <c r="F6" i="4"/>
  <c r="J11" i="4"/>
  <c r="AL4" i="4"/>
  <c r="AH9" i="4"/>
  <c r="AD11" i="4"/>
  <c r="V11" i="4"/>
  <c r="R3" i="4"/>
  <c r="N5" i="4"/>
  <c r="F9" i="4"/>
  <c r="AL3" i="4"/>
  <c r="V7" i="4"/>
  <c r="R8" i="4"/>
  <c r="N4" i="4"/>
  <c r="AH6" i="4"/>
  <c r="AD6" i="4"/>
  <c r="Z7" i="4"/>
  <c r="J3" i="4"/>
  <c r="F10" i="4"/>
  <c r="AL11" i="4"/>
  <c r="N8" i="4"/>
  <c r="F8" i="4"/>
  <c r="AH8" i="4"/>
  <c r="AD5" i="4"/>
  <c r="Z10" i="4"/>
  <c r="R9" i="4"/>
  <c r="J10" i="4"/>
  <c r="V10" i="4"/>
  <c r="R6" i="4"/>
  <c r="N9" i="4"/>
  <c r="F3" i="4"/>
  <c r="AH10" i="4"/>
  <c r="AD9" i="4"/>
  <c r="Z4" i="4"/>
  <c r="J8" i="4"/>
  <c r="V6" i="4"/>
  <c r="J7" i="4"/>
  <c r="B9" i="4"/>
  <c r="Z5" i="4"/>
  <c r="J9" i="4"/>
  <c r="AL8" i="4"/>
  <c r="AH11" i="4"/>
  <c r="AD10" i="4"/>
  <c r="V9" i="4"/>
  <c r="R11" i="4"/>
  <c r="N11" i="4"/>
  <c r="F11" i="4"/>
  <c r="Z6" i="4"/>
  <c r="J5" i="4"/>
  <c r="AL9" i="4"/>
  <c r="AH5" i="4"/>
  <c r="AD3" i="4"/>
  <c r="V5" i="4"/>
  <c r="R10" i="4"/>
  <c r="N3" i="4"/>
  <c r="F7" i="4"/>
  <c r="AL5" i="4"/>
  <c r="V4" i="4"/>
  <c r="R4" i="4"/>
  <c r="J6" i="4"/>
  <c r="F4" i="4"/>
  <c r="AH3" i="4"/>
  <c r="AD4" i="4"/>
  <c r="Z3" i="4"/>
  <c r="AL7" i="4"/>
  <c r="Z8" i="4"/>
  <c r="V3" i="4"/>
  <c r="R5" i="4"/>
  <c r="N6" i="4"/>
  <c r="F5" i="4"/>
  <c r="AH4" i="4"/>
  <c r="AD8" i="4"/>
  <c r="J4" i="4"/>
  <c r="Z9" i="4"/>
  <c r="N7" i="4"/>
  <c r="AL10" i="4"/>
  <c r="K13" i="4"/>
  <c r="L4" i="3" s="1"/>
  <c r="C13" i="4"/>
  <c r="L2" i="3" s="1"/>
  <c r="W13" i="4"/>
  <c r="L7" i="3" s="1"/>
  <c r="B4" i="4"/>
  <c r="O13" i="4"/>
  <c r="L5" i="3" s="1"/>
  <c r="B5" i="4"/>
  <c r="S13" i="4"/>
  <c r="L6" i="3" s="1"/>
  <c r="B11" i="4"/>
  <c r="B3" i="4"/>
  <c r="B7" i="4"/>
  <c r="B8" i="4"/>
  <c r="B6" i="4"/>
  <c r="B10" i="4"/>
  <c r="G13" i="4"/>
  <c r="L3" i="3" s="1"/>
  <c r="M5" i="5" l="1"/>
  <c r="M7" i="5"/>
  <c r="M9" i="5"/>
  <c r="M11" i="5"/>
  <c r="M3" i="5"/>
  <c r="M4" i="5"/>
  <c r="M6" i="5"/>
  <c r="M8" i="5"/>
  <c r="M10" i="5"/>
  <c r="M12" i="5"/>
  <c r="R5" i="3"/>
  <c r="N9" i="3" s="1"/>
  <c r="H14" i="5" l="1"/>
  <c r="I14" i="5" s="1"/>
  <c r="H6" i="5"/>
  <c r="I6" i="5" s="1"/>
  <c r="H8" i="5"/>
  <c r="I8" i="5" s="1"/>
  <c r="H10" i="5"/>
  <c r="I10" i="5" s="1"/>
  <c r="H12" i="5"/>
  <c r="I12" i="5" s="1"/>
  <c r="H5" i="5"/>
  <c r="I5" i="5" s="1"/>
  <c r="H7" i="5"/>
  <c r="I7" i="5" s="1"/>
  <c r="H9" i="5"/>
  <c r="I9" i="5" s="1"/>
  <c r="H11" i="5"/>
  <c r="I11" i="5" s="1"/>
  <c r="H13" i="5"/>
  <c r="I13" i="5" s="1"/>
  <c r="N10" i="3"/>
  <c r="K26" i="5" l="1"/>
  <c r="B12" i="5" s="1"/>
</calcChain>
</file>

<file path=xl/sharedStrings.xml><?xml version="1.0" encoding="utf-8"?>
<sst xmlns="http://schemas.openxmlformats.org/spreadsheetml/2006/main" count="110" uniqueCount="59">
  <si>
    <t>q1</t>
  </si>
  <si>
    <t>q2</t>
  </si>
  <si>
    <t>No</t>
  </si>
  <si>
    <t>q3</t>
  </si>
  <si>
    <t>q4</t>
  </si>
  <si>
    <t>q5</t>
  </si>
  <si>
    <t>q6</t>
  </si>
  <si>
    <t>q7</t>
  </si>
  <si>
    <t>q8</t>
  </si>
  <si>
    <t>q9</t>
  </si>
  <si>
    <t>l</t>
  </si>
  <si>
    <t>Keterangan :</t>
  </si>
  <si>
    <t>Bermain Game Setiap Hari</t>
  </si>
  <si>
    <t>Lama Bermain dalam Sehari</t>
  </si>
  <si>
    <t>Level Tertingi Game</t>
  </si>
  <si>
    <t>Nilai level tertinggi</t>
  </si>
  <si>
    <t>Dimarahin Orang Tua karena bermain Game</t>
  </si>
  <si>
    <t>Merasa Pusing saat main Game</t>
  </si>
  <si>
    <t>Lupa mengerjakan tugas karena bermain game</t>
  </si>
  <si>
    <t>Marah Saat bermain game</t>
  </si>
  <si>
    <t>Membeli Voucher Game</t>
  </si>
  <si>
    <t>Merasa Malu Saat Kalah bermain game</t>
  </si>
  <si>
    <t>1 = Tidak, 2 = Iya</t>
  </si>
  <si>
    <t>1 = kurang dari 2 jam, 2= lebih dari 2 jam</t>
  </si>
  <si>
    <t>1 = Tidak, 2 = Iya, 3 = kadang-kadang</t>
  </si>
  <si>
    <t>value-distance</t>
  </si>
  <si>
    <t>Kelas</t>
  </si>
  <si>
    <t>Kelas Prediksi</t>
  </si>
  <si>
    <t>Iterasi 1</t>
  </si>
  <si>
    <t>Iterasi 2</t>
  </si>
  <si>
    <t>Iterasi 3</t>
  </si>
  <si>
    <t>Iterasi 4</t>
  </si>
  <si>
    <t>Iterasi 5</t>
  </si>
  <si>
    <t>Iterasi 6</t>
  </si>
  <si>
    <t>K</t>
  </si>
  <si>
    <t>Ringan</t>
  </si>
  <si>
    <t>Berat</t>
  </si>
  <si>
    <t>Matrix</t>
  </si>
  <si>
    <t>Jml Data</t>
  </si>
  <si>
    <t>.</t>
  </si>
  <si>
    <t>F Rate</t>
  </si>
  <si>
    <t>Akurasi</t>
  </si>
  <si>
    <t>Presisi</t>
  </si>
  <si>
    <t>Recal</t>
  </si>
  <si>
    <t>F Score</t>
  </si>
  <si>
    <t>Specificity</t>
  </si>
  <si>
    <t>AUC</t>
  </si>
  <si>
    <t>Value</t>
  </si>
  <si>
    <t>JML K</t>
  </si>
  <si>
    <t>Hasil Prediksi</t>
  </si>
  <si>
    <t>sort ascending</t>
  </si>
  <si>
    <t>MIN</t>
  </si>
  <si>
    <t>MAX</t>
  </si>
  <si>
    <t>Iterasi 7</t>
  </si>
  <si>
    <t>Iterasi 8</t>
  </si>
  <si>
    <t>Iterasi 9</t>
  </si>
  <si>
    <t>Iterasi 10</t>
  </si>
  <si>
    <t>MIN-Tambah</t>
  </si>
  <si>
    <t>MAX-Tambah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</si>
</sst>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0\ &quot;%&quot;"/>
    <numFmt numFmtId="165" formatCode="0.00000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8"/>
      <color rgb="FFD4D4D4"/>
      <name val="Consolas"/>
      <family val="3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36">
    <border>
      <left/>
      <right/>
      <top/>
      <bottom/>
      <diagonal/>
    </border>
    <border>
      <left style="thick">
        <color theme="9"/>
      </left>
      <right style="thick">
        <color theme="9"/>
      </right>
      <top style="thick">
        <color theme="9"/>
      </top>
      <bottom style="thick">
        <color theme="9"/>
      </bottom>
      <diagonal/>
    </border>
    <border>
      <left style="thick">
        <color theme="9"/>
      </left>
      <right/>
      <top style="thick">
        <color theme="9"/>
      </top>
      <bottom style="thick">
        <color theme="9"/>
      </bottom>
      <diagonal/>
    </border>
    <border>
      <left style="thick">
        <color theme="9"/>
      </left>
      <right/>
      <top/>
      <bottom style="thin">
        <color theme="9"/>
      </bottom>
      <diagonal/>
    </border>
    <border>
      <left style="thick">
        <color theme="9"/>
      </left>
      <right style="thick">
        <color theme="9"/>
      </right>
      <top/>
      <bottom style="thin">
        <color theme="9"/>
      </bottom>
      <diagonal/>
    </border>
    <border>
      <left/>
      <right style="thick">
        <color theme="9"/>
      </right>
      <top style="thick">
        <color theme="9"/>
      </top>
      <bottom style="thick">
        <color theme="9"/>
      </bottom>
      <diagonal/>
    </border>
    <border>
      <left style="thick">
        <color theme="9"/>
      </left>
      <right/>
      <top/>
      <bottom style="thick">
        <color theme="9"/>
      </bottom>
      <diagonal/>
    </border>
    <border>
      <left style="thick">
        <color theme="9"/>
      </left>
      <right style="thick">
        <color theme="9"/>
      </right>
      <top/>
      <bottom style="thick">
        <color theme="9"/>
      </bottom>
      <diagonal/>
    </border>
    <border>
      <left/>
      <right/>
      <top style="thick">
        <color theme="9"/>
      </top>
      <bottom style="thick">
        <color theme="9"/>
      </bottom>
      <diagonal/>
    </border>
    <border>
      <left style="thick">
        <color theme="9"/>
      </left>
      <right style="thick">
        <color theme="9"/>
      </right>
      <top style="thick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 style="thick">
        <color rgb="FF92D050"/>
      </left>
      <right style="thick">
        <color rgb="FF92D050"/>
      </right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theme="9"/>
      </left>
      <right style="thick">
        <color theme="9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/>
    <xf numFmtId="0" fontId="0" fillId="0" borderId="0" xfId="0" quotePrefix="1"/>
    <xf numFmtId="0" fontId="3" fillId="0" borderId="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/>
    <xf numFmtId="0" fontId="2" fillId="0" borderId="11" xfId="0" applyFont="1" applyBorder="1"/>
    <xf numFmtId="0" fontId="2" fillId="0" borderId="0" xfId="0" applyFont="1"/>
    <xf numFmtId="0" fontId="2" fillId="0" borderId="0" xfId="0" applyFont="1" applyBorder="1"/>
    <xf numFmtId="0" fontId="5" fillId="0" borderId="6" xfId="0" applyFont="1" applyBorder="1" applyAlignment="1">
      <alignment horizontal="center" vertical="center"/>
    </xf>
    <xf numFmtId="0" fontId="5" fillId="0" borderId="7" xfId="0" applyFont="1" applyBorder="1"/>
    <xf numFmtId="0" fontId="5" fillId="0" borderId="1" xfId="0" applyFont="1" applyBorder="1"/>
    <xf numFmtId="0" fontId="5" fillId="0" borderId="3" xfId="0" applyFont="1" applyBorder="1" applyAlignment="1">
      <alignment horizontal="center" vertical="center"/>
    </xf>
    <xf numFmtId="0" fontId="5" fillId="0" borderId="4" xfId="0" applyFont="1" applyBorder="1"/>
    <xf numFmtId="0" fontId="5" fillId="0" borderId="9" xfId="0" applyFont="1" applyBorder="1"/>
    <xf numFmtId="0" fontId="5" fillId="0" borderId="2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164" fontId="0" fillId="0" borderId="0" xfId="1" applyNumberFormat="1" applyFont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5" fillId="0" borderId="0" xfId="0" applyFont="1" applyBorder="1"/>
    <xf numFmtId="165" fontId="0" fillId="0" borderId="0" xfId="0" applyNumberFormat="1"/>
    <xf numFmtId="0" fontId="0" fillId="0" borderId="12" xfId="0" applyBorder="1" applyAlignment="1">
      <alignment horizontal="center" vertical="center"/>
    </xf>
    <xf numFmtId="1" fontId="0" fillId="0" borderId="16" xfId="0" applyNumberFormat="1" applyBorder="1" applyAlignment="1">
      <alignment horizontal="center" vertical="center"/>
    </xf>
    <xf numFmtId="165" fontId="0" fillId="0" borderId="21" xfId="0" applyNumberFormat="1" applyBorder="1" applyAlignment="1">
      <alignment horizontal="center" vertical="center"/>
    </xf>
    <xf numFmtId="165" fontId="0" fillId="0" borderId="17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5" fontId="0" fillId="0" borderId="23" xfId="0" applyNumberFormat="1" applyBorder="1" applyAlignment="1">
      <alignment horizontal="center" vertical="center"/>
    </xf>
    <xf numFmtId="165" fontId="0" fillId="0" borderId="24" xfId="0" applyNumberFormat="1" applyBorder="1" applyAlignment="1">
      <alignment horizontal="center" vertical="center"/>
    </xf>
    <xf numFmtId="0" fontId="0" fillId="0" borderId="20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2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5" fillId="0" borderId="35" xfId="0" applyFont="1" applyBorder="1"/>
    <xf numFmtId="0" fontId="7" fillId="2" borderId="21" xfId="0" applyFont="1" applyFill="1" applyBorder="1"/>
    <xf numFmtId="0" fontId="7" fillId="2" borderId="31" xfId="0" applyFont="1" applyFill="1" applyBorder="1"/>
    <xf numFmtId="0" fontId="7" fillId="2" borderId="20" xfId="0" applyFont="1" applyFill="1" applyBorder="1"/>
    <xf numFmtId="0" fontId="7" fillId="2" borderId="27" xfId="0" applyFont="1" applyFill="1" applyBorder="1"/>
    <xf numFmtId="0" fontId="5" fillId="3" borderId="20" xfId="0" applyFont="1" applyFill="1" applyBorder="1"/>
    <xf numFmtId="0" fontId="5" fillId="3" borderId="27" xfId="0" applyFont="1" applyFill="1" applyBorder="1"/>
    <xf numFmtId="165" fontId="5" fillId="0" borderId="4" xfId="0" applyNumberFormat="1" applyFont="1" applyBorder="1"/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19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ublic/file_dt_latih/dtImportTerbaru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Set Data"/>
      <sheetName val="Worksheet 1"/>
    </sheetNames>
    <sheetDataSet>
      <sheetData sheetId="0">
        <row r="2">
          <cell r="A2">
            <v>2</v>
          </cell>
          <cell r="B2">
            <v>2</v>
          </cell>
          <cell r="C2">
            <v>1</v>
          </cell>
          <cell r="D2">
            <v>1</v>
          </cell>
          <cell r="E2">
            <v>1</v>
          </cell>
          <cell r="F2">
            <v>2</v>
          </cell>
          <cell r="G2">
            <v>2</v>
          </cell>
          <cell r="H2">
            <v>67</v>
          </cell>
          <cell r="I2">
            <v>1</v>
          </cell>
          <cell r="J2" t="str">
            <v>Berat</v>
          </cell>
        </row>
        <row r="3">
          <cell r="A3">
            <v>2</v>
          </cell>
          <cell r="B3">
            <v>1</v>
          </cell>
          <cell r="C3">
            <v>2</v>
          </cell>
          <cell r="D3">
            <v>1</v>
          </cell>
          <cell r="E3">
            <v>1</v>
          </cell>
          <cell r="F3">
            <v>2</v>
          </cell>
          <cell r="G3">
            <v>2</v>
          </cell>
          <cell r="H3">
            <v>15</v>
          </cell>
          <cell r="I3">
            <v>3</v>
          </cell>
          <cell r="J3" t="str">
            <v>Berat</v>
          </cell>
        </row>
        <row r="4">
          <cell r="A4">
            <v>1</v>
          </cell>
          <cell r="B4">
            <v>1</v>
          </cell>
          <cell r="C4">
            <v>2</v>
          </cell>
          <cell r="D4">
            <v>1</v>
          </cell>
          <cell r="E4">
            <v>1</v>
          </cell>
          <cell r="F4">
            <v>3</v>
          </cell>
          <cell r="G4">
            <v>2</v>
          </cell>
          <cell r="H4">
            <v>65</v>
          </cell>
          <cell r="I4">
            <v>2</v>
          </cell>
          <cell r="J4" t="str">
            <v>Ringan</v>
          </cell>
        </row>
        <row r="5">
          <cell r="A5">
            <v>2</v>
          </cell>
          <cell r="B5">
            <v>2</v>
          </cell>
          <cell r="C5">
            <v>2</v>
          </cell>
          <cell r="D5">
            <v>2</v>
          </cell>
          <cell r="E5">
            <v>2</v>
          </cell>
          <cell r="F5">
            <v>2</v>
          </cell>
          <cell r="G5">
            <v>2</v>
          </cell>
          <cell r="H5">
            <v>20</v>
          </cell>
          <cell r="I5">
            <v>2</v>
          </cell>
          <cell r="J5" t="str">
            <v>Berat</v>
          </cell>
        </row>
        <row r="6">
          <cell r="A6">
            <v>1</v>
          </cell>
          <cell r="B6">
            <v>1</v>
          </cell>
          <cell r="C6">
            <v>2</v>
          </cell>
          <cell r="D6">
            <v>3</v>
          </cell>
          <cell r="E6">
            <v>3</v>
          </cell>
          <cell r="F6">
            <v>3</v>
          </cell>
          <cell r="G6">
            <v>1</v>
          </cell>
          <cell r="H6">
            <v>18</v>
          </cell>
          <cell r="I6">
            <v>3</v>
          </cell>
          <cell r="J6" t="str">
            <v>Ringan</v>
          </cell>
        </row>
        <row r="7">
          <cell r="A7">
            <v>2</v>
          </cell>
          <cell r="B7">
            <v>1</v>
          </cell>
          <cell r="C7">
            <v>1</v>
          </cell>
          <cell r="D7">
            <v>2</v>
          </cell>
          <cell r="E7">
            <v>3</v>
          </cell>
          <cell r="F7">
            <v>3</v>
          </cell>
          <cell r="G7">
            <v>2</v>
          </cell>
          <cell r="H7">
            <v>24</v>
          </cell>
          <cell r="I7">
            <v>1</v>
          </cell>
          <cell r="J7" t="str">
            <v>Ringan</v>
          </cell>
        </row>
        <row r="8">
          <cell r="A8">
            <v>2</v>
          </cell>
          <cell r="B8">
            <v>2</v>
          </cell>
          <cell r="C8">
            <v>2</v>
          </cell>
          <cell r="D8">
            <v>3</v>
          </cell>
          <cell r="E8">
            <v>2</v>
          </cell>
          <cell r="F8">
            <v>1</v>
          </cell>
          <cell r="G8">
            <v>1</v>
          </cell>
          <cell r="H8">
            <v>30</v>
          </cell>
          <cell r="I8">
            <v>3</v>
          </cell>
          <cell r="J8" t="str">
            <v>Berat</v>
          </cell>
        </row>
        <row r="9">
          <cell r="A9">
            <v>2</v>
          </cell>
          <cell r="B9">
            <v>1</v>
          </cell>
          <cell r="C9">
            <v>2</v>
          </cell>
          <cell r="D9">
            <v>3</v>
          </cell>
          <cell r="E9">
            <v>1</v>
          </cell>
          <cell r="F9">
            <v>3</v>
          </cell>
          <cell r="G9">
            <v>2</v>
          </cell>
          <cell r="H9">
            <v>26</v>
          </cell>
          <cell r="I9">
            <v>1</v>
          </cell>
          <cell r="J9" t="str">
            <v>Ringan</v>
          </cell>
        </row>
        <row r="10">
          <cell r="A10">
            <v>2</v>
          </cell>
          <cell r="B10">
            <v>2</v>
          </cell>
          <cell r="C10">
            <v>2</v>
          </cell>
          <cell r="D10">
            <v>2</v>
          </cell>
          <cell r="E10">
            <v>1</v>
          </cell>
          <cell r="F10">
            <v>3</v>
          </cell>
          <cell r="G10">
            <v>2</v>
          </cell>
          <cell r="H10">
            <v>30</v>
          </cell>
          <cell r="I10">
            <v>1</v>
          </cell>
          <cell r="J10" t="str">
            <v>Berat</v>
          </cell>
        </row>
        <row r="11">
          <cell r="A11">
            <v>2</v>
          </cell>
          <cell r="B11">
            <v>1</v>
          </cell>
          <cell r="C11">
            <v>2</v>
          </cell>
          <cell r="D11">
            <v>1</v>
          </cell>
          <cell r="E11">
            <v>1</v>
          </cell>
          <cell r="F11">
            <v>1</v>
          </cell>
          <cell r="G11">
            <v>1</v>
          </cell>
          <cell r="H11">
            <v>28</v>
          </cell>
          <cell r="I11">
            <v>3</v>
          </cell>
          <cell r="J11" t="str">
            <v>Ringan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9DAB6-9546-44E5-B64E-4436F608C268}">
  <dimension ref="A1:AB13"/>
  <sheetViews>
    <sheetView topLeftCell="A2" workbookViewId="0">
      <selection activeCell="J13" sqref="J13"/>
    </sheetView>
  </sheetViews>
  <sheetFormatPr defaultRowHeight="14.4" x14ac:dyDescent="0.3"/>
  <cols>
    <col min="1" max="1" width="4" style="1" bestFit="1" customWidth="1"/>
    <col min="2" max="10" width="8.88671875" style="1"/>
    <col min="14" max="14" width="11.5546875" customWidth="1"/>
    <col min="15" max="15" width="3" style="1" bestFit="1" customWidth="1"/>
    <col min="16" max="16" width="39.33203125" style="1" bestFit="1" customWidth="1"/>
    <col min="17" max="17" width="34.109375" bestFit="1" customWidth="1"/>
  </cols>
  <sheetData>
    <row r="1" spans="1:28" x14ac:dyDescent="0.3">
      <c r="A1" s="1" t="s">
        <v>2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26</v>
      </c>
    </row>
    <row r="2" spans="1:28" x14ac:dyDescent="0.3">
      <c r="A2" s="1">
        <v>1</v>
      </c>
      <c r="B2" s="1">
        <f>'[1]Template Set Data'!A2</f>
        <v>2</v>
      </c>
      <c r="C2" s="1">
        <f>'[1]Template Set Data'!B2</f>
        <v>2</v>
      </c>
      <c r="D2" s="1">
        <f>'[1]Template Set Data'!C2</f>
        <v>1</v>
      </c>
      <c r="E2" s="1">
        <f>'[1]Template Set Data'!D2</f>
        <v>1</v>
      </c>
      <c r="F2" s="1">
        <f>'[1]Template Set Data'!E2</f>
        <v>1</v>
      </c>
      <c r="G2" s="1">
        <f>'[1]Template Set Data'!F2</f>
        <v>2</v>
      </c>
      <c r="H2" s="1">
        <f>'[1]Template Set Data'!G2</f>
        <v>2</v>
      </c>
      <c r="I2" s="1">
        <f>'[1]Template Set Data'!H2</f>
        <v>67</v>
      </c>
      <c r="J2" s="1">
        <f>'[1]Template Set Data'!I2</f>
        <v>1</v>
      </c>
      <c r="K2" s="1" t="str">
        <f>'[1]Template Set Data'!J2</f>
        <v>Berat</v>
      </c>
    </row>
    <row r="3" spans="1:28" x14ac:dyDescent="0.3">
      <c r="A3" s="1">
        <v>2</v>
      </c>
      <c r="B3" s="1">
        <f>'[1]Template Set Data'!A3</f>
        <v>2</v>
      </c>
      <c r="C3" s="1">
        <f>'[1]Template Set Data'!B3</f>
        <v>1</v>
      </c>
      <c r="D3" s="1">
        <f>'[1]Template Set Data'!C3</f>
        <v>2</v>
      </c>
      <c r="E3" s="1">
        <f>'[1]Template Set Data'!D3</f>
        <v>1</v>
      </c>
      <c r="F3" s="1">
        <f>'[1]Template Set Data'!E3</f>
        <v>1</v>
      </c>
      <c r="G3" s="1">
        <f>'[1]Template Set Data'!F3</f>
        <v>2</v>
      </c>
      <c r="H3" s="1">
        <f>'[1]Template Set Data'!G3</f>
        <v>2</v>
      </c>
      <c r="I3" s="1">
        <f>'[1]Template Set Data'!H3</f>
        <v>15</v>
      </c>
      <c r="J3" s="1">
        <f>'[1]Template Set Data'!I3</f>
        <v>3</v>
      </c>
      <c r="K3" s="1" t="str">
        <f>'[1]Template Set Data'!J3</f>
        <v>Berat</v>
      </c>
      <c r="N3" s="2" t="s">
        <v>11</v>
      </c>
      <c r="O3" s="1" t="s">
        <v>0</v>
      </c>
      <c r="P3" t="s">
        <v>12</v>
      </c>
      <c r="Q3" t="s">
        <v>22</v>
      </c>
    </row>
    <row r="4" spans="1:28" x14ac:dyDescent="0.3">
      <c r="A4" s="1">
        <v>3</v>
      </c>
      <c r="B4" s="1">
        <f>'[1]Template Set Data'!A4</f>
        <v>1</v>
      </c>
      <c r="C4" s="1">
        <f>'[1]Template Set Data'!B4</f>
        <v>1</v>
      </c>
      <c r="D4" s="1">
        <f>'[1]Template Set Data'!C4</f>
        <v>2</v>
      </c>
      <c r="E4" s="1">
        <f>'[1]Template Set Data'!D4</f>
        <v>1</v>
      </c>
      <c r="F4" s="1">
        <f>'[1]Template Set Data'!E4</f>
        <v>1</v>
      </c>
      <c r="G4" s="1">
        <f>'[1]Template Set Data'!F4</f>
        <v>3</v>
      </c>
      <c r="H4" s="1">
        <f>'[1]Template Set Data'!G4</f>
        <v>2</v>
      </c>
      <c r="I4" s="1">
        <f>'[1]Template Set Data'!H4</f>
        <v>65</v>
      </c>
      <c r="J4" s="1">
        <f>'[1]Template Set Data'!I4</f>
        <v>2</v>
      </c>
      <c r="K4" s="1" t="str">
        <f>'[1]Template Set Data'!J4</f>
        <v>Ringan</v>
      </c>
      <c r="O4" s="1" t="s">
        <v>1</v>
      </c>
      <c r="P4" t="s">
        <v>13</v>
      </c>
      <c r="Q4" t="s">
        <v>23</v>
      </c>
    </row>
    <row r="5" spans="1:28" x14ac:dyDescent="0.3">
      <c r="A5" s="1">
        <v>4</v>
      </c>
      <c r="B5" s="1">
        <f>'[1]Template Set Data'!A5</f>
        <v>2</v>
      </c>
      <c r="C5" s="1">
        <f>'[1]Template Set Data'!B5</f>
        <v>2</v>
      </c>
      <c r="D5" s="1">
        <f>'[1]Template Set Data'!C5</f>
        <v>2</v>
      </c>
      <c r="E5" s="1">
        <f>'[1]Template Set Data'!D5</f>
        <v>2</v>
      </c>
      <c r="F5" s="1">
        <f>'[1]Template Set Data'!E5</f>
        <v>2</v>
      </c>
      <c r="G5" s="1">
        <f>'[1]Template Set Data'!F5</f>
        <v>2</v>
      </c>
      <c r="H5" s="1">
        <f>'[1]Template Set Data'!G5</f>
        <v>2</v>
      </c>
      <c r="I5" s="1">
        <f>'[1]Template Set Data'!H5</f>
        <v>20</v>
      </c>
      <c r="J5" s="1">
        <f>'[1]Template Set Data'!I5</f>
        <v>2</v>
      </c>
      <c r="K5" s="1" t="str">
        <f>'[1]Template Set Data'!J5</f>
        <v>Berat</v>
      </c>
      <c r="O5" s="1" t="s">
        <v>3</v>
      </c>
      <c r="P5" t="s">
        <v>16</v>
      </c>
      <c r="Q5" t="s">
        <v>22</v>
      </c>
    </row>
    <row r="6" spans="1:28" x14ac:dyDescent="0.3">
      <c r="A6" s="1">
        <v>5</v>
      </c>
      <c r="B6" s="1">
        <f>'[1]Template Set Data'!A6</f>
        <v>1</v>
      </c>
      <c r="C6" s="1">
        <f>'[1]Template Set Data'!B6</f>
        <v>1</v>
      </c>
      <c r="D6" s="1">
        <f>'[1]Template Set Data'!C6</f>
        <v>2</v>
      </c>
      <c r="E6" s="1">
        <f>'[1]Template Set Data'!D6</f>
        <v>3</v>
      </c>
      <c r="F6" s="1">
        <f>'[1]Template Set Data'!E6</f>
        <v>3</v>
      </c>
      <c r="G6" s="1">
        <f>'[1]Template Set Data'!F6</f>
        <v>3</v>
      </c>
      <c r="H6" s="1">
        <f>'[1]Template Set Data'!G6</f>
        <v>1</v>
      </c>
      <c r="I6" s="1">
        <f>'[1]Template Set Data'!H6</f>
        <v>18</v>
      </c>
      <c r="J6" s="1">
        <f>'[1]Template Set Data'!I6</f>
        <v>3</v>
      </c>
      <c r="K6" s="1" t="str">
        <f>'[1]Template Set Data'!J6</f>
        <v>Ringan</v>
      </c>
      <c r="O6" s="1" t="s">
        <v>4</v>
      </c>
      <c r="P6" t="s">
        <v>17</v>
      </c>
      <c r="Q6" t="s">
        <v>24</v>
      </c>
    </row>
    <row r="7" spans="1:28" x14ac:dyDescent="0.3">
      <c r="A7" s="1">
        <v>6</v>
      </c>
      <c r="B7" s="1">
        <f>'[1]Template Set Data'!A7</f>
        <v>2</v>
      </c>
      <c r="C7" s="1">
        <f>'[1]Template Set Data'!B7</f>
        <v>1</v>
      </c>
      <c r="D7" s="1">
        <f>'[1]Template Set Data'!C7</f>
        <v>1</v>
      </c>
      <c r="E7" s="1">
        <f>'[1]Template Set Data'!D7</f>
        <v>2</v>
      </c>
      <c r="F7" s="1">
        <f>'[1]Template Set Data'!E7</f>
        <v>3</v>
      </c>
      <c r="G7" s="1">
        <f>'[1]Template Set Data'!F7</f>
        <v>3</v>
      </c>
      <c r="H7" s="1">
        <f>'[1]Template Set Data'!G7</f>
        <v>2</v>
      </c>
      <c r="I7" s="1">
        <f>'[1]Template Set Data'!H7</f>
        <v>24</v>
      </c>
      <c r="J7" s="1">
        <f>'[1]Template Set Data'!I7</f>
        <v>1</v>
      </c>
      <c r="K7" s="1" t="str">
        <f>'[1]Template Set Data'!J7</f>
        <v>Ringan</v>
      </c>
      <c r="O7" s="1" t="s">
        <v>5</v>
      </c>
      <c r="P7" t="s">
        <v>18</v>
      </c>
      <c r="Q7" t="s">
        <v>24</v>
      </c>
    </row>
    <row r="8" spans="1:28" x14ac:dyDescent="0.3">
      <c r="A8" s="1">
        <v>7</v>
      </c>
      <c r="B8" s="1">
        <f>'[1]Template Set Data'!A8</f>
        <v>2</v>
      </c>
      <c r="C8" s="1">
        <f>'[1]Template Set Data'!B8</f>
        <v>2</v>
      </c>
      <c r="D8" s="1">
        <f>'[1]Template Set Data'!C8</f>
        <v>2</v>
      </c>
      <c r="E8" s="1">
        <f>'[1]Template Set Data'!D8</f>
        <v>3</v>
      </c>
      <c r="F8" s="1">
        <f>'[1]Template Set Data'!E8</f>
        <v>2</v>
      </c>
      <c r="G8" s="1">
        <f>'[1]Template Set Data'!F8</f>
        <v>1</v>
      </c>
      <c r="H8" s="1">
        <f>'[1]Template Set Data'!G8</f>
        <v>1</v>
      </c>
      <c r="I8" s="1">
        <f>'[1]Template Set Data'!H8</f>
        <v>30</v>
      </c>
      <c r="J8" s="1">
        <f>'[1]Template Set Data'!I8</f>
        <v>3</v>
      </c>
      <c r="K8" s="1" t="str">
        <f>'[1]Template Set Data'!J8</f>
        <v>Berat</v>
      </c>
      <c r="O8" s="1" t="s">
        <v>6</v>
      </c>
      <c r="P8" t="s">
        <v>19</v>
      </c>
      <c r="Q8" t="s">
        <v>24</v>
      </c>
    </row>
    <row r="9" spans="1:28" x14ac:dyDescent="0.3">
      <c r="A9" s="1">
        <v>8</v>
      </c>
      <c r="B9" s="1">
        <f>'[1]Template Set Data'!A9</f>
        <v>2</v>
      </c>
      <c r="C9" s="1">
        <f>'[1]Template Set Data'!B9</f>
        <v>1</v>
      </c>
      <c r="D9" s="1">
        <f>'[1]Template Set Data'!C9</f>
        <v>2</v>
      </c>
      <c r="E9" s="1">
        <f>'[1]Template Set Data'!D9</f>
        <v>3</v>
      </c>
      <c r="F9" s="1">
        <f>'[1]Template Set Data'!E9</f>
        <v>1</v>
      </c>
      <c r="G9" s="1">
        <f>'[1]Template Set Data'!F9</f>
        <v>3</v>
      </c>
      <c r="H9" s="1">
        <f>'[1]Template Set Data'!G9</f>
        <v>2</v>
      </c>
      <c r="I9" s="1">
        <f>'[1]Template Set Data'!H9</f>
        <v>26</v>
      </c>
      <c r="J9" s="1">
        <f>'[1]Template Set Data'!I9</f>
        <v>1</v>
      </c>
      <c r="K9" s="1" t="str">
        <f>'[1]Template Set Data'!J9</f>
        <v>Ringan</v>
      </c>
      <c r="O9" s="1" t="s">
        <v>7</v>
      </c>
      <c r="P9" t="s">
        <v>20</v>
      </c>
      <c r="Q9" t="s">
        <v>22</v>
      </c>
    </row>
    <row r="10" spans="1:28" x14ac:dyDescent="0.3">
      <c r="A10" s="1">
        <v>9</v>
      </c>
      <c r="B10" s="1">
        <f>'[1]Template Set Data'!A10</f>
        <v>2</v>
      </c>
      <c r="C10" s="1">
        <f>'[1]Template Set Data'!B10</f>
        <v>2</v>
      </c>
      <c r="D10" s="1">
        <f>'[1]Template Set Data'!C10</f>
        <v>2</v>
      </c>
      <c r="E10" s="1">
        <f>'[1]Template Set Data'!D10</f>
        <v>2</v>
      </c>
      <c r="F10" s="1">
        <f>'[1]Template Set Data'!E10</f>
        <v>1</v>
      </c>
      <c r="G10" s="1">
        <f>'[1]Template Set Data'!F10</f>
        <v>3</v>
      </c>
      <c r="H10" s="1">
        <f>'[1]Template Set Data'!G10</f>
        <v>2</v>
      </c>
      <c r="I10" s="1">
        <f>'[1]Template Set Data'!H10</f>
        <v>30</v>
      </c>
      <c r="J10" s="1">
        <f>'[1]Template Set Data'!I10</f>
        <v>1</v>
      </c>
      <c r="K10" s="1" t="str">
        <f>'[1]Template Set Data'!J10</f>
        <v>Berat</v>
      </c>
      <c r="O10" s="1" t="s">
        <v>8</v>
      </c>
      <c r="P10" t="s">
        <v>14</v>
      </c>
      <c r="Q10" t="s">
        <v>15</v>
      </c>
      <c r="AB10" t="s">
        <v>10</v>
      </c>
    </row>
    <row r="11" spans="1:28" x14ac:dyDescent="0.3">
      <c r="A11" s="1">
        <v>10</v>
      </c>
      <c r="B11" s="1">
        <f>'[1]Template Set Data'!A11</f>
        <v>2</v>
      </c>
      <c r="C11" s="1">
        <f>'[1]Template Set Data'!B11</f>
        <v>1</v>
      </c>
      <c r="D11" s="1">
        <f>'[1]Template Set Data'!C11</f>
        <v>2</v>
      </c>
      <c r="E11" s="1">
        <f>'[1]Template Set Data'!D11</f>
        <v>1</v>
      </c>
      <c r="F11" s="1">
        <f>'[1]Template Set Data'!E11</f>
        <v>1</v>
      </c>
      <c r="G11" s="1">
        <f>'[1]Template Set Data'!F11</f>
        <v>1</v>
      </c>
      <c r="H11" s="1">
        <f>'[1]Template Set Data'!G11</f>
        <v>1</v>
      </c>
      <c r="I11" s="1">
        <f>'[1]Template Set Data'!H11</f>
        <v>28</v>
      </c>
      <c r="J11" s="1">
        <f>'[1]Template Set Data'!I11</f>
        <v>3</v>
      </c>
      <c r="K11" s="1" t="str">
        <f>'[1]Template Set Data'!J11</f>
        <v>Ringan</v>
      </c>
      <c r="O11" s="1" t="s">
        <v>9</v>
      </c>
      <c r="P11" t="s">
        <v>21</v>
      </c>
      <c r="Q11" t="s">
        <v>24</v>
      </c>
    </row>
    <row r="13" spans="1:28" x14ac:dyDescent="0.3">
      <c r="B13" s="1">
        <f>Tambah!$B3</f>
        <v>2</v>
      </c>
      <c r="C13" s="1">
        <f>Tambah!$B4</f>
        <v>3</v>
      </c>
      <c r="D13" s="1">
        <f>Tambah!$B5</f>
        <v>1</v>
      </c>
      <c r="E13" s="1">
        <f>Tambah!$B6</f>
        <v>3</v>
      </c>
      <c r="F13" s="1">
        <f>Tambah!$B7</f>
        <v>3</v>
      </c>
      <c r="G13" s="1">
        <f>Tambah!$B8</f>
        <v>3</v>
      </c>
      <c r="H13" s="1">
        <f>Tambah!$B9</f>
        <v>2</v>
      </c>
      <c r="I13" s="1">
        <f>Tambah!$B10</f>
        <v>10</v>
      </c>
      <c r="J13" s="1">
        <f>Tambah!$B11</f>
        <v>3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C485F-225E-45C9-95D9-1C07FB584A53}">
  <dimension ref="A3:J5"/>
  <sheetViews>
    <sheetView workbookViewId="0">
      <selection activeCell="I5" sqref="I5"/>
    </sheetView>
  </sheetViews>
  <sheetFormatPr defaultRowHeight="14.4" x14ac:dyDescent="0.3"/>
  <cols>
    <col min="1" max="1" width="11.77734375" bestFit="1" customWidth="1"/>
  </cols>
  <sheetData>
    <row r="3" spans="1:10" x14ac:dyDescent="0.3">
      <c r="A3" t="s">
        <v>51</v>
      </c>
      <c r="B3">
        <f>MIN('Data Latih'!B$2:B$11)</f>
        <v>1</v>
      </c>
      <c r="C3">
        <f>MIN('Data Latih'!C$2:C$11)</f>
        <v>1</v>
      </c>
      <c r="D3">
        <f>MIN('Data Latih'!D$2:D$11)</f>
        <v>1</v>
      </c>
      <c r="E3">
        <f>MIN('Data Latih'!E$2:E$11)</f>
        <v>1</v>
      </c>
      <c r="F3">
        <f>MIN('Data Latih'!F$2:F$11)</f>
        <v>1</v>
      </c>
      <c r="G3">
        <f>MIN('Data Latih'!G$2:G$11)</f>
        <v>1</v>
      </c>
      <c r="H3">
        <f>MIN('Data Latih'!H$2:H$11)</f>
        <v>1</v>
      </c>
      <c r="I3">
        <f>MIN('Data Latih'!I$2:I$11)</f>
        <v>15</v>
      </c>
      <c r="J3">
        <f>MIN('Data Latih'!J$2:J$11)</f>
        <v>1</v>
      </c>
    </row>
    <row r="5" spans="1:10" x14ac:dyDescent="0.3">
      <c r="A5" t="s">
        <v>57</v>
      </c>
      <c r="B5">
        <f>MIN('Data Latih'!B$2:B$11,'Data Latih'!B$13)</f>
        <v>1</v>
      </c>
      <c r="C5">
        <f>MIN('Data Latih'!C$2:C$11,'Data Latih'!C$13)</f>
        <v>1</v>
      </c>
      <c r="D5">
        <f>MIN('Data Latih'!D$2:D$11,'Data Latih'!D$13)</f>
        <v>1</v>
      </c>
      <c r="E5">
        <f>MIN('Data Latih'!E$2:E$11,'Data Latih'!E$13)</f>
        <v>1</v>
      </c>
      <c r="F5">
        <f>MIN('Data Latih'!F$2:F$11,'Data Latih'!F$13)</f>
        <v>1</v>
      </c>
      <c r="G5">
        <f>MIN('Data Latih'!G$2:G$11,'Data Latih'!G$13)</f>
        <v>1</v>
      </c>
      <c r="H5">
        <f>MIN('Data Latih'!H$2:H$11,'Data Latih'!H$13)</f>
        <v>1</v>
      </c>
      <c r="I5">
        <f>MIN('Data Latih'!I$2:I$11,'Data Latih'!I$13)</f>
        <v>10</v>
      </c>
      <c r="J5">
        <f>MIN('Data Latih'!J$2:J$11,'Data Latih'!J$13)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E5CC2-AE33-43C5-94B8-F256310018FA}">
  <dimension ref="A3:J5"/>
  <sheetViews>
    <sheetView workbookViewId="0">
      <selection activeCell="B5" sqref="B5"/>
    </sheetView>
  </sheetViews>
  <sheetFormatPr defaultRowHeight="14.4" x14ac:dyDescent="0.3"/>
  <cols>
    <col min="1" max="1" width="12" bestFit="1" customWidth="1"/>
  </cols>
  <sheetData>
    <row r="3" spans="1:10" x14ac:dyDescent="0.3">
      <c r="A3" t="s">
        <v>52</v>
      </c>
      <c r="B3">
        <f>MAX('Data Latih'!B$2:B$11)</f>
        <v>2</v>
      </c>
      <c r="C3">
        <f>MAX('Data Latih'!C$2:C$11)</f>
        <v>2</v>
      </c>
      <c r="D3">
        <f>MAX('Data Latih'!D$2:D$11)</f>
        <v>2</v>
      </c>
      <c r="E3">
        <f>MAX('Data Latih'!E$2:E$11)</f>
        <v>3</v>
      </c>
      <c r="F3">
        <f>MAX('Data Latih'!F$2:F$11)</f>
        <v>3</v>
      </c>
      <c r="G3">
        <f>MAX('Data Latih'!G$2:G$11)</f>
        <v>3</v>
      </c>
      <c r="H3">
        <f>MAX('Data Latih'!H$2:H$11)</f>
        <v>2</v>
      </c>
      <c r="I3">
        <f>MAX('Data Latih'!I$2:I$11)</f>
        <v>67</v>
      </c>
      <c r="J3">
        <f>MAX('Data Latih'!J$2:J$11)</f>
        <v>3</v>
      </c>
    </row>
    <row r="5" spans="1:10" x14ac:dyDescent="0.3">
      <c r="A5" t="s">
        <v>58</v>
      </c>
      <c r="B5">
        <f>MAX('Data Latih'!B$2:B$11,'Data Latih'!B$13)</f>
        <v>2</v>
      </c>
      <c r="C5">
        <f>MAX('Data Latih'!C$2:C$11,'Data Latih'!C$13)</f>
        <v>3</v>
      </c>
      <c r="D5">
        <f>MAX('Data Latih'!D$2:D$11,'Data Latih'!D$13)</f>
        <v>2</v>
      </c>
      <c r="E5">
        <f>MAX('Data Latih'!E$2:E$11,'Data Latih'!E$13)</f>
        <v>3</v>
      </c>
      <c r="F5">
        <f>MAX('Data Latih'!F$2:F$11,'Data Latih'!F$13)</f>
        <v>3</v>
      </c>
      <c r="G5">
        <f>MAX('Data Latih'!G$2:G$11,'Data Latih'!G$13)</f>
        <v>3</v>
      </c>
      <c r="H5">
        <f>MAX('Data Latih'!H$2:H$11,'Data Latih'!H$13)</f>
        <v>2</v>
      </c>
      <c r="I5">
        <f>MAX('Data Latih'!I$2:I$11,'Data Latih'!I$13)</f>
        <v>67</v>
      </c>
      <c r="J5">
        <f>MAX('Data Latih'!J$2:J$11,'Data Latih'!J$13)</f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E20DA-48A3-408E-9D6E-1D7BD4369FFB}">
  <dimension ref="A1:N11"/>
  <sheetViews>
    <sheetView workbookViewId="0">
      <selection activeCell="B2" sqref="B2"/>
    </sheetView>
  </sheetViews>
  <sheetFormatPr defaultRowHeight="14.4" x14ac:dyDescent="0.3"/>
  <sheetData>
    <row r="1" spans="1:14" x14ac:dyDescent="0.3">
      <c r="A1" t="str">
        <f>'Data Latih'!A1</f>
        <v>No</v>
      </c>
      <c r="B1" t="str">
        <f>'Data Latih'!B1</f>
        <v>q1</v>
      </c>
      <c r="C1" t="str">
        <f>'Data Latih'!C1</f>
        <v>q2</v>
      </c>
      <c r="D1" t="str">
        <f>'Data Latih'!D1</f>
        <v>q3</v>
      </c>
      <c r="E1" t="str">
        <f>'Data Latih'!E1</f>
        <v>q4</v>
      </c>
      <c r="F1" t="str">
        <f>'Data Latih'!F1</f>
        <v>q5</v>
      </c>
      <c r="G1" t="str">
        <f>'Data Latih'!G1</f>
        <v>q6</v>
      </c>
      <c r="H1" t="str">
        <f>'Data Latih'!H1</f>
        <v>q7</v>
      </c>
      <c r="I1" t="str">
        <f>'Data Latih'!I1</f>
        <v>q8</v>
      </c>
      <c r="J1" t="str">
        <f>'Data Latih'!J1</f>
        <v>q9</v>
      </c>
      <c r="K1" t="str">
        <f>'Data Latih'!K1</f>
        <v>Kelas</v>
      </c>
    </row>
    <row r="2" spans="1:14" x14ac:dyDescent="0.3">
      <c r="A2">
        <f>'Data Latih'!A2</f>
        <v>1</v>
      </c>
      <c r="B2">
        <f>('Data Latih'!B2-MIN!B$3)/(MAX!B$3-MIN!B$3)</f>
        <v>1</v>
      </c>
      <c r="C2">
        <f>('Data Latih'!C2-MIN!C$3)/(MAX!C$3-MIN!C$3)</f>
        <v>1</v>
      </c>
      <c r="D2">
        <f>('Data Latih'!D2-MIN!D$3)/(MAX!D$3-MIN!D$3)</f>
        <v>0</v>
      </c>
      <c r="E2">
        <f>('Data Latih'!E2-MIN!E$3)/(MAX!E$3-MIN!E$3)</f>
        <v>0</v>
      </c>
      <c r="F2">
        <f>('Data Latih'!F2-MIN!F$3)/(MAX!F$3-MIN!F$3)</f>
        <v>0</v>
      </c>
      <c r="G2">
        <f>('Data Latih'!G2-MIN!G$3)/(MAX!G$3-MIN!G$3)</f>
        <v>0.5</v>
      </c>
      <c r="H2">
        <f>('Data Latih'!H2-MIN!H$3)/(MAX!H$3-MIN!H$3)</f>
        <v>1</v>
      </c>
      <c r="I2">
        <f>('Data Latih'!I2-MIN!I$3)/(MAX!I$3-MIN!I$3)</f>
        <v>1</v>
      </c>
      <c r="J2">
        <f>('Data Latih'!J2-MIN!J$3)/(MAX!J$3-MIN!J$3)</f>
        <v>0</v>
      </c>
      <c r="K2" t="str">
        <f>'Data Latih'!K2</f>
        <v>Berat</v>
      </c>
    </row>
    <row r="3" spans="1:14" x14ac:dyDescent="0.3">
      <c r="A3">
        <f>'Data Latih'!A3</f>
        <v>2</v>
      </c>
      <c r="B3">
        <f>('Data Latih'!B3-MIN!B$3)/(MAX!B$3-MIN!B$3)</f>
        <v>1</v>
      </c>
      <c r="C3">
        <f>('Data Latih'!C3-MIN!C$3)/(MAX!C$3-MIN!C$3)</f>
        <v>0</v>
      </c>
      <c r="D3">
        <f>('Data Latih'!D3-MIN!D$3)/(MAX!D$3-MIN!D$3)</f>
        <v>1</v>
      </c>
      <c r="E3">
        <f>('Data Latih'!E3-MIN!E$3)/(MAX!E$3-MIN!E$3)</f>
        <v>0</v>
      </c>
      <c r="F3">
        <f>('Data Latih'!F3-MIN!F$3)/(MAX!F$3-MIN!F$3)</f>
        <v>0</v>
      </c>
      <c r="G3">
        <f>('Data Latih'!G3-MIN!G$3)/(MAX!G$3-MIN!G$3)</f>
        <v>0.5</v>
      </c>
      <c r="H3">
        <f>('Data Latih'!H3-MIN!H$3)/(MAX!H$3-MIN!H$3)</f>
        <v>1</v>
      </c>
      <c r="I3">
        <f>('Data Latih'!I3-MIN!I$3)/(MAX!I$3-MIN!I$3)</f>
        <v>0</v>
      </c>
      <c r="J3">
        <f>('Data Latih'!J3-MIN!J$3)/(MAX!J$3-MIN!J$3)</f>
        <v>1</v>
      </c>
      <c r="K3" t="str">
        <f>'Data Latih'!K3</f>
        <v>Berat</v>
      </c>
      <c r="N3" s="3"/>
    </row>
    <row r="4" spans="1:14" x14ac:dyDescent="0.3">
      <c r="A4">
        <f>'Data Latih'!A4</f>
        <v>3</v>
      </c>
      <c r="B4">
        <f>('Data Latih'!B4-MIN!B$3)/(MAX!B$3-MIN!B$3)</f>
        <v>0</v>
      </c>
      <c r="C4">
        <f>('Data Latih'!C4-MIN!C$3)/(MAX!C$3-MIN!C$3)</f>
        <v>0</v>
      </c>
      <c r="D4">
        <f>('Data Latih'!D4-MIN!D$3)/(MAX!D$3-MIN!D$3)</f>
        <v>1</v>
      </c>
      <c r="E4">
        <f>('Data Latih'!E4-MIN!E$3)/(MAX!E$3-MIN!E$3)</f>
        <v>0</v>
      </c>
      <c r="F4">
        <f>('Data Latih'!F4-MIN!F$3)/(MAX!F$3-MIN!F$3)</f>
        <v>0</v>
      </c>
      <c r="G4">
        <f>('Data Latih'!G4-MIN!G$3)/(MAX!G$3-MIN!G$3)</f>
        <v>1</v>
      </c>
      <c r="H4">
        <f>('Data Latih'!H4-MIN!H$3)/(MAX!H$3-MIN!H$3)</f>
        <v>1</v>
      </c>
      <c r="I4">
        <f>('Data Latih'!I4-MIN!I$3)/(MAX!I$3-MIN!I$3)</f>
        <v>0.96153846153846156</v>
      </c>
      <c r="J4">
        <f>('Data Latih'!J4-MIN!J$3)/(MAX!J$3-MIN!J$3)</f>
        <v>0.5</v>
      </c>
      <c r="K4" t="str">
        <f>'Data Latih'!K4</f>
        <v>Ringan</v>
      </c>
    </row>
    <row r="5" spans="1:14" x14ac:dyDescent="0.3">
      <c r="A5">
        <f>'Data Latih'!A5</f>
        <v>4</v>
      </c>
      <c r="B5">
        <f>('Data Latih'!B5-MIN!B$3)/(MAX!B$3-MIN!B$3)</f>
        <v>1</v>
      </c>
      <c r="C5">
        <f>('Data Latih'!C5-MIN!C$3)/(MAX!C$3-MIN!C$3)</f>
        <v>1</v>
      </c>
      <c r="D5">
        <f>('Data Latih'!D5-MIN!D$3)/(MAX!D$3-MIN!D$3)</f>
        <v>1</v>
      </c>
      <c r="E5">
        <f>('Data Latih'!E5-MIN!E$3)/(MAX!E$3-MIN!E$3)</f>
        <v>0.5</v>
      </c>
      <c r="F5">
        <f>('Data Latih'!F5-MIN!F$3)/(MAX!F$3-MIN!F$3)</f>
        <v>0.5</v>
      </c>
      <c r="G5">
        <f>('Data Latih'!G5-MIN!G$3)/(MAX!G$3-MIN!G$3)</f>
        <v>0.5</v>
      </c>
      <c r="H5">
        <f>('Data Latih'!H5-MIN!H$3)/(MAX!H$3-MIN!H$3)</f>
        <v>1</v>
      </c>
      <c r="I5">
        <f>('Data Latih'!I5-MIN!I$3)/(MAX!I$3-MIN!I$3)</f>
        <v>9.6153846153846159E-2</v>
      </c>
      <c r="J5">
        <f>('Data Latih'!J5-MIN!J$3)/(MAX!J$3-MIN!J$3)</f>
        <v>0.5</v>
      </c>
      <c r="K5" t="str">
        <f>'Data Latih'!K5</f>
        <v>Berat</v>
      </c>
    </row>
    <row r="6" spans="1:14" x14ac:dyDescent="0.3">
      <c r="A6">
        <f>'Data Latih'!A6</f>
        <v>5</v>
      </c>
      <c r="B6">
        <f>('Data Latih'!B6-MIN!B$3)/(MAX!B$3-MIN!B$3)</f>
        <v>0</v>
      </c>
      <c r="C6">
        <f>('Data Latih'!C6-MIN!C$3)/(MAX!C$3-MIN!C$3)</f>
        <v>0</v>
      </c>
      <c r="D6">
        <f>('Data Latih'!D6-MIN!D$3)/(MAX!D$3-MIN!D$3)</f>
        <v>1</v>
      </c>
      <c r="E6">
        <f>('Data Latih'!E6-MIN!E$3)/(MAX!E$3-MIN!E$3)</f>
        <v>1</v>
      </c>
      <c r="F6">
        <f>('Data Latih'!F6-MIN!F$3)/(MAX!F$3-MIN!F$3)</f>
        <v>1</v>
      </c>
      <c r="G6">
        <f>('Data Latih'!G6-MIN!G$3)/(MAX!G$3-MIN!G$3)</f>
        <v>1</v>
      </c>
      <c r="H6">
        <f>('Data Latih'!H6-MIN!H$3)/(MAX!H$3-MIN!H$3)</f>
        <v>0</v>
      </c>
      <c r="I6">
        <f>('Data Latih'!I6-MIN!I$3)/(MAX!I$3-MIN!I$3)</f>
        <v>5.7692307692307696E-2</v>
      </c>
      <c r="J6">
        <f>('Data Latih'!J6-MIN!J$3)/(MAX!J$3-MIN!J$3)</f>
        <v>1</v>
      </c>
      <c r="K6" t="str">
        <f>'Data Latih'!K6</f>
        <v>Ringan</v>
      </c>
    </row>
    <row r="7" spans="1:14" x14ac:dyDescent="0.3">
      <c r="A7">
        <f>'Data Latih'!A7</f>
        <v>6</v>
      </c>
      <c r="B7">
        <f>('Data Latih'!B7-MIN!B$3)/(MAX!B$3-MIN!B$3)</f>
        <v>1</v>
      </c>
      <c r="C7">
        <f>('Data Latih'!C7-MIN!C$3)/(MAX!C$3-MIN!C$3)</f>
        <v>0</v>
      </c>
      <c r="D7">
        <f>('Data Latih'!D7-MIN!D$3)/(MAX!D$3-MIN!D$3)</f>
        <v>0</v>
      </c>
      <c r="E7">
        <f>('Data Latih'!E7-MIN!E$3)/(MAX!E$3-MIN!E$3)</f>
        <v>0.5</v>
      </c>
      <c r="F7">
        <f>('Data Latih'!F7-MIN!F$3)/(MAX!F$3-MIN!F$3)</f>
        <v>1</v>
      </c>
      <c r="G7">
        <f>('Data Latih'!G7-MIN!G$3)/(MAX!G$3-MIN!G$3)</f>
        <v>1</v>
      </c>
      <c r="H7">
        <f>('Data Latih'!H7-MIN!H$3)/(MAX!H$3-MIN!H$3)</f>
        <v>1</v>
      </c>
      <c r="I7">
        <f>('Data Latih'!I7-MIN!I$3)/(MAX!I$3-MIN!I$3)</f>
        <v>0.17307692307692307</v>
      </c>
      <c r="J7">
        <f>('Data Latih'!J7-MIN!J$3)/(MAX!J$3-MIN!J$3)</f>
        <v>0</v>
      </c>
      <c r="K7" t="str">
        <f>'Data Latih'!K7</f>
        <v>Ringan</v>
      </c>
    </row>
    <row r="8" spans="1:14" x14ac:dyDescent="0.3">
      <c r="A8">
        <f>'Data Latih'!A8</f>
        <v>7</v>
      </c>
      <c r="B8">
        <f>('Data Latih'!B8-MIN!B$3)/(MAX!B$3-MIN!B$3)</f>
        <v>1</v>
      </c>
      <c r="C8">
        <f>('Data Latih'!C8-MIN!C$3)/(MAX!C$3-MIN!C$3)</f>
        <v>1</v>
      </c>
      <c r="D8">
        <f>('Data Latih'!D8-MIN!D$3)/(MAX!D$3-MIN!D$3)</f>
        <v>1</v>
      </c>
      <c r="E8">
        <f>('Data Latih'!E8-MIN!E$3)/(MAX!E$3-MIN!E$3)</f>
        <v>1</v>
      </c>
      <c r="F8">
        <f>('Data Latih'!F8-MIN!F$3)/(MAX!F$3-MIN!F$3)</f>
        <v>0.5</v>
      </c>
      <c r="G8">
        <f>('Data Latih'!G8-MIN!G$3)/(MAX!G$3-MIN!G$3)</f>
        <v>0</v>
      </c>
      <c r="H8">
        <f>('Data Latih'!H8-MIN!H$3)/(MAX!H$3-MIN!H$3)</f>
        <v>0</v>
      </c>
      <c r="I8">
        <f>('Data Latih'!I8-MIN!I$3)/(MAX!I$3-MIN!I$3)</f>
        <v>0.28846153846153844</v>
      </c>
      <c r="J8">
        <f>('Data Latih'!J8-MIN!J$3)/(MAX!J$3-MIN!J$3)</f>
        <v>1</v>
      </c>
      <c r="K8" t="str">
        <f>'Data Latih'!K8</f>
        <v>Berat</v>
      </c>
    </row>
    <row r="9" spans="1:14" x14ac:dyDescent="0.3">
      <c r="A9">
        <f>'Data Latih'!A9</f>
        <v>8</v>
      </c>
      <c r="B9">
        <f>('Data Latih'!B9-MIN!B$3)/(MAX!B$3-MIN!B$3)</f>
        <v>1</v>
      </c>
      <c r="C9">
        <f>('Data Latih'!C9-MIN!C$3)/(MAX!C$3-MIN!C$3)</f>
        <v>0</v>
      </c>
      <c r="D9">
        <f>('Data Latih'!D9-MIN!D$3)/(MAX!D$3-MIN!D$3)</f>
        <v>1</v>
      </c>
      <c r="E9">
        <f>('Data Latih'!E9-MIN!E$3)/(MAX!E$3-MIN!E$3)</f>
        <v>1</v>
      </c>
      <c r="F9">
        <f>('Data Latih'!F9-MIN!F$3)/(MAX!F$3-MIN!F$3)</f>
        <v>0</v>
      </c>
      <c r="G9">
        <f>('Data Latih'!G9-MIN!G$3)/(MAX!G$3-MIN!G$3)</f>
        <v>1</v>
      </c>
      <c r="H9">
        <f>('Data Latih'!H9-MIN!H$3)/(MAX!H$3-MIN!H$3)</f>
        <v>1</v>
      </c>
      <c r="I9">
        <f>('Data Latih'!I9-MIN!I$3)/(MAX!I$3-MIN!I$3)</f>
        <v>0.21153846153846154</v>
      </c>
      <c r="J9">
        <f>('Data Latih'!J9-MIN!J$3)/(MAX!J$3-MIN!J$3)</f>
        <v>0</v>
      </c>
      <c r="K9" t="str">
        <f>'Data Latih'!K9</f>
        <v>Ringan</v>
      </c>
    </row>
    <row r="10" spans="1:14" x14ac:dyDescent="0.3">
      <c r="A10">
        <f>'Data Latih'!A10</f>
        <v>9</v>
      </c>
      <c r="B10">
        <f>('Data Latih'!B10-MIN!B$3)/(MAX!B$3-MIN!B$3)</f>
        <v>1</v>
      </c>
      <c r="C10">
        <f>('Data Latih'!C10-MIN!C$3)/(MAX!C$3-MIN!C$3)</f>
        <v>1</v>
      </c>
      <c r="D10">
        <f>('Data Latih'!D10-MIN!D$3)/(MAX!D$3-MIN!D$3)</f>
        <v>1</v>
      </c>
      <c r="E10">
        <f>('Data Latih'!E10-MIN!E$3)/(MAX!E$3-MIN!E$3)</f>
        <v>0.5</v>
      </c>
      <c r="F10">
        <f>('Data Latih'!F10-MIN!F$3)/(MAX!F$3-MIN!F$3)</f>
        <v>0</v>
      </c>
      <c r="G10">
        <f>('Data Latih'!G10-MIN!G$3)/(MAX!G$3-MIN!G$3)</f>
        <v>1</v>
      </c>
      <c r="H10">
        <f>('Data Latih'!H10-MIN!H$3)/(MAX!H$3-MIN!H$3)</f>
        <v>1</v>
      </c>
      <c r="I10">
        <f>('Data Latih'!I10-MIN!I$3)/(MAX!I$3-MIN!I$3)</f>
        <v>0.28846153846153844</v>
      </c>
      <c r="J10">
        <f>('Data Latih'!J10-MIN!J$3)/(MAX!J$3-MIN!J$3)</f>
        <v>0</v>
      </c>
      <c r="K10" t="str">
        <f>'Data Latih'!K10</f>
        <v>Berat</v>
      </c>
    </row>
    <row r="11" spans="1:14" x14ac:dyDescent="0.3">
      <c r="A11">
        <f>'Data Latih'!A11</f>
        <v>10</v>
      </c>
      <c r="B11">
        <f>('Data Latih'!B11-MIN!B$3)/(MAX!B$3-MIN!B$3)</f>
        <v>1</v>
      </c>
      <c r="C11">
        <f>('Data Latih'!C11-MIN!C$3)/(MAX!C$3-MIN!C$3)</f>
        <v>0</v>
      </c>
      <c r="D11">
        <f>('Data Latih'!D11-MIN!D$3)/(MAX!D$3-MIN!D$3)</f>
        <v>1</v>
      </c>
      <c r="E11">
        <f>('Data Latih'!E11-MIN!E$3)/(MAX!E$3-MIN!E$3)</f>
        <v>0</v>
      </c>
      <c r="F11">
        <f>('Data Latih'!F11-MIN!F$3)/(MAX!F$3-MIN!F$3)</f>
        <v>0</v>
      </c>
      <c r="G11">
        <f>('Data Latih'!G11-MIN!G$3)/(MAX!G$3-MIN!G$3)</f>
        <v>0</v>
      </c>
      <c r="H11">
        <f>('Data Latih'!H11-MIN!H$3)/(MAX!H$3-MIN!H$3)</f>
        <v>0</v>
      </c>
      <c r="I11">
        <f>('Data Latih'!I11-MIN!I$3)/(MAX!I$3-MIN!I$3)</f>
        <v>0.25</v>
      </c>
      <c r="J11">
        <f>('Data Latih'!J11-MIN!J$3)/(MAX!J$3-MIN!J$3)</f>
        <v>1</v>
      </c>
      <c r="K11" t="str">
        <f>'Data Latih'!K11</f>
        <v>Ringan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19C8F-7DAB-4225-9A7D-4F03745E6761}">
  <dimension ref="A1:X15"/>
  <sheetViews>
    <sheetView topLeftCell="H4" workbookViewId="0">
      <selection activeCell="O4" sqref="O4"/>
    </sheetView>
  </sheetViews>
  <sheetFormatPr defaultRowHeight="14.4" x14ac:dyDescent="0.3"/>
  <cols>
    <col min="12" max="12" width="11.88671875" bestFit="1" customWidth="1"/>
  </cols>
  <sheetData>
    <row r="1" spans="1:24" ht="15" thickBot="1" x14ac:dyDescent="0.35">
      <c r="A1" s="43" t="str">
        <f>Normalisasi!A1</f>
        <v>No</v>
      </c>
      <c r="B1" s="44" t="str">
        <f>Normalisasi!B1</f>
        <v>q1</v>
      </c>
      <c r="C1" s="44" t="str">
        <f>Normalisasi!C1</f>
        <v>q2</v>
      </c>
      <c r="D1" s="44" t="str">
        <f>Normalisasi!D1</f>
        <v>q3</v>
      </c>
      <c r="E1" s="44" t="str">
        <f>Normalisasi!E1</f>
        <v>q4</v>
      </c>
      <c r="F1" s="44" t="str">
        <f>Normalisasi!F1</f>
        <v>q5</v>
      </c>
      <c r="G1" s="44" t="str">
        <f>Normalisasi!G1</f>
        <v>q6</v>
      </c>
      <c r="H1" s="44" t="str">
        <f>Normalisasi!H1</f>
        <v>q7</v>
      </c>
      <c r="I1" s="44" t="str">
        <f>Normalisasi!I1</f>
        <v>q8</v>
      </c>
      <c r="J1" s="44" t="str">
        <f>Normalisasi!J1</f>
        <v>q9</v>
      </c>
      <c r="K1" s="44" t="str">
        <f>Normalisasi!K1</f>
        <v>Kelas</v>
      </c>
      <c r="L1" s="45" t="s">
        <v>27</v>
      </c>
    </row>
    <row r="2" spans="1:24" x14ac:dyDescent="0.3">
      <c r="A2" s="41">
        <f>Normalisasi!$A2</f>
        <v>1</v>
      </c>
      <c r="B2" s="42">
        <f>'Data Latih'!B2</f>
        <v>2</v>
      </c>
      <c r="C2" s="42">
        <f>'Data Latih'!C2</f>
        <v>2</v>
      </c>
      <c r="D2" s="42">
        <f>'Data Latih'!D2</f>
        <v>1</v>
      </c>
      <c r="E2" s="42">
        <f>'Data Latih'!E2</f>
        <v>1</v>
      </c>
      <c r="F2" s="42">
        <f>'Data Latih'!F2</f>
        <v>1</v>
      </c>
      <c r="G2" s="42">
        <f>'Data Latih'!G2</f>
        <v>2</v>
      </c>
      <c r="H2" s="42">
        <f>'Data Latih'!H2</f>
        <v>2</v>
      </c>
      <c r="I2" s="42">
        <f>'Data Latih'!I2</f>
        <v>67</v>
      </c>
      <c r="J2" s="42">
        <f>'Data Latih'!J2</f>
        <v>1</v>
      </c>
      <c r="K2" s="47" t="str">
        <f>'Data Latih'!K2</f>
        <v>Berat</v>
      </c>
      <c r="L2" s="48" t="str">
        <f>Distance!$C$13</f>
        <v>Berat</v>
      </c>
      <c r="N2" s="54" t="s">
        <v>37</v>
      </c>
      <c r="O2" s="54"/>
    </row>
    <row r="3" spans="1:24" x14ac:dyDescent="0.3">
      <c r="A3" s="37">
        <f>Normalisasi!$A3</f>
        <v>2</v>
      </c>
      <c r="B3" s="36">
        <f>'Data Latih'!B3</f>
        <v>2</v>
      </c>
      <c r="C3" s="36">
        <f>'Data Latih'!C3</f>
        <v>1</v>
      </c>
      <c r="D3" s="36">
        <f>'Data Latih'!D3</f>
        <v>2</v>
      </c>
      <c r="E3" s="36">
        <f>'Data Latih'!E3</f>
        <v>1</v>
      </c>
      <c r="F3" s="36">
        <f>'Data Latih'!F3</f>
        <v>1</v>
      </c>
      <c r="G3" s="36">
        <f>'Data Latih'!G3</f>
        <v>2</v>
      </c>
      <c r="H3" s="36">
        <f>'Data Latih'!H3</f>
        <v>2</v>
      </c>
      <c r="I3" s="36">
        <f>'Data Latih'!I3</f>
        <v>15</v>
      </c>
      <c r="J3" s="36">
        <f>'Data Latih'!J3</f>
        <v>3</v>
      </c>
      <c r="K3" s="51" t="str">
        <f>'Data Latih'!K3</f>
        <v>Berat</v>
      </c>
      <c r="L3" s="52" t="str">
        <f>Distance!$G$13</f>
        <v>Ringan</v>
      </c>
      <c r="M3" s="1">
        <v>10</v>
      </c>
      <c r="N3" s="1" t="s">
        <v>36</v>
      </c>
      <c r="O3" s="1" t="s">
        <v>35</v>
      </c>
      <c r="Q3" t="s">
        <v>36</v>
      </c>
      <c r="R3">
        <f>$N$4+$O$5</f>
        <v>3</v>
      </c>
    </row>
    <row r="4" spans="1:24" x14ac:dyDescent="0.3">
      <c r="A4" s="37">
        <f>Normalisasi!$A4</f>
        <v>3</v>
      </c>
      <c r="B4" s="36">
        <f>'Data Latih'!B4</f>
        <v>1</v>
      </c>
      <c r="C4" s="36">
        <f>'Data Latih'!C4</f>
        <v>1</v>
      </c>
      <c r="D4" s="36">
        <f>'Data Latih'!D4</f>
        <v>2</v>
      </c>
      <c r="E4" s="36">
        <f>'Data Latih'!E4</f>
        <v>1</v>
      </c>
      <c r="F4" s="36">
        <f>'Data Latih'!F4</f>
        <v>1</v>
      </c>
      <c r="G4" s="36">
        <f>'Data Latih'!G4</f>
        <v>3</v>
      </c>
      <c r="H4" s="36">
        <f>'Data Latih'!H4</f>
        <v>2</v>
      </c>
      <c r="I4" s="36">
        <f>'Data Latih'!I4</f>
        <v>65</v>
      </c>
      <c r="J4" s="36">
        <f>'Data Latih'!J4</f>
        <v>2</v>
      </c>
      <c r="K4" s="36" t="str">
        <f>'Data Latih'!K4</f>
        <v>Ringan</v>
      </c>
      <c r="L4" s="38" t="str">
        <f>Distance!K13</f>
        <v>Berat</v>
      </c>
      <c r="M4" s="1" t="s">
        <v>36</v>
      </c>
      <c r="N4" s="1">
        <v>3</v>
      </c>
      <c r="O4" s="1">
        <v>2</v>
      </c>
      <c r="Q4" t="s">
        <v>35</v>
      </c>
      <c r="R4">
        <f>N5+O4</f>
        <v>7</v>
      </c>
    </row>
    <row r="5" spans="1:24" x14ac:dyDescent="0.3">
      <c r="A5" s="37">
        <f>Normalisasi!$A5</f>
        <v>4</v>
      </c>
      <c r="B5" s="36">
        <f>'Data Latih'!B5</f>
        <v>2</v>
      </c>
      <c r="C5" s="36">
        <f>'Data Latih'!C5</f>
        <v>2</v>
      </c>
      <c r="D5" s="36">
        <f>'Data Latih'!D5</f>
        <v>2</v>
      </c>
      <c r="E5" s="36">
        <f>'Data Latih'!E5</f>
        <v>2</v>
      </c>
      <c r="F5" s="36">
        <f>'Data Latih'!F5</f>
        <v>2</v>
      </c>
      <c r="G5" s="36">
        <f>'Data Latih'!G5</f>
        <v>2</v>
      </c>
      <c r="H5" s="36">
        <f>'Data Latih'!H5</f>
        <v>2</v>
      </c>
      <c r="I5" s="36">
        <f>'Data Latih'!I5</f>
        <v>20</v>
      </c>
      <c r="J5" s="36">
        <f>'Data Latih'!J5</f>
        <v>2</v>
      </c>
      <c r="K5" s="49" t="str">
        <f>'Data Latih'!K5</f>
        <v>Berat</v>
      </c>
      <c r="L5" s="50" t="str">
        <f>Distance!$O$13</f>
        <v>Berat</v>
      </c>
      <c r="M5" s="1" t="s">
        <v>35</v>
      </c>
      <c r="N5" s="1">
        <v>5</v>
      </c>
      <c r="O5" s="1">
        <v>0</v>
      </c>
      <c r="Q5" t="s">
        <v>38</v>
      </c>
      <c r="R5">
        <f>COUNTA(L2:L11)</f>
        <v>10</v>
      </c>
    </row>
    <row r="6" spans="1:24" x14ac:dyDescent="0.3">
      <c r="A6" s="37">
        <f>Normalisasi!$A6</f>
        <v>5</v>
      </c>
      <c r="B6" s="36">
        <f>'Data Latih'!B6</f>
        <v>1</v>
      </c>
      <c r="C6" s="36">
        <f>'Data Latih'!C6</f>
        <v>1</v>
      </c>
      <c r="D6" s="36">
        <f>'Data Latih'!D6</f>
        <v>2</v>
      </c>
      <c r="E6" s="36">
        <f>'Data Latih'!E6</f>
        <v>3</v>
      </c>
      <c r="F6" s="36">
        <f>'Data Latih'!F6</f>
        <v>3</v>
      </c>
      <c r="G6" s="36">
        <f>'Data Latih'!G6</f>
        <v>3</v>
      </c>
      <c r="H6" s="36">
        <f>'Data Latih'!H6</f>
        <v>1</v>
      </c>
      <c r="I6" s="36">
        <f>'Data Latih'!I6</f>
        <v>18</v>
      </c>
      <c r="J6" s="36">
        <f>'Data Latih'!J6</f>
        <v>3</v>
      </c>
      <c r="K6" s="36" t="str">
        <f>'Data Latih'!K6</f>
        <v>Ringan</v>
      </c>
      <c r="L6" s="38" t="str">
        <f>Distance!$S$13</f>
        <v>Berat</v>
      </c>
      <c r="M6" s="1"/>
      <c r="N6" s="1">
        <f>N4+N5</f>
        <v>8</v>
      </c>
      <c r="O6" s="1">
        <f>O4+O5</f>
        <v>2</v>
      </c>
    </row>
    <row r="7" spans="1:24" x14ac:dyDescent="0.3">
      <c r="A7" s="37">
        <f>Normalisasi!$A7</f>
        <v>6</v>
      </c>
      <c r="B7" s="36">
        <f>'Data Latih'!B7</f>
        <v>2</v>
      </c>
      <c r="C7" s="36">
        <f>'Data Latih'!C7</f>
        <v>1</v>
      </c>
      <c r="D7" s="36">
        <f>'Data Latih'!D7</f>
        <v>1</v>
      </c>
      <c r="E7" s="36">
        <f>'Data Latih'!E7</f>
        <v>2</v>
      </c>
      <c r="F7" s="36">
        <f>'Data Latih'!F7</f>
        <v>3</v>
      </c>
      <c r="G7" s="36">
        <f>'Data Latih'!G7</f>
        <v>3</v>
      </c>
      <c r="H7" s="36">
        <f>'Data Latih'!H7</f>
        <v>2</v>
      </c>
      <c r="I7" s="36">
        <f>'Data Latih'!I7</f>
        <v>24</v>
      </c>
      <c r="J7" s="36">
        <f>'Data Latih'!J7</f>
        <v>1</v>
      </c>
      <c r="K7" s="36" t="str">
        <f>'Data Latih'!K7</f>
        <v>Ringan</v>
      </c>
      <c r="L7" s="38" t="str">
        <f>Distance!$W$13</f>
        <v>Berat</v>
      </c>
    </row>
    <row r="8" spans="1:24" x14ac:dyDescent="0.3">
      <c r="A8" s="37">
        <f>Normalisasi!$A8</f>
        <v>7</v>
      </c>
      <c r="B8" s="36">
        <f>'Data Latih'!B8</f>
        <v>2</v>
      </c>
      <c r="C8" s="36">
        <f>'Data Latih'!C8</f>
        <v>2</v>
      </c>
      <c r="D8" s="36">
        <f>'Data Latih'!D8</f>
        <v>2</v>
      </c>
      <c r="E8" s="36">
        <f>'Data Latih'!E8</f>
        <v>3</v>
      </c>
      <c r="F8" s="36">
        <f>'Data Latih'!F8</f>
        <v>2</v>
      </c>
      <c r="G8" s="36">
        <f>'Data Latih'!G8</f>
        <v>1</v>
      </c>
      <c r="H8" s="36">
        <f>'Data Latih'!H8</f>
        <v>1</v>
      </c>
      <c r="I8" s="36">
        <f>'Data Latih'!I8</f>
        <v>30</v>
      </c>
      <c r="J8" s="36">
        <f>'Data Latih'!J8</f>
        <v>3</v>
      </c>
      <c r="K8" s="51" t="str">
        <f>'Data Latih'!K8</f>
        <v>Berat</v>
      </c>
      <c r="L8" s="52" t="str">
        <f>Distance!$AA$13</f>
        <v>Ringan</v>
      </c>
      <c r="M8" s="17"/>
    </row>
    <row r="9" spans="1:24" x14ac:dyDescent="0.3">
      <c r="A9" s="37">
        <f>Normalisasi!$A9</f>
        <v>8</v>
      </c>
      <c r="B9" s="36">
        <f>'Data Latih'!B9</f>
        <v>2</v>
      </c>
      <c r="C9" s="36">
        <f>'Data Latih'!C9</f>
        <v>1</v>
      </c>
      <c r="D9" s="36">
        <f>'Data Latih'!D9</f>
        <v>2</v>
      </c>
      <c r="E9" s="36">
        <f>'Data Latih'!E9</f>
        <v>3</v>
      </c>
      <c r="F9" s="36">
        <f>'Data Latih'!F9</f>
        <v>1</v>
      </c>
      <c r="G9" s="36">
        <f>'Data Latih'!G9</f>
        <v>3</v>
      </c>
      <c r="H9" s="36">
        <f>'Data Latih'!H9</f>
        <v>2</v>
      </c>
      <c r="I9" s="36">
        <f>'Data Latih'!I9</f>
        <v>26</v>
      </c>
      <c r="J9" s="36">
        <f>'Data Latih'!J9</f>
        <v>1</v>
      </c>
      <c r="K9" s="36" t="str">
        <f>'Data Latih'!K9</f>
        <v>Ringan</v>
      </c>
      <c r="L9" s="38" t="str">
        <f>Distance!$AE$13</f>
        <v>Berat</v>
      </c>
      <c r="M9" t="s">
        <v>40</v>
      </c>
      <c r="N9" s="18">
        <f>ROUND((R4/R5)*100,2)</f>
        <v>70</v>
      </c>
    </row>
    <row r="10" spans="1:24" x14ac:dyDescent="0.3">
      <c r="A10" s="37">
        <f>Normalisasi!$A10</f>
        <v>9</v>
      </c>
      <c r="B10" s="36">
        <f>'Data Latih'!B10</f>
        <v>2</v>
      </c>
      <c r="C10" s="36">
        <f>'Data Latih'!C10</f>
        <v>2</v>
      </c>
      <c r="D10" s="36">
        <f>'Data Latih'!D10</f>
        <v>2</v>
      </c>
      <c r="E10" s="36">
        <f>'Data Latih'!E10</f>
        <v>2</v>
      </c>
      <c r="F10" s="36">
        <f>'Data Latih'!F10</f>
        <v>1</v>
      </c>
      <c r="G10" s="36">
        <f>'Data Latih'!G10</f>
        <v>3</v>
      </c>
      <c r="H10" s="36">
        <f>'Data Latih'!H10</f>
        <v>2</v>
      </c>
      <c r="I10" s="36">
        <f>'Data Latih'!I10</f>
        <v>30</v>
      </c>
      <c r="J10" s="36">
        <f>'Data Latih'!J10</f>
        <v>1</v>
      </c>
      <c r="K10" s="49" t="str">
        <f>'Data Latih'!K10</f>
        <v>Berat</v>
      </c>
      <c r="L10" s="50" t="str">
        <f>Distance!$AI$13</f>
        <v>Berat</v>
      </c>
      <c r="M10" t="s">
        <v>41</v>
      </c>
      <c r="N10" s="18">
        <f>($R$3/$R$5)*100</f>
        <v>30</v>
      </c>
    </row>
    <row r="11" spans="1:24" ht="15" thickBot="1" x14ac:dyDescent="0.35">
      <c r="A11" s="39">
        <f>Normalisasi!$A11</f>
        <v>10</v>
      </c>
      <c r="B11" s="40">
        <f>'Data Latih'!B11</f>
        <v>2</v>
      </c>
      <c r="C11" s="40">
        <f>'Data Latih'!C11</f>
        <v>1</v>
      </c>
      <c r="D11" s="40">
        <f>'Data Latih'!D11</f>
        <v>2</v>
      </c>
      <c r="E11" s="40">
        <f>'Data Latih'!E11</f>
        <v>1</v>
      </c>
      <c r="F11" s="40">
        <f>'Data Latih'!F11</f>
        <v>1</v>
      </c>
      <c r="G11" s="40">
        <f>'Data Latih'!G11</f>
        <v>1</v>
      </c>
      <c r="H11" s="40">
        <f>'Data Latih'!H11</f>
        <v>1</v>
      </c>
      <c r="I11" s="40">
        <f>'Data Latih'!I11</f>
        <v>28</v>
      </c>
      <c r="J11" s="40">
        <f>'Data Latih'!J11</f>
        <v>3</v>
      </c>
      <c r="K11" s="40" t="str">
        <f>'Data Latih'!K11</f>
        <v>Ringan</v>
      </c>
      <c r="L11" s="38" t="str">
        <f>Distance!$AM$13</f>
        <v>Berat</v>
      </c>
      <c r="M11" t="s">
        <v>42</v>
      </c>
      <c r="N11" s="18">
        <f>ROUND(($N$4/($N$4+O4))*100,2)</f>
        <v>60</v>
      </c>
      <c r="X11" t="s">
        <v>39</v>
      </c>
    </row>
    <row r="12" spans="1:24" x14ac:dyDescent="0.3">
      <c r="M12" t="s">
        <v>43</v>
      </c>
      <c r="N12" s="18">
        <f>ROUND(($N$4/($N$4+N5))*100,2)</f>
        <v>37.5</v>
      </c>
    </row>
    <row r="13" spans="1:24" x14ac:dyDescent="0.3">
      <c r="M13" t="s">
        <v>44</v>
      </c>
      <c r="N13" s="18">
        <f>ROUND(2*($N$11*N12)/($N$11+$N$12),2)</f>
        <v>46.15</v>
      </c>
    </row>
    <row r="14" spans="1:24" x14ac:dyDescent="0.3">
      <c r="M14" t="s">
        <v>45</v>
      </c>
      <c r="N14" s="18">
        <f>ROUND(($O$5/($O$5+O4))*100,2)</f>
        <v>0</v>
      </c>
    </row>
    <row r="15" spans="1:24" x14ac:dyDescent="0.3">
      <c r="M15" t="s">
        <v>46</v>
      </c>
      <c r="N15">
        <f>ROUND(($N$12+$N$14)/2,2)</f>
        <v>18.75</v>
      </c>
    </row>
  </sheetData>
  <mergeCells count="1">
    <mergeCell ref="N2:O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25C7D-B0BB-4B3F-8B97-9BA2392472ED}">
  <dimension ref="A1:AM15"/>
  <sheetViews>
    <sheetView tabSelected="1" zoomScale="90" zoomScaleNormal="90" workbookViewId="0">
      <selection activeCell="J10" sqref="J10"/>
    </sheetView>
  </sheetViews>
  <sheetFormatPr defaultRowHeight="14.4" x14ac:dyDescent="0.3"/>
  <cols>
    <col min="1" max="1" width="4.44140625" bestFit="1" customWidth="1"/>
    <col min="2" max="2" width="21.5546875" customWidth="1"/>
    <col min="3" max="3" width="6.88671875" bestFit="1" customWidth="1"/>
    <col min="4" max="4" width="3.21875" style="6" customWidth="1"/>
    <col min="6" max="6" width="13.44140625" bestFit="1" customWidth="1"/>
    <col min="7" max="7" width="6.88671875" bestFit="1" customWidth="1"/>
    <col min="8" max="8" width="4.44140625" customWidth="1"/>
    <col min="10" max="10" width="13.44140625" bestFit="1" customWidth="1"/>
    <col min="11" max="11" width="6.88671875" bestFit="1" customWidth="1"/>
    <col min="12" max="12" width="3.77734375" customWidth="1"/>
    <col min="14" max="14" width="13.44140625" bestFit="1" customWidth="1"/>
    <col min="15" max="15" width="6.88671875" bestFit="1" customWidth="1"/>
    <col min="16" max="16" width="4.5546875" customWidth="1"/>
    <col min="18" max="18" width="13.44140625" bestFit="1" customWidth="1"/>
    <col min="19" max="19" width="6.88671875" bestFit="1" customWidth="1"/>
    <col min="20" max="20" width="4.33203125" customWidth="1"/>
    <col min="22" max="22" width="13.44140625" bestFit="1" customWidth="1"/>
    <col min="23" max="23" width="6.88671875" bestFit="1" customWidth="1"/>
    <col min="24" max="24" width="4.77734375" customWidth="1"/>
    <col min="26" max="26" width="13.44140625" bestFit="1" customWidth="1"/>
    <col min="27" max="27" width="6.88671875" bestFit="1" customWidth="1"/>
    <col min="28" max="28" width="5.21875" customWidth="1"/>
    <col min="30" max="30" width="13.44140625" bestFit="1" customWidth="1"/>
    <col min="32" max="32" width="4.5546875" customWidth="1"/>
    <col min="34" max="34" width="13.44140625" bestFit="1" customWidth="1"/>
    <col min="36" max="36" width="5.44140625" customWidth="1"/>
    <col min="38" max="38" width="13.44140625" bestFit="1" customWidth="1"/>
  </cols>
  <sheetData>
    <row r="1" spans="1:39" ht="15.6" thickTop="1" thickBot="1" x14ac:dyDescent="0.35">
      <c r="A1" s="55" t="s">
        <v>28</v>
      </c>
      <c r="B1" s="56"/>
      <c r="C1" s="57"/>
      <c r="D1" s="4"/>
      <c r="E1" s="55" t="s">
        <v>29</v>
      </c>
      <c r="F1" s="56"/>
      <c r="G1" s="57"/>
      <c r="I1" s="55" t="s">
        <v>30</v>
      </c>
      <c r="J1" s="56"/>
      <c r="K1" s="57"/>
      <c r="M1" s="55" t="s">
        <v>31</v>
      </c>
      <c r="N1" s="56"/>
      <c r="O1" s="57"/>
      <c r="Q1" s="55" t="s">
        <v>32</v>
      </c>
      <c r="R1" s="56"/>
      <c r="S1" s="57"/>
      <c r="U1" s="55" t="s">
        <v>33</v>
      </c>
      <c r="V1" s="56"/>
      <c r="W1" s="57"/>
      <c r="Y1" s="55" t="s">
        <v>53</v>
      </c>
      <c r="Z1" s="56"/>
      <c r="AA1" s="57"/>
      <c r="AC1" s="55" t="s">
        <v>54</v>
      </c>
      <c r="AD1" s="56"/>
      <c r="AE1" s="57"/>
      <c r="AG1" s="55" t="s">
        <v>55</v>
      </c>
      <c r="AH1" s="56"/>
      <c r="AI1" s="57"/>
      <c r="AK1" s="55" t="s">
        <v>56</v>
      </c>
      <c r="AL1" s="56"/>
      <c r="AM1" s="57"/>
    </row>
    <row r="2" spans="1:39" ht="15.6" thickTop="1" thickBot="1" x14ac:dyDescent="0.35">
      <c r="A2" s="10" t="str">
        <f>Normalisasi!$A1</f>
        <v>No</v>
      </c>
      <c r="B2" s="11" t="s">
        <v>25</v>
      </c>
      <c r="C2" s="12" t="str">
        <f>Normalisasi!$K1</f>
        <v>Kelas</v>
      </c>
      <c r="E2" s="16" t="str">
        <f>Normalisasi!$A1</f>
        <v>No</v>
      </c>
      <c r="F2" s="12" t="s">
        <v>25</v>
      </c>
      <c r="G2" s="12" t="str">
        <f>Normalisasi!$K1</f>
        <v>Kelas</v>
      </c>
      <c r="I2" s="16" t="str">
        <f>Normalisasi!$A1</f>
        <v>No</v>
      </c>
      <c r="J2" s="12" t="s">
        <v>25</v>
      </c>
      <c r="K2" s="12" t="str">
        <f>Normalisasi!$K1</f>
        <v>Kelas</v>
      </c>
      <c r="M2" s="16" t="str">
        <f>Normalisasi!$A1</f>
        <v>No</v>
      </c>
      <c r="N2" s="12" t="s">
        <v>25</v>
      </c>
      <c r="O2" s="12" t="str">
        <f>Normalisasi!$K1</f>
        <v>Kelas</v>
      </c>
      <c r="Q2" s="16" t="str">
        <f>Normalisasi!$A1</f>
        <v>No</v>
      </c>
      <c r="R2" s="12" t="s">
        <v>25</v>
      </c>
      <c r="S2" s="12" t="str">
        <f>Normalisasi!$K1</f>
        <v>Kelas</v>
      </c>
      <c r="U2" s="16" t="str">
        <f>Normalisasi!$A1</f>
        <v>No</v>
      </c>
      <c r="V2" s="12" t="s">
        <v>25</v>
      </c>
      <c r="W2" s="12" t="str">
        <f>Normalisasi!$K1</f>
        <v>Kelas</v>
      </c>
      <c r="Y2" s="16" t="str">
        <f>Normalisasi!$A1</f>
        <v>No</v>
      </c>
      <c r="Z2" s="12" t="s">
        <v>25</v>
      </c>
      <c r="AA2" s="12" t="str">
        <f>Normalisasi!$K1</f>
        <v>Kelas</v>
      </c>
      <c r="AC2" s="16" t="str">
        <f>Normalisasi!$A1</f>
        <v>No</v>
      </c>
      <c r="AD2" s="12" t="s">
        <v>25</v>
      </c>
      <c r="AE2" s="12" t="str">
        <f>Normalisasi!$K1</f>
        <v>Kelas</v>
      </c>
      <c r="AG2" s="16" t="str">
        <f>Normalisasi!$A1</f>
        <v>No</v>
      </c>
      <c r="AH2" s="12" t="s">
        <v>25</v>
      </c>
      <c r="AI2" s="12" t="str">
        <f>Normalisasi!$K1</f>
        <v>Kelas</v>
      </c>
      <c r="AK2" s="16" t="str">
        <f>Normalisasi!$A1</f>
        <v>No</v>
      </c>
      <c r="AL2" s="12" t="s">
        <v>25</v>
      </c>
      <c r="AM2" s="12" t="str">
        <f>Normalisasi!$K1</f>
        <v>Kelas</v>
      </c>
    </row>
    <row r="3" spans="1:39" ht="15.6" thickTop="1" thickBot="1" x14ac:dyDescent="0.35">
      <c r="A3" s="13">
        <f>Normalisasi!$A10</f>
        <v>9</v>
      </c>
      <c r="B3" s="53">
        <f>SQRT((Normalisasi!$B10-Normalisasi!$B$2)^2+(Normalisasi!$C10-Normalisasi!$C$2)^2+(Normalisasi!$D10-Normalisasi!$D$2)^2+(Normalisasi!$E10-Normalisasi!$E$2)^2+(Normalisasi!$F10-Normalisasi!$F$2)^2+(Normalisasi!$G10-Normalisasi!$G$2)^2+(Normalisasi!$H10-Normalisasi!$H$2)^2+(Normalisasi!$I10-Normalisasi!$I$2)^2+(Normalisasi!$J10-Normalisasi!$J$2)^2)</f>
        <v>1.4164346021784842</v>
      </c>
      <c r="C3" s="15" t="str">
        <f>VLOOKUP(A3,Normalisasi!$A$2:$K$11,11,FALSE)</f>
        <v>Berat</v>
      </c>
      <c r="E3" s="13">
        <f>Normalisasi!$A11</f>
        <v>10</v>
      </c>
      <c r="F3" s="14">
        <f>SQRT((Normalisasi!$B11-Normalisasi!$B$3)^2+(Normalisasi!$C11-Normalisasi!$C$3)^2+(Normalisasi!$D11-Normalisasi!$D$3)^2+(Normalisasi!$E11-Normalisasi!$E$3)^2+(Normalisasi!$F11-Normalisasi!$F$3)^2+(Normalisasi!$G11-Normalisasi!$G$3)^2+(Normalisasi!$H11-Normalisasi!$H$3)^2+(Normalisasi!$I11-Normalisasi!$I$3)^2+(Normalisasi!$J11-Normalisasi!$J$3)^2)</f>
        <v>1.14564392373896</v>
      </c>
      <c r="G3" s="15" t="str">
        <f>VLOOKUP(E3,Normalisasi!$A$2:$K$11,11,FALSE)</f>
        <v>Ringan</v>
      </c>
      <c r="I3" s="13">
        <f>Normalisasi!$A3</f>
        <v>2</v>
      </c>
      <c r="J3" s="14">
        <f>SQRT((Normalisasi!$B3-Normalisasi!$B$4)^2+(Normalisasi!$C3-Normalisasi!$C$4)^2+(Normalisasi!$D3-Normalisasi!$D$4)^2+(Normalisasi!$E3-Normalisasi!$E$4)^2+(Normalisasi!$F3-Normalisasi!$F$4)^2+(Normalisasi!$G3-Normalisasi!$G$4)^2+(Normalisasi!$H3-Normalisasi!$H$4)^2+(Normalisasi!$I3-Normalisasi!$I$4)^2+(Normalisasi!$J3-Normalisasi!$J$4)^2)</f>
        <v>1.5570986523074739</v>
      </c>
      <c r="K3" s="15" t="str">
        <f>VLOOKUP(I3,Normalisasi!$A$2:$K$11,11,FALSE)</f>
        <v>Berat</v>
      </c>
      <c r="M3" s="13">
        <f>Normalisasi!$A10</f>
        <v>9</v>
      </c>
      <c r="N3" s="14">
        <f>SQRT((Normalisasi!$B10-Normalisasi!$B$5)^2+(Normalisasi!$C10-Normalisasi!$C$5)^2+(Normalisasi!$D10-Normalisasi!$D$5)^2+(Normalisasi!$E10-Normalisasi!$E$5)^2+(Normalisasi!$F10-Normalisasi!$F$5)^2+(Normalisasi!$G10-Normalisasi!$G$5)^2+(Normalisasi!$H10-Normalisasi!$H$5)^2+(Normalisasi!$I10-Normalisasi!$I$5)^2+(Normalisasi!$J10-Normalisasi!$J$5)^2)</f>
        <v>0.88712019959006128</v>
      </c>
      <c r="O3" s="15" t="str">
        <f>VLOOKUP(M3,Normalisasi!$A$2:$K$11,11,FALSE)</f>
        <v>Berat</v>
      </c>
      <c r="Q3" s="13">
        <f>Normalisasi!$A8</f>
        <v>7</v>
      </c>
      <c r="R3" s="14">
        <f>SQRT((Normalisasi!$B8-Normalisasi!$B$6)^2+(Normalisasi!$C8-Normalisasi!$C$6)^2+(Normalisasi!$D8-Normalisasi!$D$6)^2+(Normalisasi!$E8-Normalisasi!$E$6)^2+(Normalisasi!$F8-Normalisasi!$F$6)^2+(Normalisasi!$G8-Normalisasi!$G$6)^2+(Normalisasi!$H8-Normalisasi!$H$6)^2+(Normalisasi!$I8-Normalisasi!$I$6)^2+(Normalisasi!$J8-Normalisasi!$J$6)^2)</f>
        <v>1.8174857462631784</v>
      </c>
      <c r="S3" s="15" t="str">
        <f>VLOOKUP(Q3,Normalisasi!$A$2:$K$11,11,FALSE)</f>
        <v>Berat</v>
      </c>
      <c r="U3" s="13">
        <f>Normalisasi!$A9</f>
        <v>8</v>
      </c>
      <c r="V3" s="14">
        <f>SQRT((Normalisasi!$B9-Normalisasi!$B$7)^2+(Normalisasi!$C9-Normalisasi!$C$7)^2+(Normalisasi!$D9-Normalisasi!$D$7)^2+(Normalisasi!$E9-Normalisasi!$E$7)^2+(Normalisasi!$F9-Normalisasi!$F$7)^2+(Normalisasi!$G9-Normalisasi!$G$7)^2+(Normalisasi!$H9-Normalisasi!$H$7)^2+(Normalisasi!$I9-Normalisasi!$I$7)^2+(Normalisasi!$J9-Normalisasi!$J$7)^2)</f>
        <v>1.5004930156254739</v>
      </c>
      <c r="W3" s="15" t="str">
        <f>VLOOKUP(U3,Normalisasi!$A$2:$K$11,11,FALSE)</f>
        <v>Ringan</v>
      </c>
      <c r="Y3" s="13">
        <f>Normalisasi!$A5</f>
        <v>4</v>
      </c>
      <c r="Z3" s="14">
        <f>SQRT((Normalisasi!$B5-Normalisasi!$B$8)^2+(Normalisasi!$C5-Normalisasi!$C$8)^2+(Normalisasi!$D5-Normalisasi!$D$8)^2+(Normalisasi!$E5-Normalisasi!$E$8)^2+(Normalisasi!$F5-Normalisasi!$F$8)^2+(Normalisasi!$G5-Normalisasi!$G$8)^2+(Normalisasi!$H5-Normalisasi!$H$8)^2+(Normalisasi!$I5-Normalisasi!$I$8)^2+(Normalisasi!$J5-Normalisasi!$J$8)^2)</f>
        <v>1.3367805536140589</v>
      </c>
      <c r="AA3" s="15" t="str">
        <f>VLOOKUP(Y3,Normalisasi!$A$2:$K$11,11,FALSE)</f>
        <v>Berat</v>
      </c>
      <c r="AC3" s="13">
        <f>Normalisasi!$A10</f>
        <v>9</v>
      </c>
      <c r="AD3" s="14">
        <f>SQRT((Normalisasi!$B10-Normalisasi!$B$9)^2+(Normalisasi!$C10-Normalisasi!$C$9)^2+(Normalisasi!$D10-Normalisasi!$D$9)^2+(Normalisasi!$E10-Normalisasi!$E$9)^2+(Normalisasi!$F10-Normalisasi!$F$9)^2+(Normalisasi!$G10-Normalisasi!$G$9)^2+(Normalisasi!$H10-Normalisasi!$H$9)^2+(Normalisasi!$I10-Normalisasi!$I$9)^2+(Normalisasi!$J10-Normalisasi!$J$9)^2)</f>
        <v>1.120677098794882</v>
      </c>
      <c r="AE3" s="15" t="str">
        <f>VLOOKUP(AC3,Normalisasi!$A$2:$K$11,11,FALSE)</f>
        <v>Berat</v>
      </c>
      <c r="AG3" s="13">
        <f>Normalisasi!$A5</f>
        <v>4</v>
      </c>
      <c r="AH3" s="14">
        <f>SQRT((Normalisasi!$B5-Normalisasi!$B$10)^2+(Normalisasi!$C5-Normalisasi!$C$10)^2+(Normalisasi!$D5-Normalisasi!$D$10)^2+(Normalisasi!$E5-Normalisasi!$E$10)^2+(Normalisasi!$F5-Normalisasi!$F$10)^2+(Normalisasi!$G5-Normalisasi!$G$10)^2+(Normalisasi!$H5-Normalisasi!$H$10)^2+(Normalisasi!$I5-Normalisasi!$I$10)^2+(Normalisasi!$J5-Normalisasi!$J$10)^2)</f>
        <v>0.88712019959006128</v>
      </c>
      <c r="AI3" s="15" t="str">
        <f>VLOOKUP(AG3,Normalisasi!$A$2:$K$11,11,FALSE)</f>
        <v>Berat</v>
      </c>
      <c r="AK3" s="13">
        <f>Normalisasi!$A3</f>
        <v>2</v>
      </c>
      <c r="AL3" s="14">
        <f>SQRT((Normalisasi!$B3-Normalisasi!$B$11)^2+(Normalisasi!$C3-Normalisasi!$C$11)^2+(Normalisasi!$D3-Normalisasi!$D$11)^2+(Normalisasi!$E3-Normalisasi!$E$11)^2+(Normalisasi!$F3-Normalisasi!$F$11)^2+(Normalisasi!$G3-Normalisasi!$G$11)^2+(Normalisasi!$H3-Normalisasi!$H$11)^2+(Normalisasi!$I3-Normalisasi!$I$11)^2+(Normalisasi!$J3-Normalisasi!$J$11)^2)</f>
        <v>1.14564392373896</v>
      </c>
      <c r="AM3" s="15" t="str">
        <f>VLOOKUP(AK3,Normalisasi!$A$2:$K$11,11,FALSE)</f>
        <v>Berat</v>
      </c>
    </row>
    <row r="4" spans="1:39" ht="15.6" thickTop="1" thickBot="1" x14ac:dyDescent="0.35">
      <c r="A4" s="13">
        <f>Normalisasi!$A5</f>
        <v>4</v>
      </c>
      <c r="B4" s="14">
        <f>SQRT((Normalisasi!$B5-Normalisasi!$B$2)^2+(Normalisasi!$C5-Normalisasi!$C$2)^2+(Normalisasi!$D5-Normalisasi!$D$2)^2+(Normalisasi!$E5-Normalisasi!$E$2)^2+(Normalisasi!$F5-Normalisasi!$F$2)^2+(Normalisasi!$G5-Normalisasi!$G$2)^2+(Normalisasi!$H5-Normalisasi!$H$2)^2+(Normalisasi!$I5-Normalisasi!$I$2)^2+(Normalisasi!$J5-Normalisasi!$J$2)^2)</f>
        <v>1.6021666173723896</v>
      </c>
      <c r="C4" s="15" t="str">
        <f>VLOOKUP(A4,Normalisasi!$A$2:$K$11,11,FALSE)</f>
        <v>Berat</v>
      </c>
      <c r="E4" s="13">
        <f>Normalisasi!$A5</f>
        <v>4</v>
      </c>
      <c r="F4" s="14">
        <f>SQRT((Normalisasi!$B5-Normalisasi!$B$3)^2+(Normalisasi!$C5-Normalisasi!$C$3)^2+(Normalisasi!$D5-Normalisasi!$D$3)^2+(Normalisasi!$E5-Normalisasi!$E$3)^2+(Normalisasi!$F5-Normalisasi!$F$3)^2+(Normalisasi!$G5-Normalisasi!$G$3)^2+(Normalisasi!$H5-Normalisasi!$H$3)^2+(Normalisasi!$I5-Normalisasi!$I$3)^2+(Normalisasi!$J5-Normalisasi!$J$3)^2)</f>
        <v>1.3263655461938755</v>
      </c>
      <c r="G4" s="15" t="str">
        <f>VLOOKUP(E4,Normalisasi!$A$2:$K$11,11,FALSE)</f>
        <v>Berat</v>
      </c>
      <c r="I4" s="13">
        <f>Normalisasi!$A9</f>
        <v>8</v>
      </c>
      <c r="J4" s="14">
        <f>SQRT((Normalisasi!$B9-Normalisasi!$B$4)^2+(Normalisasi!$C9-Normalisasi!$C$4)^2+(Normalisasi!$D9-Normalisasi!$D$4)^2+(Normalisasi!$E9-Normalisasi!$E$4)^2+(Normalisasi!$F9-Normalisasi!$F$4)^2+(Normalisasi!$G9-Normalisasi!$G$4)^2+(Normalisasi!$H9-Normalisasi!$H$4)^2+(Normalisasi!$I9-Normalisasi!$I$4)^2+(Normalisasi!$J9-Normalisasi!$J$4)^2)</f>
        <v>1.6770509831248424</v>
      </c>
      <c r="K4" s="15" t="str">
        <f>VLOOKUP(I4,Normalisasi!$A$2:$K$11,11,FALSE)</f>
        <v>Ringan</v>
      </c>
      <c r="M4" s="13">
        <f>Normalisasi!$A3</f>
        <v>2</v>
      </c>
      <c r="N4" s="14">
        <f>SQRT((Normalisasi!$B3-Normalisasi!$B$5)^2+(Normalisasi!$C3-Normalisasi!$C$5)^2+(Normalisasi!$D3-Normalisasi!$D$5)^2+(Normalisasi!$E3-Normalisasi!$E$5)^2+(Normalisasi!$F3-Normalisasi!$F$5)^2+(Normalisasi!$G3-Normalisasi!$G$5)^2+(Normalisasi!$H3-Normalisasi!$H$5)^2+(Normalisasi!$I3-Normalisasi!$I$5)^2+(Normalisasi!$J3-Normalisasi!$J$5)^2)</f>
        <v>1.3263655461938755</v>
      </c>
      <c r="O4" s="15" t="str">
        <f>VLOOKUP(M4,Normalisasi!$A$2:$K$11,11,FALSE)</f>
        <v>Berat</v>
      </c>
      <c r="Q4" s="13">
        <f>Normalisasi!$A5</f>
        <v>4</v>
      </c>
      <c r="R4" s="14">
        <f>SQRT((Normalisasi!$B5-Normalisasi!$B$6)^2+(Normalisasi!$C5-Normalisasi!$C$6)^2+(Normalisasi!$D5-Normalisasi!$D$6)^2+(Normalisasi!$E5-Normalisasi!$E$6)^2+(Normalisasi!$F5-Normalisasi!$F$6)^2+(Normalisasi!$G5-Normalisasi!$G$6)^2+(Normalisasi!$H5-Normalisasi!$H$6)^2+(Normalisasi!$I5-Normalisasi!$I$6)^2+(Normalisasi!$J5-Normalisasi!$J$6)^2)</f>
        <v>2.0003697882993605</v>
      </c>
      <c r="S4" s="15" t="str">
        <f>VLOOKUP(Q4,Normalisasi!$A$2:$K$11,11,FALSE)</f>
        <v>Berat</v>
      </c>
      <c r="U4" s="13">
        <f>Normalisasi!$A5</f>
        <v>4</v>
      </c>
      <c r="V4" s="14">
        <f>SQRT((Normalisasi!$B5-Normalisasi!$B$7)^2+(Normalisasi!$C5-Normalisasi!$C$7)^2+(Normalisasi!$D5-Normalisasi!$D$7)^2+(Normalisasi!$E5-Normalisasi!$E$7)^2+(Normalisasi!$F5-Normalisasi!$F$7)^2+(Normalisasi!$G5-Normalisasi!$G$7)^2+(Normalisasi!$H5-Normalisasi!$H$7)^2+(Normalisasi!$I5-Normalisasi!$I$7)^2+(Normalisasi!$J5-Normalisasi!$J$7)^2)</f>
        <v>1.6600955273005567</v>
      </c>
      <c r="W4" s="15" t="str">
        <f>VLOOKUP(U4,Normalisasi!$A$2:$K$11,11,FALSE)</f>
        <v>Berat</v>
      </c>
      <c r="Y4" s="13">
        <f>Normalisasi!$A11</f>
        <v>10</v>
      </c>
      <c r="Z4" s="14">
        <f>SQRT((Normalisasi!$B11-Normalisasi!$B$8)^2+(Normalisasi!$C11-Normalisasi!$C$8)^2+(Normalisasi!$D11-Normalisasi!$D$8)^2+(Normalisasi!$E11-Normalisasi!$E$8)^2+(Normalisasi!$F11-Normalisasi!$F$8)^2+(Normalisasi!$G11-Normalisasi!$G$8)^2+(Normalisasi!$H11-Normalisasi!$H$8)^2+(Normalisasi!$I11-Normalisasi!$I$8)^2+(Normalisasi!$J11-Normalisasi!$J$8)^2)</f>
        <v>1.5004930156254739</v>
      </c>
      <c r="AA4" s="15" t="str">
        <f>VLOOKUP(Y4,Normalisasi!$A$2:$K$11,11,FALSE)</f>
        <v>Ringan</v>
      </c>
      <c r="AC4" s="13">
        <f>Normalisasi!$A5</f>
        <v>4</v>
      </c>
      <c r="AD4" s="14">
        <f>SQRT((Normalisasi!$B5-Normalisasi!$B$9)^2+(Normalisasi!$C5-Normalisasi!$C$9)^2+(Normalisasi!$D5-Normalisasi!$D$9)^2+(Normalisasi!$E5-Normalisasi!$E$9)^2+(Normalisasi!$F5-Normalisasi!$F$9)^2+(Normalisasi!$G5-Normalisasi!$G$9)^2+(Normalisasi!$H5-Normalisasi!$H$9)^2+(Normalisasi!$I5-Normalisasi!$I$9)^2+(Normalisasi!$J5-Normalisasi!$J$9)^2)</f>
        <v>1.418912826592055</v>
      </c>
      <c r="AE4" s="15" t="str">
        <f>VLOOKUP(AC4,Normalisasi!$A$2:$K$11,11,FALSE)</f>
        <v>Berat</v>
      </c>
      <c r="AG4" s="13">
        <f>Normalisasi!$A10</f>
        <v>9</v>
      </c>
      <c r="AH4" s="14">
        <f>SQRT((Normalisasi!$B9-Normalisasi!$B$10)^2+(Normalisasi!$C9-Normalisasi!$C$10)^2+(Normalisasi!$D9-Normalisasi!$D$10)^2+(Normalisasi!$E9-Normalisasi!$E$10)^2+(Normalisasi!$F9-Normalisasi!$F$10)^2+(Normalisasi!$G9-Normalisasi!$G$10)^2+(Normalisasi!$H9-Normalisasi!$H$10)^2+(Normalisasi!$I9-Normalisasi!$I$10)^2+(Normalisasi!$J9-Normalisasi!$J$10)^2)</f>
        <v>1.120677098794882</v>
      </c>
      <c r="AI4" s="15" t="str">
        <f>VLOOKUP(AG4,Normalisasi!$A$2:$K$11,11,FALSE)</f>
        <v>Berat</v>
      </c>
      <c r="AK4" s="13">
        <f>Normalisasi!$A9</f>
        <v>8</v>
      </c>
      <c r="AL4" s="14">
        <f>SQRT((Normalisasi!$B8-Normalisasi!$B$11)^2+(Normalisasi!$C8-Normalisasi!$C$11)^2+(Normalisasi!$D8-Normalisasi!$D$11)^2+(Normalisasi!$E8-Normalisasi!$E$11)^2+(Normalisasi!$F8-Normalisasi!$F$11)^2+(Normalisasi!$G8-Normalisasi!$G$11)^2+(Normalisasi!$H8-Normalisasi!$H$11)^2+(Normalisasi!$I8-Normalisasi!$I$11)^2+(Normalisasi!$J8-Normalisasi!$J$11)^2)</f>
        <v>1.5004930156254739</v>
      </c>
      <c r="AM4" s="15" t="str">
        <f>VLOOKUP(AK4,Normalisasi!$A$2:$K$11,11,FALSE)</f>
        <v>Ringan</v>
      </c>
    </row>
    <row r="5" spans="1:39" ht="15.6" thickTop="1" thickBot="1" x14ac:dyDescent="0.35">
      <c r="A5" s="13">
        <f>Normalisasi!$A7</f>
        <v>6</v>
      </c>
      <c r="B5" s="14">
        <f>SQRT((Normalisasi!$B7-Normalisasi!$B$2)^2+(Normalisasi!$C7-Normalisasi!$C$2)^2+(Normalisasi!$D7-Normalisasi!$D$2)^2+(Normalisasi!$E7-Normalisasi!$E$2)^2+(Normalisasi!$F7-Normalisasi!$F$2)^2+(Normalisasi!$G7-Normalisasi!$G$2)^2+(Normalisasi!$H7-Normalisasi!$H$2)^2+(Normalisasi!$I7-Normalisasi!$I$2)^2+(Normalisasi!$J7-Normalisasi!$J$2)^2)</f>
        <v>1.7843210964251723</v>
      </c>
      <c r="C5" s="15" t="str">
        <f>VLOOKUP(A5,Normalisasi!$A$2:$K$11,11,FALSE)</f>
        <v>Ringan</v>
      </c>
      <c r="E5" s="13">
        <f>Normalisasi!$A9</f>
        <v>8</v>
      </c>
      <c r="F5" s="14">
        <f>SQRT((Normalisasi!$B9-Normalisasi!$B$3)^2+(Normalisasi!$C9-Normalisasi!$C$3)^2+(Normalisasi!$D9-Normalisasi!$D$3)^2+(Normalisasi!$E9-Normalisasi!$E$3)^2+(Normalisasi!$F9-Normalisasi!$F$3)^2+(Normalisasi!$G9-Normalisasi!$G$3)^2+(Normalisasi!$H9-Normalisasi!$H$3)^2+(Normalisasi!$I9-Normalisasi!$I$3)^2+(Normalisasi!$J9-Normalisasi!$J$3)^2)</f>
        <v>1.5148427379467677</v>
      </c>
      <c r="G5" s="15" t="str">
        <f>VLOOKUP(E5,Normalisasi!$A$2:$K$11,11,FALSE)</f>
        <v>Ringan</v>
      </c>
      <c r="I5" s="13">
        <f>Normalisasi!$A10</f>
        <v>9</v>
      </c>
      <c r="J5" s="14">
        <f>SQRT((Normalisasi!$B10-Normalisasi!$B$4)^2+(Normalisasi!$C10-Normalisasi!$C$4)^2+(Normalisasi!$D10-Normalisasi!$D$4)^2+(Normalisasi!$E10-Normalisasi!$E$4)^2+(Normalisasi!$F10-Normalisasi!$F$4)^2+(Normalisasi!$G10-Normalisasi!$G$4)^2+(Normalisasi!$H10-Normalisasi!$H$4)^2+(Normalisasi!$I10-Normalisasi!$I$4)^2+(Normalisasi!$J10-Normalisasi!$J$4)^2)</f>
        <v>1.7184389847703929</v>
      </c>
      <c r="K5" s="15" t="str">
        <f>VLOOKUP(I5,Normalisasi!$A$2:$K$11,11,FALSE)</f>
        <v>Berat</v>
      </c>
      <c r="M5" s="13">
        <f>Normalisasi!$A8</f>
        <v>7</v>
      </c>
      <c r="N5" s="14">
        <f>SQRT((Normalisasi!$B8-Normalisasi!$B$5)^2+(Normalisasi!$C8-Normalisasi!$C$5)^2+(Normalisasi!$D8-Normalisasi!$D$5)^2+(Normalisasi!$E8-Normalisasi!$E$5)^2+(Normalisasi!$F8-Normalisasi!$F$5)^2+(Normalisasi!$G8-Normalisasi!$G$5)^2+(Normalisasi!$H8-Normalisasi!$H$5)^2+(Normalisasi!$I8-Normalisasi!$I$5)^2+(Normalisasi!$J8-Normalisasi!$J$5)^2)</f>
        <v>1.3367805536140589</v>
      </c>
      <c r="O5" s="15" t="str">
        <f>VLOOKUP(M5,Normalisasi!$A$2:$K$11,11,FALSE)</f>
        <v>Berat</v>
      </c>
      <c r="Q5" s="13">
        <f>Normalisasi!$A9</f>
        <v>8</v>
      </c>
      <c r="R5" s="14">
        <f>SQRT((Normalisasi!$B9-Normalisasi!$B$6)^2+(Normalisasi!$C9-Normalisasi!$C$6)^2+(Normalisasi!$D9-Normalisasi!$D$6)^2+(Normalisasi!$E9-Normalisasi!$E$6)^2+(Normalisasi!$F9-Normalisasi!$F$6)^2+(Normalisasi!$G9-Normalisasi!$G$6)^2+(Normalisasi!$H9-Normalisasi!$H$6)^2+(Normalisasi!$I9-Normalisasi!$I$6)^2+(Normalisasi!$J9-Normalisasi!$J$6)^2)</f>
        <v>2.0059084323700458</v>
      </c>
      <c r="S5" s="15" t="str">
        <f>VLOOKUP(Q5,Normalisasi!$A$2:$K$11,11,FALSE)</f>
        <v>Ringan</v>
      </c>
      <c r="U5" s="13">
        <f>Normalisasi!$A10</f>
        <v>9</v>
      </c>
      <c r="V5" s="14">
        <f>SQRT((Normalisasi!$B10-Normalisasi!$B$7)^2+(Normalisasi!$C10-Normalisasi!$C$7)^2+(Normalisasi!$D10-Normalisasi!$D$7)^2+(Normalisasi!$E10-Normalisasi!$E$7)^2+(Normalisasi!$F10-Normalisasi!$F$7)^2+(Normalisasi!$G10-Normalisasi!$G$7)^2+(Normalisasi!$H10-Normalisasi!$H$7)^2+(Normalisasi!$I10-Normalisasi!$I$7)^2+(Normalisasi!$J10-Normalisasi!$J$7)^2)</f>
        <v>1.7358898609841167</v>
      </c>
      <c r="W5" s="15" t="str">
        <f>VLOOKUP(U5,Normalisasi!$A$2:$K$11,11,FALSE)</f>
        <v>Berat</v>
      </c>
      <c r="Y5" s="13">
        <f>Normalisasi!$A6</f>
        <v>5</v>
      </c>
      <c r="Z5" s="14">
        <f>SQRT((Normalisasi!$B6-Normalisasi!$B$8)^2+(Normalisasi!$C6-Normalisasi!$C$8)^2+(Normalisasi!$D6-Normalisasi!$D$8)^2+(Normalisasi!$E6-Normalisasi!$E$8)^2+(Normalisasi!$F6-Normalisasi!$F$8)^2+(Normalisasi!$G6-Normalisasi!$G$8)^2+(Normalisasi!$H6-Normalisasi!$H$8)^2+(Normalisasi!$I6-Normalisasi!$I$8)^2+(Normalisasi!$J6-Normalisasi!$J$8)^2)</f>
        <v>1.8174857462631784</v>
      </c>
      <c r="AA5" s="15" t="str">
        <f>VLOOKUP(Y5,Normalisasi!$A$2:$K$11,11,FALSE)</f>
        <v>Ringan</v>
      </c>
      <c r="AC5" s="13">
        <f>Normalisasi!$A7</f>
        <v>6</v>
      </c>
      <c r="AD5" s="14">
        <f>SQRT((Normalisasi!$B7-Normalisasi!$B$9)^2+(Normalisasi!$C7-Normalisasi!$C$9)^2+(Normalisasi!$D7-Normalisasi!$D$9)^2+(Normalisasi!$E7-Normalisasi!$E$9)^2+(Normalisasi!$F7-Normalisasi!$F$9)^2+(Normalisasi!$G7-Normalisasi!$G$9)^2+(Normalisasi!$H7-Normalisasi!$H$9)^2+(Normalisasi!$I7-Normalisasi!$I$9)^2+(Normalisasi!$J7-Normalisasi!$J$9)^2)</f>
        <v>1.5004930156254739</v>
      </c>
      <c r="AE5" s="15" t="str">
        <f>VLOOKUP(AC5,Normalisasi!$A$2:$K$11,11,FALSE)</f>
        <v>Ringan</v>
      </c>
      <c r="AG5" s="13">
        <f>Normalisasi!$A2</f>
        <v>1</v>
      </c>
      <c r="AH5" s="14">
        <f>SQRT((Normalisasi!$B2-Normalisasi!$B$10)^2+(Normalisasi!$C2-Normalisasi!$C$10)^2+(Normalisasi!$D2-Normalisasi!$D$10)^2+(Normalisasi!$E2-Normalisasi!$E$10)^2+(Normalisasi!$F2-Normalisasi!$F$10)^2+(Normalisasi!$G2-Normalisasi!$G$10)^2+(Normalisasi!$H2-Normalisasi!$H$10)^2+(Normalisasi!$I2-Normalisasi!$I$10)^2+(Normalisasi!$J2-Normalisasi!$J$10)^2)</f>
        <v>1.4164346021784842</v>
      </c>
      <c r="AI5" s="15" t="str">
        <f>VLOOKUP(AG5,Normalisasi!$A$2:$K$11,11,FALSE)</f>
        <v>Berat</v>
      </c>
      <c r="AK5" s="13">
        <f>Normalisasi!$A5</f>
        <v>4</v>
      </c>
      <c r="AL5" s="14">
        <f>SQRT((Normalisasi!$B5-Normalisasi!$B$11)^2+(Normalisasi!$C5-Normalisasi!$C$11)^2+(Normalisasi!$D5-Normalisasi!$D$11)^2+(Normalisasi!$E5-Normalisasi!$E$11)^2+(Normalisasi!$F5-Normalisasi!$F$11)^2+(Normalisasi!$G5-Normalisasi!$G$11)^2+(Normalisasi!$H5-Normalisasi!$H$11)^2+(Normalisasi!$I5-Normalisasi!$I$11)^2+(Normalisasi!$J5-Normalisasi!$J$11)^2)</f>
        <v>1.7388699316088179</v>
      </c>
      <c r="AM5" s="15" t="str">
        <f>VLOOKUP(AK5,Normalisasi!$A$2:$K$11,11,FALSE)</f>
        <v>Berat</v>
      </c>
    </row>
    <row r="6" spans="1:39" ht="15.6" thickTop="1" thickBot="1" x14ac:dyDescent="0.35">
      <c r="A6" s="13">
        <f>Normalisasi!$A4</f>
        <v>3</v>
      </c>
      <c r="B6" s="14">
        <f>SQRT((Normalisasi!$B4-Normalisasi!$B$2)^2+(Normalisasi!$C4-Normalisasi!$C$2)^2+(Normalisasi!$D4-Normalisasi!$D$2)^2+(Normalisasi!$E4-Normalisasi!$E$2)^2+(Normalisasi!$F4-Normalisasi!$F$2)^2+(Normalisasi!$G4-Normalisasi!$G$2)^2+(Normalisasi!$H4-Normalisasi!$H$2)^2+(Normalisasi!$I4-Normalisasi!$I$2)^2+(Normalisasi!$J4-Normalisasi!$J$2)^2)</f>
        <v>1.8712240084877141</v>
      </c>
      <c r="C6" s="15" t="str">
        <f>VLOOKUP(A6,Normalisasi!$A$2:$K$11,11,FALSE)</f>
        <v>Ringan</v>
      </c>
      <c r="E6" s="13">
        <f>Normalisasi!$A4</f>
        <v>3</v>
      </c>
      <c r="F6" s="14">
        <f>SQRT((Normalisasi!$B4-Normalisasi!$B$3)^2+(Normalisasi!$C4-Normalisasi!$C$3)^2+(Normalisasi!$D4-Normalisasi!$D$3)^2+(Normalisasi!$E4-Normalisasi!$E$3)^2+(Normalisasi!$F4-Normalisasi!$F$3)^2+(Normalisasi!$G4-Normalisasi!$G$3)^2+(Normalisasi!$H4-Normalisasi!$H$3)^2+(Normalisasi!$I4-Normalisasi!$I$3)^2+(Normalisasi!$J4-Normalisasi!$J$3)^2)</f>
        <v>1.5570986523074739</v>
      </c>
      <c r="G6" s="15" t="str">
        <f>VLOOKUP(E6,Normalisasi!$A$2:$K$11,11,FALSE)</f>
        <v>Ringan</v>
      </c>
      <c r="I6" s="13">
        <f>Normalisasi!$A5</f>
        <v>4</v>
      </c>
      <c r="J6" s="14">
        <f>SQRT((Normalisasi!$B5-Normalisasi!$B$4)^2+(Normalisasi!$C5-Normalisasi!$C$4)^2+(Normalisasi!$D5-Normalisasi!$D$4)^2+(Normalisasi!$E5-Normalisasi!$E$4)^2+(Normalisasi!$F5-Normalisasi!$F$4)^2+(Normalisasi!$G5-Normalisasi!$G$4)^2+(Normalisasi!$H5-Normalisasi!$H$4)^2+(Normalisasi!$I5-Normalisasi!$I$4)^2+(Normalisasi!$J5-Normalisasi!$J$4)^2)</f>
        <v>1.8705321522348604</v>
      </c>
      <c r="K6" s="15" t="str">
        <f>VLOOKUP(I6,Normalisasi!$A$2:$K$11,11,FALSE)</f>
        <v>Berat</v>
      </c>
      <c r="M6" s="13">
        <f>Normalisasi!$A9</f>
        <v>8</v>
      </c>
      <c r="N6" s="14">
        <f>SQRT((Normalisasi!$B9-Normalisasi!$B$5)^2+(Normalisasi!$C9-Normalisasi!$C$5)^2+(Normalisasi!$D9-Normalisasi!$D$5)^2+(Normalisasi!$E9-Normalisasi!$E$5)^2+(Normalisasi!$F9-Normalisasi!$F$5)^2+(Normalisasi!$G9-Normalisasi!$G$5)^2+(Normalisasi!$H9-Normalisasi!$H$5)^2+(Normalisasi!$I9-Normalisasi!$I$5)^2+(Normalisasi!$J9-Normalisasi!$J$5)^2)</f>
        <v>1.418912826592055</v>
      </c>
      <c r="O6" s="15" t="str">
        <f>VLOOKUP(M6,Normalisasi!$A$2:$K$11,11,FALSE)</f>
        <v>Ringan</v>
      </c>
      <c r="Q6" s="13">
        <f>Normalisasi!$A11</f>
        <v>10</v>
      </c>
      <c r="R6" s="14">
        <f>SQRT((Normalisasi!$B11-Normalisasi!$B$6)^2+(Normalisasi!$C11-Normalisasi!$C$6)^2+(Normalisasi!$D11-Normalisasi!$D$6)^2+(Normalisasi!$E11-Normalisasi!$E$6)^2+(Normalisasi!$F11-Normalisasi!$F$6)^2+(Normalisasi!$G11-Normalisasi!$G$6)^2+(Normalisasi!$H11-Normalisasi!$H$6)^2+(Normalisasi!$I11-Normalisasi!$I$6)^2+(Normalisasi!$J11-Normalisasi!$J$6)^2)</f>
        <v>2.0092242902475346</v>
      </c>
      <c r="S6" s="15" t="str">
        <f>VLOOKUP(Q6,Normalisasi!$A$2:$K$11,11,FALSE)</f>
        <v>Ringan</v>
      </c>
      <c r="U6" s="13">
        <f>Normalisasi!$A2</f>
        <v>1</v>
      </c>
      <c r="V6" s="14">
        <f>SQRT((Normalisasi!$B2-Normalisasi!$B$7)^2+(Normalisasi!$C2-Normalisasi!$C$7)^2+(Normalisasi!$D2-Normalisasi!$D$7)^2+(Normalisasi!$E2-Normalisasi!$E$7)^2+(Normalisasi!$F2-Normalisasi!$F$7)^2+(Normalisasi!$G2-Normalisasi!$G$7)^2+(Normalisasi!$H2-Normalisasi!$H$7)^2+(Normalisasi!$I2-Normalisasi!$I$7)^2+(Normalisasi!$J2-Normalisasi!$J$7)^2)</f>
        <v>1.7843210964251723</v>
      </c>
      <c r="W6" s="15" t="str">
        <f>VLOOKUP(U6,Normalisasi!$A$2:$K$11,11,FALSE)</f>
        <v>Berat</v>
      </c>
      <c r="Y6" s="13">
        <f>Normalisasi!$A10</f>
        <v>9</v>
      </c>
      <c r="Z6" s="14">
        <f>SQRT((Normalisasi!$B10-Normalisasi!$B$8)^2+(Normalisasi!$C10-Normalisasi!$C$8)^2+(Normalisasi!$D10-Normalisasi!$D$8)^2+(Normalisasi!$E10-Normalisasi!$E$8)^2+(Normalisasi!$F10-Normalisasi!$F$8)^2+(Normalisasi!$G10-Normalisasi!$G$8)^2+(Normalisasi!$H10-Normalisasi!$H$8)^2+(Normalisasi!$I10-Normalisasi!$I$8)^2+(Normalisasi!$J10-Normalisasi!$J$8)^2)</f>
        <v>1.8708286933869707</v>
      </c>
      <c r="AA6" s="15" t="str">
        <f>VLOOKUP(Y6,Normalisasi!$A$2:$K$11,11,FALSE)</f>
        <v>Berat</v>
      </c>
      <c r="AC6" s="13">
        <f>Normalisasi!$A3</f>
        <v>2</v>
      </c>
      <c r="AD6" s="14">
        <f>SQRT((Normalisasi!$B3-Normalisasi!$B$9)^2+(Normalisasi!$C3-Normalisasi!$C$9)^2+(Normalisasi!$D3-Normalisasi!$D$9)^2+(Normalisasi!$E3-Normalisasi!$E$9)^2+(Normalisasi!$F3-Normalisasi!$F$9)^2+(Normalisasi!$G3-Normalisasi!$G$9)^2+(Normalisasi!$H3-Normalisasi!$H$9)^2+(Normalisasi!$I3-Normalisasi!$I$9)^2+(Normalisasi!$J3-Normalisasi!$J$9)^2)</f>
        <v>1.5148427379467677</v>
      </c>
      <c r="AE6" s="15" t="str">
        <f>VLOOKUP(AC6,Normalisasi!$A$2:$K$11,11,FALSE)</f>
        <v>Berat</v>
      </c>
      <c r="AG6" s="13">
        <f>Normalisasi!$A3</f>
        <v>2</v>
      </c>
      <c r="AH6" s="14">
        <f>SQRT((Normalisasi!$B3-Normalisasi!$B$10)^2+(Normalisasi!$C3-Normalisasi!$C$10)^2+(Normalisasi!$D3-Normalisasi!$D$10)^2+(Normalisasi!$E3-Normalisasi!$E$10)^2+(Normalisasi!$F3-Normalisasi!$F$10)^2+(Normalisasi!$G3-Normalisasi!$G$10)^2+(Normalisasi!$H3-Normalisasi!$H$10)^2+(Normalisasi!$I3-Normalisasi!$I$10)^2+(Normalisasi!$J3-Normalisasi!$J$10)^2)</f>
        <v>1.6072367775693779</v>
      </c>
      <c r="AI6" s="15" t="str">
        <f>VLOOKUP(AG6,Normalisasi!$A$2:$K$11,11,FALSE)</f>
        <v>Berat</v>
      </c>
      <c r="AK6" s="13">
        <f>Normalisasi!$A4</f>
        <v>3</v>
      </c>
      <c r="AL6" s="14">
        <f>SQRT((Normalisasi!$B4-Normalisasi!$B$11)^2+(Normalisasi!$C4-Normalisasi!$C$11)^2+(Normalisasi!$D4-Normalisasi!$D$11)^2+(Normalisasi!$E4-Normalisasi!$E$11)^2+(Normalisasi!$F4-Normalisasi!$F$11)^2+(Normalisasi!$G4-Normalisasi!$G$11)^2+(Normalisasi!$H4-Normalisasi!$H$11)^2+(Normalisasi!$I4-Normalisasi!$I$11)^2+(Normalisasi!$J4-Normalisasi!$J$11)^2)</f>
        <v>1.9381142851360755</v>
      </c>
      <c r="AM6" s="15" t="str">
        <f>VLOOKUP(AK6,Normalisasi!$A$2:$K$11,11,FALSE)</f>
        <v>Ringan</v>
      </c>
    </row>
    <row r="7" spans="1:39" ht="15.6" thickTop="1" thickBot="1" x14ac:dyDescent="0.35">
      <c r="A7" s="13">
        <f>Normalisasi!$A9</f>
        <v>8</v>
      </c>
      <c r="B7" s="14">
        <f>SQRT((Normalisasi!$B9-Normalisasi!$B$2)^2+(Normalisasi!$C9-Normalisasi!$C$2)^2+(Normalisasi!$D9-Normalisasi!$D$2)^2+(Normalisasi!$E9-Normalisasi!$E$2)^2+(Normalisasi!$F9-Normalisasi!$F$2)^2+(Normalisasi!$G9-Normalisasi!$G$2)^2+(Normalisasi!$H9-Normalisasi!$H$2)^2+(Normalisasi!$I9-Normalisasi!$I$2)^2+(Normalisasi!$J9-Normalisasi!$J$2)^2)</f>
        <v>1.9676563718376072</v>
      </c>
      <c r="C7" s="15" t="str">
        <f>VLOOKUP(A7,Normalisasi!$A$2:$K$11,11,FALSE)</f>
        <v>Ringan</v>
      </c>
      <c r="E7" s="13">
        <f>Normalisasi!$A10</f>
        <v>9</v>
      </c>
      <c r="F7" s="14">
        <f>SQRT((Normalisasi!$B10-Normalisasi!$B$3)^2+(Normalisasi!$C10-Normalisasi!$C$3)^2+(Normalisasi!$D10-Normalisasi!$D$3)^2+(Normalisasi!$E10-Normalisasi!$E$3)^2+(Normalisasi!$F10-Normalisasi!$F$3)^2+(Normalisasi!$G10-Normalisasi!$G$3)^2+(Normalisasi!$H10-Normalisasi!$H$3)^2+(Normalisasi!$I10-Normalisasi!$I$3)^2+(Normalisasi!$J10-Normalisasi!$J$3)^2)</f>
        <v>1.6072367775693779</v>
      </c>
      <c r="G7" s="15" t="str">
        <f>VLOOKUP(E7,Normalisasi!$A$2:$K$11,11,FALSE)</f>
        <v>Berat</v>
      </c>
      <c r="I7" s="13">
        <f>Normalisasi!$A2</f>
        <v>1</v>
      </c>
      <c r="J7" s="14">
        <f>SQRT((Normalisasi!$B2-Normalisasi!$B$4)^2+(Normalisasi!$C2-Normalisasi!$C$4)^2+(Normalisasi!$D2-Normalisasi!$D$4)^2+(Normalisasi!$E2-Normalisasi!$E$4)^2+(Normalisasi!$F2-Normalisasi!$F$4)^2+(Normalisasi!$G2-Normalisasi!$G$4)^2+(Normalisasi!$H2-Normalisasi!$H$4)^2+(Normalisasi!$I2-Normalisasi!$I$4)^2+(Normalisasi!$J2-Normalisasi!$J$4)^2)</f>
        <v>1.8712240084877141</v>
      </c>
      <c r="K7" s="15" t="str">
        <f>VLOOKUP(I7,Normalisasi!$A$2:$K$11,11,FALSE)</f>
        <v>Berat</v>
      </c>
      <c r="M7" s="13">
        <f>Normalisasi!$A2</f>
        <v>1</v>
      </c>
      <c r="N7" s="14">
        <f>SQRT((Normalisasi!$B2-Normalisasi!$B$5)^2+(Normalisasi!$C2-Normalisasi!$C$5)^2+(Normalisasi!$D2-Normalisasi!$D$5)^2+(Normalisasi!$E2-Normalisasi!$E$5)^2+(Normalisasi!$F2-Normalisasi!$F$5)^2+(Normalisasi!$G2-Normalisasi!$G$5)^2+(Normalisasi!$H2-Normalisasi!$H$5)^2+(Normalisasi!$I2-Normalisasi!$I$5)^2+(Normalisasi!$J2-Normalisasi!$J$5)^2)</f>
        <v>1.6021666173723896</v>
      </c>
      <c r="O7" s="15" t="str">
        <f>VLOOKUP(M7,Normalisasi!$A$2:$K$11,11,FALSE)</f>
        <v>Berat</v>
      </c>
      <c r="Q7" s="13">
        <f>Normalisasi!$A4</f>
        <v>3</v>
      </c>
      <c r="R7" s="14">
        <f>SQRT((Normalisasi!$B4-Normalisasi!$B$6)^2+(Normalisasi!$C4-Normalisasi!$C$6)^2+(Normalisasi!$D4-Normalisasi!$D$6)^2+(Normalisasi!$E4-Normalisasi!$E$6)^2+(Normalisasi!$F4-Normalisasi!$F$6)^2+(Normalisasi!$G4-Normalisasi!$G$6)^2+(Normalisasi!$H4-Normalisasi!$H$6)^2+(Normalisasi!$I4-Normalisasi!$I$6)^2+(Normalisasi!$J4-Normalisasi!$J$6)^2)</f>
        <v>2.0166650365944476</v>
      </c>
      <c r="S7" s="15" t="str">
        <f>VLOOKUP(Q7,Normalisasi!$A$2:$K$11,11,FALSE)</f>
        <v>Ringan</v>
      </c>
      <c r="U7" s="13">
        <f>Normalisasi!$A3</f>
        <v>2</v>
      </c>
      <c r="V7" s="14">
        <f>SQRT((Normalisasi!$B3-Normalisasi!$B$7)^2+(Normalisasi!$C3-Normalisasi!$C$7)^2+(Normalisasi!$D3-Normalisasi!$D$7)^2+(Normalisasi!$E3-Normalisasi!$E$7)^2+(Normalisasi!$F3-Normalisasi!$F$7)^2+(Normalisasi!$G3-Normalisasi!$G$7)^2+(Normalisasi!$H3-Normalisasi!$H$7)^2+(Normalisasi!$I3-Normalisasi!$I$7)^2+(Normalisasi!$J3-Normalisasi!$J$7)^2)</f>
        <v>1.8788176125696117</v>
      </c>
      <c r="W7" s="15" t="str">
        <f>VLOOKUP(U7,Normalisasi!$A$2:$K$11,11,FALSE)</f>
        <v>Berat</v>
      </c>
      <c r="Y7" s="13">
        <f>Normalisasi!$A3</f>
        <v>2</v>
      </c>
      <c r="Z7" s="14">
        <f>SQRT((Normalisasi!$B3-Normalisasi!$B$8)^2+(Normalisasi!$C3-Normalisasi!$C$8)^2+(Normalisasi!$D3-Normalisasi!$D$8)^2+(Normalisasi!$E3-Normalisasi!$E$8)^2+(Normalisasi!$F3-Normalisasi!$F$8)^2+(Normalisasi!$G3-Normalisasi!$G$8)^2+(Normalisasi!$H3-Normalisasi!$H$8)^2+(Normalisasi!$I3-Normalisasi!$I$8)^2+(Normalisasi!$J3-Normalisasi!$J$8)^2)</f>
        <v>1.8929368872658163</v>
      </c>
      <c r="AA7" s="15" t="str">
        <f>VLOOKUP(Y7,Normalisasi!$A$2:$K$11,11,FALSE)</f>
        <v>Berat</v>
      </c>
      <c r="AC7" s="13">
        <f>Normalisasi!$A4</f>
        <v>3</v>
      </c>
      <c r="AD7" s="14">
        <f>SQRT((Normalisasi!$B4-Normalisasi!$B$9)^2+(Normalisasi!$C4-Normalisasi!$C$9)^2+(Normalisasi!$D4-Normalisasi!$D$9)^2+(Normalisasi!$E4-Normalisasi!$E$9)^2+(Normalisasi!$F4-Normalisasi!$F$9)^2+(Normalisasi!$G4-Normalisasi!$G$9)^2+(Normalisasi!$H4-Normalisasi!$H$9)^2+(Normalisasi!$I4-Normalisasi!$I$9)^2+(Normalisasi!$J4-Normalisasi!$J$9)^2)</f>
        <v>1.6770509831248424</v>
      </c>
      <c r="AE7" s="15" t="str">
        <f>VLOOKUP(AC7,Normalisasi!$A$2:$K$11,11,FALSE)</f>
        <v>Ringan</v>
      </c>
      <c r="AG7" s="13">
        <f>Normalisasi!$A4</f>
        <v>3</v>
      </c>
      <c r="AH7" s="14">
        <f>SQRT((Normalisasi!$B4-Normalisasi!$B$10)^2+(Normalisasi!$C4-Normalisasi!$C$10)^2+(Normalisasi!$D4-Normalisasi!$D$10)^2+(Normalisasi!$E4-Normalisasi!$E$10)^2+(Normalisasi!$F4-Normalisasi!$F$10)^2+(Normalisasi!$G4-Normalisasi!$G$10)^2+(Normalisasi!$H4-Normalisasi!$H$10)^2+(Normalisasi!$I4-Normalisasi!$I$10)^2+(Normalisasi!$J4-Normalisasi!$J$10)^2)</f>
        <v>1.7184389847703929</v>
      </c>
      <c r="AI7" s="15" t="str">
        <f>VLOOKUP(AG7,Normalisasi!$A$2:$K$11,11,FALSE)</f>
        <v>Ringan</v>
      </c>
      <c r="AK7" s="13">
        <f>Normalisasi!$A10</f>
        <v>9</v>
      </c>
      <c r="AL7" s="14">
        <f>SQRT((Normalisasi!$B9-Normalisasi!$B$11)^2+(Normalisasi!$C9-Normalisasi!$C$11)^2+(Normalisasi!$D9-Normalisasi!$D$11)^2+(Normalisasi!$E9-Normalisasi!$E$11)^2+(Normalisasi!$F9-Normalisasi!$F$11)^2+(Normalisasi!$G9-Normalisasi!$G$11)^2+(Normalisasi!$H9-Normalisasi!$H$11)^2+(Normalisasi!$I9-Normalisasi!$I$11)^2+(Normalisasi!$J9-Normalisasi!$J$11)^2)</f>
        <v>2.0003697882993605</v>
      </c>
      <c r="AM7" s="15" t="str">
        <f>VLOOKUP(AK7,Normalisasi!$A$2:$K$11,11,FALSE)</f>
        <v>Berat</v>
      </c>
    </row>
    <row r="8" spans="1:39" ht="14.4" customHeight="1" thickTop="1" thickBot="1" x14ac:dyDescent="0.35">
      <c r="A8" s="13">
        <f>Normalisasi!$A3</f>
        <v>2</v>
      </c>
      <c r="B8" s="14">
        <f>SQRT((Normalisasi!$B3-Normalisasi!$B$2)^2+(Normalisasi!$C3-Normalisasi!$C$2)^2+(Normalisasi!$D3-Normalisasi!$D$2)^2+(Normalisasi!$E3-Normalisasi!$E$2)^2+(Normalisasi!$F3-Normalisasi!$F$2)^2+(Normalisasi!$G3-Normalisasi!$G$2)^2+(Normalisasi!$H3-Normalisasi!$H$2)^2+(Normalisasi!$I3-Normalisasi!$I$2)^2+(Normalisasi!$J3-Normalisasi!$J$2)^2)</f>
        <v>2</v>
      </c>
      <c r="C8" s="15" t="str">
        <f>VLOOKUP(A8,Normalisasi!$A$2:$K$11,11,FALSE)</f>
        <v>Berat</v>
      </c>
      <c r="D8" s="9"/>
      <c r="E8" s="13">
        <f>Normalisasi!$A7</f>
        <v>6</v>
      </c>
      <c r="F8" s="14">
        <f>SQRT((Normalisasi!$B7-Normalisasi!$B$3)^2+(Normalisasi!$C7-Normalisasi!$C$3)^2+(Normalisasi!$D7-Normalisasi!$D$3)^2+(Normalisasi!$E7-Normalisasi!$E$3)^2+(Normalisasi!$F7-Normalisasi!$F$3)^2+(Normalisasi!$G7-Normalisasi!$G$3)^2+(Normalisasi!$H7-Normalisasi!$H$3)^2+(Normalisasi!$I7-Normalisasi!$I$3)^2+(Normalisasi!$J7-Normalisasi!$J$3)^2)</f>
        <v>1.8788176125696117</v>
      </c>
      <c r="G8" s="15" t="str">
        <f>VLOOKUP(E8,Normalisasi!$A$2:$K$11,11,FALSE)</f>
        <v>Ringan</v>
      </c>
      <c r="H8" s="8"/>
      <c r="I8" s="13">
        <f>Normalisasi!$A11</f>
        <v>10</v>
      </c>
      <c r="J8" s="14">
        <f>SQRT((Normalisasi!$B11-Normalisasi!$B$4)^2+(Normalisasi!$C11-Normalisasi!$C$4)^2+(Normalisasi!$D11-Normalisasi!$D$4)^2+(Normalisasi!$E11-Normalisasi!$E$4)^2+(Normalisasi!$F11-Normalisasi!$F$4)^2+(Normalisasi!$G11-Normalisasi!$G$4)^2+(Normalisasi!$H11-Normalisasi!$H$4)^2+(Normalisasi!$I11-Normalisasi!$I$4)^2+(Normalisasi!$J11-Normalisasi!$J$4)^2)</f>
        <v>1.9381142851360755</v>
      </c>
      <c r="K8" s="15" t="str">
        <f>VLOOKUP(I8,Normalisasi!$A$2:$K$11,11,FALSE)</f>
        <v>Ringan</v>
      </c>
      <c r="L8" s="8"/>
      <c r="M8" s="13">
        <f>Normalisasi!$A7</f>
        <v>6</v>
      </c>
      <c r="N8" s="14">
        <f>SQRT((Normalisasi!$B7-Normalisasi!$B$5)^2+(Normalisasi!$C7-Normalisasi!$C$5)^2+(Normalisasi!$D7-Normalisasi!$D$5)^2+(Normalisasi!$E7-Normalisasi!$E$5)^2+(Normalisasi!$F7-Normalisasi!$F$5)^2+(Normalisasi!$G7-Normalisasi!$G$5)^2+(Normalisasi!$H7-Normalisasi!$H$5)^2+(Normalisasi!$I7-Normalisasi!$I$5)^2+(Normalisasi!$J7-Normalisasi!$J$5)^2)</f>
        <v>1.6600955273005567</v>
      </c>
      <c r="O8" s="15" t="str">
        <f>VLOOKUP(M8,Normalisasi!$A$2:$K$11,11,FALSE)</f>
        <v>Ringan</v>
      </c>
      <c r="P8" s="8"/>
      <c r="Q8" s="13">
        <f>Normalisasi!$A3</f>
        <v>2</v>
      </c>
      <c r="R8" s="14">
        <f>SQRT((Normalisasi!$B3-Normalisasi!$B$6)^2+(Normalisasi!$C3-Normalisasi!$C$6)^2+(Normalisasi!$D3-Normalisasi!$D$6)^2+(Normalisasi!$E3-Normalisasi!$E$6)^2+(Normalisasi!$F3-Normalisasi!$F$6)^2+(Normalisasi!$G3-Normalisasi!$G$6)^2+(Normalisasi!$H3-Normalisasi!$H$6)^2+(Normalisasi!$I3-Normalisasi!$I$6)^2+(Normalisasi!$J3-Normalisasi!$J$6)^2)</f>
        <v>2.0623599109677397</v>
      </c>
      <c r="S8" s="15" t="str">
        <f>VLOOKUP(Q8,Normalisasi!$A$2:$K$11,11,FALSE)</f>
        <v>Berat</v>
      </c>
      <c r="U8" s="13">
        <f>Normalisasi!$A4</f>
        <v>3</v>
      </c>
      <c r="V8" s="14">
        <f>SQRT((Normalisasi!$B4-Normalisasi!$B$7)^2+(Normalisasi!$C4-Normalisasi!$C$7)^2+(Normalisasi!$D4-Normalisasi!$D$7)^2+(Normalisasi!$E4-Normalisasi!$E$7)^2+(Normalisasi!$F4-Normalisasi!$F$7)^2+(Normalisasi!$G4-Normalisasi!$G$7)^2+(Normalisasi!$H4-Normalisasi!$H$7)^2+(Normalisasi!$I4-Normalisasi!$I$7)^2+(Normalisasi!$J4-Normalisasi!$J$7)^2)</f>
        <v>2.0301900397827626</v>
      </c>
      <c r="W8" s="15" t="str">
        <f>VLOOKUP(U8,Normalisasi!$A$2:$K$11,11,FALSE)</f>
        <v>Ringan</v>
      </c>
      <c r="Y8" s="13">
        <f>Normalisasi!$A9</f>
        <v>8</v>
      </c>
      <c r="Z8" s="14">
        <f>SQRT((Normalisasi!$B9-Normalisasi!$B$8)^2+(Normalisasi!$C9-Normalisasi!$C$8)^2+(Normalisasi!$D9-Normalisasi!$D$8)^2+(Normalisasi!$E9-Normalisasi!$E$8)^2+(Normalisasi!$F9-Normalisasi!$F$8)^2+(Normalisasi!$G9-Normalisasi!$G$8)^2+(Normalisasi!$H9-Normalisasi!$H$8)^2+(Normalisasi!$I9-Normalisasi!$I$8)^2+(Normalisasi!$J9-Normalisasi!$J$8)^2)</f>
        <v>2.0629874356775209</v>
      </c>
      <c r="AA8" s="15" t="str">
        <f>VLOOKUP(Y8,Normalisasi!$A$2:$K$11,11,FALSE)</f>
        <v>Ringan</v>
      </c>
      <c r="AC8" s="13">
        <f>Normalisasi!$A2</f>
        <v>1</v>
      </c>
      <c r="AD8" s="14">
        <f>SQRT((Normalisasi!$B2-Normalisasi!$B$9)^2+(Normalisasi!$C2-Normalisasi!$C$9)^2+(Normalisasi!$D2-Normalisasi!$D$9)^2+(Normalisasi!$E2-Normalisasi!$E$9)^2+(Normalisasi!$F2-Normalisasi!$F$9)^2+(Normalisasi!$G2-Normalisasi!$G$9)^2+(Normalisasi!$H2-Normalisasi!$H$9)^2+(Normalisasi!$I2-Normalisasi!$I$9)^2+(Normalisasi!$J2-Normalisasi!$J$9)^2)</f>
        <v>1.9676563718376072</v>
      </c>
      <c r="AE8" s="15" t="str">
        <f>VLOOKUP(AC8,Normalisasi!$A$2:$K$11,11,FALSE)</f>
        <v>Berat</v>
      </c>
      <c r="AG8" s="13">
        <f>Normalisasi!$A7</f>
        <v>6</v>
      </c>
      <c r="AH8" s="14">
        <f>SQRT((Normalisasi!$B7-Normalisasi!$B$10)^2+(Normalisasi!$C7-Normalisasi!$C$10)^2+(Normalisasi!$D7-Normalisasi!$D$10)^2+(Normalisasi!$E7-Normalisasi!$E$10)^2+(Normalisasi!$F7-Normalisasi!$F$10)^2+(Normalisasi!$G7-Normalisasi!$G$10)^2+(Normalisasi!$H7-Normalisasi!$H$10)^2+(Normalisasi!$I7-Normalisasi!$I$10)^2+(Normalisasi!$J7-Normalisasi!$J$10)^2)</f>
        <v>1.7358898609841167</v>
      </c>
      <c r="AI8" s="15" t="str">
        <f>VLOOKUP(AG8,Normalisasi!$A$2:$K$11,11,FALSE)</f>
        <v>Ringan</v>
      </c>
      <c r="AK8" s="13">
        <f>Normalisasi!$A6</f>
        <v>5</v>
      </c>
      <c r="AL8" s="14">
        <f>SQRT((Normalisasi!$B6-Normalisasi!$B$11)^2+(Normalisasi!$C6-Normalisasi!$C$11)^2+(Normalisasi!$D6-Normalisasi!$D$11)^2+(Normalisasi!$E6-Normalisasi!$E$11)^2+(Normalisasi!$F6-Normalisasi!$F$11)^2+(Normalisasi!$G6-Normalisasi!$G$11)^2+(Normalisasi!$H6-Normalisasi!$H$11)^2+(Normalisasi!$I6-Normalisasi!$I$11)^2+(Normalisasi!$J6-Normalisasi!$J$11)^2)</f>
        <v>2.0092242902475346</v>
      </c>
      <c r="AM8" s="15" t="str">
        <f>VLOOKUP(AK8,Normalisasi!$A$2:$K$11,11,FALSE)</f>
        <v>Ringan</v>
      </c>
    </row>
    <row r="9" spans="1:39" ht="15.6" thickTop="1" thickBot="1" x14ac:dyDescent="0.35">
      <c r="A9" s="13">
        <f>Normalisasi!$A11</f>
        <v>10</v>
      </c>
      <c r="B9" s="14">
        <f>SQRT((Normalisasi!$B11-Normalisasi!$B$2)^2+(Normalisasi!$C11-Normalisasi!$C$2)^2+(Normalisasi!$D11-Normalisasi!$D$2)^2+(Normalisasi!$E11-Normalisasi!$E$2)^2+(Normalisasi!$F11-Normalisasi!$F$2)^2+(Normalisasi!$G11-Normalisasi!$G$2)^2+(Normalisasi!$H11-Normalisasi!$H$2)^2+(Normalisasi!$I11-Normalisasi!$I$2)^2+(Normalisasi!$J11-Normalisasi!$J$2)^2)</f>
        <v>2.1937410968480306</v>
      </c>
      <c r="C9" s="15" t="str">
        <f>VLOOKUP(A9,Normalisasi!$A$2:$K$11,11,FALSE)</f>
        <v>Ringan</v>
      </c>
      <c r="D9" s="7"/>
      <c r="E9" s="13">
        <f>Normalisasi!$A8</f>
        <v>7</v>
      </c>
      <c r="F9" s="14">
        <f>SQRT((Normalisasi!$B8-Normalisasi!$B$3)^2+(Normalisasi!$C8-Normalisasi!$C$3)^2+(Normalisasi!$D8-Normalisasi!$D$3)^2+(Normalisasi!$E8-Normalisasi!$E$3)^2+(Normalisasi!$F8-Normalisasi!$F$3)^2+(Normalisasi!$G8-Normalisasi!$G$3)^2+(Normalisasi!$H8-Normalisasi!$H$3)^2+(Normalisasi!$I8-Normalisasi!$I$3)^2+(Normalisasi!$J8-Normalisasi!$J$3)^2)</f>
        <v>1.8929368872658163</v>
      </c>
      <c r="G9" s="15" t="str">
        <f>VLOOKUP(E9,Normalisasi!$A$2:$K$11,11,FALSE)</f>
        <v>Berat</v>
      </c>
      <c r="H9" s="8"/>
      <c r="I9" s="13">
        <f>Normalisasi!$A6</f>
        <v>5</v>
      </c>
      <c r="J9" s="14">
        <f>SQRT((Normalisasi!$B6-Normalisasi!$B$4)^2+(Normalisasi!$C6-Normalisasi!$C$4)^2+(Normalisasi!$D6-Normalisasi!$D$4)^2+(Normalisasi!$E6-Normalisasi!$E$4)^2+(Normalisasi!$F6-Normalisasi!$F$4)^2+(Normalisasi!$G6-Normalisasi!$G$4)^2+(Normalisasi!$H6-Normalisasi!$H$4)^2+(Normalisasi!$I6-Normalisasi!$I$4)^2+(Normalisasi!$J6-Normalisasi!$J$4)^2)</f>
        <v>2.0166650365944476</v>
      </c>
      <c r="K9" s="15" t="str">
        <f>VLOOKUP(I9,Normalisasi!$A$2:$K$11,11,FALSE)</f>
        <v>Ringan</v>
      </c>
      <c r="L9" s="8"/>
      <c r="M9" s="13">
        <f>Normalisasi!$A11</f>
        <v>10</v>
      </c>
      <c r="N9" s="14">
        <f>SQRT((Normalisasi!$B11-Normalisasi!$B$5)^2+(Normalisasi!$C11-Normalisasi!$C$5)^2+(Normalisasi!$D11-Normalisasi!$D$5)^2+(Normalisasi!$E11-Normalisasi!$E$5)^2+(Normalisasi!$F11-Normalisasi!$F$5)^2+(Normalisasi!$G11-Normalisasi!$G$5)^2+(Normalisasi!$H11-Normalisasi!$H$5)^2+(Normalisasi!$I11-Normalisasi!$I$5)^2+(Normalisasi!$J11-Normalisasi!$J$5)^2)</f>
        <v>1.7388699316088179</v>
      </c>
      <c r="O9" s="15" t="str">
        <f>VLOOKUP(M9,Normalisasi!$A$2:$K$11,11,FALSE)</f>
        <v>Ringan</v>
      </c>
      <c r="P9" s="8"/>
      <c r="Q9" s="13">
        <f>Normalisasi!$A7</f>
        <v>6</v>
      </c>
      <c r="R9" s="14">
        <f>SQRT((Normalisasi!$B7-Normalisasi!$B$6)^2+(Normalisasi!$C7-Normalisasi!$C$6)^2+(Normalisasi!$D7-Normalisasi!$D$6)^2+(Normalisasi!$E7-Normalisasi!$E$6)^2+(Normalisasi!$F7-Normalisasi!$F$6)^2+(Normalisasi!$G7-Normalisasi!$G$6)^2+(Normalisasi!$H7-Normalisasi!$H$6)^2+(Normalisasi!$I7-Normalisasi!$I$6)^2+(Normalisasi!$J7-Normalisasi!$J$6)^2)</f>
        <v>2.0647793125337768</v>
      </c>
      <c r="S9" s="15" t="str">
        <f>VLOOKUP(Q9,Normalisasi!$A$2:$K$11,11,FALSE)</f>
        <v>Ringan</v>
      </c>
      <c r="U9" s="13">
        <f>Normalisasi!$A6</f>
        <v>5</v>
      </c>
      <c r="V9" s="14">
        <f>SQRT((Normalisasi!$B6-Normalisasi!$B$7)^2+(Normalisasi!$C6-Normalisasi!$C$7)^2+(Normalisasi!$D6-Normalisasi!$D$7)^2+(Normalisasi!$E6-Normalisasi!$E$7)^2+(Normalisasi!$F6-Normalisasi!$F$7)^2+(Normalisasi!$G6-Normalisasi!$G$7)^2+(Normalisasi!$H6-Normalisasi!$H$7)^2+(Normalisasi!$I6-Normalisasi!$I$7)^2+(Normalisasi!$J6-Normalisasi!$J$7)^2)</f>
        <v>2.0647793125337768</v>
      </c>
      <c r="W9" s="15" t="str">
        <f>VLOOKUP(U9,Normalisasi!$A$2:$K$11,11,FALSE)</f>
        <v>Ringan</v>
      </c>
      <c r="Y9" s="13">
        <f>Normalisasi!$A2</f>
        <v>1</v>
      </c>
      <c r="Z9" s="14">
        <f>SQRT((Normalisasi!$B2-Normalisasi!$B$8)^2+(Normalisasi!$C2-Normalisasi!$C$8)^2+(Normalisasi!$D2-Normalisasi!$D$8)^2+(Normalisasi!$E2-Normalisasi!$E$8)^2+(Normalisasi!$F2-Normalisasi!$F$8)^2+(Normalisasi!$G2-Normalisasi!$G$8)^2+(Normalisasi!$H2-Normalisasi!$H$8)^2+(Normalisasi!$I2-Normalisasi!$I$8)^2+(Normalisasi!$J2-Normalisasi!$J$8)^2)</f>
        <v>2.2374733478297615</v>
      </c>
      <c r="AA9" s="15" t="str">
        <f>VLOOKUP(Y9,Normalisasi!$A$2:$K$11,11,FALSE)</f>
        <v>Berat</v>
      </c>
      <c r="AC9" s="13">
        <f>Normalisasi!$A11</f>
        <v>10</v>
      </c>
      <c r="AD9" s="14">
        <f>SQRT((Normalisasi!$B11-Normalisasi!$B$9)^2+(Normalisasi!$C11-Normalisasi!$C$9)^2+(Normalisasi!$D11-Normalisasi!$D$9)^2+(Normalisasi!$E11-Normalisasi!$E$9)^2+(Normalisasi!$F11-Normalisasi!$F$9)^2+(Normalisasi!$G11-Normalisasi!$G$9)^2+(Normalisasi!$H11-Normalisasi!$H$9)^2+(Normalisasi!$I11-Normalisasi!$I$9)^2+(Normalisasi!$J11-Normalisasi!$J$9)^2)</f>
        <v>2.0003697882993605</v>
      </c>
      <c r="AE9" s="15" t="str">
        <f>VLOOKUP(AC9,Normalisasi!$A$2:$K$11,11,FALSE)</f>
        <v>Ringan</v>
      </c>
      <c r="AG9" s="13">
        <f>Normalisasi!$A9</f>
        <v>8</v>
      </c>
      <c r="AH9" s="14">
        <f>SQRT((Normalisasi!$B8-Normalisasi!$B$10)^2+(Normalisasi!$C8-Normalisasi!$C$10)^2+(Normalisasi!$D8-Normalisasi!$D$10)^2+(Normalisasi!$E8-Normalisasi!$E$10)^2+(Normalisasi!$F8-Normalisasi!$F$10)^2+(Normalisasi!$G8-Normalisasi!$G$10)^2+(Normalisasi!$H8-Normalisasi!$H$10)^2+(Normalisasi!$I8-Normalisasi!$I$10)^2+(Normalisasi!$J8-Normalisasi!$J$10)^2)</f>
        <v>1.8708286933869707</v>
      </c>
      <c r="AI9" s="15" t="str">
        <f>VLOOKUP(AG9,Normalisasi!$A$2:$K$11,11,FALSE)</f>
        <v>Ringan</v>
      </c>
      <c r="AK9" s="13">
        <f>Normalisasi!$A11</f>
        <v>10</v>
      </c>
      <c r="AL9" s="14">
        <f>SQRT((Normalisasi!$B10-Normalisasi!$B$11)^2+(Normalisasi!$C10-Normalisasi!$C$11)^2+(Normalisasi!$D10-Normalisasi!$D$11)^2+(Normalisasi!$E10-Normalisasi!$E$11)^2+(Normalisasi!$F10-Normalisasi!$F$11)^2+(Normalisasi!$G10-Normalisasi!$G$11)^2+(Normalisasi!$H10-Normalisasi!$H$11)^2+(Normalisasi!$I10-Normalisasi!$I$11)^2+(Normalisasi!$J10-Normalisasi!$J$11)^2)</f>
        <v>2.0619115621046475</v>
      </c>
      <c r="AM9" s="15" t="str">
        <f>VLOOKUP(AK9,Normalisasi!$A$2:$K$11,11,FALSE)</f>
        <v>Ringan</v>
      </c>
    </row>
    <row r="10" spans="1:39" ht="15.6" thickTop="1" thickBot="1" x14ac:dyDescent="0.35">
      <c r="A10" s="13">
        <f>Normalisasi!$A8</f>
        <v>7</v>
      </c>
      <c r="B10" s="14">
        <f>SQRT((Normalisasi!$B8-Normalisasi!$B$2)^2+(Normalisasi!$C8-Normalisasi!$C$2)^2+(Normalisasi!$D8-Normalisasi!$D$2)^2+(Normalisasi!$E8-Normalisasi!$E$2)^2+(Normalisasi!$F8-Normalisasi!$F$2)^2+(Normalisasi!$G8-Normalisasi!$G$2)^2+(Normalisasi!$H8-Normalisasi!$H$2)^2+(Normalisasi!$I8-Normalisasi!$I$2)^2+(Normalisasi!$J8-Normalisasi!$J$2)^2)</f>
        <v>2.2374733478297615</v>
      </c>
      <c r="C10" s="15" t="str">
        <f>VLOOKUP(A10,Normalisasi!$A$2:$K$11,11,FALSE)</f>
        <v>Berat</v>
      </c>
      <c r="D10" s="7"/>
      <c r="E10" s="13">
        <f>Normalisasi!$A2</f>
        <v>1</v>
      </c>
      <c r="F10" s="14">
        <f>SQRT((Normalisasi!$B2-Normalisasi!$B$3)^2+(Normalisasi!$C2-Normalisasi!$C$3)^2+(Normalisasi!$D2-Normalisasi!$D$3)^2+(Normalisasi!$E2-Normalisasi!$E$3)^2+(Normalisasi!$F2-Normalisasi!$F$3)^2+(Normalisasi!$G2-Normalisasi!$G$3)^2+(Normalisasi!$H2-Normalisasi!$H$3)^2+(Normalisasi!$I2-Normalisasi!$I$3)^2+(Normalisasi!$J2-Normalisasi!$J$3)^2)</f>
        <v>2</v>
      </c>
      <c r="G10" s="15" t="str">
        <f>VLOOKUP(E10,Normalisasi!$A$2:$K$11,11,FALSE)</f>
        <v>Berat</v>
      </c>
      <c r="H10" s="8"/>
      <c r="I10" s="13">
        <f>Normalisasi!$A7</f>
        <v>6</v>
      </c>
      <c r="J10" s="14">
        <f>SQRT((Normalisasi!$B7-Normalisasi!$B$4)^2+(Normalisasi!$C7-Normalisasi!$C$4)^2+(Normalisasi!$D7-Normalisasi!$D$4)^2+(Normalisasi!$E7-Normalisasi!$E$4)^2+(Normalisasi!$F7-Normalisasi!$F$4)^2+(Normalisasi!$G7-Normalisasi!$G$4)^2+(Normalisasi!$H7-Normalisasi!$H$4)^2+(Normalisasi!$I7-Normalisasi!$I$4)^2+(Normalisasi!$J7-Normalisasi!$J$4)^2)</f>
        <v>2.0301900397827626</v>
      </c>
      <c r="K10" s="15" t="str">
        <f>VLOOKUP(I10,Normalisasi!$A$2:$K$11,11,FALSE)</f>
        <v>Ringan</v>
      </c>
      <c r="L10" s="8"/>
      <c r="M10" s="13">
        <f>Normalisasi!$A4</f>
        <v>3</v>
      </c>
      <c r="N10" s="14">
        <f>SQRT((Normalisasi!$B4-Normalisasi!$B$5)^2+(Normalisasi!$C4-Normalisasi!$C$5)^2+(Normalisasi!$D4-Normalisasi!$D$5)^2+(Normalisasi!$E4-Normalisasi!$E$5)^2+(Normalisasi!$F4-Normalisasi!$F$5)^2+(Normalisasi!$G4-Normalisasi!$G$5)^2+(Normalisasi!$H4-Normalisasi!$H$5)^2+(Normalisasi!$I4-Normalisasi!$I$5)^2+(Normalisasi!$J4-Normalisasi!$J$5)^2)</f>
        <v>1.8705321522348604</v>
      </c>
      <c r="O10" s="15" t="str">
        <f>VLOOKUP(M10,Normalisasi!$A$2:$K$11,11,FALSE)</f>
        <v>Ringan</v>
      </c>
      <c r="P10" s="8"/>
      <c r="Q10" s="13">
        <f>Normalisasi!$A10</f>
        <v>9</v>
      </c>
      <c r="R10" s="14">
        <f>SQRT((Normalisasi!$B10-Normalisasi!$B$6)^2+(Normalisasi!$C10-Normalisasi!$C$6)^2+(Normalisasi!$D10-Normalisasi!$D$6)^2+(Normalisasi!$E10-Normalisasi!$E$6)^2+(Normalisasi!$F10-Normalisasi!$F$6)^2+(Normalisasi!$G10-Normalisasi!$G$6)^2+(Normalisasi!$H10-Normalisasi!$H$6)^2+(Normalisasi!$I10-Normalisasi!$I$6)^2+(Normalisasi!$J10-Normalisasi!$J$6)^2)</f>
        <v>2.3028795969111848</v>
      </c>
      <c r="S10" s="15" t="str">
        <f>VLOOKUP(Q10,Normalisasi!$A$2:$K$11,11,FALSE)</f>
        <v>Berat</v>
      </c>
      <c r="U10" s="13">
        <f>Normalisasi!$A11</f>
        <v>10</v>
      </c>
      <c r="V10" s="14">
        <f>SQRT((Normalisasi!$B11-Normalisasi!$B$7)^2+(Normalisasi!$C11-Normalisasi!$C$7)^2+(Normalisasi!$D11-Normalisasi!$D$7)^2+(Normalisasi!$E11-Normalisasi!$E$7)^2+(Normalisasi!$F11-Normalisasi!$F$7)^2+(Normalisasi!$G11-Normalisasi!$G$7)^2+(Normalisasi!$H11-Normalisasi!$H$7)^2+(Normalisasi!$I11-Normalisasi!$I$7)^2+(Normalisasi!$J11-Normalisasi!$J$7)^2)</f>
        <v>2.2925787139732661</v>
      </c>
      <c r="W10" s="15" t="str">
        <f>VLOOKUP(U10,Normalisasi!$A$2:$K$11,11,FALSE)</f>
        <v>Ringan</v>
      </c>
      <c r="Y10" s="13">
        <f>Normalisasi!$A7</f>
        <v>6</v>
      </c>
      <c r="Z10" s="14">
        <f>SQRT((Normalisasi!$B7-Normalisasi!$B$8)^2+(Normalisasi!$C7-Normalisasi!$C$8)^2+(Normalisasi!$D7-Normalisasi!$D$8)^2+(Normalisasi!$E7-Normalisasi!$E$8)^2+(Normalisasi!$F7-Normalisasi!$F$8)^2+(Normalisasi!$G7-Normalisasi!$G$8)^2+(Normalisasi!$H7-Normalisasi!$H$8)^2+(Normalisasi!$I7-Normalisasi!$I$8)^2+(Normalisasi!$J7-Normalisasi!$J$8)^2)</f>
        <v>2.3480446353226454</v>
      </c>
      <c r="AA10" s="15" t="str">
        <f>VLOOKUP(Y10,Normalisasi!$A$2:$K$11,11,FALSE)</f>
        <v>Ringan</v>
      </c>
      <c r="AC10" s="13">
        <f>Normalisasi!$A6</f>
        <v>5</v>
      </c>
      <c r="AD10" s="14">
        <f>SQRT((Normalisasi!$B6-Normalisasi!$B$9)^2+(Normalisasi!$C6-Normalisasi!$C$9)^2+(Normalisasi!$D6-Normalisasi!$D$9)^2+(Normalisasi!$E6-Normalisasi!$E$9)^2+(Normalisasi!$F6-Normalisasi!$F$9)^2+(Normalisasi!$G6-Normalisasi!$G$9)^2+(Normalisasi!$H6-Normalisasi!$H$9)^2+(Normalisasi!$I6-Normalisasi!$I$9)^2+(Normalisasi!$J6-Normalisasi!$J$9)^2)</f>
        <v>2.0059084323700458</v>
      </c>
      <c r="AE10" s="15" t="str">
        <f>VLOOKUP(AC10,Normalisasi!$A$2:$K$11,11,FALSE)</f>
        <v>Ringan</v>
      </c>
      <c r="AG10" s="13">
        <f>Normalisasi!$A11</f>
        <v>10</v>
      </c>
      <c r="AH10" s="14">
        <f>SQRT((Normalisasi!$B11-Normalisasi!$B$10)^2+(Normalisasi!$C11-Normalisasi!$C$10)^2+(Normalisasi!$D11-Normalisasi!$D$10)^2+(Normalisasi!$E11-Normalisasi!$E$10)^2+(Normalisasi!$F11-Normalisasi!$F$10)^2+(Normalisasi!$G11-Normalisasi!$G$10)^2+(Normalisasi!$H11-Normalisasi!$H$10)^2+(Normalisasi!$I11-Normalisasi!$I$10)^2+(Normalisasi!$J11-Normalisasi!$J$10)^2)</f>
        <v>2.0619115621046475</v>
      </c>
      <c r="AI10" s="15" t="str">
        <f>VLOOKUP(AG10,Normalisasi!$A$2:$K$11,11,FALSE)</f>
        <v>Ringan</v>
      </c>
      <c r="AK10" s="13">
        <f>Normalisasi!$A2</f>
        <v>1</v>
      </c>
      <c r="AL10" s="14">
        <f>SQRT((Normalisasi!$B2-Normalisasi!$B$11)^2+(Normalisasi!$C2-Normalisasi!$C$11)^2+(Normalisasi!$D2-Normalisasi!$D$11)^2+(Normalisasi!$E2-Normalisasi!$E$11)^2+(Normalisasi!$F2-Normalisasi!$F$11)^2+(Normalisasi!$G2-Normalisasi!$G$11)^2+(Normalisasi!$H2-Normalisasi!$H$11)^2+(Normalisasi!$I2-Normalisasi!$I$11)^2+(Normalisasi!$J2-Normalisasi!$J$11)^2)</f>
        <v>2.1937410968480306</v>
      </c>
      <c r="AM10" s="15" t="str">
        <f>VLOOKUP(AK10,Normalisasi!$A$2:$K$11,11,FALSE)</f>
        <v>Berat</v>
      </c>
    </row>
    <row r="11" spans="1:39" ht="15" thickTop="1" x14ac:dyDescent="0.3">
      <c r="A11" s="13">
        <f>Normalisasi!$A6</f>
        <v>5</v>
      </c>
      <c r="B11" s="14">
        <f>SQRT((Normalisasi!$B6-Normalisasi!$B$2)^2+(Normalisasi!$C6-Normalisasi!$C$2)^2+(Normalisasi!$D6-Normalisasi!$D$2)^2+(Normalisasi!$E6-Normalisasi!$E$2)^2+(Normalisasi!$F6-Normalisasi!$F$2)^2+(Normalisasi!$G6-Normalisasi!$G$2)^2+(Normalisasi!$H6-Normalisasi!$H$2)^2+(Normalisasi!$I6-Normalisasi!$I$2)^2+(Normalisasi!$J6-Normalisasi!$J$2)^2)</f>
        <v>2.8527081496329498</v>
      </c>
      <c r="C11" s="15" t="str">
        <f>VLOOKUP(A11,Normalisasi!$A$2:$K$11,11,FALSE)</f>
        <v>Ringan</v>
      </c>
      <c r="D11" s="7"/>
      <c r="E11" s="13">
        <f>Normalisasi!$A6</f>
        <v>5</v>
      </c>
      <c r="F11" s="14">
        <f>SQRT((Normalisasi!$B6-Normalisasi!$B$3)^2+(Normalisasi!$C6-Normalisasi!$C$3)^2+(Normalisasi!$D6-Normalisasi!$D$3)^2+(Normalisasi!$E6-Normalisasi!$E$3)^2+(Normalisasi!$F6-Normalisasi!$F$3)^2+(Normalisasi!$G6-Normalisasi!$G$3)^2+(Normalisasi!$H6-Normalisasi!$H$3)^2+(Normalisasi!$I6-Normalisasi!$I$3)^2+(Normalisasi!$J6-Normalisasi!$J$3)^2)</f>
        <v>2.0623599109677397</v>
      </c>
      <c r="G11" s="15" t="str">
        <f>VLOOKUP(E11,Normalisasi!$A$2:$K$11,11,FALSE)</f>
        <v>Ringan</v>
      </c>
      <c r="H11" s="8"/>
      <c r="I11" s="13">
        <f>Normalisasi!$A8</f>
        <v>7</v>
      </c>
      <c r="J11" s="14">
        <f>SQRT((Normalisasi!$B8-Normalisasi!$B$4)^2+(Normalisasi!$C8-Normalisasi!$C$4)^2+(Normalisasi!$D8-Normalisasi!$D$4)^2+(Normalisasi!$E8-Normalisasi!$E$4)^2+(Normalisasi!$F8-Normalisasi!$F$4)^2+(Normalisasi!$G8-Normalisasi!$G$4)^2+(Normalisasi!$H8-Normalisasi!$H$4)^2+(Normalisasi!$I8-Normalisasi!$I$4)^2+(Normalisasi!$J8-Normalisasi!$J$4)^2)</f>
        <v>2.4398837153394624</v>
      </c>
      <c r="K11" s="15" t="str">
        <f>VLOOKUP(I11,Normalisasi!$A$2:$K$11,11,FALSE)</f>
        <v>Berat</v>
      </c>
      <c r="L11" s="8"/>
      <c r="M11" s="13">
        <f>Normalisasi!$A6</f>
        <v>5</v>
      </c>
      <c r="N11" s="14">
        <f>SQRT((Normalisasi!$B6-Normalisasi!$B$5)^2+(Normalisasi!$C6-Normalisasi!$C$5)^2+(Normalisasi!$D6-Normalisasi!$D$5)^2+(Normalisasi!$E6-Normalisasi!$E$5)^2+(Normalisasi!$F6-Normalisasi!$F$5)^2+(Normalisasi!$G6-Normalisasi!$G$5)^2+(Normalisasi!$H6-Normalisasi!$H$5)^2+(Normalisasi!$I6-Normalisasi!$I$5)^2+(Normalisasi!$J6-Normalisasi!$J$5)^2)</f>
        <v>2.0003697882993605</v>
      </c>
      <c r="O11" s="15" t="str">
        <f>VLOOKUP(M11,Normalisasi!$A$2:$K$11,11,FALSE)</f>
        <v>Ringan</v>
      </c>
      <c r="P11" s="8"/>
      <c r="Q11" s="13">
        <f>Normalisasi!$A2</f>
        <v>1</v>
      </c>
      <c r="R11" s="14">
        <f>SQRT((Normalisasi!$B2-Normalisasi!$B$6)^2+(Normalisasi!$C2-Normalisasi!$C$6)^2+(Normalisasi!$D2-Normalisasi!$D$6)^2+(Normalisasi!$E2-Normalisasi!$E$6)^2+(Normalisasi!$F2-Normalisasi!$F$6)^2+(Normalisasi!$G2-Normalisasi!$G$6)^2+(Normalisasi!$H2-Normalisasi!$H$6)^2+(Normalisasi!$I2-Normalisasi!$I$6)^2+(Normalisasi!$J2-Normalisasi!$J$6)^2)</f>
        <v>2.8527081496329498</v>
      </c>
      <c r="S11" s="15" t="str">
        <f>VLOOKUP(Q11,Normalisasi!$A$2:$K$11,11,FALSE)</f>
        <v>Berat</v>
      </c>
      <c r="U11" s="13">
        <f>Normalisasi!$A8</f>
        <v>7</v>
      </c>
      <c r="V11" s="14">
        <f>SQRT((Normalisasi!$B8-Normalisasi!$B$7)^2+(Normalisasi!$C8-Normalisasi!$C$7)^2+(Normalisasi!$D8-Normalisasi!$D$7)^2+(Normalisasi!$E8-Normalisasi!$E$7)^2+(Normalisasi!$F8-Normalisasi!$F$7)^2+(Normalisasi!$G8-Normalisasi!$G$7)^2+(Normalisasi!$H8-Normalisasi!$H$7)^2+(Normalisasi!$I8-Normalisasi!$I$7)^2+(Normalisasi!$J8-Normalisasi!$J$7)^2)</f>
        <v>2.3480446353226454</v>
      </c>
      <c r="W11" s="15" t="str">
        <f>VLOOKUP(U11,Normalisasi!$A$2:$K$11,11,FALSE)</f>
        <v>Berat</v>
      </c>
      <c r="Y11" s="13">
        <f>Normalisasi!$A4</f>
        <v>3</v>
      </c>
      <c r="Z11" s="14">
        <f>SQRT((Normalisasi!$B4-Normalisasi!$B$8)^2+(Normalisasi!$C4-Normalisasi!$C$8)^2+(Normalisasi!$D4-Normalisasi!$D$8)^2+(Normalisasi!$E4-Normalisasi!$E$8)^2+(Normalisasi!$F4-Normalisasi!$F$8)^2+(Normalisasi!$G4-Normalisasi!$G$8)^2+(Normalisasi!$H4-Normalisasi!$H$8)^2+(Normalisasi!$I4-Normalisasi!$I$8)^2+(Normalisasi!$J4-Normalisasi!$J$8)^2)</f>
        <v>2.4398837153394624</v>
      </c>
      <c r="AA11" s="15" t="str">
        <f>VLOOKUP(Y11,Normalisasi!$A$2:$K$11,11,FALSE)</f>
        <v>Ringan</v>
      </c>
      <c r="AC11" s="13">
        <f>Normalisasi!$A8</f>
        <v>7</v>
      </c>
      <c r="AD11" s="14">
        <f>SQRT((Normalisasi!$B8-Normalisasi!$B$9)^2+(Normalisasi!$C8-Normalisasi!$C$9)^2+(Normalisasi!$D8-Normalisasi!$D$9)^2+(Normalisasi!$E8-Normalisasi!$E$9)^2+(Normalisasi!$F8-Normalisasi!$F$9)^2+(Normalisasi!$G8-Normalisasi!$G$9)^2+(Normalisasi!$H8-Normalisasi!$H$9)^2+(Normalisasi!$I8-Normalisasi!$I$9)^2+(Normalisasi!$J8-Normalisasi!$J$9)^2)</f>
        <v>2.0629874356775209</v>
      </c>
      <c r="AE11" s="15" t="str">
        <f>VLOOKUP(AC11,Normalisasi!$A$2:$K$11,11,FALSE)</f>
        <v>Berat</v>
      </c>
      <c r="AG11" s="13">
        <f>Normalisasi!$A6</f>
        <v>5</v>
      </c>
      <c r="AH11" s="46">
        <f>SQRT((Normalisasi!$B6-Normalisasi!$B$10)^2+(Normalisasi!$C6-Normalisasi!$C$10)^2+(Normalisasi!$D6-Normalisasi!$D$10)^2+(Normalisasi!$E6-Normalisasi!$E$10)^2+(Normalisasi!$F6-Normalisasi!$F$10)^2+(Normalisasi!$G6-Normalisasi!$G$10)^2+(Normalisasi!$H6-Normalisasi!$H$10)^2+(Normalisasi!$I6-Normalisasi!$I$10)^2+(Normalisasi!$J6-Normalisasi!$J$10)^2)</f>
        <v>2.3028795969111848</v>
      </c>
      <c r="AI11" s="15" t="str">
        <f>VLOOKUP(AG11,Normalisasi!$A$2:$K$11,11,FALSE)</f>
        <v>Ringan</v>
      </c>
      <c r="AK11" s="13">
        <f>Normalisasi!$A7</f>
        <v>6</v>
      </c>
      <c r="AL11" s="14">
        <f>SQRT((Normalisasi!$B7-Normalisasi!$B$11)^2+(Normalisasi!$C7-Normalisasi!$C$11)^2+(Normalisasi!$D7-Normalisasi!$D$11)^2+(Normalisasi!$E7-Normalisasi!$E$11)^2+(Normalisasi!$F7-Normalisasi!$F$11)^2+(Normalisasi!$G7-Normalisasi!$G$11)^2+(Normalisasi!$H7-Normalisasi!$H$11)^2+(Normalisasi!$I7-Normalisasi!$I$11)^2+(Normalisasi!$J7-Normalisasi!$J$11)^2)</f>
        <v>2.2925787139732661</v>
      </c>
      <c r="AM11" s="15" t="str">
        <f>VLOOKUP(AK11,Normalisasi!$A$2:$K$11,11,FALSE)</f>
        <v>Ringan</v>
      </c>
    </row>
    <row r="12" spans="1:39" x14ac:dyDescent="0.3">
      <c r="AL12" s="27"/>
    </row>
    <row r="13" spans="1:39" x14ac:dyDescent="0.3">
      <c r="B13" t="s">
        <v>27</v>
      </c>
      <c r="C13" t="str">
        <f>IF(COUNTIF(C$3:C$5,"Berat")&gt;COUNTIF(C$3:C$5,"Ringan"),"Berat","Ringan")</f>
        <v>Berat</v>
      </c>
      <c r="F13" t="s">
        <v>27</v>
      </c>
      <c r="G13" t="str">
        <f>IF(COUNTIF(G$3:G$5,"Berat")&gt;COUNTIF(G$3:G$5,"Ringan"),"Berat","Ringan")</f>
        <v>Ringan</v>
      </c>
      <c r="J13" t="s">
        <v>27</v>
      </c>
      <c r="K13" t="str">
        <f>IF(COUNTIF(K$3:K$5,"Berat")&gt;COUNTIF(K$3:K$5,"Ringan"),"Berat","Ringan")</f>
        <v>Berat</v>
      </c>
      <c r="N13" t="s">
        <v>27</v>
      </c>
      <c r="O13" t="str">
        <f>IF(COUNTIF(O$3:O$5,"Berat")&gt;COUNTIF(O$3:O$5,"Ringan"),"Berat","Ringan")</f>
        <v>Berat</v>
      </c>
      <c r="R13" t="s">
        <v>27</v>
      </c>
      <c r="S13" t="str">
        <f>IF(COUNTIF(S$3:S$5,"Berat")&gt;COUNTIF(S$3:S$5,"Ringan"),"Berat","Ringan")</f>
        <v>Berat</v>
      </c>
      <c r="V13" t="s">
        <v>27</v>
      </c>
      <c r="W13" t="str">
        <f>IF(COUNTIF(W$3:W$5,"Berat")&gt;COUNTIF(W$3:W$5,"Ringan"),"Berat","Ringan")</f>
        <v>Berat</v>
      </c>
      <c r="Z13" t="s">
        <v>27</v>
      </c>
      <c r="AA13" t="str">
        <f>IF(COUNTIF(AA$3:AA$5,"Berat")&gt;COUNTIF(AA$3:AA$5,"Ringan"),"Berat","Ringan")</f>
        <v>Ringan</v>
      </c>
      <c r="AD13" t="s">
        <v>27</v>
      </c>
      <c r="AE13" t="str">
        <f>IF(COUNTIF(AE$3:AE$5,"Berat")&gt;COUNTIF(AE$3:AE$5,"Ringan"),"Berat","Ringan")</f>
        <v>Berat</v>
      </c>
      <c r="AH13" t="s">
        <v>27</v>
      </c>
      <c r="AI13" t="str">
        <f>IF(COUNTIF(AI$3:AI$5,"Berat")&gt;COUNTIF(AI$3:AI$5,"Ringan"),"Berat","Ringan")</f>
        <v>Berat</v>
      </c>
      <c r="AL13" t="s">
        <v>27</v>
      </c>
      <c r="AM13" t="str">
        <f>IF(COUNTIF(AM$3:AM$5,"Berat")&gt;COUNTIF(AM$3:AM$5,"Ringan"),"Berat","Ringan")</f>
        <v>Berat</v>
      </c>
    </row>
    <row r="14" spans="1:39" x14ac:dyDescent="0.3">
      <c r="V14" s="5"/>
    </row>
    <row r="15" spans="1:39" x14ac:dyDescent="0.3">
      <c r="B15" t="s">
        <v>34</v>
      </c>
      <c r="C15">
        <v>3</v>
      </c>
    </row>
  </sheetData>
  <sortState xmlns:xlrd2="http://schemas.microsoft.com/office/spreadsheetml/2017/richdata2" ref="AK3:AM11">
    <sortCondition ref="AL3:AL11"/>
  </sortState>
  <mergeCells count="10">
    <mergeCell ref="Y1:AA1"/>
    <mergeCell ref="AC1:AE1"/>
    <mergeCell ref="AG1:AI1"/>
    <mergeCell ref="AK1:AM1"/>
    <mergeCell ref="M1:O1"/>
    <mergeCell ref="I1:K1"/>
    <mergeCell ref="U1:W1"/>
    <mergeCell ref="A1:C1"/>
    <mergeCell ref="E1:G1"/>
    <mergeCell ref="Q1:S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37897-EA30-4407-8893-08511BA1AE99}">
  <dimension ref="A1:N26"/>
  <sheetViews>
    <sheetView topLeftCell="A3" workbookViewId="0">
      <selection activeCell="H12" sqref="H12"/>
    </sheetView>
  </sheetViews>
  <sheetFormatPr defaultRowHeight="14.4" x14ac:dyDescent="0.3"/>
  <cols>
    <col min="1" max="1" width="11.5546875" bestFit="1" customWidth="1"/>
    <col min="3" max="3" width="14.5546875" bestFit="1" customWidth="1"/>
    <col min="8" max="8" width="13.5546875" bestFit="1" customWidth="1"/>
    <col min="11" max="11" width="12.77734375" bestFit="1" customWidth="1"/>
    <col min="12" max="12" width="11.44140625" bestFit="1" customWidth="1"/>
    <col min="13" max="13" width="15" customWidth="1"/>
    <col min="14" max="15" width="8.88671875" customWidth="1"/>
    <col min="16" max="16" width="12.77734375" bestFit="1" customWidth="1"/>
  </cols>
  <sheetData>
    <row r="1" spans="1:14" ht="15" thickBot="1" x14ac:dyDescent="0.35"/>
    <row r="2" spans="1:14" ht="15.6" thickTop="1" thickBot="1" x14ac:dyDescent="0.35">
      <c r="A2" s="25" t="s">
        <v>2</v>
      </c>
      <c r="B2" s="26" t="s">
        <v>47</v>
      </c>
      <c r="C2" t="s">
        <v>48</v>
      </c>
      <c r="D2">
        <v>3</v>
      </c>
      <c r="L2" t="s">
        <v>2</v>
      </c>
      <c r="M2" s="27" t="s">
        <v>25</v>
      </c>
      <c r="N2" t="s">
        <v>26</v>
      </c>
    </row>
    <row r="3" spans="1:14" ht="15.6" thickTop="1" thickBot="1" x14ac:dyDescent="0.35">
      <c r="A3" s="23" t="s">
        <v>0</v>
      </c>
      <c r="B3" s="24">
        <v>2</v>
      </c>
      <c r="C3" t="str">
        <f>'Data Latih'!Q3</f>
        <v>1 = Tidak, 2 = Iya</v>
      </c>
      <c r="G3" s="58" t="s">
        <v>50</v>
      </c>
      <c r="H3" s="59"/>
      <c r="I3" s="60"/>
      <c r="L3">
        <v>1</v>
      </c>
      <c r="M3" s="28">
        <f>SQRT(((B$26-B16)^2)+((C$26-C16)^2)+((D$26-D16)^2)+((E$26-E16)^2)+((F$26-F16)^2)+((G$26-G16)^2)+((H$26-H16)^2)+((I$26-I16)^2)+((J$26-J16)^2))</f>
        <v>2.1213203435596424</v>
      </c>
      <c r="N3" t="str">
        <f t="shared" ref="N3:N12" si="0">K16</f>
        <v>Berat</v>
      </c>
    </row>
    <row r="4" spans="1:14" ht="15.6" thickTop="1" thickBot="1" x14ac:dyDescent="0.35">
      <c r="A4" s="19" t="s">
        <v>1</v>
      </c>
      <c r="B4" s="20">
        <v>3</v>
      </c>
      <c r="C4" t="str">
        <f>'Data Latih'!Q4</f>
        <v>1 = kurang dari 2 jam, 2= lebih dari 2 jam</v>
      </c>
      <c r="G4" s="33" t="s">
        <v>2</v>
      </c>
      <c r="H4" s="34" t="str">
        <f>M2</f>
        <v>value-distance</v>
      </c>
      <c r="I4" s="35" t="str">
        <f>N2</f>
        <v>Kelas</v>
      </c>
      <c r="L4">
        <v>2</v>
      </c>
      <c r="M4" s="28">
        <f t="shared" ref="M4:M12" si="1">SQRT(((B$26-B17)^2)+((C$26-C17)^2)+((D$26-D17)^2)+((E$26-E17)^2)+((F$26-F17)^2)+((G$26-G17)^2)+((H$26-H17)^2)+((I$26-I17)^2)+((J$26-J17)^2))</f>
        <v>2.0634182017430938</v>
      </c>
      <c r="N4" t="str">
        <f t="shared" si="0"/>
        <v>Berat</v>
      </c>
    </row>
    <row r="5" spans="1:14" ht="15" thickTop="1" x14ac:dyDescent="0.3">
      <c r="A5" s="19" t="s">
        <v>3</v>
      </c>
      <c r="B5" s="20">
        <v>1</v>
      </c>
      <c r="C5" t="str">
        <f>'Data Latih'!Q5</f>
        <v>1 = Tidak, 2 = Iya</v>
      </c>
      <c r="G5" s="30">
        <v>1</v>
      </c>
      <c r="H5" s="31">
        <f>SMALL($M$3:$M$12,G5)</f>
        <v>1.5102247187550639</v>
      </c>
      <c r="I5" s="32" t="str">
        <f>VLOOKUP(H5,$M$3:$N$12,2,FALSE)</f>
        <v>Berat</v>
      </c>
      <c r="L5">
        <v>3</v>
      </c>
      <c r="M5" s="28">
        <f t="shared" si="1"/>
        <v>2.4861729041740159</v>
      </c>
      <c r="N5" t="str">
        <f t="shared" si="0"/>
        <v>Ringan</v>
      </c>
    </row>
    <row r="6" spans="1:14" x14ac:dyDescent="0.3">
      <c r="A6" s="19" t="s">
        <v>4</v>
      </c>
      <c r="B6" s="20">
        <v>3</v>
      </c>
      <c r="C6" t="str">
        <f>'Data Latih'!Q6</f>
        <v>1 = Tidak, 2 = Iya, 3 = kadang-kadang</v>
      </c>
      <c r="G6" s="29">
        <v>2</v>
      </c>
      <c r="H6" s="31">
        <f t="shared" ref="H6:H14" si="2">SMALL($M$3:$M$12,G6)</f>
        <v>1.5199757413301278</v>
      </c>
      <c r="I6" s="32" t="str">
        <f t="shared" ref="I6:I14" si="3">VLOOKUP(H6,$M$3:$N$12,2,FALSE)</f>
        <v>Ringan</v>
      </c>
      <c r="L6">
        <v>4</v>
      </c>
      <c r="M6" s="28">
        <f t="shared" si="1"/>
        <v>1.5102247187550639</v>
      </c>
      <c r="N6" t="str">
        <f t="shared" si="0"/>
        <v>Berat</v>
      </c>
    </row>
    <row r="7" spans="1:14" x14ac:dyDescent="0.3">
      <c r="A7" s="19" t="s">
        <v>5</v>
      </c>
      <c r="B7" s="20">
        <v>3</v>
      </c>
      <c r="C7" t="str">
        <f>'Data Latih'!Q7</f>
        <v>1 = Tidak, 2 = Iya, 3 = kadang-kadang</v>
      </c>
      <c r="G7" s="30">
        <v>3</v>
      </c>
      <c r="H7" s="31">
        <f t="shared" si="2"/>
        <v>1.9034481355044186</v>
      </c>
      <c r="I7" s="32" t="str">
        <f t="shared" si="3"/>
        <v>Berat</v>
      </c>
      <c r="L7">
        <v>5</v>
      </c>
      <c r="M7" s="28">
        <f t="shared" si="1"/>
        <v>2.0049185441630391</v>
      </c>
      <c r="N7" t="str">
        <f t="shared" si="0"/>
        <v>Ringan</v>
      </c>
    </row>
    <row r="8" spans="1:14" x14ac:dyDescent="0.3">
      <c r="A8" s="19" t="s">
        <v>6</v>
      </c>
      <c r="B8" s="20">
        <v>3</v>
      </c>
      <c r="C8" t="str">
        <f>'Data Latih'!Q8</f>
        <v>1 = Tidak, 2 = Iya, 3 = kadang-kadang</v>
      </c>
      <c r="G8" s="29">
        <v>4</v>
      </c>
      <c r="H8" s="31">
        <f t="shared" si="2"/>
        <v>1.9034481355044186</v>
      </c>
      <c r="I8" s="32" t="str">
        <f t="shared" si="3"/>
        <v>Berat</v>
      </c>
      <c r="L8">
        <v>6</v>
      </c>
      <c r="M8" s="28">
        <f t="shared" si="1"/>
        <v>1.5199757413301278</v>
      </c>
      <c r="N8" t="str">
        <f t="shared" si="0"/>
        <v>Ringan</v>
      </c>
    </row>
    <row r="9" spans="1:14" x14ac:dyDescent="0.3">
      <c r="A9" s="19" t="s">
        <v>7</v>
      </c>
      <c r="B9" s="20">
        <v>2</v>
      </c>
      <c r="C9" t="str">
        <f>'Data Latih'!Q9</f>
        <v>1 = Tidak, 2 = Iya</v>
      </c>
      <c r="G9" s="30">
        <v>5</v>
      </c>
      <c r="H9" s="31">
        <f t="shared" si="2"/>
        <v>2.0049185441630391</v>
      </c>
      <c r="I9" s="32" t="str">
        <f t="shared" si="3"/>
        <v>Ringan</v>
      </c>
      <c r="L9">
        <v>7</v>
      </c>
      <c r="M9" s="28">
        <f t="shared" si="1"/>
        <v>1.9034481355044186</v>
      </c>
      <c r="N9" t="str">
        <f t="shared" si="0"/>
        <v>Berat</v>
      </c>
    </row>
    <row r="10" spans="1:14" x14ac:dyDescent="0.3">
      <c r="A10" s="19" t="s">
        <v>8</v>
      </c>
      <c r="B10" s="20">
        <v>10</v>
      </c>
      <c r="C10" t="str">
        <f>'Data Latih'!Q10</f>
        <v>Nilai level tertinggi</v>
      </c>
      <c r="G10" s="29">
        <v>6</v>
      </c>
      <c r="H10" s="31">
        <f t="shared" si="2"/>
        <v>2.0196023061274611</v>
      </c>
      <c r="I10" s="32" t="str">
        <f t="shared" si="3"/>
        <v>Ringan</v>
      </c>
      <c r="L10">
        <v>8</v>
      </c>
      <c r="M10" s="28">
        <f t="shared" si="1"/>
        <v>2.0196023061274611</v>
      </c>
      <c r="N10" t="str">
        <f t="shared" si="0"/>
        <v>Ringan</v>
      </c>
    </row>
    <row r="11" spans="1:14" ht="15" thickBot="1" x14ac:dyDescent="0.35">
      <c r="A11" s="21" t="s">
        <v>9</v>
      </c>
      <c r="B11" s="22">
        <v>3</v>
      </c>
      <c r="C11" t="str">
        <f>'Data Latih'!Q11</f>
        <v>1 = Tidak, 2 = Iya, 3 = kadang-kadang</v>
      </c>
      <c r="G11" s="30">
        <v>7</v>
      </c>
      <c r="H11" s="31">
        <f t="shared" si="2"/>
        <v>2.0634182017430938</v>
      </c>
      <c r="I11" s="32" t="str">
        <f t="shared" si="3"/>
        <v>Berat</v>
      </c>
      <c r="L11">
        <v>9</v>
      </c>
      <c r="M11" s="28">
        <f t="shared" si="1"/>
        <v>1.9034481355044186</v>
      </c>
      <c r="N11" t="str">
        <f t="shared" si="0"/>
        <v>Berat</v>
      </c>
    </row>
    <row r="12" spans="1:14" ht="15.6" thickTop="1" thickBot="1" x14ac:dyDescent="0.35">
      <c r="A12" s="25" t="s">
        <v>49</v>
      </c>
      <c r="B12" s="26" t="str">
        <f>K26</f>
        <v>Berat</v>
      </c>
      <c r="G12" s="29">
        <v>8</v>
      </c>
      <c r="H12" s="31">
        <f t="shared" si="2"/>
        <v>2.1213203435596424</v>
      </c>
      <c r="I12" s="32" t="str">
        <f t="shared" si="3"/>
        <v>Berat</v>
      </c>
      <c r="L12">
        <v>10</v>
      </c>
      <c r="M12" s="28">
        <f t="shared" si="1"/>
        <v>2.4697617277158033</v>
      </c>
      <c r="N12" t="str">
        <f t="shared" si="0"/>
        <v>Ringan</v>
      </c>
    </row>
    <row r="13" spans="1:14" ht="15" thickTop="1" x14ac:dyDescent="0.3">
      <c r="G13" s="30">
        <v>9</v>
      </c>
      <c r="H13" s="31">
        <f t="shared" si="2"/>
        <v>2.4697617277158033</v>
      </c>
      <c r="I13" s="32" t="str">
        <f t="shared" si="3"/>
        <v>Ringan</v>
      </c>
    </row>
    <row r="14" spans="1:14" x14ac:dyDescent="0.3">
      <c r="G14" s="29">
        <v>10</v>
      </c>
      <c r="H14" s="31">
        <f t="shared" si="2"/>
        <v>2.4861729041740159</v>
      </c>
      <c r="I14" s="32" t="str">
        <f t="shared" si="3"/>
        <v>Ringan</v>
      </c>
    </row>
    <row r="15" spans="1:14" x14ac:dyDescent="0.3">
      <c r="A15" t="str">
        <f>Normalisasi!A1</f>
        <v>No</v>
      </c>
      <c r="B15" t="str">
        <f>Normalisasi!B1</f>
        <v>q1</v>
      </c>
      <c r="C15" t="str">
        <f>Normalisasi!C1</f>
        <v>q2</v>
      </c>
      <c r="D15" t="str">
        <f>Normalisasi!D1</f>
        <v>q3</v>
      </c>
      <c r="E15" t="str">
        <f>Normalisasi!E1</f>
        <v>q4</v>
      </c>
      <c r="F15" t="str">
        <f>Normalisasi!F1</f>
        <v>q5</v>
      </c>
      <c r="G15" t="str">
        <f>Normalisasi!G1</f>
        <v>q6</v>
      </c>
      <c r="H15" t="str">
        <f>Normalisasi!H1</f>
        <v>q7</v>
      </c>
      <c r="I15" t="str">
        <f>Normalisasi!I1</f>
        <v>q8</v>
      </c>
      <c r="J15" t="str">
        <f>Normalisasi!J1</f>
        <v>q9</v>
      </c>
      <c r="K15" t="str">
        <f>Normalisasi!K1</f>
        <v>Kelas</v>
      </c>
    </row>
    <row r="16" spans="1:14" x14ac:dyDescent="0.3">
      <c r="A16">
        <v>1</v>
      </c>
      <c r="B16">
        <f>('Data Latih'!B2-MIN!B$5)/(MAX!B$5-MIN!B$5)</f>
        <v>1</v>
      </c>
      <c r="C16">
        <f>('Data Latih'!C2-MIN!C$5)/(MAX!C$5-MIN!C$5)</f>
        <v>0.5</v>
      </c>
      <c r="D16">
        <f>('Data Latih'!D2-MIN!D$5)/(MAX!D$5-MIN!D$5)</f>
        <v>0</v>
      </c>
      <c r="E16">
        <f>('Data Latih'!E2-MIN!E$5)/(MAX!E$5-MIN!E$5)</f>
        <v>0</v>
      </c>
      <c r="F16">
        <f>('Data Latih'!F2-MIN!F$5)/(MAX!F$5-MIN!F$5)</f>
        <v>0</v>
      </c>
      <c r="G16">
        <f>('Data Latih'!G2-MIN!G$5)/(MAX!G$5-MIN!G$5)</f>
        <v>0.5</v>
      </c>
      <c r="H16">
        <f>('Data Latih'!H2-MIN!H$5)/(MAX!H$5-MIN!H$5)</f>
        <v>1</v>
      </c>
      <c r="I16">
        <f>('Data Latih'!I2-MIN!I$5)/(MAX!I$5-MIN!I$5)</f>
        <v>1</v>
      </c>
      <c r="J16">
        <f>('Data Latih'!J2-MIN!J$5)/(MAX!J$5-MIN!J$5)</f>
        <v>0</v>
      </c>
      <c r="K16" t="str">
        <f>Normalisasi!K2</f>
        <v>Berat</v>
      </c>
    </row>
    <row r="17" spans="1:11" x14ac:dyDescent="0.3">
      <c r="A17">
        <v>2</v>
      </c>
      <c r="B17">
        <f>('Data Latih'!B3-MIN!B$5)/(MAX!B$5-MIN!B$5)</f>
        <v>1</v>
      </c>
      <c r="C17">
        <f>('Data Latih'!C3-MIN!C$5)/(MAX!C$5-MIN!C$5)</f>
        <v>0</v>
      </c>
      <c r="D17">
        <f>('Data Latih'!D3-MIN!D$5)/(MAX!D$5-MIN!D$5)</f>
        <v>1</v>
      </c>
      <c r="E17">
        <f>('Data Latih'!E3-MIN!E$5)/(MAX!E$5-MIN!E$5)</f>
        <v>0</v>
      </c>
      <c r="F17">
        <f>('Data Latih'!F3-MIN!F$5)/(MAX!F$5-MIN!F$5)</f>
        <v>0</v>
      </c>
      <c r="G17">
        <f>('Data Latih'!G3-MIN!G$5)/(MAX!G$5-MIN!G$5)</f>
        <v>0.5</v>
      </c>
      <c r="H17">
        <f>('Data Latih'!H3-MIN!H$5)/(MAX!H$5-MIN!H$5)</f>
        <v>1</v>
      </c>
      <c r="I17">
        <f>('Data Latih'!I3-MIN!I$5)/(MAX!I$5-MIN!I$5)</f>
        <v>8.771929824561403E-2</v>
      </c>
      <c r="J17">
        <f>('Data Latih'!J3-MIN!J$5)/(MAX!J$5-MIN!J$5)</f>
        <v>1</v>
      </c>
      <c r="K17" t="str">
        <f>Normalisasi!K3</f>
        <v>Berat</v>
      </c>
    </row>
    <row r="18" spans="1:11" x14ac:dyDescent="0.3">
      <c r="A18">
        <v>3</v>
      </c>
      <c r="B18">
        <f>('Data Latih'!B4-MIN!B$5)/(MAX!B$5-MIN!B$5)</f>
        <v>0</v>
      </c>
      <c r="C18">
        <f>('Data Latih'!C4-MIN!C$5)/(MAX!C$5-MIN!C$5)</f>
        <v>0</v>
      </c>
      <c r="D18">
        <f>('Data Latih'!D4-MIN!D$5)/(MAX!D$5-MIN!D$5)</f>
        <v>1</v>
      </c>
      <c r="E18">
        <f>('Data Latih'!E4-MIN!E$5)/(MAX!E$5-MIN!E$5)</f>
        <v>0</v>
      </c>
      <c r="F18">
        <f>('Data Latih'!F4-MIN!F$5)/(MAX!F$5-MIN!F$5)</f>
        <v>0</v>
      </c>
      <c r="G18">
        <f>('Data Latih'!G4-MIN!G$5)/(MAX!G$5-MIN!G$5)</f>
        <v>1</v>
      </c>
      <c r="H18">
        <f>('Data Latih'!H4-MIN!H$5)/(MAX!H$5-MIN!H$5)</f>
        <v>1</v>
      </c>
      <c r="I18">
        <f>('Data Latih'!I4-MIN!I$5)/(MAX!I$5-MIN!I$5)</f>
        <v>0.96491228070175439</v>
      </c>
      <c r="J18">
        <f>('Data Latih'!J4-MIN!J$5)/(MAX!J$5-MIN!J$5)</f>
        <v>0.5</v>
      </c>
      <c r="K18" t="str">
        <f>Normalisasi!K4</f>
        <v>Ringan</v>
      </c>
    </row>
    <row r="19" spans="1:11" x14ac:dyDescent="0.3">
      <c r="A19">
        <v>4</v>
      </c>
      <c r="B19">
        <f>('Data Latih'!B5-MIN!B$5)/(MAX!B$5-MIN!B$5)</f>
        <v>1</v>
      </c>
      <c r="C19">
        <f>('Data Latih'!C5-MIN!C$5)/(MAX!C$5-MIN!C$5)</f>
        <v>0.5</v>
      </c>
      <c r="D19">
        <f>('Data Latih'!D5-MIN!D$5)/(MAX!D$5-MIN!D$5)</f>
        <v>1</v>
      </c>
      <c r="E19">
        <f>('Data Latih'!E5-MIN!E$5)/(MAX!E$5-MIN!E$5)</f>
        <v>0.5</v>
      </c>
      <c r="F19">
        <f>('Data Latih'!F5-MIN!F$5)/(MAX!F$5-MIN!F$5)</f>
        <v>0.5</v>
      </c>
      <c r="G19">
        <f>('Data Latih'!G5-MIN!G$5)/(MAX!G$5-MIN!G$5)</f>
        <v>0.5</v>
      </c>
      <c r="H19">
        <f>('Data Latih'!H5-MIN!H$5)/(MAX!H$5-MIN!H$5)</f>
        <v>1</v>
      </c>
      <c r="I19">
        <f>('Data Latih'!I5-MIN!I$5)/(MAX!I$5-MIN!I$5)</f>
        <v>0.17543859649122806</v>
      </c>
      <c r="J19">
        <f>('Data Latih'!J5-MIN!J$5)/(MAX!J$5-MIN!J$5)</f>
        <v>0.5</v>
      </c>
      <c r="K19" t="str">
        <f>Normalisasi!K5</f>
        <v>Berat</v>
      </c>
    </row>
    <row r="20" spans="1:11" x14ac:dyDescent="0.3">
      <c r="A20">
        <v>5</v>
      </c>
      <c r="B20">
        <f>('Data Latih'!B6-MIN!B$5)/(MAX!B$5-MIN!B$5)</f>
        <v>0</v>
      </c>
      <c r="C20">
        <f>('Data Latih'!C6-MIN!C$5)/(MAX!C$5-MIN!C$5)</f>
        <v>0</v>
      </c>
      <c r="D20">
        <f>('Data Latih'!D6-MIN!D$5)/(MAX!D$5-MIN!D$5)</f>
        <v>1</v>
      </c>
      <c r="E20">
        <f>('Data Latih'!E6-MIN!E$5)/(MAX!E$5-MIN!E$5)</f>
        <v>1</v>
      </c>
      <c r="F20">
        <f>('Data Latih'!F6-MIN!F$5)/(MAX!F$5-MIN!F$5)</f>
        <v>1</v>
      </c>
      <c r="G20">
        <f>('Data Latih'!G6-MIN!G$5)/(MAX!G$5-MIN!G$5)</f>
        <v>1</v>
      </c>
      <c r="H20">
        <f>('Data Latih'!H6-MIN!H$5)/(MAX!H$5-MIN!H$5)</f>
        <v>0</v>
      </c>
      <c r="I20">
        <f>('Data Latih'!I6-MIN!I$5)/(MAX!I$5-MIN!I$5)</f>
        <v>0.14035087719298245</v>
      </c>
      <c r="J20">
        <f>('Data Latih'!J6-MIN!J$5)/(MAX!J$5-MIN!J$5)</f>
        <v>1</v>
      </c>
      <c r="K20" t="str">
        <f>Normalisasi!K6</f>
        <v>Ringan</v>
      </c>
    </row>
    <row r="21" spans="1:11" x14ac:dyDescent="0.3">
      <c r="A21">
        <v>6</v>
      </c>
      <c r="B21">
        <f>('Data Latih'!B7-MIN!B$5)/(MAX!B$5-MIN!B$5)</f>
        <v>1</v>
      </c>
      <c r="C21">
        <f>('Data Latih'!C7-MIN!C$5)/(MAX!C$5-MIN!C$5)</f>
        <v>0</v>
      </c>
      <c r="D21">
        <f>('Data Latih'!D7-MIN!D$5)/(MAX!D$5-MIN!D$5)</f>
        <v>0</v>
      </c>
      <c r="E21">
        <f>('Data Latih'!E7-MIN!E$5)/(MAX!E$5-MIN!E$5)</f>
        <v>0.5</v>
      </c>
      <c r="F21">
        <f>('Data Latih'!F7-MIN!F$5)/(MAX!F$5-MIN!F$5)</f>
        <v>1</v>
      </c>
      <c r="G21">
        <f>('Data Latih'!G7-MIN!G$5)/(MAX!G$5-MIN!G$5)</f>
        <v>1</v>
      </c>
      <c r="H21">
        <f>('Data Latih'!H7-MIN!H$5)/(MAX!H$5-MIN!H$5)</f>
        <v>1</v>
      </c>
      <c r="I21">
        <f>('Data Latih'!I7-MIN!I$5)/(MAX!I$5-MIN!I$5)</f>
        <v>0.24561403508771928</v>
      </c>
      <c r="J21">
        <f>('Data Latih'!J7-MIN!J$5)/(MAX!J$5-MIN!J$5)</f>
        <v>0</v>
      </c>
      <c r="K21" t="str">
        <f>Normalisasi!K7</f>
        <v>Ringan</v>
      </c>
    </row>
    <row r="22" spans="1:11" x14ac:dyDescent="0.3">
      <c r="A22">
        <v>7</v>
      </c>
      <c r="B22">
        <f>('Data Latih'!B8-MIN!B$5)/(MAX!B$5-MIN!B$5)</f>
        <v>1</v>
      </c>
      <c r="C22">
        <f>('Data Latih'!C8-MIN!C$5)/(MAX!C$5-MIN!C$5)</f>
        <v>0.5</v>
      </c>
      <c r="D22">
        <f>('Data Latih'!D8-MIN!D$5)/(MAX!D$5-MIN!D$5)</f>
        <v>1</v>
      </c>
      <c r="E22">
        <f>('Data Latih'!E8-MIN!E$5)/(MAX!E$5-MIN!E$5)</f>
        <v>1</v>
      </c>
      <c r="F22">
        <f>('Data Latih'!F8-MIN!F$5)/(MAX!F$5-MIN!F$5)</f>
        <v>0.5</v>
      </c>
      <c r="G22">
        <f>('Data Latih'!G8-MIN!G$5)/(MAX!G$5-MIN!G$5)</f>
        <v>0</v>
      </c>
      <c r="H22">
        <f>('Data Latih'!H8-MIN!H$5)/(MAX!H$5-MIN!H$5)</f>
        <v>0</v>
      </c>
      <c r="I22">
        <f>('Data Latih'!I8-MIN!I$5)/(MAX!I$5-MIN!I$5)</f>
        <v>0.35087719298245612</v>
      </c>
      <c r="J22">
        <f>('Data Latih'!J8-MIN!J$5)/(MAX!J$5-MIN!J$5)</f>
        <v>1</v>
      </c>
      <c r="K22" t="str">
        <f>Normalisasi!K8</f>
        <v>Berat</v>
      </c>
    </row>
    <row r="23" spans="1:11" x14ac:dyDescent="0.3">
      <c r="A23">
        <v>8</v>
      </c>
      <c r="B23">
        <f>('Data Latih'!B9-MIN!B$5)/(MAX!B$5-MIN!B$5)</f>
        <v>1</v>
      </c>
      <c r="C23">
        <f>('Data Latih'!C9-MIN!C$5)/(MAX!C$5-MIN!C$5)</f>
        <v>0</v>
      </c>
      <c r="D23">
        <f>('Data Latih'!D9-MIN!D$5)/(MAX!D$5-MIN!D$5)</f>
        <v>1</v>
      </c>
      <c r="E23">
        <f>('Data Latih'!E9-MIN!E$5)/(MAX!E$5-MIN!E$5)</f>
        <v>1</v>
      </c>
      <c r="F23">
        <f>('Data Latih'!F9-MIN!F$5)/(MAX!F$5-MIN!F$5)</f>
        <v>0</v>
      </c>
      <c r="G23">
        <f>('Data Latih'!G9-MIN!G$5)/(MAX!G$5-MIN!G$5)</f>
        <v>1</v>
      </c>
      <c r="H23">
        <f>('Data Latih'!H9-MIN!H$5)/(MAX!H$5-MIN!H$5)</f>
        <v>1</v>
      </c>
      <c r="I23">
        <f>('Data Latih'!I9-MIN!I$5)/(MAX!I$5-MIN!I$5)</f>
        <v>0.2807017543859649</v>
      </c>
      <c r="J23">
        <f>('Data Latih'!J9-MIN!J$5)/(MAX!J$5-MIN!J$5)</f>
        <v>0</v>
      </c>
      <c r="K23" t="str">
        <f>Normalisasi!K9</f>
        <v>Ringan</v>
      </c>
    </row>
    <row r="24" spans="1:11" x14ac:dyDescent="0.3">
      <c r="A24">
        <v>9</v>
      </c>
      <c r="B24">
        <f>('Data Latih'!B10-MIN!B$5)/(MAX!B$5-MIN!B$5)</f>
        <v>1</v>
      </c>
      <c r="C24">
        <f>('Data Latih'!C10-MIN!C$5)/(MAX!C$5-MIN!C$5)</f>
        <v>0.5</v>
      </c>
      <c r="D24">
        <f>('Data Latih'!D10-MIN!D$5)/(MAX!D$5-MIN!D$5)</f>
        <v>1</v>
      </c>
      <c r="E24">
        <f>('Data Latih'!E10-MIN!E$5)/(MAX!E$5-MIN!E$5)</f>
        <v>0.5</v>
      </c>
      <c r="F24">
        <f>('Data Latih'!F10-MIN!F$5)/(MAX!F$5-MIN!F$5)</f>
        <v>0</v>
      </c>
      <c r="G24">
        <f>('Data Latih'!G10-MIN!G$5)/(MAX!G$5-MIN!G$5)</f>
        <v>1</v>
      </c>
      <c r="H24">
        <f>('Data Latih'!H10-MIN!H$5)/(MAX!H$5-MIN!H$5)</f>
        <v>1</v>
      </c>
      <c r="I24">
        <f>('Data Latih'!I10-MIN!I$5)/(MAX!I$5-MIN!I$5)</f>
        <v>0.35087719298245612</v>
      </c>
      <c r="J24">
        <f>('Data Latih'!J10-MIN!J$5)/(MAX!J$5-MIN!J$5)</f>
        <v>0</v>
      </c>
      <c r="K24" t="str">
        <f>Normalisasi!K10</f>
        <v>Berat</v>
      </c>
    </row>
    <row r="25" spans="1:11" x14ac:dyDescent="0.3">
      <c r="A25">
        <v>10</v>
      </c>
      <c r="B25">
        <f>('Data Latih'!B11-MIN!B$5)/(MAX!B$5-MIN!B$5)</f>
        <v>1</v>
      </c>
      <c r="C25">
        <f>('Data Latih'!C11-MIN!C$5)/(MAX!C$5-MIN!C$5)</f>
        <v>0</v>
      </c>
      <c r="D25">
        <f>('Data Latih'!D11-MIN!D$5)/(MAX!D$5-MIN!D$5)</f>
        <v>1</v>
      </c>
      <c r="E25">
        <f>('Data Latih'!E11-MIN!E$5)/(MAX!E$5-MIN!E$5)</f>
        <v>0</v>
      </c>
      <c r="F25">
        <f>('Data Latih'!F11-MIN!F$5)/(MAX!F$5-MIN!F$5)</f>
        <v>0</v>
      </c>
      <c r="G25">
        <f>('Data Latih'!G11-MIN!G$5)/(MAX!G$5-MIN!G$5)</f>
        <v>0</v>
      </c>
      <c r="H25">
        <f>('Data Latih'!H11-MIN!H$5)/(MAX!H$5-MIN!H$5)</f>
        <v>0</v>
      </c>
      <c r="I25">
        <f>('Data Latih'!I11-MIN!I$5)/(MAX!I$5-MIN!I$5)</f>
        <v>0.31578947368421051</v>
      </c>
      <c r="J25">
        <f>('Data Latih'!J11-MIN!J$5)/(MAX!J$5-MIN!J$5)</f>
        <v>1</v>
      </c>
      <c r="K25" t="str">
        <f>Normalisasi!K11</f>
        <v>Ringan</v>
      </c>
    </row>
    <row r="26" spans="1:11" x14ac:dyDescent="0.3">
      <c r="A26">
        <v>11</v>
      </c>
      <c r="B26">
        <f>('Data Latih'!B13-MIN!B$5)/(MAX!B$5-MIN!B$5)</f>
        <v>1</v>
      </c>
      <c r="C26">
        <f>('Data Latih'!C13-MIN!C$5)/(MAX!C$5-MIN!C$5)</f>
        <v>1</v>
      </c>
      <c r="D26">
        <f>('Data Latih'!D13-MIN!D$5)/(MAX!D$5-MIN!D$5)</f>
        <v>0</v>
      </c>
      <c r="E26">
        <f>('Data Latih'!E13-MIN!E$5)/(MAX!E$5-MIN!E$5)</f>
        <v>1</v>
      </c>
      <c r="F26">
        <f>('Data Latih'!F13-MIN!F$5)/(MAX!F$5-MIN!F$5)</f>
        <v>1</v>
      </c>
      <c r="G26">
        <f>('Data Latih'!G13-MIN!G$5)/(MAX!G$5-MIN!G$5)</f>
        <v>1</v>
      </c>
      <c r="H26">
        <f>('Data Latih'!H13-MIN!H$5)/(MAX!H$5-MIN!H$5)</f>
        <v>1</v>
      </c>
      <c r="I26">
        <f>('Data Latih'!I13-MIN!I$5)/(MAX!I$5-MIN!I$5)</f>
        <v>0</v>
      </c>
      <c r="J26">
        <f>('Data Latih'!J13-MIN!J$5)/(MAX!J$5-MIN!J$5)</f>
        <v>1</v>
      </c>
      <c r="K26" t="str">
        <f>IF(COUNTIF($I$5:$I$7,"Berat")&gt;COUNTIF($I$5:$I$7,"Ringan"),"Berat","Ringan")</f>
        <v>Berat</v>
      </c>
    </row>
  </sheetData>
  <autoFilter ref="L2:N8" xr:uid="{29237897-EA30-4407-8893-08511BA1AE99}"/>
  <sortState xmlns:xlrd2="http://schemas.microsoft.com/office/spreadsheetml/2017/richdata2" ref="H5:I10">
    <sortCondition ref="H5:H10"/>
  </sortState>
  <mergeCells count="1">
    <mergeCell ref="G3:I3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 Latih</vt:lpstr>
      <vt:lpstr>MIN</vt:lpstr>
      <vt:lpstr>MAX</vt:lpstr>
      <vt:lpstr>Normalisasi</vt:lpstr>
      <vt:lpstr>Evaluation Data</vt:lpstr>
      <vt:lpstr>Distance</vt:lpstr>
      <vt:lpstr>Tambah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2022-03-28T17:33:43Z</dcterms:created>
  <dcterms:modified xsi:type="dcterms:W3CDTF">2022-04-21T23:56:42Z</dcterms:modified>
</cp:coreProperties>
</file>