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g\Documents\Portfolio\Portfolio_Projects\Excel Dashboards with Power Query\"/>
    </mc:Choice>
  </mc:AlternateContent>
  <xr:revisionPtr revIDLastSave="0" documentId="13_ncr:1_{F85BCE49-444D-4A95-978F-D3F86F4E7DD8}" xr6:coauthVersionLast="47" xr6:coauthVersionMax="47" xr10:uidLastSave="{00000000-0000-0000-0000-000000000000}"/>
  <bookViews>
    <workbookView xWindow="-120" yWindow="-120" windowWidth="29040" windowHeight="15840" xr2:uid="{FACB53E6-E236-4579-ABC8-2EA865FB7003}"/>
  </bookViews>
  <sheets>
    <sheet name="Excel Data Types" sheetId="15" r:id="rId1"/>
    <sheet name="Filtering" sheetId="20" r:id="rId2"/>
    <sheet name="Lookups" sheetId="17" r:id="rId3"/>
    <sheet name="PivotTable and PivotCharts" sheetId="6" r:id="rId4"/>
    <sheet name="Formatting" sheetId="5" r:id="rId5"/>
    <sheet name="Aggregation Functions" sheetId="16" r:id="rId6"/>
    <sheet name="String Functions" sheetId="19" r:id="rId7"/>
    <sheet name="IF Functions" sheetId="18" r:id="rId8"/>
  </sheets>
  <definedNames>
    <definedName name="_xlnm._FilterDatabase" localSheetId="1" hidden="1">Filtering!$A$4:$H$20</definedName>
    <definedName name="_xlnm._FilterDatabase" localSheetId="7" hidden="1">'IF Functions'!$A$5:$F$37</definedName>
  </definedNames>
  <calcPr calcId="191029"/>
  <pivotCaches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8" l="1"/>
  <c r="J9" i="17"/>
  <c r="H9" i="17"/>
  <c r="I7" i="17"/>
  <c r="I20" i="18"/>
  <c r="I19" i="18"/>
  <c r="I18" i="18"/>
  <c r="I11" i="18"/>
  <c r="I10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E37" i="18"/>
  <c r="E36" i="18"/>
  <c r="E35" i="18"/>
  <c r="E34" i="18"/>
  <c r="E33" i="18"/>
  <c r="E32" i="18"/>
  <c r="E31" i="18"/>
  <c r="E30" i="18"/>
  <c r="E29" i="18"/>
  <c r="E28" i="18"/>
  <c r="I12" i="18" s="1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D4" i="19"/>
  <c r="D5" i="19" s="1"/>
  <c r="D6" i="19" s="1"/>
  <c r="D7" i="19" s="1"/>
  <c r="D8" i="19" s="1"/>
  <c r="G4" i="16"/>
  <c r="F4" i="16"/>
  <c r="E4" i="16"/>
  <c r="D4" i="16"/>
  <c r="C4" i="16"/>
  <c r="G8" i="5"/>
  <c r="G5" i="5"/>
  <c r="E5" i="5"/>
  <c r="F8" i="5"/>
  <c r="E8" i="5"/>
  <c r="F5" i="5"/>
  <c r="C11" i="5"/>
  <c r="D10" i="5"/>
  <c r="B11" i="5"/>
  <c r="D9" i="5"/>
  <c r="D8" i="5"/>
  <c r="D7" i="5"/>
  <c r="D6" i="5"/>
  <c r="D5" i="5"/>
  <c r="L11" i="17" a="1"/>
  <c r="L11" i="17" s="1"/>
  <c r="L10" i="17" a="1"/>
  <c r="L10" i="17" s="1"/>
  <c r="K11" i="17" a="1"/>
  <c r="K11" i="17" s="1"/>
  <c r="K10" i="17" a="1"/>
  <c r="K10" i="17" s="1"/>
  <c r="H11" i="17" a="1"/>
  <c r="H11" i="17" s="1"/>
  <c r="H10" i="17" a="1"/>
  <c r="H10" i="17" s="1"/>
  <c r="L9" i="17"/>
  <c r="L7" i="17"/>
  <c r="K8" i="17"/>
  <c r="J5" i="15"/>
  <c r="J4" i="15"/>
  <c r="J3" i="15"/>
  <c r="L8" i="17" l="1"/>
  <c r="J8" i="17"/>
  <c r="I9" i="17"/>
  <c r="K9" i="17"/>
  <c r="H8" i="17"/>
  <c r="K7" i="17"/>
  <c r="J7" i="17"/>
  <c r="H7" i="17"/>
  <c r="I8" i="17"/>
  <c r="I16" i="18"/>
  <c r="I1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<sst xmlns="http://schemas.openxmlformats.org/spreadsheetml/2006/main" count="283" uniqueCount="136">
  <si>
    <t>Date</t>
  </si>
  <si>
    <t>General</t>
  </si>
  <si>
    <t>Number</t>
  </si>
  <si>
    <t>Currency</t>
  </si>
  <si>
    <t>Accounting</t>
  </si>
  <si>
    <t>Time</t>
  </si>
  <si>
    <t>XLOOKUP</t>
  </si>
  <si>
    <t>DATA TYPES</t>
  </si>
  <si>
    <t>Male</t>
  </si>
  <si>
    <t>Single</t>
  </si>
  <si>
    <t>CAVITE</t>
  </si>
  <si>
    <t>BPI</t>
  </si>
  <si>
    <t>Female</t>
  </si>
  <si>
    <t>Married</t>
  </si>
  <si>
    <t>PANGASINAN</t>
  </si>
  <si>
    <t>Honda</t>
  </si>
  <si>
    <t>CEBU</t>
  </si>
  <si>
    <t>Date of Birth</t>
  </si>
  <si>
    <t>Gender</t>
  </si>
  <si>
    <t>Civil Status</t>
  </si>
  <si>
    <t>Age (years)</t>
  </si>
  <si>
    <t>City/Municipality</t>
  </si>
  <si>
    <t>Province</t>
  </si>
  <si>
    <t>PAMPANGA</t>
  </si>
  <si>
    <t>METRO MANILA</t>
  </si>
  <si>
    <t>MAKATI CITY</t>
  </si>
  <si>
    <t>OLONGAPO CITY</t>
  </si>
  <si>
    <t>ZAMBALES</t>
  </si>
  <si>
    <t>PARAÑAQUE CITY</t>
  </si>
  <si>
    <t>PASIG CITY</t>
  </si>
  <si>
    <t>CEBU CITY</t>
  </si>
  <si>
    <t>ANGELES CITY</t>
  </si>
  <si>
    <t>QUEZON CITY</t>
  </si>
  <si>
    <t>TAGUIG CITY</t>
  </si>
  <si>
    <t>TAGAYTAY CITY</t>
  </si>
  <si>
    <t>NATIVIDAD</t>
  </si>
  <si>
    <t>CALASIAO</t>
  </si>
  <si>
    <t>SAN JUAN CITY</t>
  </si>
  <si>
    <t>AGGREGATION FUNCTIONS (SUM, AVERAGE, COUNT, MEDIAN, MODE)</t>
  </si>
  <si>
    <t>FILTERING, TEXT TO COLUMNS, REMOVING DUPLICATES</t>
  </si>
  <si>
    <t>CONDITIONAL FUNCTIONS (IF, SUMIF, COUNTIF)</t>
  </si>
  <si>
    <t>SUM</t>
  </si>
  <si>
    <t>AVERAGE</t>
  </si>
  <si>
    <t>COUNT</t>
  </si>
  <si>
    <t>MEDIAN</t>
  </si>
  <si>
    <t>MODE</t>
  </si>
  <si>
    <t>ISNUMBER-MATCH</t>
  </si>
  <si>
    <t>VLOOKUP</t>
  </si>
  <si>
    <t>Subsidiary</t>
  </si>
  <si>
    <t>LOOKUP FUNCTIONS (ISNUMBER-MATCH, VLOOKUP, XLOOKUP)</t>
  </si>
  <si>
    <t>STRING FUNCTIONS (TRIM, CONCAT, LOWER, UPPER, PROPER)</t>
  </si>
  <si>
    <t>CONCAT</t>
  </si>
  <si>
    <t>TRIM</t>
  </si>
  <si>
    <t>LOWER</t>
  </si>
  <si>
    <t>UPPER</t>
  </si>
  <si>
    <t>PROPER</t>
  </si>
  <si>
    <t>May</t>
  </si>
  <si>
    <t>Month</t>
  </si>
  <si>
    <t>% Achvt</t>
  </si>
  <si>
    <t>Actual (Q)</t>
  </si>
  <si>
    <t>Target (Q)</t>
  </si>
  <si>
    <t>% Achvt (Q)</t>
  </si>
  <si>
    <t>Jan</t>
  </si>
  <si>
    <t>Feb</t>
  </si>
  <si>
    <t>Mar</t>
  </si>
  <si>
    <t>Apr</t>
  </si>
  <si>
    <t>Total</t>
  </si>
  <si>
    <t>Week 1</t>
  </si>
  <si>
    <t>Week 2</t>
  </si>
  <si>
    <t>Week 3</t>
  </si>
  <si>
    <t>Week 4</t>
  </si>
  <si>
    <t>Week 5</t>
  </si>
  <si>
    <t>Week 6</t>
  </si>
  <si>
    <t>Registrations</t>
  </si>
  <si>
    <t>Target</t>
  </si>
  <si>
    <t>CONDITIONAL FORMATTING, CHART TEMPLATES, SPARKLINES</t>
  </si>
  <si>
    <t>abcd</t>
  </si>
  <si>
    <t>CATEGORY</t>
  </si>
  <si>
    <t>F&amp;B</t>
  </si>
  <si>
    <t>Leisure</t>
  </si>
  <si>
    <t>Automotive</t>
  </si>
  <si>
    <t>Lifestyle</t>
  </si>
  <si>
    <t>DATE AVAILED</t>
  </si>
  <si>
    <t>REVENUE</t>
  </si>
  <si>
    <t>PIVOTTABLE, PIVOTCHARTS, TEMPLATES, and SLICERS</t>
  </si>
  <si>
    <t>Sample Campaign Date</t>
  </si>
  <si>
    <t>Days Before (Date-Today Formula)</t>
  </si>
  <si>
    <t>Days Before (Days Function)</t>
  </si>
  <si>
    <t>Campaign End Date (Date +14)</t>
  </si>
  <si>
    <t>Not applicable</t>
  </si>
  <si>
    <t>Sum of REVENUE</t>
  </si>
  <si>
    <t>Row Labels</t>
  </si>
  <si>
    <t>Grand Total</t>
  </si>
  <si>
    <t>Jun</t>
  </si>
  <si>
    <t>Data</t>
  </si>
  <si>
    <t>Check if High Revenue (&gt;2000)</t>
  </si>
  <si>
    <t>Check if High Revenue and F&amp;B Category</t>
  </si>
  <si>
    <t>SUM of Revenue</t>
  </si>
  <si>
    <t>SUMIF Lifestyle</t>
  </si>
  <si>
    <t>SUMIFS Automotive and High Revenue</t>
  </si>
  <si>
    <t>COUNT of Transactions</t>
  </si>
  <si>
    <t>COUNTIF Low Revenue</t>
  </si>
  <si>
    <t>COUNTIFS Low Revenue and F&amp;B</t>
  </si>
  <si>
    <t>AVERAGE Revenue</t>
  </si>
  <si>
    <t>AVERAGEIF Lifestyle</t>
  </si>
  <si>
    <t>AVERAGEIFS Lifestyle and High Revenue</t>
  </si>
  <si>
    <t>Company</t>
  </si>
  <si>
    <t>SMDC</t>
  </si>
  <si>
    <t>DITO</t>
  </si>
  <si>
    <t>Customer ID</t>
  </si>
  <si>
    <t>Toyota</t>
  </si>
  <si>
    <t>Megaworld</t>
  </si>
  <si>
    <t>Account ID</t>
  </si>
  <si>
    <t>244378ASUV</t>
  </si>
  <si>
    <t>785787AGQG</t>
  </si>
  <si>
    <t>520987IUQW</t>
  </si>
  <si>
    <t>479464IOXQ</t>
  </si>
  <si>
    <t>993296ZIUD</t>
  </si>
  <si>
    <t>889715UHFA</t>
  </si>
  <si>
    <t>404003ZODI</t>
  </si>
  <si>
    <t>533028QERT</t>
  </si>
  <si>
    <t>140056ZVVD</t>
  </si>
  <si>
    <t>732075NVJA</t>
  </si>
  <si>
    <t>606645QWEU</t>
  </si>
  <si>
    <t>680301ZVCY</t>
  </si>
  <si>
    <t>349488OIPQ</t>
  </si>
  <si>
    <t>175269QEWT</t>
  </si>
  <si>
    <t>606645QweU</t>
  </si>
  <si>
    <t>Nissan</t>
  </si>
  <si>
    <t>Lamborghini</t>
  </si>
  <si>
    <t>Ferrari</t>
  </si>
  <si>
    <t>Date Purchased</t>
  </si>
  <si>
    <t>Revenue</t>
  </si>
  <si>
    <t>SaMple</t>
  </si>
  <si>
    <t>CompAnY</t>
  </si>
  <si>
    <t>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</si>
</sst>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400]h:mm:ss\ AM/PM"/>
    <numFmt numFmtId="165" formatCode="mm/dd/yyyy;@"/>
    <numFmt numFmtId="166" formatCode="_-[$₱-3409]* #,##0.00_-;\-[$₱-3409]* #,##0.00_-;_-[$₱-34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9" fontId="0" fillId="0" borderId="0" xfId="1" applyFont="1"/>
    <xf numFmtId="3" fontId="0" fillId="0" borderId="0" xfId="0" applyNumberFormat="1" applyAlignment="1">
      <alignment horizontal="center"/>
    </xf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166" fontId="0" fillId="0" borderId="0" xfId="0" applyNumberFormat="1"/>
    <xf numFmtId="43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4" xfId="0" applyBorder="1"/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6">
    <dxf>
      <numFmt numFmtId="166" formatCode="_-[$₱-3409]* #,##0.00_-;\-[$₱-3409]* #,##0.00_-;_-[$₱-3409]* &quot;-&quot;??_-;_-@_-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_-[$₱-3409]* #,##0.00_-;\-[$₱-3409]* #,##0.00_-;_-[$₱-34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Training Course with Answers.xlsx]PivotTable and PivotCharts!PivotTable1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>
              <a:lumMod val="60000"/>
              <a:lumOff val="4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>
              <a:lumMod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472C4">
              <a:lumMod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and PivotCharts'!$G$4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>
                <a:lumMod val="7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PivotCharts'!$F$5:$F$10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'PivotTable and PivotCharts'!$G$5:$G$10</c:f>
              <c:numCache>
                <c:formatCode>_-[$₱-3409]* #,##0.00_-;\-[$₱-3409]* #,##0.00_-;_-[$₱-3409]* "-"??_-;_-@_-</c:formatCode>
                <c:ptCount val="5"/>
                <c:pt idx="0">
                  <c:v>70351</c:v>
                </c:pt>
                <c:pt idx="1">
                  <c:v>21296</c:v>
                </c:pt>
                <c:pt idx="2">
                  <c:v>18117</c:v>
                </c:pt>
                <c:pt idx="3">
                  <c:v>20246</c:v>
                </c:pt>
                <c:pt idx="4">
                  <c:v>17370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41D-A2A0-FDFDAAB19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374202367"/>
        <c:axId val="1374184063"/>
      </c:barChart>
      <c:catAx>
        <c:axId val="13742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374184063"/>
        <c:crosses val="autoZero"/>
        <c:auto val="1"/>
        <c:lblAlgn val="ctr"/>
        <c:lblOffset val="100"/>
        <c:noMultiLvlLbl val="0"/>
      </c:catAx>
      <c:valAx>
        <c:axId val="1374184063"/>
        <c:scaling>
          <c:orientation val="minMax"/>
        </c:scaling>
        <c:delete val="1"/>
        <c:axPos val="l"/>
        <c:numFmt formatCode="_-[$₱-3409]* #,##0.00_-;\-[$₱-3409]* #,##0.00_-;_-[$₱-3409]* &quot;-&quot;??_-;_-@_-" sourceLinked="1"/>
        <c:majorTickMark val="none"/>
        <c:minorTickMark val="none"/>
        <c:tickLblPos val="nextTo"/>
        <c:crossAx val="13742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2</xdr:row>
      <xdr:rowOff>175260</xdr:rowOff>
    </xdr:from>
    <xdr:to>
      <xdr:col>11</xdr:col>
      <xdr:colOff>571500</xdr:colOff>
      <xdr:row>14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A5645-004C-B959-9DF1-4E88B9B63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g" refreshedDate="44987.025363773151" createdVersion="8" refreshedVersion="8" minRefreshableVersion="3" recordCount="32" xr:uid="{920F26C9-0F53-48D6-AD4D-5C91606110E2}">
  <cacheSource type="worksheet">
    <worksheetSource ref="A4:D36" sheet="PivotTable and PivotCharts"/>
  </cacheSource>
  <cacheFields count="5">
    <cacheField name="Company" numFmtId="0">
      <sharedItems/>
    </cacheField>
    <cacheField name="Customer ID" numFmtId="0">
      <sharedItems containsSemiMixedTypes="0" containsString="0" containsNumber="1" containsInteger="1" minValue="137" maxValue="972"/>
    </cacheField>
    <cacheField name="DATE AVAILED" numFmtId="165">
      <sharedItems containsSemiMixedTypes="0" containsNonDate="0" containsDate="1" containsString="0" minDate="2022-01-02T00:00:00" maxDate="2022-05-30T00:00:00" count="24">
        <d v="2022-01-04T00:00:00"/>
        <d v="2022-01-02T00:00:00"/>
        <d v="2022-01-12T00:00:00"/>
        <d v="2022-02-04T00:00:00"/>
        <d v="2022-02-21T00:00:00"/>
        <d v="2022-02-13T00:00:00"/>
        <d v="2022-03-15T00:00:00"/>
        <d v="2022-03-17T00:00:00"/>
        <d v="2022-03-19T00:00:00"/>
        <d v="2022-03-21T00:00:00"/>
        <d v="2022-03-23T00:00:00"/>
        <d v="2022-04-26T00:00:00"/>
        <d v="2022-04-27T00:00:00"/>
        <d v="2022-04-25T00:00:00"/>
        <d v="2022-05-01T00:00:00"/>
        <d v="2022-05-29T00:00:00"/>
        <d v="2022-01-30T00:00:00"/>
        <d v="2022-01-25T00:00:00"/>
        <d v="2022-01-13T00:00:00"/>
        <d v="2022-01-08T00:00:00"/>
        <d v="2022-01-11T00:00:00"/>
        <d v="2022-01-15T00:00:00"/>
        <d v="2022-01-20T00:00:00"/>
        <d v="2022-01-23T00:00:00"/>
      </sharedItems>
      <fieldGroup par="4" base="2">
        <rangePr groupBy="days" startDate="2022-01-02T00:00:00" endDate="2022-05-30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30/2022"/>
        </groupItems>
      </fieldGroup>
    </cacheField>
    <cacheField name="REVENUE" numFmtId="166">
      <sharedItems containsSemiMixedTypes="0" containsString="0" containsNumber="1" containsInteger="1" minValue="515" maxValue="9839"/>
    </cacheField>
    <cacheField name="Months" numFmtId="0" databaseField="0">
      <fieldGroup base="2">
        <rangePr groupBy="months" startDate="2022-01-02T00:00:00" endDate="2022-05-30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3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Honda"/>
    <n v="626"/>
    <x v="0"/>
    <n v="3093"/>
  </r>
  <r>
    <s v="Toyota"/>
    <n v="622"/>
    <x v="1"/>
    <n v="4030"/>
  </r>
  <r>
    <s v="Honda"/>
    <n v="186"/>
    <x v="1"/>
    <n v="9839"/>
  </r>
  <r>
    <s v="Nissan"/>
    <n v="804"/>
    <x v="1"/>
    <n v="9519"/>
  </r>
  <r>
    <s v="Lamborghini"/>
    <n v="481"/>
    <x v="2"/>
    <n v="1936"/>
  </r>
  <r>
    <s v="Lamborghini"/>
    <n v="687"/>
    <x v="0"/>
    <n v="1649"/>
  </r>
  <r>
    <s v="Ferrari"/>
    <n v="972"/>
    <x v="3"/>
    <n v="8513"/>
  </r>
  <r>
    <s v="Lamborghini"/>
    <n v="731"/>
    <x v="4"/>
    <n v="4179"/>
  </r>
  <r>
    <s v="Honda"/>
    <n v="866"/>
    <x v="5"/>
    <n v="8604"/>
  </r>
  <r>
    <s v="Toyota"/>
    <n v="384"/>
    <x v="6"/>
    <n v="2688"/>
  </r>
  <r>
    <s v="Honda"/>
    <n v="302"/>
    <x v="7"/>
    <n v="515"/>
  </r>
  <r>
    <s v="Lamborghini"/>
    <n v="865"/>
    <x v="8"/>
    <n v="4168"/>
  </r>
  <r>
    <s v="Honda"/>
    <n v="624"/>
    <x v="9"/>
    <n v="5640"/>
  </r>
  <r>
    <s v="Honda"/>
    <n v="137"/>
    <x v="10"/>
    <n v="5106"/>
  </r>
  <r>
    <s v="Lamborghini"/>
    <n v="206"/>
    <x v="11"/>
    <n v="8516"/>
  </r>
  <r>
    <s v="Honda"/>
    <n v="856"/>
    <x v="12"/>
    <n v="6594"/>
  </r>
  <r>
    <s v="Lamborghini"/>
    <n v="884"/>
    <x v="13"/>
    <n v="5136"/>
  </r>
  <r>
    <s v="Ferrari"/>
    <n v="287"/>
    <x v="14"/>
    <n v="4136"/>
  </r>
  <r>
    <s v="Nissan"/>
    <n v="177"/>
    <x v="14"/>
    <n v="925"/>
  </r>
  <r>
    <s v="Nissan"/>
    <n v="464"/>
    <x v="14"/>
    <n v="3061"/>
  </r>
  <r>
    <s v="Toyota"/>
    <n v="494"/>
    <x v="15"/>
    <n v="9248"/>
  </r>
  <r>
    <s v="Honda"/>
    <n v="613"/>
    <x v="16"/>
    <n v="8266"/>
  </r>
  <r>
    <s v="Toyota"/>
    <n v="663"/>
    <x v="2"/>
    <n v="1798"/>
  </r>
  <r>
    <s v="Ferrari"/>
    <n v="911"/>
    <x v="17"/>
    <n v="7928"/>
  </r>
  <r>
    <s v="Toyota"/>
    <n v="920"/>
    <x v="18"/>
    <n v="1855"/>
  </r>
  <r>
    <s v="Lamborghini"/>
    <n v="364"/>
    <x v="19"/>
    <n v="4716"/>
  </r>
  <r>
    <s v="Honda"/>
    <n v="734"/>
    <x v="19"/>
    <n v="3281"/>
  </r>
  <r>
    <s v="Lamborghini"/>
    <n v="581"/>
    <x v="20"/>
    <n v="3090"/>
  </r>
  <r>
    <s v="Ferrari"/>
    <n v="242"/>
    <x v="1"/>
    <n v="3022"/>
  </r>
  <r>
    <s v="Ferrari"/>
    <n v="531"/>
    <x v="21"/>
    <n v="942"/>
  </r>
  <r>
    <s v="Toyota"/>
    <n v="239"/>
    <x v="22"/>
    <n v="1928"/>
  </r>
  <r>
    <s v="Ferrari"/>
    <n v="379"/>
    <x v="23"/>
    <n v="3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81FA9-F75F-42DB-B023-80313628E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4:G10" firstHeaderRow="1" firstDataRow="1" firstDataCol="1"/>
  <pivotFields count="5">
    <pivotField showAll="0"/>
    <pivotField showAll="0"/>
    <pivotField numFmtId="165" showAll="0">
      <items count="369"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dataField="1" numFmtId="166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3" baseField="0" baseItem="0" numFmtId="166"/>
  </dataFields>
  <formats count="1">
    <format dxfId="5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DDBD-30A6-4EDC-A2D5-27E047C6FFCB}">
  <dimension ref="A1:J9"/>
  <sheetViews>
    <sheetView tabSelected="1" zoomScaleNormal="100" workbookViewId="0">
      <selection activeCell="F14" sqref="F14"/>
    </sheetView>
  </sheetViews>
  <sheetFormatPr defaultColWidth="13.28515625" defaultRowHeight="15" x14ac:dyDescent="0.25"/>
  <cols>
    <col min="3" max="3" width="17.7109375" customWidth="1"/>
    <col min="5" max="5" width="10.5703125" bestFit="1" customWidth="1"/>
    <col min="8" max="8" width="23.85546875" customWidth="1"/>
    <col min="9" max="9" width="34.28515625" customWidth="1"/>
    <col min="10" max="10" width="30.28515625" customWidth="1"/>
  </cols>
  <sheetData>
    <row r="1" spans="1:10" x14ac:dyDescent="0.25">
      <c r="A1" s="1" t="s">
        <v>7</v>
      </c>
    </row>
    <row r="2" spans="1:10" ht="15.75" thickBot="1" x14ac:dyDescent="0.3">
      <c r="A2" s="1"/>
    </row>
    <row r="3" spans="1:10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  <c r="F3" s="2" t="s">
        <v>5</v>
      </c>
      <c r="H3" s="2" t="s">
        <v>85</v>
      </c>
      <c r="I3" s="2" t="s">
        <v>86</v>
      </c>
      <c r="J3" s="24">
        <f ca="1">H4-TODAY()</f>
        <v>-245</v>
      </c>
    </row>
    <row r="4" spans="1:10" x14ac:dyDescent="0.25">
      <c r="A4">
        <v>123.83</v>
      </c>
      <c r="B4" s="16">
        <v>100</v>
      </c>
      <c r="C4" s="17">
        <v>1000</v>
      </c>
      <c r="D4" s="18">
        <v>9513</v>
      </c>
      <c r="E4" s="7">
        <v>44568</v>
      </c>
      <c r="F4" s="9">
        <v>0.41666666666666669</v>
      </c>
      <c r="H4" s="11">
        <v>44742</v>
      </c>
      <c r="I4" s="2" t="s">
        <v>87</v>
      </c>
      <c r="J4" s="25">
        <f ca="1">_xlfn.DAYS(H4, TODAY())</f>
        <v>-245</v>
      </c>
    </row>
    <row r="5" spans="1:10" ht="15.75" thickBot="1" x14ac:dyDescent="0.3">
      <c r="A5" t="s">
        <v>76</v>
      </c>
      <c r="B5" s="16">
        <v>12345</v>
      </c>
      <c r="C5" s="17">
        <v>2000</v>
      </c>
      <c r="D5" s="18">
        <v>0</v>
      </c>
      <c r="E5" s="8">
        <v>44905</v>
      </c>
      <c r="F5" s="9">
        <v>0.89583333333333337</v>
      </c>
      <c r="H5" s="2"/>
      <c r="I5" s="2" t="s">
        <v>88</v>
      </c>
      <c r="J5" s="26">
        <f>H4+14</f>
        <v>44756</v>
      </c>
    </row>
    <row r="6" spans="1:10" x14ac:dyDescent="0.25">
      <c r="A6" s="7">
        <v>44704</v>
      </c>
      <c r="B6" s="16">
        <v>500000</v>
      </c>
      <c r="C6" s="17">
        <v>1500000</v>
      </c>
      <c r="D6" s="18">
        <v>-199923</v>
      </c>
      <c r="E6" s="15">
        <v>44742</v>
      </c>
    </row>
    <row r="7" spans="1:10" x14ac:dyDescent="0.25">
      <c r="E7" s="15"/>
    </row>
    <row r="9" spans="1:10" x14ac:dyDescent="0.25">
      <c r="A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DC4F-FA36-41D6-BEF5-839AC3A22A39}">
  <dimension ref="A1:H20"/>
  <sheetViews>
    <sheetView zoomScale="115" zoomScaleNormal="115" workbookViewId="0">
      <selection activeCell="D28" sqref="D28"/>
    </sheetView>
  </sheetViews>
  <sheetFormatPr defaultRowHeight="15" x14ac:dyDescent="0.25"/>
  <cols>
    <col min="1" max="1" width="17.140625" customWidth="1"/>
    <col min="2" max="2" width="16.7109375" bestFit="1" customWidth="1"/>
    <col min="3" max="3" width="20.5703125" bestFit="1" customWidth="1"/>
    <col min="7" max="7" width="15.7109375" bestFit="1" customWidth="1"/>
    <col min="8" max="8" width="14.28515625" bestFit="1" customWidth="1"/>
  </cols>
  <sheetData>
    <row r="1" spans="1:8" x14ac:dyDescent="0.25">
      <c r="A1" s="1" t="s">
        <v>39</v>
      </c>
    </row>
    <row r="2" spans="1:8" x14ac:dyDescent="0.25">
      <c r="A2" s="1"/>
    </row>
    <row r="4" spans="1:8" x14ac:dyDescent="0.25">
      <c r="A4" s="2" t="s">
        <v>109</v>
      </c>
      <c r="B4" s="2" t="s">
        <v>17</v>
      </c>
      <c r="C4" s="2" t="s">
        <v>106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x14ac:dyDescent="0.25">
      <c r="A5" s="2">
        <v>219</v>
      </c>
      <c r="B5" s="11">
        <v>26854</v>
      </c>
      <c r="C5" s="2" t="s">
        <v>107</v>
      </c>
      <c r="D5" s="2" t="s">
        <v>12</v>
      </c>
      <c r="E5" s="2" t="s">
        <v>9</v>
      </c>
      <c r="F5" s="2">
        <v>48</v>
      </c>
      <c r="G5" s="2" t="s">
        <v>26</v>
      </c>
      <c r="H5" s="2" t="s">
        <v>27</v>
      </c>
    </row>
    <row r="6" spans="1:8" x14ac:dyDescent="0.25">
      <c r="A6" s="2">
        <v>541</v>
      </c>
      <c r="B6" s="11">
        <v>28212</v>
      </c>
      <c r="C6" s="2" t="s">
        <v>108</v>
      </c>
      <c r="D6" s="2" t="s">
        <v>8</v>
      </c>
      <c r="E6" s="2" t="s">
        <v>9</v>
      </c>
      <c r="F6" s="2">
        <v>45</v>
      </c>
      <c r="G6" s="2" t="s">
        <v>26</v>
      </c>
      <c r="H6" s="2" t="s">
        <v>27</v>
      </c>
    </row>
    <row r="7" spans="1:8" x14ac:dyDescent="0.25">
      <c r="A7" s="2">
        <v>570</v>
      </c>
      <c r="B7" s="11">
        <v>22842</v>
      </c>
      <c r="C7" s="2" t="s">
        <v>108</v>
      </c>
      <c r="D7" s="2" t="s">
        <v>8</v>
      </c>
      <c r="E7" s="2" t="s">
        <v>9</v>
      </c>
      <c r="F7" s="2">
        <v>59</v>
      </c>
      <c r="G7" s="2" t="s">
        <v>25</v>
      </c>
      <c r="H7" s="2" t="s">
        <v>24</v>
      </c>
    </row>
    <row r="8" spans="1:8" x14ac:dyDescent="0.25">
      <c r="A8" s="2">
        <v>197</v>
      </c>
      <c r="B8" s="11">
        <v>23163</v>
      </c>
      <c r="C8" s="2" t="s">
        <v>108</v>
      </c>
      <c r="D8" s="2" t="s">
        <v>8</v>
      </c>
      <c r="E8" s="2" t="s">
        <v>9</v>
      </c>
      <c r="F8" s="2">
        <v>58</v>
      </c>
      <c r="G8" s="2" t="s">
        <v>28</v>
      </c>
      <c r="H8" s="2" t="s">
        <v>24</v>
      </c>
    </row>
    <row r="9" spans="1:8" x14ac:dyDescent="0.25">
      <c r="A9" s="2">
        <v>871</v>
      </c>
      <c r="B9" s="11">
        <v>34943</v>
      </c>
      <c r="C9" s="2" t="s">
        <v>108</v>
      </c>
      <c r="D9" s="2" t="s">
        <v>12</v>
      </c>
      <c r="E9" s="2" t="s">
        <v>9</v>
      </c>
      <c r="F9" s="2">
        <v>26</v>
      </c>
      <c r="G9" s="2" t="s">
        <v>29</v>
      </c>
      <c r="H9" s="2" t="s">
        <v>24</v>
      </c>
    </row>
    <row r="10" spans="1:8" x14ac:dyDescent="0.25">
      <c r="A10" s="2">
        <v>503</v>
      </c>
      <c r="B10" s="11">
        <v>24118</v>
      </c>
      <c r="C10" s="2" t="s">
        <v>108</v>
      </c>
      <c r="D10" s="2" t="s">
        <v>8</v>
      </c>
      <c r="E10" s="2" t="s">
        <v>9</v>
      </c>
      <c r="F10" s="2">
        <v>56</v>
      </c>
      <c r="G10" s="2" t="s">
        <v>30</v>
      </c>
      <c r="H10" s="2" t="s">
        <v>16</v>
      </c>
    </row>
    <row r="11" spans="1:8" x14ac:dyDescent="0.25">
      <c r="A11" s="2">
        <v>445</v>
      </c>
      <c r="B11" s="11">
        <v>25018</v>
      </c>
      <c r="C11" s="2" t="s">
        <v>11</v>
      </c>
      <c r="D11" s="2" t="s">
        <v>12</v>
      </c>
      <c r="E11" s="2" t="s">
        <v>9</v>
      </c>
      <c r="F11" s="2">
        <v>53</v>
      </c>
      <c r="G11" s="2" t="s">
        <v>26</v>
      </c>
      <c r="H11" s="2" t="s">
        <v>27</v>
      </c>
    </row>
    <row r="12" spans="1:8" x14ac:dyDescent="0.25">
      <c r="A12" s="2">
        <v>632</v>
      </c>
      <c r="B12" s="11">
        <v>33963</v>
      </c>
      <c r="C12" s="2" t="s">
        <v>11</v>
      </c>
      <c r="D12" s="2" t="s">
        <v>8</v>
      </c>
      <c r="E12" s="2" t="s">
        <v>9</v>
      </c>
      <c r="F12" s="2">
        <v>29</v>
      </c>
      <c r="G12" s="2" t="s">
        <v>25</v>
      </c>
      <c r="H12" s="2" t="s">
        <v>24</v>
      </c>
    </row>
    <row r="13" spans="1:8" x14ac:dyDescent="0.25">
      <c r="A13" s="2">
        <v>350</v>
      </c>
      <c r="B13" s="11">
        <v>19789</v>
      </c>
      <c r="C13" s="2" t="s">
        <v>110</v>
      </c>
      <c r="D13" s="2" t="s">
        <v>12</v>
      </c>
      <c r="E13" s="2" t="s">
        <v>9</v>
      </c>
      <c r="F13" s="2">
        <v>68</v>
      </c>
      <c r="G13" s="2" t="s">
        <v>31</v>
      </c>
      <c r="H13" s="2" t="s">
        <v>23</v>
      </c>
    </row>
    <row r="14" spans="1:8" x14ac:dyDescent="0.25">
      <c r="A14" s="2">
        <v>975</v>
      </c>
      <c r="B14" s="11">
        <v>24811</v>
      </c>
      <c r="C14" s="2" t="s">
        <v>110</v>
      </c>
      <c r="D14" s="2" t="s">
        <v>12</v>
      </c>
      <c r="E14" s="2" t="s">
        <v>9</v>
      </c>
      <c r="F14" s="2">
        <v>54</v>
      </c>
      <c r="G14" s="2" t="s">
        <v>32</v>
      </c>
      <c r="H14" s="2" t="s">
        <v>24</v>
      </c>
    </row>
    <row r="15" spans="1:8" x14ac:dyDescent="0.25">
      <c r="A15" s="2">
        <v>837</v>
      </c>
      <c r="B15" s="11">
        <v>30413</v>
      </c>
      <c r="C15" s="2" t="s">
        <v>110</v>
      </c>
      <c r="D15" s="2" t="s">
        <v>8</v>
      </c>
      <c r="E15" s="2" t="s">
        <v>9</v>
      </c>
      <c r="F15" s="2">
        <v>39</v>
      </c>
      <c r="G15" s="2" t="s">
        <v>33</v>
      </c>
      <c r="H15" s="2" t="s">
        <v>24</v>
      </c>
    </row>
    <row r="16" spans="1:8" x14ac:dyDescent="0.25">
      <c r="A16" s="2">
        <v>804</v>
      </c>
      <c r="B16" s="11">
        <v>34630</v>
      </c>
      <c r="C16" s="2" t="s">
        <v>110</v>
      </c>
      <c r="D16" s="2" t="s">
        <v>12</v>
      </c>
      <c r="E16" s="2" t="s">
        <v>9</v>
      </c>
      <c r="F16" s="2">
        <v>27</v>
      </c>
      <c r="G16" s="2" t="s">
        <v>34</v>
      </c>
      <c r="H16" s="2" t="s">
        <v>10</v>
      </c>
    </row>
    <row r="17" spans="1:8" x14ac:dyDescent="0.25">
      <c r="A17" s="2">
        <v>381</v>
      </c>
      <c r="B17" s="11">
        <v>16142</v>
      </c>
      <c r="C17" s="2" t="s">
        <v>111</v>
      </c>
      <c r="D17" s="2" t="s">
        <v>12</v>
      </c>
      <c r="E17" s="2" t="s">
        <v>13</v>
      </c>
      <c r="F17" s="2">
        <v>78</v>
      </c>
      <c r="G17" s="2" t="s">
        <v>35</v>
      </c>
      <c r="H17" s="2" t="s">
        <v>27</v>
      </c>
    </row>
    <row r="18" spans="1:8" x14ac:dyDescent="0.25">
      <c r="A18" s="2">
        <v>308</v>
      </c>
      <c r="B18" s="11">
        <v>30395</v>
      </c>
      <c r="C18" s="2" t="s">
        <v>111</v>
      </c>
      <c r="D18" s="2" t="s">
        <v>12</v>
      </c>
      <c r="E18" s="2" t="s">
        <v>13</v>
      </c>
      <c r="F18" s="2">
        <v>39</v>
      </c>
      <c r="G18" s="2" t="s">
        <v>36</v>
      </c>
      <c r="H18" s="2" t="s">
        <v>14</v>
      </c>
    </row>
    <row r="19" spans="1:8" x14ac:dyDescent="0.25">
      <c r="A19" s="2">
        <v>443</v>
      </c>
      <c r="B19" s="11">
        <v>25609</v>
      </c>
      <c r="C19" s="2" t="s">
        <v>111</v>
      </c>
      <c r="D19" s="2" t="s">
        <v>12</v>
      </c>
      <c r="E19" s="2" t="s">
        <v>13</v>
      </c>
      <c r="F19" s="2">
        <v>52</v>
      </c>
      <c r="G19" s="2" t="s">
        <v>37</v>
      </c>
      <c r="H19" s="2" t="s">
        <v>24</v>
      </c>
    </row>
    <row r="20" spans="1:8" x14ac:dyDescent="0.25">
      <c r="A20" s="2">
        <v>443</v>
      </c>
      <c r="B20" s="11">
        <v>25018</v>
      </c>
      <c r="C20" s="2" t="s">
        <v>111</v>
      </c>
      <c r="D20" s="2" t="s">
        <v>12</v>
      </c>
      <c r="E20" s="2" t="s">
        <v>9</v>
      </c>
      <c r="F20" s="2">
        <v>53</v>
      </c>
      <c r="G20" s="2" t="s">
        <v>26</v>
      </c>
      <c r="H20" s="2" t="s">
        <v>27</v>
      </c>
    </row>
  </sheetData>
  <autoFilter ref="A4:H20" xr:uid="{25CBDC4F-FA36-41D6-BEF5-839AC3A22A39}"/>
  <conditionalFormatting sqref="A4:A20">
    <cfRule type="duplicateValues" dxfId="4" priority="2"/>
  </conditionalFormatting>
  <conditionalFormatting sqref="A1:A20 A24:A40 A43:A104857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845-A031-4281-8963-B10001F621DC}">
  <dimension ref="A1:L19"/>
  <sheetViews>
    <sheetView showGridLines="0" zoomScaleNormal="100" workbookViewId="0">
      <selection activeCell="O30" sqref="O30"/>
    </sheetView>
  </sheetViews>
  <sheetFormatPr defaultRowHeight="15" x14ac:dyDescent="0.25"/>
  <cols>
    <col min="1" max="1" width="1.42578125" customWidth="1"/>
    <col min="2" max="2" width="15.85546875" customWidth="1"/>
    <col min="3" max="3" width="13.28515625" customWidth="1"/>
    <col min="4" max="4" width="12.28515625" customWidth="1"/>
    <col min="5" max="5" width="23.140625" customWidth="1"/>
    <col min="6" max="6" width="4.7109375" customWidth="1"/>
    <col min="7" max="7" width="20.140625" bestFit="1" customWidth="1"/>
    <col min="8" max="8" width="16.85546875" bestFit="1" customWidth="1"/>
    <col min="9" max="9" width="14.7109375" customWidth="1"/>
    <col min="10" max="10" width="14.85546875" customWidth="1"/>
    <col min="11" max="11" width="12.28515625" customWidth="1"/>
    <col min="12" max="12" width="17" customWidth="1"/>
    <col min="15" max="15" width="17" bestFit="1" customWidth="1"/>
  </cols>
  <sheetData>
    <row r="1" spans="1:12" x14ac:dyDescent="0.25">
      <c r="A1" s="1" t="s">
        <v>49</v>
      </c>
    </row>
    <row r="4" spans="1:12" x14ac:dyDescent="0.25">
      <c r="B4" s="2" t="s">
        <v>109</v>
      </c>
      <c r="C4" s="2" t="s">
        <v>17</v>
      </c>
      <c r="D4" s="2" t="s">
        <v>106</v>
      </c>
      <c r="E4" s="2" t="s">
        <v>112</v>
      </c>
    </row>
    <row r="5" spans="1:12" x14ac:dyDescent="0.25">
      <c r="B5" s="2">
        <v>219</v>
      </c>
      <c r="C5" s="11">
        <v>26854</v>
      </c>
      <c r="D5" s="2" t="s">
        <v>107</v>
      </c>
      <c r="E5" s="2" t="s">
        <v>113</v>
      </c>
      <c r="G5" s="59"/>
      <c r="H5" s="57" t="s">
        <v>46</v>
      </c>
      <c r="I5" s="56" t="s">
        <v>47</v>
      </c>
      <c r="J5" s="56"/>
      <c r="K5" s="56" t="s">
        <v>6</v>
      </c>
      <c r="L5" s="56"/>
    </row>
    <row r="6" spans="1:12" ht="15.75" thickBot="1" x14ac:dyDescent="0.3">
      <c r="B6" s="2">
        <v>541</v>
      </c>
      <c r="C6" s="11">
        <v>28212</v>
      </c>
      <c r="D6" s="2" t="s">
        <v>108</v>
      </c>
      <c r="E6" s="2" t="s">
        <v>114</v>
      </c>
      <c r="G6" s="60"/>
      <c r="H6" s="58"/>
      <c r="I6" s="22" t="s">
        <v>17</v>
      </c>
      <c r="J6" s="22" t="s">
        <v>48</v>
      </c>
      <c r="K6" s="22" t="s">
        <v>17</v>
      </c>
      <c r="L6" s="22" t="s">
        <v>48</v>
      </c>
    </row>
    <row r="7" spans="1:12" x14ac:dyDescent="0.25">
      <c r="B7" s="2">
        <v>570</v>
      </c>
      <c r="C7" s="11">
        <v>22842</v>
      </c>
      <c r="D7" s="2" t="s">
        <v>108</v>
      </c>
      <c r="E7" s="2" t="s">
        <v>115</v>
      </c>
      <c r="G7" s="21">
        <v>541</v>
      </c>
      <c r="H7" s="27" t="b">
        <f>ISNUMBER(MATCH(G7,$B$4:B$19,0))</f>
        <v>1</v>
      </c>
      <c r="I7" s="28">
        <f>VLOOKUP(G7,B:E,2,0)</f>
        <v>28212</v>
      </c>
      <c r="J7" s="29" t="str">
        <f>VLOOKUP(G7,B4:E19,3,0)</f>
        <v>DITO</v>
      </c>
      <c r="K7" s="28">
        <f>_xlfn.XLOOKUP(G7,$B$4:$B$19,$C$4:$C$19)</f>
        <v>28212</v>
      </c>
      <c r="L7" s="30" t="str">
        <f>_xlfn.XLOOKUP(G7,$B$4:$B$19,$D$4:$D$19)</f>
        <v>DITO</v>
      </c>
    </row>
    <row r="8" spans="1:12" x14ac:dyDescent="0.25">
      <c r="B8" s="2">
        <v>197</v>
      </c>
      <c r="C8" s="11">
        <v>23163</v>
      </c>
      <c r="D8" s="2" t="s">
        <v>108</v>
      </c>
      <c r="E8" s="2" t="s">
        <v>116</v>
      </c>
      <c r="G8" s="21">
        <v>503</v>
      </c>
      <c r="H8" s="31" t="b">
        <f t="shared" ref="H8:H9" si="0">ISNUMBER(MATCH(G8,$B$4:$B$19,0))</f>
        <v>1</v>
      </c>
      <c r="I8" s="10">
        <f>VLOOKUP(G8,B:E,2,0)</f>
        <v>24118</v>
      </c>
      <c r="J8" s="3" t="str">
        <f>VLOOKUP(G8,B5:E20,3,0)</f>
        <v>DITO</v>
      </c>
      <c r="K8" s="10">
        <f t="shared" ref="K8:K9" si="1">_xlfn.XLOOKUP(G8,$B$4:$B$19,$C$4:$C$19)</f>
        <v>24118</v>
      </c>
      <c r="L8" s="32" t="str">
        <f t="shared" ref="L8:L9" si="2">_xlfn.XLOOKUP(G8,$B$4:$B$19,$D$4:$D$19)</f>
        <v>DITO</v>
      </c>
    </row>
    <row r="9" spans="1:12" x14ac:dyDescent="0.25">
      <c r="B9" s="2">
        <v>871</v>
      </c>
      <c r="C9" s="11">
        <v>34943</v>
      </c>
      <c r="D9" s="2" t="s">
        <v>108</v>
      </c>
      <c r="E9" s="2" t="s">
        <v>117</v>
      </c>
      <c r="G9" s="21">
        <v>350</v>
      </c>
      <c r="H9" s="31" t="b">
        <f t="shared" si="0"/>
        <v>1</v>
      </c>
      <c r="I9" s="10">
        <f>VLOOKUP(G9,B:E,2,0)</f>
        <v>19789</v>
      </c>
      <c r="J9" s="3" t="str">
        <f>VLOOKUP(G9,B6:E21,3,0)</f>
        <v>Toyota</v>
      </c>
      <c r="K9" s="10">
        <f t="shared" si="1"/>
        <v>19789</v>
      </c>
      <c r="L9" s="32" t="str">
        <f t="shared" si="2"/>
        <v>Toyota</v>
      </c>
    </row>
    <row r="10" spans="1:12" x14ac:dyDescent="0.25">
      <c r="B10" s="2">
        <v>503</v>
      </c>
      <c r="C10" s="11">
        <v>24118</v>
      </c>
      <c r="D10" s="2" t="s">
        <v>108</v>
      </c>
      <c r="E10" s="2" t="s">
        <v>118</v>
      </c>
      <c r="G10" s="21" t="s">
        <v>123</v>
      </c>
      <c r="H10" s="33" t="b" cm="1">
        <f t="array" ref="H10">ISNUMBER(MATCH(1, --EXACT(G10,E:E),0))</f>
        <v>1</v>
      </c>
      <c r="I10" s="61" t="s">
        <v>89</v>
      </c>
      <c r="J10" s="62"/>
      <c r="K10" s="10" cm="1">
        <f t="array" ref="K10">_xlfn.XLOOKUP(1, --EXACT(G10,E:E),C:C)</f>
        <v>30413</v>
      </c>
      <c r="L10" s="34" t="str" cm="1">
        <f t="array" ref="L10">_xlfn.XLOOKUP(1, --EXACT(G10,E:E),D:D)</f>
        <v>Toyota</v>
      </c>
    </row>
    <row r="11" spans="1:12" ht="15.75" thickBot="1" x14ac:dyDescent="0.3">
      <c r="B11" s="2">
        <v>445</v>
      </c>
      <c r="C11" s="11">
        <v>25018</v>
      </c>
      <c r="D11" s="2" t="s">
        <v>11</v>
      </c>
      <c r="E11" s="2" t="s">
        <v>119</v>
      </c>
      <c r="G11" s="21" t="s">
        <v>127</v>
      </c>
      <c r="H11" s="35" t="b" cm="1">
        <f t="array" ref="H11">ISNUMBER(MATCH(1, --EXACT(G11,E:E),0))</f>
        <v>1</v>
      </c>
      <c r="I11" s="54" t="s">
        <v>89</v>
      </c>
      <c r="J11" s="55"/>
      <c r="K11" s="36" cm="1">
        <f t="array" ref="K11">_xlfn.XLOOKUP(1, --EXACT(G11,E:E),C:C)</f>
        <v>34630</v>
      </c>
      <c r="L11" s="37" t="str" cm="1">
        <f t="array" ref="L11">_xlfn.XLOOKUP(1, --EXACT(G11,E:E),D:D)</f>
        <v>Toyota</v>
      </c>
    </row>
    <row r="12" spans="1:12" x14ac:dyDescent="0.25">
      <c r="B12" s="2">
        <v>632</v>
      </c>
      <c r="C12" s="11">
        <v>33963</v>
      </c>
      <c r="D12" s="2" t="s">
        <v>11</v>
      </c>
      <c r="E12" s="2" t="s">
        <v>120</v>
      </c>
    </row>
    <row r="13" spans="1:12" x14ac:dyDescent="0.25">
      <c r="B13" s="2">
        <v>350</v>
      </c>
      <c r="C13" s="11">
        <v>19789</v>
      </c>
      <c r="D13" s="2" t="s">
        <v>110</v>
      </c>
      <c r="E13" s="2" t="s">
        <v>121</v>
      </c>
    </row>
    <row r="14" spans="1:12" x14ac:dyDescent="0.25">
      <c r="B14" s="2">
        <v>975</v>
      </c>
      <c r="C14" s="11">
        <v>24811</v>
      </c>
      <c r="D14" s="2" t="s">
        <v>110</v>
      </c>
      <c r="E14" s="2" t="s">
        <v>122</v>
      </c>
    </row>
    <row r="15" spans="1:12" x14ac:dyDescent="0.25">
      <c r="B15" s="2">
        <v>837</v>
      </c>
      <c r="C15" s="11">
        <v>30413</v>
      </c>
      <c r="D15" s="2" t="s">
        <v>110</v>
      </c>
      <c r="E15" s="14" t="s">
        <v>123</v>
      </c>
    </row>
    <row r="16" spans="1:12" x14ac:dyDescent="0.25">
      <c r="B16" s="2">
        <v>804</v>
      </c>
      <c r="C16" s="11">
        <v>34630</v>
      </c>
      <c r="D16" s="2" t="s">
        <v>110</v>
      </c>
      <c r="E16" s="14" t="s">
        <v>127</v>
      </c>
    </row>
    <row r="17" spans="2:5" x14ac:dyDescent="0.25">
      <c r="B17" s="2">
        <v>381</v>
      </c>
      <c r="C17" s="11">
        <v>16142</v>
      </c>
      <c r="D17" s="2" t="s">
        <v>111</v>
      </c>
      <c r="E17" s="2" t="s">
        <v>124</v>
      </c>
    </row>
    <row r="18" spans="2:5" x14ac:dyDescent="0.25">
      <c r="B18" s="2">
        <v>308</v>
      </c>
      <c r="C18" s="11">
        <v>30395</v>
      </c>
      <c r="D18" s="2" t="s">
        <v>111</v>
      </c>
      <c r="E18" s="2" t="s">
        <v>125</v>
      </c>
    </row>
    <row r="19" spans="2:5" x14ac:dyDescent="0.25">
      <c r="B19" s="2">
        <v>443</v>
      </c>
      <c r="C19" s="11">
        <v>25609</v>
      </c>
      <c r="D19" s="2" t="s">
        <v>111</v>
      </c>
      <c r="E19" s="2" t="s">
        <v>126</v>
      </c>
    </row>
  </sheetData>
  <mergeCells count="6">
    <mergeCell ref="I11:J11"/>
    <mergeCell ref="I5:J5"/>
    <mergeCell ref="K5:L5"/>
    <mergeCell ref="H5:H6"/>
    <mergeCell ref="G5:G6"/>
    <mergeCell ref="I10:J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2791-B302-47C8-BD62-E999AD01435E}">
  <dimension ref="A1:G36"/>
  <sheetViews>
    <sheetView showGridLines="0" workbookViewId="0">
      <selection activeCell="R27" sqref="R27"/>
    </sheetView>
  </sheetViews>
  <sheetFormatPr defaultColWidth="15.5703125" defaultRowHeight="15" x14ac:dyDescent="0.25"/>
  <cols>
    <col min="1" max="1" width="15.7109375" bestFit="1" customWidth="1"/>
    <col min="5" max="5" width="6.7109375" customWidth="1"/>
    <col min="6" max="6" width="13.140625" bestFit="1" customWidth="1"/>
    <col min="7" max="7" width="16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.5703125" bestFit="1" customWidth="1"/>
    <col min="12" max="12" width="9" bestFit="1" customWidth="1"/>
    <col min="13" max="13" width="11.7109375" bestFit="1" customWidth="1"/>
    <col min="14" max="14" width="10.85546875" bestFit="1" customWidth="1"/>
    <col min="15" max="15" width="21.42578125" bestFit="1" customWidth="1"/>
    <col min="16" max="16" width="10.7109375" bestFit="1" customWidth="1"/>
  </cols>
  <sheetData>
    <row r="1" spans="1:7" x14ac:dyDescent="0.25">
      <c r="A1" s="1" t="s">
        <v>84</v>
      </c>
    </row>
    <row r="4" spans="1:7" x14ac:dyDescent="0.25">
      <c r="A4" s="2" t="s">
        <v>106</v>
      </c>
      <c r="B4" s="2" t="s">
        <v>109</v>
      </c>
      <c r="C4" s="2" t="s">
        <v>131</v>
      </c>
      <c r="D4" s="2" t="s">
        <v>132</v>
      </c>
      <c r="F4" s="19" t="s">
        <v>91</v>
      </c>
      <c r="G4" t="s">
        <v>90</v>
      </c>
    </row>
    <row r="5" spans="1:7" x14ac:dyDescent="0.25">
      <c r="A5" s="2" t="s">
        <v>15</v>
      </c>
      <c r="B5" s="2">
        <v>626</v>
      </c>
      <c r="C5" s="12">
        <v>44565</v>
      </c>
      <c r="D5" s="13">
        <v>3093</v>
      </c>
      <c r="F5" s="20" t="s">
        <v>62</v>
      </c>
      <c r="G5" s="17">
        <v>70351</v>
      </c>
    </row>
    <row r="6" spans="1:7" x14ac:dyDescent="0.25">
      <c r="A6" s="2" t="s">
        <v>110</v>
      </c>
      <c r="B6" s="2">
        <v>622</v>
      </c>
      <c r="C6" s="12">
        <v>44563</v>
      </c>
      <c r="D6" s="13">
        <v>4030</v>
      </c>
      <c r="F6" s="20" t="s">
        <v>63</v>
      </c>
      <c r="G6" s="17">
        <v>21296</v>
      </c>
    </row>
    <row r="7" spans="1:7" x14ac:dyDescent="0.25">
      <c r="A7" s="2" t="s">
        <v>15</v>
      </c>
      <c r="B7" s="2">
        <v>186</v>
      </c>
      <c r="C7" s="12">
        <v>44563</v>
      </c>
      <c r="D7" s="13">
        <v>9839</v>
      </c>
      <c r="F7" s="20" t="s">
        <v>64</v>
      </c>
      <c r="G7" s="17">
        <v>18117</v>
      </c>
    </row>
    <row r="8" spans="1:7" x14ac:dyDescent="0.25">
      <c r="A8" s="2" t="s">
        <v>128</v>
      </c>
      <c r="B8" s="2">
        <v>804</v>
      </c>
      <c r="C8" s="12">
        <v>44563</v>
      </c>
      <c r="D8" s="13">
        <v>9519</v>
      </c>
      <c r="F8" s="20" t="s">
        <v>65</v>
      </c>
      <c r="G8" s="17">
        <v>20246</v>
      </c>
    </row>
    <row r="9" spans="1:7" x14ac:dyDescent="0.25">
      <c r="A9" s="2" t="s">
        <v>129</v>
      </c>
      <c r="B9" s="2">
        <v>481</v>
      </c>
      <c r="C9" s="12">
        <v>44573</v>
      </c>
      <c r="D9" s="13">
        <v>1936</v>
      </c>
      <c r="F9" s="20" t="s">
        <v>56</v>
      </c>
      <c r="G9" s="17">
        <v>17370</v>
      </c>
    </row>
    <row r="10" spans="1:7" x14ac:dyDescent="0.25">
      <c r="A10" s="2" t="s">
        <v>129</v>
      </c>
      <c r="B10" s="2">
        <v>687</v>
      </c>
      <c r="C10" s="12">
        <v>44565</v>
      </c>
      <c r="D10" s="13">
        <v>1649</v>
      </c>
      <c r="F10" s="20" t="s">
        <v>92</v>
      </c>
      <c r="G10" s="17">
        <v>147380</v>
      </c>
    </row>
    <row r="11" spans="1:7" x14ac:dyDescent="0.25">
      <c r="A11" s="2" t="s">
        <v>130</v>
      </c>
      <c r="B11" s="2">
        <v>972</v>
      </c>
      <c r="C11" s="12">
        <v>44596</v>
      </c>
      <c r="D11" s="13">
        <v>8513</v>
      </c>
    </row>
    <row r="12" spans="1:7" x14ac:dyDescent="0.25">
      <c r="A12" s="2" t="s">
        <v>129</v>
      </c>
      <c r="B12" s="2">
        <v>731</v>
      </c>
      <c r="C12" s="12">
        <v>44613</v>
      </c>
      <c r="D12" s="13">
        <v>4179</v>
      </c>
    </row>
    <row r="13" spans="1:7" x14ac:dyDescent="0.25">
      <c r="A13" s="2" t="s">
        <v>15</v>
      </c>
      <c r="B13" s="2">
        <v>866</v>
      </c>
      <c r="C13" s="12">
        <v>44605</v>
      </c>
      <c r="D13" s="13">
        <v>8604</v>
      </c>
    </row>
    <row r="14" spans="1:7" x14ac:dyDescent="0.25">
      <c r="A14" s="2" t="s">
        <v>110</v>
      </c>
      <c r="B14" s="2">
        <v>384</v>
      </c>
      <c r="C14" s="12">
        <v>44635</v>
      </c>
      <c r="D14" s="13">
        <v>2688</v>
      </c>
    </row>
    <row r="15" spans="1:7" x14ac:dyDescent="0.25">
      <c r="A15" s="2" t="s">
        <v>15</v>
      </c>
      <c r="B15" s="2">
        <v>302</v>
      </c>
      <c r="C15" s="12">
        <v>44637</v>
      </c>
      <c r="D15" s="13">
        <v>515</v>
      </c>
    </row>
    <row r="16" spans="1:7" x14ac:dyDescent="0.25">
      <c r="A16" s="2" t="s">
        <v>129</v>
      </c>
      <c r="B16" s="2">
        <v>865</v>
      </c>
      <c r="C16" s="12">
        <v>44639</v>
      </c>
      <c r="D16" s="13">
        <v>4168</v>
      </c>
    </row>
    <row r="17" spans="1:4" x14ac:dyDescent="0.25">
      <c r="A17" s="2" t="s">
        <v>15</v>
      </c>
      <c r="B17" s="2">
        <v>624</v>
      </c>
      <c r="C17" s="12">
        <v>44641</v>
      </c>
      <c r="D17" s="13">
        <v>5640</v>
      </c>
    </row>
    <row r="18" spans="1:4" x14ac:dyDescent="0.25">
      <c r="A18" s="2" t="s">
        <v>15</v>
      </c>
      <c r="B18" s="2">
        <v>137</v>
      </c>
      <c r="C18" s="12">
        <v>44643</v>
      </c>
      <c r="D18" s="13">
        <v>5106</v>
      </c>
    </row>
    <row r="19" spans="1:4" x14ac:dyDescent="0.25">
      <c r="A19" s="2" t="s">
        <v>129</v>
      </c>
      <c r="B19" s="2">
        <v>206</v>
      </c>
      <c r="C19" s="12">
        <v>44677</v>
      </c>
      <c r="D19" s="13">
        <v>8516</v>
      </c>
    </row>
    <row r="20" spans="1:4" x14ac:dyDescent="0.25">
      <c r="A20" s="2" t="s">
        <v>15</v>
      </c>
      <c r="B20" s="2">
        <v>856</v>
      </c>
      <c r="C20" s="12">
        <v>44678</v>
      </c>
      <c r="D20" s="13">
        <v>6594</v>
      </c>
    </row>
    <row r="21" spans="1:4" x14ac:dyDescent="0.25">
      <c r="A21" s="2" t="s">
        <v>129</v>
      </c>
      <c r="B21" s="2">
        <v>884</v>
      </c>
      <c r="C21" s="12">
        <v>44676</v>
      </c>
      <c r="D21" s="13">
        <v>5136</v>
      </c>
    </row>
    <row r="22" spans="1:4" x14ac:dyDescent="0.25">
      <c r="A22" s="2" t="s">
        <v>130</v>
      </c>
      <c r="B22" s="2">
        <v>287</v>
      </c>
      <c r="C22" s="12">
        <v>44682</v>
      </c>
      <c r="D22" s="13">
        <v>4136</v>
      </c>
    </row>
    <row r="23" spans="1:4" x14ac:dyDescent="0.25">
      <c r="A23" s="2" t="s">
        <v>128</v>
      </c>
      <c r="B23" s="2">
        <v>177</v>
      </c>
      <c r="C23" s="12">
        <v>44682</v>
      </c>
      <c r="D23" s="13">
        <v>925</v>
      </c>
    </row>
    <row r="24" spans="1:4" x14ac:dyDescent="0.25">
      <c r="A24" s="2" t="s">
        <v>128</v>
      </c>
      <c r="B24" s="2">
        <v>464</v>
      </c>
      <c r="C24" s="12">
        <v>44682</v>
      </c>
      <c r="D24" s="13">
        <v>3061</v>
      </c>
    </row>
    <row r="25" spans="1:4" x14ac:dyDescent="0.25">
      <c r="A25" s="2" t="s">
        <v>110</v>
      </c>
      <c r="B25" s="2">
        <v>494</v>
      </c>
      <c r="C25" s="12">
        <v>44710</v>
      </c>
      <c r="D25" s="13">
        <v>9248</v>
      </c>
    </row>
    <row r="26" spans="1:4" x14ac:dyDescent="0.25">
      <c r="A26" s="2" t="s">
        <v>15</v>
      </c>
      <c r="B26" s="2">
        <v>613</v>
      </c>
      <c r="C26" s="12">
        <v>44591</v>
      </c>
      <c r="D26" s="13">
        <v>8266</v>
      </c>
    </row>
    <row r="27" spans="1:4" x14ac:dyDescent="0.25">
      <c r="A27" s="2" t="s">
        <v>110</v>
      </c>
      <c r="B27" s="2">
        <v>663</v>
      </c>
      <c r="C27" s="12">
        <v>44573</v>
      </c>
      <c r="D27" s="13">
        <v>1798</v>
      </c>
    </row>
    <row r="28" spans="1:4" x14ac:dyDescent="0.25">
      <c r="A28" s="2" t="s">
        <v>130</v>
      </c>
      <c r="B28" s="2">
        <v>911</v>
      </c>
      <c r="C28" s="12">
        <v>44586</v>
      </c>
      <c r="D28" s="13">
        <v>7928</v>
      </c>
    </row>
    <row r="29" spans="1:4" x14ac:dyDescent="0.25">
      <c r="A29" s="2" t="s">
        <v>110</v>
      </c>
      <c r="B29" s="2">
        <v>920</v>
      </c>
      <c r="C29" s="12">
        <v>44574</v>
      </c>
      <c r="D29" s="13">
        <v>1855</v>
      </c>
    </row>
    <row r="30" spans="1:4" x14ac:dyDescent="0.25">
      <c r="A30" s="2" t="s">
        <v>129</v>
      </c>
      <c r="B30" s="2">
        <v>364</v>
      </c>
      <c r="C30" s="12">
        <v>44569</v>
      </c>
      <c r="D30" s="13">
        <v>4716</v>
      </c>
    </row>
    <row r="31" spans="1:4" x14ac:dyDescent="0.25">
      <c r="A31" s="2" t="s">
        <v>15</v>
      </c>
      <c r="B31" s="2">
        <v>734</v>
      </c>
      <c r="C31" s="12">
        <v>44569</v>
      </c>
      <c r="D31" s="13">
        <v>3281</v>
      </c>
    </row>
    <row r="32" spans="1:4" x14ac:dyDescent="0.25">
      <c r="A32" s="2" t="s">
        <v>129</v>
      </c>
      <c r="B32" s="2">
        <v>581</v>
      </c>
      <c r="C32" s="12">
        <v>44572</v>
      </c>
      <c r="D32" s="13">
        <v>3090</v>
      </c>
    </row>
    <row r="33" spans="1:4" x14ac:dyDescent="0.25">
      <c r="A33" s="2" t="s">
        <v>130</v>
      </c>
      <c r="B33" s="2">
        <v>242</v>
      </c>
      <c r="C33" s="12">
        <v>44563</v>
      </c>
      <c r="D33" s="13">
        <v>3022</v>
      </c>
    </row>
    <row r="34" spans="1:4" x14ac:dyDescent="0.25">
      <c r="A34" s="2" t="s">
        <v>130</v>
      </c>
      <c r="B34" s="2">
        <v>531</v>
      </c>
      <c r="C34" s="12">
        <v>44576</v>
      </c>
      <c r="D34" s="13">
        <v>942</v>
      </c>
    </row>
    <row r="35" spans="1:4" x14ac:dyDescent="0.25">
      <c r="A35" s="2" t="s">
        <v>110</v>
      </c>
      <c r="B35" s="2">
        <v>239</v>
      </c>
      <c r="C35" s="12">
        <v>44581</v>
      </c>
      <c r="D35" s="13">
        <v>1928</v>
      </c>
    </row>
    <row r="36" spans="1:4" x14ac:dyDescent="0.25">
      <c r="A36" s="2" t="s">
        <v>130</v>
      </c>
      <c r="B36" s="2">
        <v>379</v>
      </c>
      <c r="C36" s="12">
        <v>44584</v>
      </c>
      <c r="D36" s="13">
        <v>3459</v>
      </c>
    </row>
  </sheetData>
  <phoneticPr fontId="2" type="noConversion"/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90B-A2A7-4292-BF2C-4FEFB2E0739B}">
  <dimension ref="A1:G21"/>
  <sheetViews>
    <sheetView workbookViewId="0">
      <selection activeCell="B17" sqref="B17"/>
    </sheetView>
  </sheetViews>
  <sheetFormatPr defaultRowHeight="15" x14ac:dyDescent="0.25"/>
  <cols>
    <col min="1" max="1" width="9.7109375" customWidth="1"/>
    <col min="2" max="2" width="16.28515625" bestFit="1" customWidth="1"/>
    <col min="3" max="4" width="12.42578125" bestFit="1" customWidth="1"/>
    <col min="5" max="5" width="13.7109375" bestFit="1" customWidth="1"/>
    <col min="6" max="9" width="12.42578125" bestFit="1" customWidth="1"/>
    <col min="12" max="12" width="19.7109375" bestFit="1" customWidth="1"/>
  </cols>
  <sheetData>
    <row r="1" spans="1:7" x14ac:dyDescent="0.25">
      <c r="A1" s="1" t="s">
        <v>75</v>
      </c>
    </row>
    <row r="4" spans="1:7" x14ac:dyDescent="0.25">
      <c r="A4" s="2" t="s">
        <v>57</v>
      </c>
      <c r="B4" s="2" t="s">
        <v>73</v>
      </c>
      <c r="C4" s="2" t="s">
        <v>74</v>
      </c>
      <c r="D4" s="2" t="s">
        <v>58</v>
      </c>
      <c r="E4" s="2" t="s">
        <v>59</v>
      </c>
      <c r="F4" s="2" t="s">
        <v>60</v>
      </c>
      <c r="G4" s="2" t="s">
        <v>61</v>
      </c>
    </row>
    <row r="5" spans="1:7" x14ac:dyDescent="0.25">
      <c r="A5" s="2" t="s">
        <v>62</v>
      </c>
      <c r="B5" s="2">
        <v>800</v>
      </c>
      <c r="C5" s="2">
        <v>1492</v>
      </c>
      <c r="D5" s="23">
        <f>B5/C5</f>
        <v>0.53619302949061665</v>
      </c>
      <c r="E5" s="63">
        <f>SUM(B5:B7)</f>
        <v>3275</v>
      </c>
      <c r="F5" s="63">
        <f>SUM(C5:C7)</f>
        <v>5238</v>
      </c>
      <c r="G5" s="64">
        <f>E5/F5</f>
        <v>0.62523864070255819</v>
      </c>
    </row>
    <row r="6" spans="1:7" x14ac:dyDescent="0.25">
      <c r="A6" s="2" t="s">
        <v>63</v>
      </c>
      <c r="B6" s="2">
        <v>946</v>
      </c>
      <c r="C6" s="2">
        <v>1746</v>
      </c>
      <c r="D6" s="23">
        <f t="shared" ref="D6:D10" si="0">B6/C6</f>
        <v>0.54180985108820157</v>
      </c>
      <c r="E6" s="63"/>
      <c r="F6" s="63"/>
      <c r="G6" s="64"/>
    </row>
    <row r="7" spans="1:7" x14ac:dyDescent="0.25">
      <c r="A7" s="2" t="s">
        <v>64</v>
      </c>
      <c r="B7" s="2">
        <v>1529</v>
      </c>
      <c r="C7" s="2">
        <v>2000</v>
      </c>
      <c r="D7" s="23">
        <f t="shared" si="0"/>
        <v>0.76449999999999996</v>
      </c>
      <c r="E7" s="63"/>
      <c r="F7" s="63"/>
      <c r="G7" s="64"/>
    </row>
    <row r="8" spans="1:7" x14ac:dyDescent="0.25">
      <c r="A8" s="2" t="s">
        <v>65</v>
      </c>
      <c r="B8" s="2">
        <v>956</v>
      </c>
      <c r="C8" s="2">
        <v>3864</v>
      </c>
      <c r="D8" s="23">
        <f t="shared" si="0"/>
        <v>0.2474120082815735</v>
      </c>
      <c r="E8" s="63">
        <f>SUM(B8:B10)</f>
        <v>3133</v>
      </c>
      <c r="F8" s="63">
        <f>SUM(C8:C10)</f>
        <v>13895</v>
      </c>
      <c r="G8" s="64">
        <f>E8/F8</f>
        <v>0.22547679021230657</v>
      </c>
    </row>
    <row r="9" spans="1:7" x14ac:dyDescent="0.25">
      <c r="A9" s="2" t="s">
        <v>56</v>
      </c>
      <c r="B9" s="2">
        <v>883</v>
      </c>
      <c r="C9" s="2">
        <v>8182</v>
      </c>
      <c r="D9" s="23">
        <f t="shared" si="0"/>
        <v>0.10791982400391102</v>
      </c>
      <c r="E9" s="63"/>
      <c r="F9" s="63"/>
      <c r="G9" s="64"/>
    </row>
    <row r="10" spans="1:7" x14ac:dyDescent="0.25">
      <c r="A10" s="2" t="s">
        <v>93</v>
      </c>
      <c r="B10" s="2">
        <v>1294</v>
      </c>
      <c r="C10" s="2">
        <v>1849</v>
      </c>
      <c r="D10" s="23">
        <f t="shared" si="0"/>
        <v>0.69983775013520821</v>
      </c>
      <c r="E10" s="63"/>
      <c r="F10" s="63"/>
      <c r="G10" s="64"/>
    </row>
    <row r="11" spans="1:7" x14ac:dyDescent="0.25">
      <c r="A11" s="2" t="s">
        <v>66</v>
      </c>
      <c r="B11" s="2">
        <f>SUM(B5:B10)</f>
        <v>6408</v>
      </c>
      <c r="C11" s="2">
        <f>SUM(C5:C10)</f>
        <v>19133</v>
      </c>
      <c r="D11" s="2"/>
      <c r="E11" s="2"/>
      <c r="F11" s="2"/>
      <c r="G11" s="2"/>
    </row>
    <row r="12" spans="1:7" x14ac:dyDescent="0.25">
      <c r="D12" s="4"/>
      <c r="E12" s="4"/>
      <c r="F12" s="5"/>
    </row>
    <row r="13" spans="1:7" x14ac:dyDescent="0.25">
      <c r="D13" s="4"/>
      <c r="E13" s="4"/>
      <c r="F13" s="5"/>
    </row>
    <row r="14" spans="1:7" x14ac:dyDescent="0.25">
      <c r="D14" s="4"/>
      <c r="E14" s="4"/>
      <c r="F14" s="5"/>
    </row>
    <row r="15" spans="1:7" x14ac:dyDescent="0.25">
      <c r="D15" s="4"/>
      <c r="E15" s="4"/>
      <c r="F15" s="5"/>
    </row>
    <row r="16" spans="1:7" x14ac:dyDescent="0.25">
      <c r="A16" s="2" t="s">
        <v>57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</row>
    <row r="17" spans="1:7" x14ac:dyDescent="0.25">
      <c r="A17" s="2" t="s">
        <v>62</v>
      </c>
      <c r="B17" s="6"/>
      <c r="C17" s="6">
        <v>346</v>
      </c>
      <c r="D17" s="6">
        <v>73</v>
      </c>
      <c r="E17" s="6">
        <v>259</v>
      </c>
      <c r="F17" s="6">
        <v>112</v>
      </c>
      <c r="G17" s="6">
        <v>10</v>
      </c>
    </row>
    <row r="18" spans="1:7" x14ac:dyDescent="0.25">
      <c r="A18" s="2" t="s">
        <v>63</v>
      </c>
      <c r="B18" s="6">
        <v>95</v>
      </c>
      <c r="C18" s="6">
        <v>449</v>
      </c>
      <c r="D18" s="6">
        <v>122</v>
      </c>
      <c r="E18" s="6">
        <v>213</v>
      </c>
      <c r="F18" s="6">
        <v>67</v>
      </c>
      <c r="G18" s="2"/>
    </row>
    <row r="19" spans="1:7" x14ac:dyDescent="0.25">
      <c r="A19" s="2" t="s">
        <v>64</v>
      </c>
      <c r="B19" s="6">
        <v>216</v>
      </c>
      <c r="C19" s="6">
        <v>156</v>
      </c>
      <c r="D19" s="6">
        <v>456</v>
      </c>
      <c r="E19" s="6">
        <v>463</v>
      </c>
      <c r="F19" s="6">
        <v>238</v>
      </c>
      <c r="G19" s="2"/>
    </row>
    <row r="20" spans="1:7" x14ac:dyDescent="0.25">
      <c r="A20" s="2" t="s">
        <v>65</v>
      </c>
      <c r="B20" s="6">
        <v>61</v>
      </c>
      <c r="C20" s="6">
        <v>139</v>
      </c>
      <c r="D20" s="6">
        <v>279</v>
      </c>
      <c r="E20" s="6">
        <v>245</v>
      </c>
      <c r="F20" s="6">
        <v>232</v>
      </c>
      <c r="G20" s="2"/>
    </row>
    <row r="21" spans="1:7" x14ac:dyDescent="0.25">
      <c r="A21" s="2" t="s">
        <v>56</v>
      </c>
      <c r="B21" s="6">
        <v>159</v>
      </c>
      <c r="C21" s="6">
        <v>28</v>
      </c>
      <c r="D21" s="6">
        <v>405</v>
      </c>
      <c r="E21" s="6">
        <v>170</v>
      </c>
      <c r="F21" s="6">
        <v>121</v>
      </c>
      <c r="G21" s="2"/>
    </row>
  </sheetData>
  <mergeCells count="6">
    <mergeCell ref="E5:E7"/>
    <mergeCell ref="F5:F7"/>
    <mergeCell ref="G5:G7"/>
    <mergeCell ref="G8:G10"/>
    <mergeCell ref="F8:F10"/>
    <mergeCell ref="E8:E10"/>
  </mergeCells>
  <phoneticPr fontId="2" type="noConversion"/>
  <conditionalFormatting sqref="D5:D10 G5:G10">
    <cfRule type="cellIs" dxfId="2" priority="1" operator="greaterThan">
      <formula>0.6</formula>
    </cfRule>
    <cfRule type="cellIs" dxfId="1" priority="2" operator="lessThan">
      <formula>0.6</formula>
    </cfRule>
  </conditionalFormatting>
  <pageMargins left="0.7" right="0.7" top="0.75" bottom="0.75" header="0.3" footer="0.3"/>
  <pageSetup orientation="portrait" r:id="rId1"/>
  <ignoredErrors>
    <ignoredError sqref="E5:F10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C32A7B0-9808-45E1-B407-CFA225658C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Formatting!B17:G17</xm:f>
              <xm:sqref>H17</xm:sqref>
            </x14:sparkline>
            <x14:sparkline>
              <xm:f>Formatting!B18:G18</xm:f>
              <xm:sqref>H18</xm:sqref>
            </x14:sparkline>
            <x14:sparkline>
              <xm:f>Formatting!B19:G19</xm:f>
              <xm:sqref>H19</xm:sqref>
            </x14:sparkline>
            <x14:sparkline>
              <xm:f>Formatting!B20:G20</xm:f>
              <xm:sqref>H20</xm:sqref>
            </x14:sparkline>
            <x14:sparkline>
              <xm:f>Formatting!B21:G21</xm:f>
              <xm:sqref>H21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ABB-8A06-4C6B-AD5F-C6B389F391B5}">
  <dimension ref="A1:G25"/>
  <sheetViews>
    <sheetView topLeftCell="A2" workbookViewId="0">
      <selection activeCell="G8" sqref="G8"/>
    </sheetView>
  </sheetViews>
  <sheetFormatPr defaultRowHeight="15" x14ac:dyDescent="0.25"/>
  <cols>
    <col min="4" max="4" width="10.140625" customWidth="1"/>
  </cols>
  <sheetData>
    <row r="1" spans="1:7" x14ac:dyDescent="0.25">
      <c r="A1" s="1" t="s">
        <v>38</v>
      </c>
    </row>
    <row r="3" spans="1:7" ht="15.75" thickBot="1" x14ac:dyDescent="0.3">
      <c r="A3" t="s">
        <v>94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  <row r="4" spans="1:7" ht="15.75" thickBot="1" x14ac:dyDescent="0.3">
      <c r="A4">
        <v>1</v>
      </c>
      <c r="C4" s="38">
        <f>SUM(A4:A25)</f>
        <v>4759</v>
      </c>
      <c r="D4" s="39">
        <f>AVERAGE(A4:A25)</f>
        <v>237.95</v>
      </c>
      <c r="E4" s="39">
        <f>COUNT(A4:A25)</f>
        <v>20</v>
      </c>
      <c r="F4" s="39">
        <f>MEDIAN(A4:A25)</f>
        <v>29.5</v>
      </c>
      <c r="G4" s="40">
        <f>_xlfn.MODE.SNGL(A4:A25)</f>
        <v>2</v>
      </c>
    </row>
    <row r="5" spans="1:7" x14ac:dyDescent="0.25">
      <c r="A5">
        <v>1</v>
      </c>
    </row>
    <row r="6" spans="1:7" x14ac:dyDescent="0.25">
      <c r="A6">
        <v>1</v>
      </c>
    </row>
    <row r="8" spans="1:7" x14ac:dyDescent="0.25">
      <c r="A8">
        <v>1</v>
      </c>
    </row>
    <row r="9" spans="1:7" x14ac:dyDescent="0.25">
      <c r="A9">
        <v>2</v>
      </c>
    </row>
    <row r="10" spans="1:7" x14ac:dyDescent="0.25">
      <c r="A10">
        <v>2</v>
      </c>
    </row>
    <row r="11" spans="1:7" x14ac:dyDescent="0.25">
      <c r="A11">
        <v>2</v>
      </c>
    </row>
    <row r="12" spans="1:7" x14ac:dyDescent="0.25">
      <c r="A12">
        <v>2</v>
      </c>
    </row>
    <row r="14" spans="1:7" x14ac:dyDescent="0.25">
      <c r="A14">
        <v>2</v>
      </c>
    </row>
    <row r="15" spans="1:7" x14ac:dyDescent="0.25">
      <c r="A15">
        <v>65</v>
      </c>
    </row>
    <row r="16" spans="1:7" x14ac:dyDescent="0.25">
      <c r="A16">
        <v>345</v>
      </c>
    </row>
    <row r="17" spans="1:1" x14ac:dyDescent="0.25">
      <c r="A17">
        <v>213</v>
      </c>
    </row>
    <row r="18" spans="1:1" x14ac:dyDescent="0.25">
      <c r="A18">
        <v>54</v>
      </c>
    </row>
    <row r="19" spans="1:1" x14ac:dyDescent="0.25">
      <c r="A19">
        <v>1234</v>
      </c>
    </row>
    <row r="20" spans="1:1" x14ac:dyDescent="0.25">
      <c r="A20">
        <v>123</v>
      </c>
    </row>
    <row r="21" spans="1:1" x14ac:dyDescent="0.25">
      <c r="A21">
        <v>5</v>
      </c>
    </row>
    <row r="22" spans="1:1" x14ac:dyDescent="0.25">
      <c r="A22">
        <v>125</v>
      </c>
    </row>
    <row r="23" spans="1:1" x14ac:dyDescent="0.25">
      <c r="A23">
        <v>213</v>
      </c>
    </row>
    <row r="24" spans="1:1" x14ac:dyDescent="0.25">
      <c r="A24">
        <v>54</v>
      </c>
    </row>
    <row r="25" spans="1:1" x14ac:dyDescent="0.25">
      <c r="A25">
        <v>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A6E7-0596-4C1A-BED2-E6EF4CC9D5E2}">
  <dimension ref="A1:D8"/>
  <sheetViews>
    <sheetView workbookViewId="0">
      <selection activeCell="M14" sqref="M14"/>
    </sheetView>
  </sheetViews>
  <sheetFormatPr defaultRowHeight="15" x14ac:dyDescent="0.25"/>
  <cols>
    <col min="1" max="1" width="29.5703125" customWidth="1"/>
    <col min="3" max="3" width="10.28515625" customWidth="1"/>
    <col min="4" max="4" width="49.28515625" customWidth="1"/>
  </cols>
  <sheetData>
    <row r="1" spans="1:4" x14ac:dyDescent="0.25">
      <c r="A1" s="1" t="s">
        <v>50</v>
      </c>
    </row>
    <row r="3" spans="1:4" ht="15.75" thickBot="1" x14ac:dyDescent="0.3"/>
    <row r="4" spans="1:4" x14ac:dyDescent="0.25">
      <c r="A4" t="s">
        <v>133</v>
      </c>
      <c r="C4" t="s">
        <v>51</v>
      </c>
      <c r="D4" s="41" t="str">
        <f>_xlfn.CONCAT(A4, " ",A5, " ", A6, " ", A7)</f>
        <v xml:space="preserve">SaMple CompAnY inCorpOraTED </v>
      </c>
    </row>
    <row r="5" spans="1:4" x14ac:dyDescent="0.25">
      <c r="A5" t="s">
        <v>134</v>
      </c>
      <c r="C5" t="s">
        <v>52</v>
      </c>
      <c r="D5" s="42" t="str">
        <f>TRIM(D4)</f>
        <v>SaMple CompAnY inCorpOraTED</v>
      </c>
    </row>
    <row r="6" spans="1:4" x14ac:dyDescent="0.25">
      <c r="A6" t="s">
        <v>135</v>
      </c>
      <c r="C6" t="s">
        <v>53</v>
      </c>
      <c r="D6" s="42" t="str">
        <f>LOWER(D5)</f>
        <v>sample company incorporated</v>
      </c>
    </row>
    <row r="7" spans="1:4" x14ac:dyDescent="0.25">
      <c r="C7" t="s">
        <v>54</v>
      </c>
      <c r="D7" s="42" t="str">
        <f>UPPER(D6)</f>
        <v>SAMPLE COMPANY INCORPORATED</v>
      </c>
    </row>
    <row r="8" spans="1:4" ht="15.75" thickBot="1" x14ac:dyDescent="0.3">
      <c r="C8" t="s">
        <v>55</v>
      </c>
      <c r="D8" s="43" t="str">
        <f>PROPER(D7)</f>
        <v>Sample Company Incorporated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39A7-2AC5-4FE5-8C88-EB6B96203FB1}">
  <dimension ref="A1:I37"/>
  <sheetViews>
    <sheetView showGridLines="0" zoomScale="85" zoomScaleNormal="85" workbookViewId="0">
      <selection activeCell="I28" sqref="I28"/>
    </sheetView>
  </sheetViews>
  <sheetFormatPr defaultColWidth="16.140625" defaultRowHeight="15" x14ac:dyDescent="0.25"/>
  <cols>
    <col min="5" max="5" width="28.85546875" bestFit="1" customWidth="1"/>
    <col min="6" max="6" width="39.7109375" customWidth="1"/>
    <col min="7" max="7" width="3.5703125" customWidth="1"/>
    <col min="8" max="8" width="42.85546875" style="2" customWidth="1"/>
  </cols>
  <sheetData>
    <row r="1" spans="1:9" x14ac:dyDescent="0.25">
      <c r="A1" s="1" t="s">
        <v>40</v>
      </c>
    </row>
    <row r="5" spans="1:9" ht="15.75" thickBot="1" x14ac:dyDescent="0.3">
      <c r="A5" s="2" t="s">
        <v>109</v>
      </c>
      <c r="B5" s="2" t="s">
        <v>77</v>
      </c>
      <c r="C5" s="2" t="s">
        <v>82</v>
      </c>
      <c r="D5" s="2" t="s">
        <v>83</v>
      </c>
      <c r="E5" s="2" t="s">
        <v>95</v>
      </c>
      <c r="F5" s="2" t="s">
        <v>96</v>
      </c>
      <c r="H5"/>
    </row>
    <row r="6" spans="1:9" x14ac:dyDescent="0.25">
      <c r="A6" s="2">
        <v>959</v>
      </c>
      <c r="B6" s="2" t="s">
        <v>78</v>
      </c>
      <c r="C6" s="12">
        <v>44565</v>
      </c>
      <c r="D6" s="13">
        <v>765</v>
      </c>
      <c r="E6" s="47" t="str">
        <f>IF(D6&gt;2000, "High Revenue", "Low Revenue")</f>
        <v>Low Revenue</v>
      </c>
      <c r="F6" s="44" t="b">
        <f>IF(AND(D6&gt;2000, B6="F&amp;B"), TRUE, FALSE)</f>
        <v>0</v>
      </c>
      <c r="H6"/>
    </row>
    <row r="7" spans="1:9" x14ac:dyDescent="0.25">
      <c r="A7" s="2">
        <v>951</v>
      </c>
      <c r="B7" s="2" t="s">
        <v>79</v>
      </c>
      <c r="C7" s="12">
        <v>44563</v>
      </c>
      <c r="D7" s="13">
        <v>33300</v>
      </c>
      <c r="E7" s="48" t="str">
        <f t="shared" ref="E7:E37" si="0">IF(D7&gt;2000, "High Revenue", "Low Revenue")</f>
        <v>High Revenue</v>
      </c>
      <c r="F7" s="45" t="b">
        <f t="shared" ref="F7:F37" si="1">IF(AND(D7&gt;2000, B7="F&amp;B"), TRUE, FALSE)</f>
        <v>0</v>
      </c>
      <c r="H7"/>
    </row>
    <row r="8" spans="1:9" x14ac:dyDescent="0.25">
      <c r="A8" s="2">
        <v>531</v>
      </c>
      <c r="B8" s="2" t="s">
        <v>78</v>
      </c>
      <c r="C8" s="12">
        <v>44563</v>
      </c>
      <c r="D8" s="13">
        <v>225</v>
      </c>
      <c r="E8" s="48" t="str">
        <f t="shared" si="0"/>
        <v>Low Revenue</v>
      </c>
      <c r="F8" s="45" t="b">
        <f t="shared" si="1"/>
        <v>0</v>
      </c>
      <c r="H8"/>
    </row>
    <row r="9" spans="1:9" ht="15.75" x14ac:dyDescent="0.25">
      <c r="A9" s="2">
        <v>413</v>
      </c>
      <c r="B9" s="2" t="s">
        <v>78</v>
      </c>
      <c r="C9" s="12">
        <v>44563</v>
      </c>
      <c r="D9" s="13">
        <v>205</v>
      </c>
      <c r="E9" s="48" t="str">
        <f t="shared" si="0"/>
        <v>Low Revenue</v>
      </c>
      <c r="F9" s="45" t="b">
        <f t="shared" si="1"/>
        <v>0</v>
      </c>
      <c r="H9"/>
    </row>
    <row r="10" spans="1:9" x14ac:dyDescent="0.25">
      <c r="A10" s="2">
        <v>296</v>
      </c>
      <c r="B10" s="2" t="s">
        <v>78</v>
      </c>
      <c r="C10" s="12">
        <v>44573</v>
      </c>
      <c r="D10" s="13">
        <v>290</v>
      </c>
      <c r="E10" s="48" t="str">
        <f t="shared" si="0"/>
        <v>Low Revenue</v>
      </c>
      <c r="F10" s="45" t="b">
        <f t="shared" si="1"/>
        <v>0</v>
      </c>
      <c r="H10" s="2" t="s">
        <v>97</v>
      </c>
      <c r="I10" s="50">
        <f>SUM(D6:D37)</f>
        <v>168276.49</v>
      </c>
    </row>
    <row r="11" spans="1:9" x14ac:dyDescent="0.25">
      <c r="A11" s="2">
        <v>190</v>
      </c>
      <c r="B11" s="2" t="s">
        <v>78</v>
      </c>
      <c r="C11" s="12">
        <v>44565</v>
      </c>
      <c r="D11" s="13">
        <v>1444.52</v>
      </c>
      <c r="E11" s="48" t="str">
        <f t="shared" si="0"/>
        <v>Low Revenue</v>
      </c>
      <c r="F11" s="45" t="b">
        <f t="shared" si="1"/>
        <v>0</v>
      </c>
      <c r="H11" s="2" t="s">
        <v>98</v>
      </c>
      <c r="I11" s="51">
        <f>SUMIF(B6:B37, "Lifestyle", D6:D37)</f>
        <v>36430</v>
      </c>
    </row>
    <row r="12" spans="1:9" ht="15.75" thickBot="1" x14ac:dyDescent="0.3">
      <c r="A12" s="2">
        <v>909</v>
      </c>
      <c r="B12" s="2" t="s">
        <v>78</v>
      </c>
      <c r="C12" s="12">
        <v>44565</v>
      </c>
      <c r="D12" s="13">
        <v>351.01</v>
      </c>
      <c r="E12" s="48" t="str">
        <f t="shared" si="0"/>
        <v>Low Revenue</v>
      </c>
      <c r="F12" s="45" t="b">
        <f t="shared" si="1"/>
        <v>0</v>
      </c>
      <c r="H12" s="2" t="s">
        <v>99</v>
      </c>
      <c r="I12" s="52">
        <f>SUMIFS(D6:D37, B6:B37, "Automotive", E6:E37, "High Revenue")</f>
        <v>55001.369999999995</v>
      </c>
    </row>
    <row r="13" spans="1:9" ht="15.75" x14ac:dyDescent="0.25">
      <c r="A13" s="2">
        <v>410</v>
      </c>
      <c r="B13" s="2" t="s">
        <v>78</v>
      </c>
      <c r="C13" s="12">
        <v>44582</v>
      </c>
      <c r="D13" s="13">
        <v>2190.0300000000002</v>
      </c>
      <c r="E13" s="48" t="str">
        <f t="shared" si="0"/>
        <v>High Revenue</v>
      </c>
      <c r="F13" s="45" t="b">
        <f t="shared" si="1"/>
        <v>1</v>
      </c>
      <c r="H13"/>
    </row>
    <row r="14" spans="1:9" x14ac:dyDescent="0.25">
      <c r="A14" s="2">
        <v>684</v>
      </c>
      <c r="B14" s="2" t="s">
        <v>78</v>
      </c>
      <c r="C14" s="12">
        <v>44574</v>
      </c>
      <c r="D14" s="13">
        <v>2265.0300000000002</v>
      </c>
      <c r="E14" s="48" t="str">
        <f t="shared" si="0"/>
        <v>High Revenue</v>
      </c>
      <c r="F14" s="45" t="b">
        <f t="shared" si="1"/>
        <v>1</v>
      </c>
      <c r="H14" s="2" t="s">
        <v>100</v>
      </c>
      <c r="I14" s="24">
        <f>COUNT(A6:A37)</f>
        <v>32</v>
      </c>
    </row>
    <row r="15" spans="1:9" x14ac:dyDescent="0.25">
      <c r="A15" s="2">
        <v>369</v>
      </c>
      <c r="B15" s="2" t="s">
        <v>78</v>
      </c>
      <c r="C15" s="12">
        <v>44576</v>
      </c>
      <c r="D15" s="13">
        <v>1471.53</v>
      </c>
      <c r="E15" s="48" t="str">
        <f t="shared" si="0"/>
        <v>Low Revenue</v>
      </c>
      <c r="F15" s="45" t="b">
        <f t="shared" si="1"/>
        <v>0</v>
      </c>
      <c r="H15" s="2" t="s">
        <v>101</v>
      </c>
      <c r="I15" s="25">
        <f>COUNTIF(E6:E37, "Low Revenue")</f>
        <v>14</v>
      </c>
    </row>
    <row r="16" spans="1:9" ht="15.75" thickBot="1" x14ac:dyDescent="0.3">
      <c r="A16" s="2">
        <v>254</v>
      </c>
      <c r="B16" s="2" t="s">
        <v>78</v>
      </c>
      <c r="C16" s="12">
        <v>44578</v>
      </c>
      <c r="D16" s="13">
        <v>1300.52</v>
      </c>
      <c r="E16" s="48" t="str">
        <f t="shared" si="0"/>
        <v>Low Revenue</v>
      </c>
      <c r="F16" s="45" t="b">
        <f t="shared" si="1"/>
        <v>0</v>
      </c>
      <c r="H16" s="2" t="s">
        <v>102</v>
      </c>
      <c r="I16" s="53">
        <f>COUNTIFS(E6:E37, "Low Revenue", B6:B37, "F&amp;B")</f>
        <v>14</v>
      </c>
    </row>
    <row r="17" spans="1:9" ht="15.75" x14ac:dyDescent="0.25">
      <c r="A17" s="2">
        <v>822</v>
      </c>
      <c r="B17" s="2" t="s">
        <v>78</v>
      </c>
      <c r="C17" s="12">
        <v>44580</v>
      </c>
      <c r="D17" s="13">
        <v>405.01</v>
      </c>
      <c r="E17" s="48" t="str">
        <f t="shared" si="0"/>
        <v>Low Revenue</v>
      </c>
      <c r="F17" s="45" t="b">
        <f t="shared" si="1"/>
        <v>0</v>
      </c>
      <c r="H17"/>
    </row>
    <row r="18" spans="1:9" x14ac:dyDescent="0.25">
      <c r="A18" s="2">
        <v>321</v>
      </c>
      <c r="B18" s="2" t="s">
        <v>78</v>
      </c>
      <c r="C18" s="12">
        <v>44582</v>
      </c>
      <c r="D18" s="13">
        <v>432</v>
      </c>
      <c r="E18" s="48" t="str">
        <f t="shared" si="0"/>
        <v>Low Revenue</v>
      </c>
      <c r="F18" s="45" t="b">
        <f t="shared" si="1"/>
        <v>0</v>
      </c>
      <c r="H18" s="2" t="s">
        <v>103</v>
      </c>
      <c r="I18" s="50">
        <f>AVERAGE(D6:D37)</f>
        <v>5258.6403124999997</v>
      </c>
    </row>
    <row r="19" spans="1:9" x14ac:dyDescent="0.25">
      <c r="A19" s="2">
        <v>797</v>
      </c>
      <c r="B19" s="2" t="s">
        <v>78</v>
      </c>
      <c r="C19" s="12">
        <v>44584</v>
      </c>
      <c r="D19" s="13">
        <v>945.03</v>
      </c>
      <c r="E19" s="48" t="str">
        <f t="shared" si="0"/>
        <v>Low Revenue</v>
      </c>
      <c r="F19" s="45" t="b">
        <f t="shared" si="1"/>
        <v>0</v>
      </c>
      <c r="H19" s="2" t="s">
        <v>104</v>
      </c>
      <c r="I19" s="51">
        <f>AVERAGEIF(B6:B37, "Lifestyle", D6:D37)</f>
        <v>5204.2857142857147</v>
      </c>
    </row>
    <row r="20" spans="1:9" ht="15.75" thickBot="1" x14ac:dyDescent="0.3">
      <c r="A20" s="2">
        <v>236</v>
      </c>
      <c r="B20" s="2" t="s">
        <v>78</v>
      </c>
      <c r="C20" s="12">
        <v>44587</v>
      </c>
      <c r="D20" s="13">
        <v>3400.07</v>
      </c>
      <c r="E20" s="48" t="str">
        <f t="shared" si="0"/>
        <v>High Revenue</v>
      </c>
      <c r="F20" s="45" t="b">
        <f t="shared" si="1"/>
        <v>1</v>
      </c>
      <c r="H20" s="2" t="s">
        <v>105</v>
      </c>
      <c r="I20" s="52">
        <f>AVERAGEIFS( D6:D37,B6:B37, "Lifestyle", E6:E37, "High Revenue")</f>
        <v>5204.2857142857147</v>
      </c>
    </row>
    <row r="21" spans="1:9" x14ac:dyDescent="0.25">
      <c r="A21" s="2">
        <v>276</v>
      </c>
      <c r="B21" s="2" t="s">
        <v>78</v>
      </c>
      <c r="C21" s="12">
        <v>44588</v>
      </c>
      <c r="D21" s="13">
        <v>539.99</v>
      </c>
      <c r="E21" s="48" t="str">
        <f t="shared" si="0"/>
        <v>Low Revenue</v>
      </c>
      <c r="F21" s="45" t="b">
        <f t="shared" si="1"/>
        <v>0</v>
      </c>
      <c r="H21"/>
    </row>
    <row r="22" spans="1:9" x14ac:dyDescent="0.25">
      <c r="A22" s="2">
        <v>610</v>
      </c>
      <c r="B22" s="2" t="s">
        <v>78</v>
      </c>
      <c r="C22" s="12">
        <v>44586</v>
      </c>
      <c r="D22" s="13">
        <v>5935.94</v>
      </c>
      <c r="E22" s="48" t="str">
        <f t="shared" si="0"/>
        <v>High Revenue</v>
      </c>
      <c r="F22" s="45" t="b">
        <f t="shared" si="1"/>
        <v>1</v>
      </c>
      <c r="H22"/>
    </row>
    <row r="23" spans="1:9" x14ac:dyDescent="0.25">
      <c r="A23" s="2">
        <v>518</v>
      </c>
      <c r="B23" s="2" t="s">
        <v>78</v>
      </c>
      <c r="C23" s="12">
        <v>44565</v>
      </c>
      <c r="D23" s="13">
        <v>425.16</v>
      </c>
      <c r="E23" s="48" t="str">
        <f t="shared" si="0"/>
        <v>Low Revenue</v>
      </c>
      <c r="F23" s="45" t="b">
        <f t="shared" si="1"/>
        <v>0</v>
      </c>
      <c r="H23"/>
    </row>
    <row r="24" spans="1:9" x14ac:dyDescent="0.25">
      <c r="A24" s="2">
        <v>846</v>
      </c>
      <c r="B24" s="2" t="s">
        <v>78</v>
      </c>
      <c r="C24" s="12">
        <v>44562</v>
      </c>
      <c r="D24" s="13">
        <v>8790</v>
      </c>
      <c r="E24" s="48" t="str">
        <f t="shared" si="0"/>
        <v>High Revenue</v>
      </c>
      <c r="F24" s="45" t="b">
        <f t="shared" si="1"/>
        <v>1</v>
      </c>
      <c r="H24"/>
    </row>
    <row r="25" spans="1:9" x14ac:dyDescent="0.25">
      <c r="A25" s="2">
        <v>108</v>
      </c>
      <c r="B25" s="2" t="s">
        <v>78</v>
      </c>
      <c r="C25" s="12">
        <v>44562</v>
      </c>
      <c r="D25" s="13">
        <v>3610</v>
      </c>
      <c r="E25" s="48" t="str">
        <f t="shared" si="0"/>
        <v>High Revenue</v>
      </c>
      <c r="F25" s="45" t="b">
        <f t="shared" si="1"/>
        <v>1</v>
      </c>
      <c r="H25"/>
    </row>
    <row r="26" spans="1:9" x14ac:dyDescent="0.25">
      <c r="A26" s="2">
        <v>201</v>
      </c>
      <c r="B26" s="2" t="s">
        <v>78</v>
      </c>
      <c r="C26" s="12">
        <v>44590</v>
      </c>
      <c r="D26" s="13">
        <v>4950</v>
      </c>
      <c r="E26" s="48" t="str">
        <f t="shared" si="0"/>
        <v>High Revenue</v>
      </c>
      <c r="F26" s="45" t="b">
        <f t="shared" si="1"/>
        <v>1</v>
      </c>
      <c r="H26"/>
    </row>
    <row r="27" spans="1:9" x14ac:dyDescent="0.25">
      <c r="A27" s="2">
        <v>122</v>
      </c>
      <c r="B27" s="2" t="s">
        <v>78</v>
      </c>
      <c r="C27" s="12">
        <v>44591</v>
      </c>
      <c r="D27" s="13">
        <v>2839.28</v>
      </c>
      <c r="E27" s="48" t="str">
        <f t="shared" si="0"/>
        <v>High Revenue</v>
      </c>
      <c r="F27" s="45" t="b">
        <f t="shared" si="1"/>
        <v>1</v>
      </c>
      <c r="H27"/>
    </row>
    <row r="28" spans="1:9" x14ac:dyDescent="0.25">
      <c r="A28" s="2">
        <v>545</v>
      </c>
      <c r="B28" s="2" t="s">
        <v>80</v>
      </c>
      <c r="C28" s="12">
        <v>44573</v>
      </c>
      <c r="D28" s="13">
        <v>26718.41</v>
      </c>
      <c r="E28" s="48" t="str">
        <f t="shared" si="0"/>
        <v>High Revenue</v>
      </c>
      <c r="F28" s="45" t="b">
        <f t="shared" si="1"/>
        <v>0</v>
      </c>
      <c r="H28"/>
    </row>
    <row r="29" spans="1:9" x14ac:dyDescent="0.25">
      <c r="A29" s="2">
        <v>434</v>
      </c>
      <c r="B29" s="2" t="s">
        <v>80</v>
      </c>
      <c r="C29" s="12">
        <v>44586</v>
      </c>
      <c r="D29" s="13">
        <v>28282.959999999999</v>
      </c>
      <c r="E29" s="48" t="str">
        <f t="shared" si="0"/>
        <v>High Revenue</v>
      </c>
      <c r="F29" s="45" t="b">
        <f t="shared" si="1"/>
        <v>0</v>
      </c>
      <c r="H29"/>
    </row>
    <row r="30" spans="1:9" x14ac:dyDescent="0.25">
      <c r="A30" s="2">
        <v>608</v>
      </c>
      <c r="B30" s="2" t="s">
        <v>78</v>
      </c>
      <c r="C30" s="12">
        <v>44574</v>
      </c>
      <c r="D30" s="13">
        <v>765</v>
      </c>
      <c r="E30" s="48" t="str">
        <f t="shared" si="0"/>
        <v>Low Revenue</v>
      </c>
      <c r="F30" s="45" t="b">
        <f t="shared" si="1"/>
        <v>0</v>
      </c>
      <c r="H30"/>
    </row>
    <row r="31" spans="1:9" x14ac:dyDescent="0.25">
      <c r="A31" s="2">
        <v>332</v>
      </c>
      <c r="B31" s="2" t="s">
        <v>81</v>
      </c>
      <c r="C31" s="12">
        <v>44569</v>
      </c>
      <c r="D31" s="13">
        <v>9490</v>
      </c>
      <c r="E31" s="48" t="str">
        <f t="shared" si="0"/>
        <v>High Revenue</v>
      </c>
      <c r="F31" s="45" t="b">
        <f t="shared" si="1"/>
        <v>0</v>
      </c>
      <c r="H31"/>
    </row>
    <row r="32" spans="1:9" x14ac:dyDescent="0.25">
      <c r="A32" s="2">
        <v>939</v>
      </c>
      <c r="B32" s="2" t="s">
        <v>81</v>
      </c>
      <c r="C32" s="12">
        <v>44569</v>
      </c>
      <c r="D32" s="13">
        <v>8990</v>
      </c>
      <c r="E32" s="48" t="str">
        <f t="shared" si="0"/>
        <v>High Revenue</v>
      </c>
      <c r="F32" s="45" t="b">
        <f t="shared" si="1"/>
        <v>0</v>
      </c>
      <c r="H32"/>
    </row>
    <row r="33" spans="1:8" x14ac:dyDescent="0.25">
      <c r="A33" s="2">
        <v>834</v>
      </c>
      <c r="B33" s="2" t="s">
        <v>81</v>
      </c>
      <c r="C33" s="12">
        <v>44572</v>
      </c>
      <c r="D33" s="13">
        <v>3990</v>
      </c>
      <c r="E33" s="48" t="str">
        <f t="shared" si="0"/>
        <v>High Revenue</v>
      </c>
      <c r="F33" s="45" t="b">
        <f t="shared" si="1"/>
        <v>0</v>
      </c>
      <c r="H33"/>
    </row>
    <row r="34" spans="1:8" x14ac:dyDescent="0.25">
      <c r="A34" s="2">
        <v>187</v>
      </c>
      <c r="B34" s="2" t="s">
        <v>81</v>
      </c>
      <c r="C34" s="12">
        <v>44563</v>
      </c>
      <c r="D34" s="13">
        <v>4990</v>
      </c>
      <c r="E34" s="48" t="str">
        <f t="shared" si="0"/>
        <v>High Revenue</v>
      </c>
      <c r="F34" s="45" t="b">
        <f t="shared" si="1"/>
        <v>0</v>
      </c>
      <c r="H34"/>
    </row>
    <row r="35" spans="1:8" x14ac:dyDescent="0.25">
      <c r="A35" s="2">
        <v>296</v>
      </c>
      <c r="B35" s="2" t="s">
        <v>81</v>
      </c>
      <c r="C35" s="12">
        <v>44576</v>
      </c>
      <c r="D35" s="13">
        <v>2490</v>
      </c>
      <c r="E35" s="48" t="str">
        <f t="shared" si="0"/>
        <v>High Revenue</v>
      </c>
      <c r="F35" s="45" t="b">
        <f t="shared" si="1"/>
        <v>0</v>
      </c>
      <c r="H35"/>
    </row>
    <row r="36" spans="1:8" x14ac:dyDescent="0.25">
      <c r="A36" s="2">
        <v>155</v>
      </c>
      <c r="B36" s="2" t="s">
        <v>81</v>
      </c>
      <c r="C36" s="12">
        <v>44581</v>
      </c>
      <c r="D36" s="13">
        <v>2490</v>
      </c>
      <c r="E36" s="48" t="str">
        <f t="shared" si="0"/>
        <v>High Revenue</v>
      </c>
      <c r="F36" s="45" t="b">
        <f t="shared" si="1"/>
        <v>0</v>
      </c>
      <c r="H36"/>
    </row>
    <row r="37" spans="1:8" ht="15.75" thickBot="1" x14ac:dyDescent="0.3">
      <c r="A37" s="2">
        <v>829</v>
      </c>
      <c r="B37" s="2" t="s">
        <v>81</v>
      </c>
      <c r="C37" s="12">
        <v>44584</v>
      </c>
      <c r="D37" s="13">
        <v>3990</v>
      </c>
      <c r="E37" s="49" t="str">
        <f t="shared" si="0"/>
        <v>High Revenue</v>
      </c>
      <c r="F37" s="46" t="b">
        <f t="shared" si="1"/>
        <v>0</v>
      </c>
      <c r="H37"/>
    </row>
  </sheetData>
  <autoFilter ref="A5:F37" xr:uid="{611939A7-2AC5-4FE5-8C88-EB6B96203FB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775DA-7581-40C1-B2F1-9E03CAF3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Excel Data Types</vt:lpstr>
      <vt:lpstr>Filtering</vt:lpstr>
      <vt:lpstr>Lookups</vt:lpstr>
      <vt:lpstr>PivotTable and PivotCharts</vt:lpstr>
      <vt:lpstr>Formatting</vt:lpstr>
      <vt:lpstr>Aggregation Functions</vt:lpstr>
      <vt:lpstr>String Functions</vt:lpstr>
      <vt:lpstr>IF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Kalanithi</dc:creator>
  <cp:lastModifiedBy>Jong</cp:lastModifiedBy>
  <dcterms:created xsi:type="dcterms:W3CDTF">2022-02-13T18:31:32Z</dcterms:created>
  <dcterms:modified xsi:type="dcterms:W3CDTF">2023-03-01T16:55:05Z</dcterms:modified>
</cp:coreProperties>
</file>