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5"/>
  <workbookPr/>
  <mc:AlternateContent xmlns:mc="http://schemas.openxmlformats.org/markup-compatibility/2006">
    <mc:Choice Requires="x15">
      <x15ac:absPath xmlns:x15ac="http://schemas.microsoft.com/office/spreadsheetml/2010/11/ac" url="/Users/deon/Documents/GitHub/Practice/"/>
    </mc:Choice>
  </mc:AlternateContent>
  <xr:revisionPtr revIDLastSave="0" documentId="13_ncr:1_{292F0325-D477-3E4D-835E-EE62663E02A6}" xr6:coauthVersionLast="47" xr6:coauthVersionMax="47" xr10:uidLastSave="{00000000-0000-0000-0000-000000000000}"/>
  <bookViews>
    <workbookView xWindow="0" yWindow="500" windowWidth="33600" windowHeight="20500" tabRatio="500" activeTab="12" xr2:uid="{00000000-000D-0000-FFFF-FFFF00000000}"/>
  </bookViews>
  <sheets>
    <sheet name="§ 301" sheetId="11" r:id="rId1"/>
    <sheet name="§ 302" sheetId="4" r:id="rId2"/>
    <sheet name="§ 351" sheetId="5" r:id="rId3"/>
    <sheet name="§ 722" sheetId="1" r:id="rId4"/>
    <sheet name="Sheet4" sheetId="25" r:id="rId5"/>
    <sheet name="Form 1065" sheetId="13" r:id="rId6"/>
    <sheet name="Schedule B" sheetId="16" r:id="rId7"/>
    <sheet name="Schedule K " sheetId="14" r:id="rId8"/>
    <sheet name="Schedule L" sheetId="17" r:id="rId9"/>
    <sheet name="  Schedule M-1" sheetId="18" r:id="rId10"/>
    <sheet name="Schedule M-2" sheetId="15" r:id="rId11"/>
    <sheet name="Analysis of Net Income (Loss)" sheetId="19" state="hidden" r:id="rId12"/>
    <sheet name="Partners' Basis Adj." sheetId="20" r:id="rId13"/>
    <sheet name="Adj. Partner's Basis" sheetId="21" state="hidden" r:id="rId14"/>
    <sheet name="Accounting" sheetId="12" r:id="rId15"/>
    <sheet name="Delete" sheetId="23" state="hidden" r:id="rId16"/>
    <sheet name="xxxxx" sheetId="10" state="hidden" r:id="rId17"/>
    <sheet name="ahhh" sheetId="8" state="hidden" r:id="rId18"/>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7" i="12" l="1"/>
  <c r="G13" i="12" l="1"/>
  <c r="G14" i="12" s="1"/>
  <c r="F13" i="12"/>
  <c r="F14" i="12" s="1"/>
  <c r="D14" i="12"/>
  <c r="C14" i="12"/>
  <c r="D7" i="1"/>
  <c r="D6" i="1"/>
  <c r="G22" i="25" l="1"/>
  <c r="F22" i="25"/>
  <c r="E22" i="25"/>
  <c r="G21" i="25"/>
  <c r="G23" i="25" s="1"/>
  <c r="F21" i="25"/>
  <c r="E21" i="25"/>
  <c r="G20" i="25"/>
  <c r="F20" i="25"/>
  <c r="F23" i="25" s="1"/>
  <c r="E20" i="25"/>
  <c r="F19" i="25"/>
  <c r="G19" i="25"/>
  <c r="E19" i="25"/>
  <c r="C30" i="25"/>
  <c r="D30" i="25"/>
  <c r="C31" i="25"/>
  <c r="D31" i="25"/>
  <c r="C32" i="25"/>
  <c r="D32" i="25"/>
  <c r="C33" i="25"/>
  <c r="D33" i="25"/>
  <c r="C29" i="25"/>
  <c r="D29" i="25"/>
  <c r="B30" i="25"/>
  <c r="B31" i="25"/>
  <c r="B32" i="25"/>
  <c r="B33" i="25"/>
  <c r="B29" i="25"/>
  <c r="C20" i="25"/>
  <c r="D20" i="25"/>
  <c r="C21" i="25"/>
  <c r="D21" i="25"/>
  <c r="C22" i="25"/>
  <c r="D22" i="25"/>
  <c r="C23" i="25"/>
  <c r="D23" i="25"/>
  <c r="C24" i="25"/>
  <c r="D24" i="25"/>
  <c r="C25" i="25"/>
  <c r="D25" i="25"/>
  <c r="C26" i="25"/>
  <c r="D26" i="25"/>
  <c r="C27" i="25"/>
  <c r="D27" i="25"/>
  <c r="C28" i="25"/>
  <c r="D28" i="25"/>
  <c r="D19" i="25"/>
  <c r="C19" i="25"/>
  <c r="B20" i="25"/>
  <c r="B21" i="25"/>
  <c r="B22" i="25"/>
  <c r="B23" i="25"/>
  <c r="B24" i="25"/>
  <c r="B25" i="25"/>
  <c r="B26" i="25"/>
  <c r="B27" i="25"/>
  <c r="B28" i="25"/>
  <c r="B19" i="25"/>
  <c r="G26" i="25"/>
  <c r="G27" i="25"/>
  <c r="G28" i="25"/>
  <c r="G29" i="25"/>
  <c r="G30" i="25"/>
  <c r="G31" i="25"/>
  <c r="G32" i="25"/>
  <c r="G33" i="25"/>
  <c r="G34" i="25"/>
  <c r="G25" i="25"/>
  <c r="F26" i="25"/>
  <c r="F27" i="25"/>
  <c r="F28" i="25"/>
  <c r="F29" i="25"/>
  <c r="F30" i="25"/>
  <c r="F31" i="25"/>
  <c r="F32" i="25"/>
  <c r="F33" i="25"/>
  <c r="F34" i="25"/>
  <c r="F25" i="25"/>
  <c r="E26" i="25"/>
  <c r="E27" i="25"/>
  <c r="E28" i="25"/>
  <c r="E29" i="25"/>
  <c r="E30" i="25"/>
  <c r="E31" i="25"/>
  <c r="E32" i="25"/>
  <c r="E33" i="25"/>
  <c r="E34" i="25"/>
  <c r="E25" i="25"/>
  <c r="F35" i="25" l="1"/>
  <c r="D36" i="25"/>
  <c r="M21" i="25" s="1"/>
  <c r="C36" i="25"/>
  <c r="G35" i="25"/>
  <c r="G36" i="25" s="1"/>
  <c r="F36" i="25"/>
  <c r="E47" i="21" l="1"/>
  <c r="E29" i="20"/>
  <c r="Q51" i="19"/>
  <c r="Q52" i="19"/>
  <c r="F53" i="19"/>
  <c r="Q6" i="15"/>
  <c r="F8" i="15"/>
  <c r="Q5" i="14"/>
  <c r="O60" i="14" s="1"/>
  <c r="N16" i="13"/>
  <c r="N20" i="13" s="1"/>
  <c r="N25" i="13" s="1"/>
  <c r="N33" i="13"/>
  <c r="N39" i="13"/>
  <c r="Q7" i="15" l="1"/>
  <c r="K20" i="11"/>
  <c r="I19" i="11"/>
  <c r="D23" i="11"/>
  <c r="K18" i="11"/>
  <c r="K25" i="11"/>
  <c r="G19" i="11"/>
  <c r="D21" i="11"/>
  <c r="K66" i="11"/>
  <c r="K68" i="11"/>
  <c r="K42" i="11"/>
  <c r="F74" i="11"/>
  <c r="F82" i="11" s="1"/>
  <c r="I71" i="11"/>
  <c r="J71" i="11"/>
  <c r="K88" i="11"/>
  <c r="F91" i="11"/>
  <c r="K40" i="11"/>
  <c r="I42" i="11"/>
  <c r="D16" i="11"/>
  <c r="D10" i="11"/>
  <c r="E19" i="10"/>
  <c r="E22" i="10"/>
  <c r="E27" i="10"/>
  <c r="E28" i="10"/>
  <c r="N6" i="10"/>
  <c r="E20" i="10" s="1"/>
  <c r="F19" i="10"/>
  <c r="F21" i="10" s="1"/>
  <c r="G19" i="10"/>
  <c r="G25" i="10" s="1"/>
  <c r="G30" i="10" s="1"/>
  <c r="G15" i="10" s="1"/>
  <c r="G22" i="10"/>
  <c r="H19" i="10"/>
  <c r="H22" i="10" s="1"/>
  <c r="M52" i="10"/>
  <c r="K50" i="10"/>
  <c r="L50" i="10"/>
  <c r="J50" i="10"/>
  <c r="N9" i="10"/>
  <c r="J4" i="10"/>
  <c r="E9" i="10"/>
  <c r="AA57" i="10"/>
  <c r="AB57" i="10"/>
  <c r="AC57" i="10"/>
  <c r="AD57" i="10"/>
  <c r="Z57" i="10"/>
  <c r="F9" i="10"/>
  <c r="AA61" i="10"/>
  <c r="G9" i="10"/>
  <c r="AB61" i="10" s="1"/>
  <c r="H9" i="10"/>
  <c r="AC61" i="10"/>
  <c r="I9" i="10"/>
  <c r="AD61" i="10" s="1"/>
  <c r="M53" i="10"/>
  <c r="M55" i="10"/>
  <c r="M57" i="10"/>
  <c r="N52" i="10"/>
  <c r="N53" i="10"/>
  <c r="N55" i="10"/>
  <c r="N57" i="10"/>
  <c r="Z51" i="10"/>
  <c r="Z53" i="10"/>
  <c r="Z55" i="10"/>
  <c r="Z58" i="10"/>
  <c r="AA51" i="10"/>
  <c r="AA53" i="10"/>
  <c r="AA55" i="10"/>
  <c r="AA58" i="10"/>
  <c r="AB51" i="10"/>
  <c r="AB53" i="10"/>
  <c r="AB55" i="10"/>
  <c r="AB58" i="10"/>
  <c r="AC51" i="10"/>
  <c r="AC53" i="10"/>
  <c r="AC55" i="10"/>
  <c r="AC58" i="10"/>
  <c r="I19" i="10"/>
  <c r="I26" i="10" s="1"/>
  <c r="AD55" i="10"/>
  <c r="AD58" i="10"/>
  <c r="K52" i="10"/>
  <c r="K53" i="10"/>
  <c r="K55" i="10"/>
  <c r="K57" i="10"/>
  <c r="J53" i="10"/>
  <c r="J52" i="10"/>
  <c r="J55" i="10"/>
  <c r="J57" i="10"/>
  <c r="L52" i="10"/>
  <c r="L53" i="10"/>
  <c r="L55" i="10"/>
  <c r="L57" i="10"/>
  <c r="L65" i="10"/>
  <c r="M65" i="10"/>
  <c r="N65" i="10"/>
  <c r="AA63" i="10"/>
  <c r="AB63" i="10"/>
  <c r="AC63" i="10"/>
  <c r="AD63" i="10"/>
  <c r="K67" i="10"/>
  <c r="L67" i="10"/>
  <c r="M67" i="10"/>
  <c r="N67" i="10"/>
  <c r="Z63" i="10"/>
  <c r="J6" i="10"/>
  <c r="J67" i="10"/>
  <c r="J7" i="10"/>
  <c r="J8" i="10"/>
  <c r="N12" i="8"/>
  <c r="O12" i="8"/>
  <c r="R13" i="8" s="1"/>
  <c r="P12" i="8"/>
  <c r="AC22" i="8" s="1"/>
  <c r="Q12" i="8"/>
  <c r="R12" i="8"/>
  <c r="AI7" i="8"/>
  <c r="AI8" i="8" s="1"/>
  <c r="O14" i="8"/>
  <c r="P14" i="8"/>
  <c r="Q14" i="8"/>
  <c r="R14" i="8"/>
  <c r="N14" i="8"/>
  <c r="K10" i="8"/>
  <c r="K6" i="8"/>
  <c r="AC14" i="8"/>
  <c r="AC25" i="8"/>
  <c r="AC10" i="8"/>
  <c r="BA118" i="5"/>
  <c r="AZ118" i="5"/>
  <c r="AZ119" i="5" s="1"/>
  <c r="AY118" i="5"/>
  <c r="AX118" i="5"/>
  <c r="AW118" i="5"/>
  <c r="AW119" i="5" s="1"/>
  <c r="AO118" i="5"/>
  <c r="AP118" i="5"/>
  <c r="AQ118" i="5"/>
  <c r="AR118" i="5"/>
  <c r="AN118" i="5"/>
  <c r="AN119" i="5" s="1"/>
  <c r="AF118" i="5"/>
  <c r="AF119" i="5" s="1"/>
  <c r="AG118" i="5"/>
  <c r="AH118" i="5"/>
  <c r="AH119" i="5" s="1"/>
  <c r="AI118" i="5"/>
  <c r="AI119" i="5" s="1"/>
  <c r="AE118" i="5"/>
  <c r="W118" i="5"/>
  <c r="X118" i="5"/>
  <c r="X119" i="5" s="1"/>
  <c r="Y118" i="5"/>
  <c r="Y119" i="5" s="1"/>
  <c r="Z118" i="5"/>
  <c r="V118" i="5"/>
  <c r="N118" i="5"/>
  <c r="O118" i="5"/>
  <c r="O119" i="5" s="1"/>
  <c r="P118" i="5"/>
  <c r="Q118" i="5"/>
  <c r="M118" i="5"/>
  <c r="AF90" i="5"/>
  <c r="AH27" i="5" s="1"/>
  <c r="AX90" i="5"/>
  <c r="AZ28" i="5" s="1"/>
  <c r="AO90" i="5"/>
  <c r="W90" i="5"/>
  <c r="Y27" i="5" s="1"/>
  <c r="AW68" i="5"/>
  <c r="AV33" i="5" s="1"/>
  <c r="BB70" i="5"/>
  <c r="AY79" i="5" s="1"/>
  <c r="AV44" i="5"/>
  <c r="AV28" i="5"/>
  <c r="AV45" i="5" s="1"/>
  <c r="AQ37" i="5" s="1"/>
  <c r="AQ39" i="5" s="1"/>
  <c r="AV29" i="5"/>
  <c r="AW76" i="5"/>
  <c r="AW77" i="5" s="1"/>
  <c r="AX119" i="5"/>
  <c r="BA119" i="5"/>
  <c r="BB82" i="5"/>
  <c r="BB83" i="5"/>
  <c r="AX76" i="5"/>
  <c r="AX77" i="5" s="1"/>
  <c r="AY76" i="5"/>
  <c r="AZ76" i="5"/>
  <c r="BA76" i="5"/>
  <c r="BA77" i="5" s="1"/>
  <c r="BA78" i="5" s="1"/>
  <c r="AX79" i="5"/>
  <c r="AZ77" i="5"/>
  <c r="AZ78" i="5" s="1"/>
  <c r="AZ79" i="5"/>
  <c r="AZ83" i="5"/>
  <c r="BA79" i="5"/>
  <c r="BA82" i="5" s="1"/>
  <c r="BB115" i="5"/>
  <c r="AW120" i="5" s="1"/>
  <c r="AY120" i="5"/>
  <c r="BA120" i="5"/>
  <c r="AW117" i="5"/>
  <c r="U107" i="5"/>
  <c r="AE107" i="5" s="1"/>
  <c r="AX117" i="5"/>
  <c r="V107" i="5"/>
  <c r="AF107" i="5" s="1"/>
  <c r="AY117" i="5"/>
  <c r="W107" i="5"/>
  <c r="AG108" i="5" s="1"/>
  <c r="AG107" i="5"/>
  <c r="AX36" i="5" s="1"/>
  <c r="AZ117" i="5"/>
  <c r="X107" i="5"/>
  <c r="AH107" i="5" s="1"/>
  <c r="AY36" i="5"/>
  <c r="BA117" i="5"/>
  <c r="AZ36" i="5" s="1"/>
  <c r="Y107" i="5"/>
  <c r="AI107" i="5" s="1"/>
  <c r="AN68" i="5"/>
  <c r="AM33" i="5" s="1"/>
  <c r="AS70" i="5"/>
  <c r="AN79" i="5" s="1"/>
  <c r="AM44" i="5"/>
  <c r="AM28" i="5"/>
  <c r="AM29" i="5"/>
  <c r="AN76" i="5"/>
  <c r="AN77" i="5" s="1"/>
  <c r="AN78" i="5" s="1"/>
  <c r="AO119" i="5"/>
  <c r="AP119" i="5"/>
  <c r="AQ119" i="5"/>
  <c r="AR119" i="5"/>
  <c r="AS82" i="5"/>
  <c r="AS83" i="5"/>
  <c r="AO76" i="5"/>
  <c r="AO77" i="5" s="1"/>
  <c r="AP76" i="5"/>
  <c r="AP77" i="5" s="1"/>
  <c r="AP78" i="5" s="1"/>
  <c r="AQ76" i="5"/>
  <c r="AQ77" i="5" s="1"/>
  <c r="AR76" i="5"/>
  <c r="AR77" i="5"/>
  <c r="AR78" i="5" s="1"/>
  <c r="AR79" i="5"/>
  <c r="AS115" i="5"/>
  <c r="AN120" i="5" s="1"/>
  <c r="AN117" i="5"/>
  <c r="AR42" i="5" s="1"/>
  <c r="AO117" i="5"/>
  <c r="AP117" i="5"/>
  <c r="AQ117" i="5"/>
  <c r="AR117" i="5"/>
  <c r="AQ36" i="5" s="1"/>
  <c r="AE68" i="5"/>
  <c r="AD33" i="5" s="1"/>
  <c r="AJ70" i="5"/>
  <c r="AD44" i="5"/>
  <c r="AD28" i="5"/>
  <c r="AD45" i="5" s="1"/>
  <c r="Y37" i="5" s="1"/>
  <c r="AD29" i="5"/>
  <c r="AE76" i="5"/>
  <c r="AE77" i="5" s="1"/>
  <c r="AE79" i="5"/>
  <c r="AG119" i="5"/>
  <c r="AJ82" i="5"/>
  <c r="AJ83" i="5"/>
  <c r="AF76" i="5"/>
  <c r="AG76" i="5"/>
  <c r="AH76" i="5"/>
  <c r="AH77" i="5" s="1"/>
  <c r="AI76" i="5"/>
  <c r="AI77" i="5" s="1"/>
  <c r="AI78" i="5" s="1"/>
  <c r="AF77" i="5"/>
  <c r="AF78" i="5" s="1"/>
  <c r="AF79" i="5"/>
  <c r="AG77" i="5"/>
  <c r="AI79" i="5"/>
  <c r="AJ115" i="5"/>
  <c r="AE117" i="5"/>
  <c r="AF117" i="5"/>
  <c r="AG117" i="5"/>
  <c r="AH117" i="5"/>
  <c r="AG36" i="5" s="1"/>
  <c r="AI117" i="5"/>
  <c r="AH36" i="5" s="1"/>
  <c r="V68" i="5"/>
  <c r="U33" i="5" s="1"/>
  <c r="AA70" i="5"/>
  <c r="X79" i="5" s="1"/>
  <c r="U44" i="5"/>
  <c r="U28" i="5"/>
  <c r="U29" i="5"/>
  <c r="V76" i="5"/>
  <c r="V77" i="5" s="1"/>
  <c r="V78" i="5" s="1"/>
  <c r="V119" i="5"/>
  <c r="W119" i="5"/>
  <c r="AA82" i="5"/>
  <c r="AA83" i="5"/>
  <c r="W76" i="5"/>
  <c r="W77" i="5" s="1"/>
  <c r="X76" i="5"/>
  <c r="X77" i="5" s="1"/>
  <c r="X78" i="5" s="1"/>
  <c r="Y76" i="5"/>
  <c r="Y77" i="5" s="1"/>
  <c r="Z76" i="5"/>
  <c r="Z77" i="5" s="1"/>
  <c r="AA115" i="5"/>
  <c r="V120" i="5" s="1"/>
  <c r="V117" i="5"/>
  <c r="W117" i="5"/>
  <c r="X117" i="5"/>
  <c r="Y117" i="5"/>
  <c r="X36" i="5" s="1"/>
  <c r="Z117" i="5"/>
  <c r="Y36" i="5" s="1"/>
  <c r="K36" i="8"/>
  <c r="E31" i="4"/>
  <c r="F31" i="4"/>
  <c r="G31" i="4"/>
  <c r="D31" i="4"/>
  <c r="AX37" i="5"/>
  <c r="AX39" i="5" s="1"/>
  <c r="AX38" i="5"/>
  <c r="AO37" i="5"/>
  <c r="AO39" i="5" s="1"/>
  <c r="AO38" i="5"/>
  <c r="AF37" i="5"/>
  <c r="AF38" i="5"/>
  <c r="W37" i="5"/>
  <c r="W38" i="5"/>
  <c r="R70" i="5"/>
  <c r="O79" i="5" s="1"/>
  <c r="M117" i="5"/>
  <c r="N117" i="5"/>
  <c r="O117" i="5"/>
  <c r="P117" i="5"/>
  <c r="O36" i="5" s="1"/>
  <c r="Q117" i="5"/>
  <c r="P36" i="5" s="1"/>
  <c r="N37" i="5"/>
  <c r="N38" i="5"/>
  <c r="BA37" i="5"/>
  <c r="BA38" i="5"/>
  <c r="AZ37" i="5"/>
  <c r="AZ38" i="5"/>
  <c r="AY37" i="5"/>
  <c r="AY38" i="5"/>
  <c r="AW37" i="5"/>
  <c r="AW38" i="5"/>
  <c r="AR37" i="5"/>
  <c r="AR38" i="5"/>
  <c r="AR39" i="5"/>
  <c r="AQ38" i="5"/>
  <c r="AP37" i="5"/>
  <c r="AP38" i="5"/>
  <c r="AN37" i="5"/>
  <c r="AN38" i="5"/>
  <c r="AI37" i="5"/>
  <c r="AI38" i="5"/>
  <c r="AH38" i="5"/>
  <c r="AG37" i="5"/>
  <c r="AG38" i="5"/>
  <c r="AE37" i="5"/>
  <c r="AE38" i="5"/>
  <c r="Z37" i="5"/>
  <c r="Z38" i="5"/>
  <c r="Y38" i="5"/>
  <c r="X37" i="5"/>
  <c r="X38" i="5"/>
  <c r="V37" i="5"/>
  <c r="V39" i="5" s="1"/>
  <c r="V38" i="5"/>
  <c r="M37" i="5"/>
  <c r="M38" i="5"/>
  <c r="M39" i="5"/>
  <c r="O37" i="5"/>
  <c r="O39" i="5" s="1"/>
  <c r="O38" i="5"/>
  <c r="P38" i="5"/>
  <c r="Q37" i="5"/>
  <c r="Q38" i="5"/>
  <c r="M76" i="5"/>
  <c r="N76" i="5"/>
  <c r="N77" i="5" s="1"/>
  <c r="N78" i="5" s="1"/>
  <c r="O76" i="5"/>
  <c r="O77" i="5" s="1"/>
  <c r="O78" i="5" s="1"/>
  <c r="P76" i="5"/>
  <c r="P77" i="5" s="1"/>
  <c r="P78" i="5" s="1"/>
  <c r="Q76" i="5"/>
  <c r="Q77" i="5" s="1"/>
  <c r="N119" i="5"/>
  <c r="P119" i="5"/>
  <c r="Q119" i="5"/>
  <c r="R82" i="5"/>
  <c r="Q125" i="5"/>
  <c r="L29" i="5" s="1"/>
  <c r="R83" i="5"/>
  <c r="L28" i="5"/>
  <c r="L45" i="5" s="1"/>
  <c r="BA125" i="5"/>
  <c r="AR125" i="5"/>
  <c r="AI125" i="5"/>
  <c r="Z125" i="5"/>
  <c r="M68" i="5"/>
  <c r="M113" i="5" s="1"/>
  <c r="AZ61" i="5"/>
  <c r="AY61" i="5"/>
  <c r="AX61" i="5"/>
  <c r="AW61" i="5"/>
  <c r="AV61" i="5"/>
  <c r="AQ61" i="5"/>
  <c r="AP61" i="5"/>
  <c r="AO61" i="5"/>
  <c r="AN61" i="5"/>
  <c r="AM61" i="5"/>
  <c r="AH61" i="5"/>
  <c r="AG61" i="5"/>
  <c r="AF61" i="5"/>
  <c r="AE61" i="5"/>
  <c r="AD61" i="5"/>
  <c r="Y61" i="5"/>
  <c r="X61" i="5"/>
  <c r="W61" i="5"/>
  <c r="V61" i="5"/>
  <c r="U61" i="5"/>
  <c r="M61" i="5"/>
  <c r="N61" i="5"/>
  <c r="O61" i="5"/>
  <c r="P61" i="5"/>
  <c r="L61" i="5"/>
  <c r="L56" i="5"/>
  <c r="L60" i="5" s="1"/>
  <c r="AW94" i="5"/>
  <c r="AN94" i="5"/>
  <c r="AE94" i="5"/>
  <c r="V94" i="5"/>
  <c r="AN113" i="5"/>
  <c r="AE113" i="5"/>
  <c r="R71" i="5"/>
  <c r="N80" i="5" s="1"/>
  <c r="N90" i="5"/>
  <c r="P28" i="5" s="1"/>
  <c r="AQ28" i="5"/>
  <c r="AZ27" i="5"/>
  <c r="AQ27" i="5"/>
  <c r="Q107" i="5"/>
  <c r="D20" i="4"/>
  <c r="D43" i="4" s="1"/>
  <c r="F20" i="4"/>
  <c r="F43" i="4" s="1"/>
  <c r="G14" i="4"/>
  <c r="G20" i="4" s="1"/>
  <c r="I20" i="4"/>
  <c r="I43" i="4" s="1"/>
  <c r="K20" i="4"/>
  <c r="K43" i="4" s="1"/>
  <c r="L14" i="4"/>
  <c r="L20" i="4" s="1"/>
  <c r="L43" i="4" s="1"/>
  <c r="M14" i="4"/>
  <c r="O14" i="4"/>
  <c r="O20" i="4" s="1"/>
  <c r="O43" i="4" s="1"/>
  <c r="G15" i="4"/>
  <c r="M16" i="4"/>
  <c r="M17" i="4"/>
  <c r="M18" i="4"/>
  <c r="M19" i="4"/>
  <c r="M15" i="4"/>
  <c r="J16" i="4"/>
  <c r="J17" i="4"/>
  <c r="J18" i="4"/>
  <c r="J19" i="4"/>
  <c r="J15" i="4"/>
  <c r="E16" i="4"/>
  <c r="E17" i="4"/>
  <c r="E18" i="4"/>
  <c r="E19" i="4"/>
  <c r="E15" i="4"/>
  <c r="D37" i="4"/>
  <c r="F37" i="4"/>
  <c r="I37" i="4"/>
  <c r="K37" i="4"/>
  <c r="AM54" i="5"/>
  <c r="AR54" i="5" s="1"/>
  <c r="AM59" i="5"/>
  <c r="AQ59" i="5"/>
  <c r="AD54" i="5"/>
  <c r="U54" i="5"/>
  <c r="V54" i="5"/>
  <c r="W59" i="5"/>
  <c r="M54" i="5"/>
  <c r="L54" i="5"/>
  <c r="BB71" i="5"/>
  <c r="AX80" i="5" s="1"/>
  <c r="BB72" i="5"/>
  <c r="BB73" i="5"/>
  <c r="AW80" i="5"/>
  <c r="BA80" i="5"/>
  <c r="AS71" i="5"/>
  <c r="AS72" i="5"/>
  <c r="AS73" i="5"/>
  <c r="AN80" i="5"/>
  <c r="AO80" i="5"/>
  <c r="AP80" i="5"/>
  <c r="AQ80" i="5"/>
  <c r="AS80" i="5" s="1"/>
  <c r="AR80" i="5"/>
  <c r="AJ71" i="5"/>
  <c r="AJ72" i="5"/>
  <c r="AJ73" i="5"/>
  <c r="AG80" i="5"/>
  <c r="AH80" i="5"/>
  <c r="AA71" i="5"/>
  <c r="Z80" i="5" s="1"/>
  <c r="AA72" i="5"/>
  <c r="AA73" i="5"/>
  <c r="AV54" i="5"/>
  <c r="AV56" i="5"/>
  <c r="AV60" i="5" s="1"/>
  <c r="AW54" i="5"/>
  <c r="AW56" i="5"/>
  <c r="AW60" i="5" s="1"/>
  <c r="AX54" i="5"/>
  <c r="AX56" i="5"/>
  <c r="AX60" i="5" s="1"/>
  <c r="AY54" i="5"/>
  <c r="AY56" i="5"/>
  <c r="AY60" i="5" s="1"/>
  <c r="AZ54" i="5"/>
  <c r="AZ56" i="5"/>
  <c r="AZ60" i="5" s="1"/>
  <c r="BA54" i="5"/>
  <c r="AM56" i="5"/>
  <c r="AM60" i="5" s="1"/>
  <c r="AN54" i="5"/>
  <c r="AN56" i="5"/>
  <c r="AN60" i="5" s="1"/>
  <c r="AO54" i="5"/>
  <c r="AO56" i="5"/>
  <c r="AP54" i="5"/>
  <c r="AP56" i="5"/>
  <c r="AP60" i="5" s="1"/>
  <c r="AQ54" i="5"/>
  <c r="AQ56" i="5"/>
  <c r="AQ60" i="5" s="1"/>
  <c r="AO60" i="5"/>
  <c r="AD56" i="5"/>
  <c r="AD60" i="5" s="1"/>
  <c r="AE54" i="5"/>
  <c r="AE56" i="5"/>
  <c r="AE60" i="5" s="1"/>
  <c r="AF54" i="5"/>
  <c r="AF56" i="5"/>
  <c r="AF60" i="5" s="1"/>
  <c r="AG54" i="5"/>
  <c r="AG56" i="5"/>
  <c r="AG60" i="5" s="1"/>
  <c r="AH54" i="5"/>
  <c r="AH56" i="5"/>
  <c r="AH60" i="5" s="1"/>
  <c r="U56" i="5"/>
  <c r="U60" i="5"/>
  <c r="V56" i="5"/>
  <c r="V60" i="5" s="1"/>
  <c r="W56" i="5"/>
  <c r="W60" i="5" s="1"/>
  <c r="X56" i="5"/>
  <c r="X60" i="5" s="1"/>
  <c r="Y56" i="5"/>
  <c r="Y60" i="5" s="1"/>
  <c r="M56" i="5"/>
  <c r="M60" i="5" s="1"/>
  <c r="N56" i="5"/>
  <c r="N60" i="5" s="1"/>
  <c r="O56" i="5"/>
  <c r="O60" i="5" s="1"/>
  <c r="P56" i="5"/>
  <c r="P60" i="5"/>
  <c r="M94" i="5"/>
  <c r="W54" i="5"/>
  <c r="X54" i="5"/>
  <c r="Y54" i="5"/>
  <c r="N54" i="5"/>
  <c r="O54" i="5"/>
  <c r="P54" i="5"/>
  <c r="BB121" i="5"/>
  <c r="AS121" i="5"/>
  <c r="AJ121" i="5"/>
  <c r="AA121" i="5"/>
  <c r="AG109" i="5"/>
  <c r="AH109" i="5"/>
  <c r="AI109" i="5"/>
  <c r="R115" i="5"/>
  <c r="Q108" i="5"/>
  <c r="D38" i="4"/>
  <c r="I38" i="4"/>
  <c r="D39" i="4"/>
  <c r="E39" i="4" s="1"/>
  <c r="I39" i="4"/>
  <c r="D40" i="4"/>
  <c r="I40" i="4"/>
  <c r="M40" i="4"/>
  <c r="D41" i="4"/>
  <c r="M41" i="4" s="1"/>
  <c r="I41" i="4"/>
  <c r="D42" i="4"/>
  <c r="I42" i="4"/>
  <c r="F38" i="4"/>
  <c r="F39" i="4"/>
  <c r="F40" i="4"/>
  <c r="G40" i="4" s="1"/>
  <c r="F41" i="4"/>
  <c r="F42" i="4"/>
  <c r="G16" i="4"/>
  <c r="G17" i="4"/>
  <c r="G18" i="4"/>
  <c r="G19" i="4"/>
  <c r="R73" i="5"/>
  <c r="R72" i="5"/>
  <c r="O16" i="4"/>
  <c r="O17" i="4"/>
  <c r="O18" i="4"/>
  <c r="O19" i="4"/>
  <c r="K39" i="4"/>
  <c r="O39" i="4" s="1"/>
  <c r="K40" i="4"/>
  <c r="L40" i="4" s="1"/>
  <c r="K41" i="4"/>
  <c r="L41" i="4" s="1"/>
  <c r="K42" i="4"/>
  <c r="K38" i="4"/>
  <c r="L15" i="4"/>
  <c r="L16" i="4"/>
  <c r="L17" i="4"/>
  <c r="L18" i="4"/>
  <c r="L19" i="4"/>
  <c r="O15" i="4"/>
  <c r="E40" i="4"/>
  <c r="D4" i="1"/>
  <c r="J65" i="10"/>
  <c r="K65" i="10"/>
  <c r="AW36" i="5" l="1"/>
  <c r="V36" i="5"/>
  <c r="Z78" i="5"/>
  <c r="Y59" i="5"/>
  <c r="AP59" i="5"/>
  <c r="AQ78" i="5"/>
  <c r="AX78" i="5"/>
  <c r="AW59" i="5"/>
  <c r="Y39" i="5"/>
  <c r="J9" i="10"/>
  <c r="AR120" i="5"/>
  <c r="Z54" i="5"/>
  <c r="AH59" i="5"/>
  <c r="L44" i="5"/>
  <c r="Z39" i="5"/>
  <c r="BA39" i="5"/>
  <c r="AF39" i="5"/>
  <c r="AP120" i="5"/>
  <c r="AO79" i="5"/>
  <c r="AO83" i="5" s="1"/>
  <c r="AN99" i="5"/>
  <c r="AR57" i="5" s="1"/>
  <c r="AX120" i="5"/>
  <c r="AI54" i="5"/>
  <c r="BB117" i="5"/>
  <c r="AI39" i="5"/>
  <c r="AF36" i="5"/>
  <c r="AR82" i="5"/>
  <c r="AE59" i="5"/>
  <c r="AO59" i="5"/>
  <c r="O37" i="4"/>
  <c r="N36" i="5"/>
  <c r="Q39" i="5"/>
  <c r="AE39" i="5"/>
  <c r="E39" i="5" s="1"/>
  <c r="AN39" i="5"/>
  <c r="AW39" i="5"/>
  <c r="Y79" i="5"/>
  <c r="AI42" i="5"/>
  <c r="AN36" i="5"/>
  <c r="AO120" i="5"/>
  <c r="AQ79" i="5"/>
  <c r="AQ83" i="5" s="1"/>
  <c r="BA42" i="5"/>
  <c r="K24" i="8"/>
  <c r="K21" i="8" s="1"/>
  <c r="AC17" i="8"/>
  <c r="AI16" i="8"/>
  <c r="X59" i="5"/>
  <c r="Y78" i="5"/>
  <c r="AN82" i="5"/>
  <c r="AN83" i="5"/>
  <c r="AS79" i="5"/>
  <c r="AE99" i="5"/>
  <c r="AI57" i="5" s="1"/>
  <c r="AE78" i="5"/>
  <c r="AD59" i="5"/>
  <c r="AS120" i="5"/>
  <c r="AW78" i="5"/>
  <c r="AV59" i="5"/>
  <c r="AY82" i="5"/>
  <c r="AY83" i="5"/>
  <c r="AF109" i="5"/>
  <c r="AZ80" i="5"/>
  <c r="AA117" i="5"/>
  <c r="M36" i="5"/>
  <c r="AW113" i="5"/>
  <c r="AZ39" i="5"/>
  <c r="Z79" i="5"/>
  <c r="Z83" i="5" s="1"/>
  <c r="W79" i="5"/>
  <c r="W83" i="5" s="1"/>
  <c r="AE82" i="5"/>
  <c r="AP36" i="5"/>
  <c r="AW79" i="5"/>
  <c r="R116" i="5"/>
  <c r="Q46" i="5" s="1"/>
  <c r="L38" i="5" s="1"/>
  <c r="N50" i="10"/>
  <c r="Z60" i="5"/>
  <c r="AY80" i="5"/>
  <c r="N39" i="5"/>
  <c r="AA76" i="5"/>
  <c r="V79" i="5"/>
  <c r="V83" i="5" s="1"/>
  <c r="AQ120" i="5"/>
  <c r="AR83" i="5"/>
  <c r="AP79" i="5"/>
  <c r="AZ120" i="5"/>
  <c r="BA83" i="5"/>
  <c r="AD51" i="10"/>
  <c r="AD50" i="10" s="1"/>
  <c r="AD48" i="10" s="1"/>
  <c r="Z50" i="10"/>
  <c r="M50" i="10"/>
  <c r="BB80" i="5"/>
  <c r="AA79" i="5"/>
  <c r="AF83" i="5"/>
  <c r="M38" i="4"/>
  <c r="AY59" i="5"/>
  <c r="W36" i="5"/>
  <c r="AE83" i="5"/>
  <c r="AO82" i="5"/>
  <c r="AJ116" i="5"/>
  <c r="AS116" i="5"/>
  <c r="AR46" i="5" s="1"/>
  <c r="AM38" i="5" s="1"/>
  <c r="BB118" i="5"/>
  <c r="BA45" i="5" s="1"/>
  <c r="AV37" i="5" s="1"/>
  <c r="K70" i="11"/>
  <c r="K23" i="11"/>
  <c r="K27" i="11" s="1"/>
  <c r="D19" i="11" s="1"/>
  <c r="E23" i="10"/>
  <c r="F23" i="10" s="1"/>
  <c r="AC50" i="10"/>
  <c r="AC48" i="10" s="1"/>
  <c r="AA50" i="10"/>
  <c r="AA48" i="10" s="1"/>
  <c r="O65" i="10"/>
  <c r="AB50" i="10"/>
  <c r="AB48" i="10" s="1"/>
  <c r="M119" i="5"/>
  <c r="O80" i="5"/>
  <c r="P80" i="5"/>
  <c r="M80" i="5"/>
  <c r="Q80" i="5"/>
  <c r="V113" i="5"/>
  <c r="AA118" i="5"/>
  <c r="Z45" i="5" s="1"/>
  <c r="U37" i="5" s="1"/>
  <c r="N15" i="4"/>
  <c r="O42" i="4"/>
  <c r="G39" i="4"/>
  <c r="M39" i="4"/>
  <c r="N16" i="4"/>
  <c r="L37" i="4"/>
  <c r="G43" i="4"/>
  <c r="H40" i="4" s="1"/>
  <c r="H19" i="4"/>
  <c r="H18" i="4"/>
  <c r="H17" i="4"/>
  <c r="H15" i="4"/>
  <c r="H16" i="4"/>
  <c r="G37" i="4"/>
  <c r="K46" i="11"/>
  <c r="J49" i="11" s="1"/>
  <c r="J53" i="11" s="1"/>
  <c r="J40" i="4"/>
  <c r="J41" i="4"/>
  <c r="J42" i="4"/>
  <c r="O38" i="4"/>
  <c r="J39" i="4"/>
  <c r="M42" i="4"/>
  <c r="L39" i="4"/>
  <c r="O40" i="4"/>
  <c r="G42" i="4"/>
  <c r="H42" i="4" s="1"/>
  <c r="O41" i="4"/>
  <c r="L42" i="4"/>
  <c r="L38" i="4"/>
  <c r="F71" i="11"/>
  <c r="F72" i="11" s="1"/>
  <c r="F73" i="11" s="1"/>
  <c r="F70" i="11" s="1"/>
  <c r="H71" i="11"/>
  <c r="D46" i="11"/>
  <c r="I51" i="11" s="1"/>
  <c r="G71" i="11"/>
  <c r="Z107" i="5"/>
  <c r="AJ107" i="5" s="1"/>
  <c r="AE108" i="5"/>
  <c r="AJ108" i="5" s="1"/>
  <c r="O17" i="5" s="1"/>
  <c r="AJ42" i="5" s="1"/>
  <c r="AH28" i="5"/>
  <c r="AE119" i="5"/>
  <c r="AJ119" i="5" s="1"/>
  <c r="AJ81" i="5" s="1"/>
  <c r="AF81" i="5" s="1"/>
  <c r="AJ109" i="5"/>
  <c r="AD36" i="5"/>
  <c r="U36" i="5"/>
  <c r="L36" i="5"/>
  <c r="Z42" i="5"/>
  <c r="Y120" i="5"/>
  <c r="AV36" i="5"/>
  <c r="AE109" i="5"/>
  <c r="R119" i="5"/>
  <c r="R81" i="5" s="1"/>
  <c r="O81" i="5" s="1"/>
  <c r="BB116" i="5"/>
  <c r="BA46" i="5" s="1"/>
  <c r="AV38" i="5" s="1"/>
  <c r="AV39" i="5" s="1"/>
  <c r="BA40" i="5" s="1"/>
  <c r="AY119" i="5"/>
  <c r="AA116" i="5"/>
  <c r="Z46" i="5" s="1"/>
  <c r="U38" i="5" s="1"/>
  <c r="U39" i="5" s="1"/>
  <c r="Z119" i="5"/>
  <c r="AA119" i="5" s="1"/>
  <c r="AA81" i="5" s="1"/>
  <c r="BB119" i="5"/>
  <c r="BB81" i="5" s="1"/>
  <c r="AW81" i="5" s="1"/>
  <c r="W120" i="5"/>
  <c r="Y28" i="5"/>
  <c r="Z120" i="5"/>
  <c r="O82" i="5"/>
  <c r="N59" i="5"/>
  <c r="P79" i="5"/>
  <c r="P83" i="5" s="1"/>
  <c r="P27" i="5"/>
  <c r="M79" i="5"/>
  <c r="N79" i="5"/>
  <c r="N83" i="5" s="1"/>
  <c r="Q79" i="5"/>
  <c r="Q82" i="5" s="1"/>
  <c r="L33" i="5"/>
  <c r="R80" i="5"/>
  <c r="M20" i="4"/>
  <c r="M43" i="4" s="1"/>
  <c r="M37" i="4"/>
  <c r="AF120" i="5"/>
  <c r="AH120" i="5"/>
  <c r="AE120" i="5"/>
  <c r="AI120" i="5"/>
  <c r="AG120" i="5"/>
  <c r="E41" i="4"/>
  <c r="Q54" i="5"/>
  <c r="AI60" i="5"/>
  <c r="AR60" i="5"/>
  <c r="U59" i="5"/>
  <c r="N19" i="4"/>
  <c r="P59" i="5"/>
  <c r="Q78" i="5"/>
  <c r="R76" i="5"/>
  <c r="R84" i="5" s="1"/>
  <c r="M77" i="5"/>
  <c r="AA84" i="5"/>
  <c r="Y84" i="5" s="1"/>
  <c r="AA77" i="5"/>
  <c r="W78" i="5"/>
  <c r="AA78" i="5" s="1"/>
  <c r="Z58" i="5" s="1"/>
  <c r="V59" i="5"/>
  <c r="AG78" i="5"/>
  <c r="AF59" i="5"/>
  <c r="V80" i="5"/>
  <c r="Y82" i="5"/>
  <c r="Y83" i="5"/>
  <c r="E38" i="4"/>
  <c r="E42" i="4"/>
  <c r="G41" i="4"/>
  <c r="N18" i="4"/>
  <c r="O83" i="5"/>
  <c r="R118" i="5"/>
  <c r="Q45" i="5" s="1"/>
  <c r="L37" i="5" s="1"/>
  <c r="Q42" i="5"/>
  <c r="R117" i="5"/>
  <c r="AH78" i="5"/>
  <c r="AG59" i="5"/>
  <c r="AO78" i="5"/>
  <c r="AS78" i="5" s="1"/>
  <c r="AR58" i="5" s="1"/>
  <c r="AN59" i="5"/>
  <c r="W80" i="5"/>
  <c r="X80" i="5"/>
  <c r="V82" i="5"/>
  <c r="Z82" i="5"/>
  <c r="AE36" i="5"/>
  <c r="AJ118" i="5"/>
  <c r="AI45" i="5" s="1"/>
  <c r="AD37" i="5" s="1"/>
  <c r="AJ117" i="5"/>
  <c r="J68" i="11"/>
  <c r="G68" i="11"/>
  <c r="F68" i="11"/>
  <c r="H68" i="11"/>
  <c r="I68" i="11"/>
  <c r="BB120" i="5"/>
  <c r="G38" i="4"/>
  <c r="BA60" i="5"/>
  <c r="Y80" i="5"/>
  <c r="AE80" i="5"/>
  <c r="AI80" i="5"/>
  <c r="AF80" i="5"/>
  <c r="O59" i="5"/>
  <c r="V99" i="5"/>
  <c r="Z57" i="5" s="1"/>
  <c r="AZ59" i="5"/>
  <c r="N17" i="4"/>
  <c r="AO36" i="5"/>
  <c r="AS117" i="5"/>
  <c r="AS119" i="5"/>
  <c r="AS81" i="5" s="1"/>
  <c r="AQ81" i="5" s="1"/>
  <c r="X39" i="5"/>
  <c r="AP39" i="5"/>
  <c r="AP82" i="5"/>
  <c r="AP83" i="5"/>
  <c r="AM45" i="5"/>
  <c r="X82" i="5"/>
  <c r="X83" i="5"/>
  <c r="AI82" i="5"/>
  <c r="AI83" i="5"/>
  <c r="AJ76" i="5"/>
  <c r="AG79" i="5"/>
  <c r="AI46" i="5"/>
  <c r="AD38" i="5" s="1"/>
  <c r="AH79" i="5"/>
  <c r="AS76" i="5"/>
  <c r="AZ82" i="5"/>
  <c r="AX83" i="5"/>
  <c r="AX82" i="5"/>
  <c r="AG39" i="5"/>
  <c r="AY39" i="5"/>
  <c r="W39" i="5"/>
  <c r="U45" i="5"/>
  <c r="P37" i="5" s="1"/>
  <c r="P39" i="5" s="1"/>
  <c r="AF82" i="5"/>
  <c r="AM36" i="5"/>
  <c r="AS118" i="5"/>
  <c r="AR45" i="5" s="1"/>
  <c r="AM37" i="5" s="1"/>
  <c r="AQ82" i="5"/>
  <c r="X120" i="5"/>
  <c r="BB76" i="5"/>
  <c r="AY77" i="5"/>
  <c r="AC9" i="8"/>
  <c r="AI15" i="8"/>
  <c r="K26" i="8"/>
  <c r="K27" i="8" s="1"/>
  <c r="AI9" i="8" s="1"/>
  <c r="O50" i="10"/>
  <c r="C34" i="10"/>
  <c r="F20" i="10"/>
  <c r="G20" i="10" s="1"/>
  <c r="H20" i="10" s="1"/>
  <c r="I20" i="10" s="1"/>
  <c r="Z61" i="10"/>
  <c r="Z48" i="10" s="1"/>
  <c r="H27" i="10"/>
  <c r="I21" i="10"/>
  <c r="H21" i="10"/>
  <c r="G21" i="10"/>
  <c r="F25" i="10"/>
  <c r="F30" i="10" s="1"/>
  <c r="F15" i="10" s="1"/>
  <c r="H26" i="10"/>
  <c r="I22" i="10"/>
  <c r="I27" i="10"/>
  <c r="I25" i="10"/>
  <c r="I30" i="10" s="1"/>
  <c r="I15" i="10" s="1"/>
  <c r="G26" i="10"/>
  <c r="F22" i="10"/>
  <c r="F27" i="10"/>
  <c r="H25" i="10"/>
  <c r="H30" i="10" s="1"/>
  <c r="H15" i="10" s="1"/>
  <c r="F26" i="10"/>
  <c r="J19" i="10"/>
  <c r="G27" i="10"/>
  <c r="U57" i="5" l="1"/>
  <c r="AR59" i="5"/>
  <c r="AJ78" i="5"/>
  <c r="AI58" i="5" s="1"/>
  <c r="AE57" i="5" s="1"/>
  <c r="J51" i="11"/>
  <c r="AM39" i="5"/>
  <c r="AR40" i="5" s="1"/>
  <c r="F39" i="5"/>
  <c r="F49" i="11"/>
  <c r="F53" i="11" s="1"/>
  <c r="G54" i="11" s="1"/>
  <c r="G55" i="11" s="1"/>
  <c r="G39" i="5"/>
  <c r="AW82" i="5"/>
  <c r="AW83" i="5"/>
  <c r="BB79" i="5"/>
  <c r="W82" i="5"/>
  <c r="Z59" i="5"/>
  <c r="Z40" i="5"/>
  <c r="AI59" i="5"/>
  <c r="AA42" i="5"/>
  <c r="H49" i="11"/>
  <c r="H53" i="11" s="1"/>
  <c r="R42" i="5"/>
  <c r="AS42" i="5"/>
  <c r="I49" i="11"/>
  <c r="I53" i="11" s="1"/>
  <c r="G49" i="11"/>
  <c r="G53" i="11" s="1"/>
  <c r="Q6" i="4"/>
  <c r="M5" i="4"/>
  <c r="M6" i="4"/>
  <c r="M7" i="4"/>
  <c r="M8" i="4"/>
  <c r="M4" i="4"/>
  <c r="H39" i="4"/>
  <c r="Q5" i="4" s="1"/>
  <c r="H38" i="4"/>
  <c r="Q4" i="4" s="1"/>
  <c r="H41" i="4"/>
  <c r="Q7" i="4" s="1"/>
  <c r="Q8" i="4"/>
  <c r="G51" i="11"/>
  <c r="G72" i="11"/>
  <c r="G73" i="11" s="1"/>
  <c r="G70" i="11" s="1"/>
  <c r="N38" i="4"/>
  <c r="O4" i="4" s="1"/>
  <c r="F51" i="11"/>
  <c r="H51" i="11"/>
  <c r="BB42" i="5"/>
  <c r="V81" i="5"/>
  <c r="X81" i="5"/>
  <c r="Z81" i="5"/>
  <c r="W81" i="5"/>
  <c r="Y81" i="5"/>
  <c r="AY81" i="5"/>
  <c r="M81" i="5"/>
  <c r="AX81" i="5"/>
  <c r="AR81" i="5"/>
  <c r="Q81" i="5"/>
  <c r="BA81" i="5"/>
  <c r="AZ81" i="5"/>
  <c r="P82" i="5"/>
  <c r="L39" i="5"/>
  <c r="Q40" i="5" s="1"/>
  <c r="P81" i="5"/>
  <c r="M82" i="5"/>
  <c r="M83" i="5"/>
  <c r="R79" i="5"/>
  <c r="N81" i="5"/>
  <c r="Q83" i="5"/>
  <c r="Q84" i="5"/>
  <c r="N82" i="5"/>
  <c r="AO57" i="5"/>
  <c r="AQ57" i="5"/>
  <c r="AM57" i="5"/>
  <c r="AP57" i="5"/>
  <c r="U20" i="5"/>
  <c r="V20" i="5"/>
  <c r="J20" i="10"/>
  <c r="AA120" i="5"/>
  <c r="I75" i="11"/>
  <c r="AN81" i="5"/>
  <c r="AO81" i="5"/>
  <c r="AP81" i="5"/>
  <c r="AJ80" i="5"/>
  <c r="H75" i="11"/>
  <c r="J75" i="11"/>
  <c r="E38" i="5"/>
  <c r="V84" i="5"/>
  <c r="V85" i="5" s="1"/>
  <c r="Z84" i="5"/>
  <c r="W84" i="5"/>
  <c r="X84" i="5"/>
  <c r="AJ120" i="5"/>
  <c r="W57" i="5"/>
  <c r="Y57" i="5"/>
  <c r="X57" i="5"/>
  <c r="AN57" i="5"/>
  <c r="F37" i="10"/>
  <c r="F17" i="10" s="1"/>
  <c r="F28" i="10"/>
  <c r="G23" i="10"/>
  <c r="F24" i="10"/>
  <c r="F35" i="10"/>
  <c r="F14" i="10" s="1"/>
  <c r="E12" i="10"/>
  <c r="E21" i="10" s="1"/>
  <c r="P29" i="10"/>
  <c r="F12" i="10"/>
  <c r="G12" i="10"/>
  <c r="I12" i="10"/>
  <c r="AG81" i="5"/>
  <c r="AG82" i="5"/>
  <c r="AG83" i="5"/>
  <c r="AJ79" i="5"/>
  <c r="F75" i="11"/>
  <c r="M78" i="5"/>
  <c r="M99" i="5"/>
  <c r="Q57" i="5" s="1"/>
  <c r="R77" i="5"/>
  <c r="AC7" i="8"/>
  <c r="AD57" i="5"/>
  <c r="T20" i="5"/>
  <c r="S20" i="5"/>
  <c r="I28" i="10"/>
  <c r="I31" i="10" s="1"/>
  <c r="I32" i="10" s="1"/>
  <c r="I38" i="10" s="1"/>
  <c r="N60" i="10" s="1"/>
  <c r="N62" i="10" s="1"/>
  <c r="N64" i="10" s="1"/>
  <c r="I37" i="10"/>
  <c r="I17" i="10" s="1"/>
  <c r="AI10" i="8"/>
  <c r="AE9" i="8"/>
  <c r="AF9" i="8" s="1"/>
  <c r="AX59" i="5"/>
  <c r="BA59" i="5" s="1"/>
  <c r="AW99" i="5"/>
  <c r="BA57" i="5" s="1"/>
  <c r="AY78" i="5"/>
  <c r="AE81" i="5"/>
  <c r="AI81" i="5"/>
  <c r="AD39" i="5"/>
  <c r="AI40" i="5" s="1"/>
  <c r="R20" i="5"/>
  <c r="Q20" i="5"/>
  <c r="AH37" i="5"/>
  <c r="AH39" i="5" s="1"/>
  <c r="H39" i="5" s="1"/>
  <c r="G28" i="10"/>
  <c r="G31" i="10" s="1"/>
  <c r="G32" i="10" s="1"/>
  <c r="G38" i="10" s="1"/>
  <c r="L60" i="10" s="1"/>
  <c r="L62" i="10" s="1"/>
  <c r="L64" i="10" s="1"/>
  <c r="G37" i="10"/>
  <c r="G17" i="10" s="1"/>
  <c r="F31" i="10"/>
  <c r="F32" i="10" s="1"/>
  <c r="F38" i="10" s="1"/>
  <c r="K60" i="10" s="1"/>
  <c r="H12" i="10"/>
  <c r="H28" i="10"/>
  <c r="H31" i="10" s="1"/>
  <c r="H32" i="10" s="1"/>
  <c r="H38" i="10" s="1"/>
  <c r="M60" i="10" s="1"/>
  <c r="M62" i="10" s="1"/>
  <c r="M64" i="10" s="1"/>
  <c r="H37" i="10"/>
  <c r="H17" i="10" s="1"/>
  <c r="BB84" i="5"/>
  <c r="BB77" i="5"/>
  <c r="AS84" i="5"/>
  <c r="AS77" i="5"/>
  <c r="AH83" i="5"/>
  <c r="AH81" i="5"/>
  <c r="AH82" i="5"/>
  <c r="AJ84" i="5"/>
  <c r="AH84" i="5" s="1"/>
  <c r="AJ77" i="5"/>
  <c r="K18" i="8"/>
  <c r="G75" i="11"/>
  <c r="N120" i="5"/>
  <c r="M120" i="5"/>
  <c r="O120" i="5"/>
  <c r="Q120" i="5"/>
  <c r="P120" i="5"/>
  <c r="Y85" i="5"/>
  <c r="Y86" i="5" s="1"/>
  <c r="X55" i="5" s="1"/>
  <c r="X53" i="5" s="1"/>
  <c r="AA80" i="5"/>
  <c r="V57" i="5"/>
  <c r="O84" i="5"/>
  <c r="O85" i="5" s="1"/>
  <c r="O86" i="5" s="1"/>
  <c r="N55" i="5" s="1"/>
  <c r="N53" i="5" s="1"/>
  <c r="N84" i="5"/>
  <c r="M84" i="5"/>
  <c r="P84" i="5"/>
  <c r="N39" i="4"/>
  <c r="O5" i="4" s="1"/>
  <c r="N41" i="4"/>
  <c r="O7" i="4" s="1"/>
  <c r="N42" i="4"/>
  <c r="O8" i="4" s="1"/>
  <c r="N40" i="4"/>
  <c r="O6" i="4" s="1"/>
  <c r="AH57" i="5" l="1"/>
  <c r="AF57" i="5"/>
  <c r="F55" i="11"/>
  <c r="AG57" i="5"/>
  <c r="W85" i="5"/>
  <c r="W86" i="5" s="1"/>
  <c r="V55" i="5" s="1"/>
  <c r="V53" i="5" s="1"/>
  <c r="AH85" i="5"/>
  <c r="AH86" i="5" s="1"/>
  <c r="AG55" i="5" s="1"/>
  <c r="AG53" i="5" s="1"/>
  <c r="AG84" i="5"/>
  <c r="Z85" i="5"/>
  <c r="Z86" i="5" s="1"/>
  <c r="Y55" i="5" s="1"/>
  <c r="Y53" i="5" s="1"/>
  <c r="AG85" i="5"/>
  <c r="AG86" i="5" s="1"/>
  <c r="AF55" i="5" s="1"/>
  <c r="AF53" i="5" s="1"/>
  <c r="O29" i="10"/>
  <c r="E24" i="10"/>
  <c r="X85" i="5"/>
  <c r="X86" i="5" s="1"/>
  <c r="W55" i="5" s="1"/>
  <c r="W53" i="5" s="1"/>
  <c r="K51" i="11"/>
  <c r="K52" i="11" s="1"/>
  <c r="H72" i="11"/>
  <c r="H73" i="11" s="1"/>
  <c r="H70" i="11" s="1"/>
  <c r="F57" i="11"/>
  <c r="F60" i="11" s="1"/>
  <c r="G58" i="11" s="1"/>
  <c r="H54" i="11"/>
  <c r="P85" i="5"/>
  <c r="P86" i="5" s="1"/>
  <c r="O55" i="5" s="1"/>
  <c r="O53" i="5" s="1"/>
  <c r="M85" i="5"/>
  <c r="M86" i="5" s="1"/>
  <c r="D39" i="5"/>
  <c r="P20" i="5" s="1"/>
  <c r="N85" i="5"/>
  <c r="N86" i="5" s="1"/>
  <c r="M55" i="5" s="1"/>
  <c r="M53" i="5" s="1"/>
  <c r="Q85" i="5"/>
  <c r="Q86" i="5" s="1"/>
  <c r="P55" i="5" s="1"/>
  <c r="P53" i="5" s="1"/>
  <c r="X20" i="5"/>
  <c r="W20" i="5"/>
  <c r="K29" i="8"/>
  <c r="M30" i="8" s="1"/>
  <c r="AI11" i="8"/>
  <c r="K32" i="8"/>
  <c r="AN84" i="5"/>
  <c r="AR84" i="5"/>
  <c r="AR85" i="5" s="1"/>
  <c r="AR86" i="5" s="1"/>
  <c r="AQ55" i="5" s="1"/>
  <c r="AQ53" i="5" s="1"/>
  <c r="AO84" i="5"/>
  <c r="AO85" i="5" s="1"/>
  <c r="AO86" i="5" s="1"/>
  <c r="AN55" i="5" s="1"/>
  <c r="AN53" i="5" s="1"/>
  <c r="AQ84" i="5"/>
  <c r="AQ85" i="5" s="1"/>
  <c r="AQ86" i="5" s="1"/>
  <c r="AP55" i="5" s="1"/>
  <c r="AP53" i="5" s="1"/>
  <c r="AP84" i="5"/>
  <c r="AP85" i="5"/>
  <c r="AP86" i="5" s="1"/>
  <c r="AO55" i="5" s="1"/>
  <c r="AO53" i="5" s="1"/>
  <c r="N121" i="5"/>
  <c r="G57" i="11"/>
  <c r="R78" i="5"/>
  <c r="Q58" i="5" s="1"/>
  <c r="L57" i="5" s="1"/>
  <c r="L59" i="5" s="1"/>
  <c r="AE84" i="5"/>
  <c r="AE85" i="5" s="1"/>
  <c r="AF84" i="5"/>
  <c r="AF85" i="5" s="1"/>
  <c r="AF86" i="5" s="1"/>
  <c r="AE55" i="5" s="1"/>
  <c r="AE53" i="5" s="1"/>
  <c r="AI84" i="5"/>
  <c r="AI85" i="5" s="1"/>
  <c r="AI86" i="5" s="1"/>
  <c r="AH55" i="5" s="1"/>
  <c r="AH53" i="5" s="1"/>
  <c r="F33" i="10"/>
  <c r="F13" i="10" s="1"/>
  <c r="F34" i="10"/>
  <c r="F36" i="10" s="1"/>
  <c r="F16" i="10" s="1"/>
  <c r="J84" i="11"/>
  <c r="J76" i="11"/>
  <c r="AN85" i="5"/>
  <c r="M121" i="5"/>
  <c r="R120" i="5"/>
  <c r="K62" i="10"/>
  <c r="K64" i="10" s="1"/>
  <c r="J12" i="10"/>
  <c r="AA85" i="5"/>
  <c r="V86" i="5"/>
  <c r="H76" i="11"/>
  <c r="H84" i="11"/>
  <c r="P121" i="5"/>
  <c r="Q121" i="5"/>
  <c r="G84" i="11"/>
  <c r="G76" i="11"/>
  <c r="AY84" i="5"/>
  <c r="AY85" i="5" s="1"/>
  <c r="AY86" i="5" s="1"/>
  <c r="AX55" i="5" s="1"/>
  <c r="AX53" i="5" s="1"/>
  <c r="BA84" i="5"/>
  <c r="BA85" i="5" s="1"/>
  <c r="BA86" i="5" s="1"/>
  <c r="AZ55" i="5" s="1"/>
  <c r="AZ53" i="5" s="1"/>
  <c r="AZ84" i="5"/>
  <c r="AZ85" i="5" s="1"/>
  <c r="AZ86" i="5" s="1"/>
  <c r="AY55" i="5" s="1"/>
  <c r="AY53" i="5" s="1"/>
  <c r="AW84" i="5"/>
  <c r="AW85" i="5" s="1"/>
  <c r="AX84" i="5"/>
  <c r="AX85" i="5" s="1"/>
  <c r="AX86" i="5" s="1"/>
  <c r="AW55" i="5" s="1"/>
  <c r="AW53" i="5" s="1"/>
  <c r="O121" i="5"/>
  <c r="BB78" i="5"/>
  <c r="BA58" i="5" s="1"/>
  <c r="AX57" i="5" s="1"/>
  <c r="F76" i="11"/>
  <c r="F84" i="11"/>
  <c r="H23" i="10"/>
  <c r="G35" i="10"/>
  <c r="G14" i="10" s="1"/>
  <c r="G24" i="10"/>
  <c r="E37" i="5"/>
  <c r="P17" i="5" s="1"/>
  <c r="I76" i="11"/>
  <c r="I84" i="11"/>
  <c r="G60" i="11" l="1"/>
  <c r="F62" i="11"/>
  <c r="E26" i="10"/>
  <c r="E25" i="10"/>
  <c r="E30" i="10" s="1"/>
  <c r="E15" i="10" s="1"/>
  <c r="E33" i="10"/>
  <c r="O20" i="5"/>
  <c r="I72" i="11"/>
  <c r="H55" i="11"/>
  <c r="I54" i="11" s="1"/>
  <c r="I55" i="11" s="1"/>
  <c r="J54" i="11" s="1"/>
  <c r="J55" i="11" s="1"/>
  <c r="R85" i="5"/>
  <c r="AJ85" i="5"/>
  <c r="AE86" i="5"/>
  <c r="I77" i="11"/>
  <c r="I78" i="11" s="1"/>
  <c r="I23" i="10"/>
  <c r="H24" i="10"/>
  <c r="H35" i="10"/>
  <c r="H14" i="10" s="1"/>
  <c r="J77" i="11"/>
  <c r="J78" i="11" s="1"/>
  <c r="AW57" i="5"/>
  <c r="AV57" i="5"/>
  <c r="AY57" i="5"/>
  <c r="AZ57" i="5"/>
  <c r="H77" i="11"/>
  <c r="H78" i="11" s="1"/>
  <c r="AI12" i="8"/>
  <c r="AI13" i="8" s="1"/>
  <c r="AG9" i="8"/>
  <c r="AH9" i="8" s="1"/>
  <c r="R121" i="5"/>
  <c r="R86" i="5"/>
  <c r="L55" i="5"/>
  <c r="G34" i="10"/>
  <c r="G36" i="10" s="1"/>
  <c r="G16" i="10" s="1"/>
  <c r="G33" i="10"/>
  <c r="G13" i="10" s="1"/>
  <c r="F77" i="11"/>
  <c r="F78" i="11" s="1"/>
  <c r="BB85" i="5"/>
  <c r="AW86" i="5"/>
  <c r="G77" i="11"/>
  <c r="G78" i="11" s="1"/>
  <c r="AA86" i="5"/>
  <c r="U55" i="5"/>
  <c r="AS85" i="5"/>
  <c r="AN86" i="5"/>
  <c r="O57" i="5"/>
  <c r="M57" i="5"/>
  <c r="M59" i="5" s="1"/>
  <c r="N57" i="5"/>
  <c r="P57" i="5"/>
  <c r="H58" i="11" l="1"/>
  <c r="G62" i="11"/>
  <c r="E13" i="10"/>
  <c r="E35" i="10"/>
  <c r="E14" i="10" s="1"/>
  <c r="E31" i="10"/>
  <c r="E32" i="10" s="1"/>
  <c r="I73" i="11"/>
  <c r="I70" i="11" s="1"/>
  <c r="J72" i="11"/>
  <c r="J73" i="11" s="1"/>
  <c r="J70" i="11" s="1"/>
  <c r="H57" i="11"/>
  <c r="G86" i="11"/>
  <c r="G90" i="11" s="1"/>
  <c r="G79" i="11"/>
  <c r="H74" i="11" s="1"/>
  <c r="J57" i="11"/>
  <c r="J86" i="11"/>
  <c r="J90" i="11" s="1"/>
  <c r="I86" i="11"/>
  <c r="I90" i="11" s="1"/>
  <c r="H86" i="11"/>
  <c r="H90" i="11" s="1"/>
  <c r="J79" i="11"/>
  <c r="I24" i="10"/>
  <c r="I35" i="10"/>
  <c r="I14" i="10" s="1"/>
  <c r="Z55" i="5"/>
  <c r="U53" i="5"/>
  <c r="Z53" i="5" s="1"/>
  <c r="AS86" i="5"/>
  <c r="AM55" i="5"/>
  <c r="AE10" i="8"/>
  <c r="AF10" i="8" s="1"/>
  <c r="AI17" i="8"/>
  <c r="AE7" i="8"/>
  <c r="AF7" i="8" s="1"/>
  <c r="AI14" i="8"/>
  <c r="H34" i="10"/>
  <c r="H36" i="10" s="1"/>
  <c r="H16" i="10" s="1"/>
  <c r="H33" i="10"/>
  <c r="H13" i="10" s="1"/>
  <c r="F80" i="11"/>
  <c r="F86" i="11"/>
  <c r="I57" i="11"/>
  <c r="K55" i="11"/>
  <c r="K59" i="11" s="1"/>
  <c r="F65" i="11" s="1"/>
  <c r="AJ86" i="5"/>
  <c r="AD55" i="5"/>
  <c r="Q55" i="5"/>
  <c r="L53" i="5"/>
  <c r="Q53" i="5" s="1"/>
  <c r="U30" i="5"/>
  <c r="U27" i="5"/>
  <c r="U49" i="5" s="1"/>
  <c r="U42" i="5" s="1"/>
  <c r="Z35" i="5" s="1"/>
  <c r="BB86" i="5"/>
  <c r="AV55" i="5"/>
  <c r="F79" i="11"/>
  <c r="G74" i="11" s="1"/>
  <c r="L30" i="5"/>
  <c r="L27" i="5"/>
  <c r="L49" i="5" s="1"/>
  <c r="L42" i="5" s="1"/>
  <c r="Q35" i="5" s="1"/>
  <c r="H79" i="11"/>
  <c r="I74" i="11" s="1"/>
  <c r="I79" i="11"/>
  <c r="J74" i="11" s="1"/>
  <c r="J14" i="10" l="1"/>
  <c r="H60" i="11"/>
  <c r="E34" i="10"/>
  <c r="E36" i="10" s="1"/>
  <c r="E38" i="10"/>
  <c r="J60" i="10" s="1"/>
  <c r="I82" i="11"/>
  <c r="I80" i="11"/>
  <c r="AV53" i="5"/>
  <c r="BA53" i="5" s="1"/>
  <c r="BA55" i="5"/>
  <c r="K81" i="11"/>
  <c r="K82" i="11" s="1"/>
  <c r="F95" i="11" s="1"/>
  <c r="F90" i="11"/>
  <c r="F88" i="11" s="1"/>
  <c r="H82" i="11"/>
  <c r="H80" i="11"/>
  <c r="AV27" i="5"/>
  <c r="AV49" i="5" s="1"/>
  <c r="AV42" i="5" s="1"/>
  <c r="BA35" i="5" s="1"/>
  <c r="AV30" i="5"/>
  <c r="N35" i="5"/>
  <c r="L35" i="5"/>
  <c r="O35" i="5"/>
  <c r="P35" i="5"/>
  <c r="M35" i="5"/>
  <c r="AM53" i="5"/>
  <c r="AR53" i="5" s="1"/>
  <c r="AR55" i="5"/>
  <c r="Y35" i="5"/>
  <c r="X35" i="5"/>
  <c r="U35" i="5"/>
  <c r="V35" i="5"/>
  <c r="W35" i="5"/>
  <c r="AD53" i="5"/>
  <c r="AI53" i="5" s="1"/>
  <c r="AI55" i="5"/>
  <c r="AG10" i="8"/>
  <c r="AH10" i="8" s="1"/>
  <c r="AG7" i="8"/>
  <c r="AH7" i="8" s="1"/>
  <c r="AM30" i="5"/>
  <c r="AM27" i="5"/>
  <c r="AM49" i="5" s="1"/>
  <c r="AM42" i="5" s="1"/>
  <c r="AR35" i="5" s="1"/>
  <c r="I34" i="10"/>
  <c r="I36" i="10" s="1"/>
  <c r="I16" i="10" s="1"/>
  <c r="I33" i="10"/>
  <c r="I13" i="10" s="1"/>
  <c r="J13" i="10" s="1"/>
  <c r="J82" i="11"/>
  <c r="J80" i="11"/>
  <c r="G82" i="11"/>
  <c r="G80" i="11"/>
  <c r="AD27" i="5"/>
  <c r="AD49" i="5" s="1"/>
  <c r="AD42" i="5" s="1"/>
  <c r="AI35" i="5" s="1"/>
  <c r="AD30" i="5"/>
  <c r="I58" i="11" l="1"/>
  <c r="I60" i="11" s="1"/>
  <c r="H62" i="11"/>
  <c r="J62" i="10"/>
  <c r="J64" i="10" s="1"/>
  <c r="O60" i="10"/>
  <c r="E37" i="10"/>
  <c r="E17" i="10" s="1"/>
  <c r="E16" i="10"/>
  <c r="J16" i="10" s="1"/>
  <c r="AE35" i="5"/>
  <c r="AG35" i="5"/>
  <c r="AH35" i="5"/>
  <c r="AF35" i="5"/>
  <c r="AD35" i="5"/>
  <c r="G91" i="11"/>
  <c r="F92" i="11"/>
  <c r="AZ35" i="5"/>
  <c r="AX35" i="5"/>
  <c r="AV35" i="5"/>
  <c r="AW35" i="5"/>
  <c r="AY35" i="5"/>
  <c r="AO35" i="5"/>
  <c r="AM35" i="5"/>
  <c r="AQ35" i="5"/>
  <c r="AN35" i="5"/>
  <c r="AP35" i="5"/>
  <c r="J58" i="11" l="1"/>
  <c r="J60" i="11" s="1"/>
  <c r="J62" i="11" s="1"/>
  <c r="I62" i="11"/>
  <c r="G88" i="11"/>
  <c r="G92" i="11" s="1"/>
  <c r="H91" i="11" l="1"/>
  <c r="H88" i="11" s="1"/>
  <c r="H92" i="11" s="1"/>
  <c r="I91" i="11" l="1"/>
  <c r="I88" i="11" l="1"/>
  <c r="I92" i="11" s="1"/>
  <c r="J91" i="11" l="1"/>
  <c r="J88" i="11" s="1"/>
  <c r="J92" i="11" s="1"/>
</calcChain>
</file>

<file path=xl/sharedStrings.xml><?xml version="1.0" encoding="utf-8"?>
<sst xmlns="http://schemas.openxmlformats.org/spreadsheetml/2006/main" count="1342" uniqueCount="699">
  <si>
    <t>The basis of an interest in a partnership acquired by a contribution of property, including money, to the partnership shall be</t>
  </si>
  <si>
    <t>the adjusted basis of such property to the contributing partner at the time of the contribution</t>
  </si>
  <si>
    <t>the amount of such money and</t>
  </si>
  <si>
    <t>increased by the amount (if any) of gain recognized under section 721(b) to the contributing partner at such time</t>
  </si>
  <si>
    <t>Internal Revenue Code, § 722. Basis Of Contributing Partner's Interest</t>
  </si>
  <si>
    <t>Adjusted basis of property contributed</t>
  </si>
  <si>
    <t>Gain recongnized under § 721(b)</t>
  </si>
  <si>
    <t>Property 1</t>
  </si>
  <si>
    <t>Basis</t>
  </si>
  <si>
    <t>FMV</t>
  </si>
  <si>
    <t>Property Contributed</t>
  </si>
  <si>
    <t>Property 2</t>
  </si>
  <si>
    <t>Property 3</t>
  </si>
  <si>
    <t>Property 4</t>
  </si>
  <si>
    <t>Property 5</t>
  </si>
  <si>
    <t>decreased by</t>
  </si>
  <si>
    <t>the fair market value of any other property (except money) received by the taxpayer</t>
  </si>
  <si>
    <t>the amount of any money received by the taxpayer, and</t>
  </si>
  <si>
    <t>the amount of loss to the taxpayer which was recognized on such exchange, and</t>
  </si>
  <si>
    <t xml:space="preserve"> increased by</t>
  </si>
  <si>
    <t>the amount which was treated as a dividend, and</t>
  </si>
  <si>
    <t>the amount of gain to the taxpayer which was recognized on such exchange (not including any portion of such gain which was treated as a dividend)</t>
  </si>
  <si>
    <t>Amount treated as dividend</t>
  </si>
  <si>
    <t>Contribution</t>
  </si>
  <si>
    <t>Distribution</t>
  </si>
  <si>
    <t>Allocation of basis</t>
  </si>
  <si>
    <t>Prior deductions</t>
  </si>
  <si>
    <t>Improvements</t>
  </si>
  <si>
    <t>Shares received</t>
  </si>
  <si>
    <t>Boot</t>
  </si>
  <si>
    <t>Total</t>
  </si>
  <si>
    <t>Amount Realized</t>
  </si>
  <si>
    <t>Adjusted Basis</t>
  </si>
  <si>
    <t>Money Received</t>
  </si>
  <si>
    <t>Recognized Gain</t>
  </si>
  <si>
    <t>`</t>
  </si>
  <si>
    <t>A</t>
  </si>
  <si>
    <t>B</t>
  </si>
  <si>
    <t>C</t>
  </si>
  <si>
    <t>D</t>
  </si>
  <si>
    <t>E</t>
  </si>
  <si>
    <t>§  302(b)(2)(B)</t>
  </si>
  <si>
    <t xml:space="preserve">Percentage of voting stock owned after the redemption is less than 80% of the total voting % owned before the redemption. </t>
  </si>
  <si>
    <t xml:space="preserve">Percentage of ownership of all common stock is less than 80 percent of the prior % of the total common stock owned. </t>
  </si>
  <si>
    <t>Redemption</t>
  </si>
  <si>
    <t>Ownership</t>
  </si>
  <si>
    <t>Ownership Immediately After</t>
  </si>
  <si>
    <t>Non-Voting</t>
  </si>
  <si>
    <t>Voting</t>
  </si>
  <si>
    <t>§ 302(b)(2)(C)(i)</t>
  </si>
  <si>
    <t>§ 302(b)(2)(C)(ii)</t>
  </si>
  <si>
    <t>% Voting</t>
  </si>
  <si>
    <t>Shareholder</t>
  </si>
  <si>
    <t>Totals</t>
  </si>
  <si>
    <t>Own less than 50% of the total combined voting power of the voting stock.</t>
  </si>
  <si>
    <t>§ 351(a)</t>
  </si>
  <si>
    <t>§ 368(c)</t>
  </si>
  <si>
    <t>§ 358</t>
  </si>
  <si>
    <t>Distributions in Redemption of Stock</t>
  </si>
  <si>
    <t>§ 302</t>
  </si>
  <si>
    <t>§ 302(a)</t>
  </si>
  <si>
    <t>If a corporation redeems its stock (within the meaning of section 317(b)), and if paragraph (1), (2), (3), (4), or (5) of subsection (b) applies, such redemption shall be treated as a distribution in part or full payment in exchange for the stock.</t>
  </si>
  <si>
    <t>§ 317(b)</t>
  </si>
  <si>
    <t>§ 302(b)(2)</t>
  </si>
  <si>
    <t>Substantially Disproportionate Redemption of Stock</t>
  </si>
  <si>
    <t>% Total</t>
  </si>
  <si>
    <r>
      <t xml:space="preserve">For purposes of this part, stock shall be treated as redeemed by a corporation if the corporation </t>
    </r>
    <r>
      <rPr>
        <u/>
        <sz val="12"/>
        <color theme="1"/>
        <rFont val="Calibri (Body)"/>
      </rPr>
      <t>acquires its stock</t>
    </r>
    <r>
      <rPr>
        <sz val="12"/>
        <color theme="1"/>
        <rFont val="Calibri"/>
        <family val="2"/>
        <scheme val="minor"/>
      </rPr>
      <t xml:space="preserve"> from a shareholder in </t>
    </r>
    <r>
      <rPr>
        <u/>
        <sz val="12"/>
        <color theme="1"/>
        <rFont val="Calibri (Body)"/>
      </rPr>
      <t>exchange for property</t>
    </r>
    <r>
      <rPr>
        <sz val="12"/>
        <color theme="1"/>
        <rFont val="Calibri"/>
        <family val="2"/>
        <scheme val="minor"/>
      </rPr>
      <t>, whether or not the stock so acquired is cancelled, retired, or held as treasury stock.</t>
    </r>
  </si>
  <si>
    <t>§ 351</t>
  </si>
  <si>
    <t>Transfer to corporation controlled by transferor</t>
  </si>
  <si>
    <t>§ 1016(a)(1)</t>
  </si>
  <si>
    <r>
      <rPr>
        <u/>
        <sz val="11"/>
        <color theme="1"/>
        <rFont val="Calibri (Body)"/>
      </rPr>
      <t>No gain or loss shall be recognized</t>
    </r>
    <r>
      <rPr>
        <sz val="11"/>
        <color theme="1"/>
        <rFont val="Calibri"/>
        <family val="2"/>
        <scheme val="minor"/>
      </rPr>
      <t xml:space="preserve"> if property is transferred to a corporation by one or more persons </t>
    </r>
    <r>
      <rPr>
        <u/>
        <sz val="11"/>
        <color theme="1"/>
        <rFont val="Calibri (Body)"/>
      </rPr>
      <t>solely in exchange for stock</t>
    </r>
    <r>
      <rPr>
        <sz val="11"/>
        <color theme="1"/>
        <rFont val="Calibri"/>
        <family val="2"/>
        <scheme val="minor"/>
      </rPr>
      <t xml:space="preserve"> in such corporation and immediately after the exchange such person or persons are</t>
    </r>
    <r>
      <rPr>
        <sz val="11"/>
        <color theme="1"/>
        <rFont val="Calibri (Body)"/>
      </rPr>
      <t xml:space="preserve"> </t>
    </r>
    <r>
      <rPr>
        <u/>
        <sz val="11"/>
        <color theme="1"/>
        <rFont val="Calibri (Body)"/>
      </rPr>
      <t xml:space="preserve">in control </t>
    </r>
    <r>
      <rPr>
        <sz val="11"/>
        <color theme="1"/>
        <rFont val="Calibri"/>
        <family val="2"/>
        <scheme val="minor"/>
      </rPr>
      <t>(as deﬁned in section 368(c)) of the corporation.</t>
    </r>
  </si>
  <si>
    <r>
      <t xml:space="preserve">For purposes of part I (other than section 304), part II, this part, and part V, the term “control” means the ownership of stock possessing </t>
    </r>
    <r>
      <rPr>
        <u/>
        <sz val="11"/>
        <color theme="1"/>
        <rFont val="Calibri (Body)"/>
      </rPr>
      <t>at least 80</t>
    </r>
    <r>
      <rPr>
        <sz val="11"/>
        <color theme="1"/>
        <rFont val="Calibri"/>
        <family val="2"/>
        <scheme val="minor"/>
      </rPr>
      <t xml:space="preserve"> percent of the total combined </t>
    </r>
    <r>
      <rPr>
        <u/>
        <sz val="11"/>
        <color theme="1"/>
        <rFont val="Calibri (Body)"/>
      </rPr>
      <t xml:space="preserve">voting power </t>
    </r>
    <r>
      <rPr>
        <sz val="11"/>
        <color theme="1"/>
        <rFont val="Calibri"/>
        <family val="2"/>
        <scheme val="minor"/>
      </rPr>
      <t xml:space="preserve">of all classes of stock entitled to vote </t>
    </r>
    <r>
      <rPr>
        <u/>
        <sz val="11"/>
        <color theme="1"/>
        <rFont val="Calibri (Body)"/>
      </rPr>
      <t>and</t>
    </r>
    <r>
      <rPr>
        <sz val="11"/>
        <color theme="1"/>
        <rFont val="Calibri"/>
        <family val="2"/>
        <scheme val="minor"/>
      </rPr>
      <t xml:space="preserve"> at least 80 percent of the total </t>
    </r>
    <r>
      <rPr>
        <u/>
        <sz val="11"/>
        <color theme="1"/>
        <rFont val="Calibri (Body)"/>
      </rPr>
      <t>number of shares</t>
    </r>
    <r>
      <rPr>
        <sz val="11"/>
        <color theme="1"/>
        <rFont val="Calibri"/>
        <family val="2"/>
        <scheme val="minor"/>
      </rPr>
      <t xml:space="preserve"> of all other classes of stock of the corporation.</t>
    </r>
  </si>
  <si>
    <r>
      <t>Basis to Distributees</t>
    </r>
    <r>
      <rPr>
        <sz val="22"/>
        <color theme="1"/>
        <rFont val="Calibri (Body)"/>
      </rPr>
      <t xml:space="preserve"> </t>
    </r>
  </si>
  <si>
    <t>§ 358a(1)</t>
  </si>
  <si>
    <t>§ 358(a)(1)(A)</t>
  </si>
  <si>
    <t>§ 358(a)(1)(A)(i)</t>
  </si>
  <si>
    <t>§ 358(a)(1)(A)(ii)</t>
  </si>
  <si>
    <t>§ 358(a)(1)(A)(iii)</t>
  </si>
  <si>
    <t>§ 358(a)(1)(B)</t>
  </si>
  <si>
    <t>§ 358(a)(1)(B)(i)</t>
  </si>
  <si>
    <t>§ 358(a)(1)(B)(ii)</t>
  </si>
  <si>
    <t>§ 362</t>
  </si>
  <si>
    <t>Basis to Corporations</t>
  </si>
  <si>
    <t>§ 362(a)</t>
  </si>
  <si>
    <t>Holding Period</t>
  </si>
  <si>
    <t>§ 362(e)(1)</t>
  </si>
  <si>
    <t>Netting  Allowed</t>
  </si>
  <si>
    <t>§ 362(e)(2)(C)</t>
  </si>
  <si>
    <t>Absolute Value of Total Loss</t>
  </si>
  <si>
    <t>§ 362(e)(2)(A)(ii)</t>
  </si>
  <si>
    <t>Cash Contribution</t>
  </si>
  <si>
    <t>Realized Gain/Loss</t>
  </si>
  <si>
    <t>ownership by vote</t>
  </si>
  <si>
    <t xml:space="preserve"> </t>
  </si>
  <si>
    <t>Corporation</t>
  </si>
  <si>
    <t>Shares Distributed</t>
  </si>
  <si>
    <t>Voting Common</t>
  </si>
  <si>
    <t>Nonvoting Common</t>
  </si>
  <si>
    <t>Nonvoting 
Preferred</t>
  </si>
  <si>
    <t>Other</t>
  </si>
  <si>
    <t>Voting
 Preferred</t>
  </si>
  <si>
    <t>Total Voting Shares</t>
  </si>
  <si>
    <t>Reg. § 1.351-1(a)(1)(ii)</t>
  </si>
  <si>
    <r>
      <t xml:space="preserve">Stock will not be treated as issued for property if it is issued for property which is of </t>
    </r>
    <r>
      <rPr>
        <u/>
        <sz val="11"/>
        <color theme="1"/>
        <rFont val="Calibri (Body)"/>
      </rPr>
      <t>relatively small value</t>
    </r>
    <r>
      <rPr>
        <sz val="11"/>
        <color theme="1"/>
        <rFont val="Calibri"/>
        <family val="2"/>
        <scheme val="minor"/>
      </rPr>
      <t xml:space="preserve"> in comparison to the value of the stock already owned (or to be received for services) by the person who transferred such property and the primary purpose of the transfer is to qualify under this section the exchanges of property by other persons transferring property.</t>
    </r>
  </si>
  <si>
    <t>Now Issued</t>
  </si>
  <si>
    <t>Outstanding</t>
  </si>
  <si>
    <t>Post-Issuance</t>
  </si>
  <si>
    <t>Now Owned</t>
  </si>
  <si>
    <t>Current Value</t>
  </si>
  <si>
    <t>Combined Voting Shares</t>
  </si>
  <si>
    <t>Money</t>
  </si>
  <si>
    <t>Asset 1</t>
  </si>
  <si>
    <t>Asset 2</t>
  </si>
  <si>
    <t>Asset 3</t>
  </si>
  <si>
    <t>Asset 4</t>
  </si>
  <si>
    <t>Asset 5</t>
  </si>
  <si>
    <t>Gain</t>
  </si>
  <si>
    <t>de minimus by contribution</t>
  </si>
  <si>
    <t>de minimus by ownership</t>
  </si>
  <si>
    <t>% FMV</t>
  </si>
  <si>
    <t>% Basis</t>
  </si>
  <si>
    <t>FMV of Stock Received</t>
  </si>
  <si>
    <t>FMV per Share</t>
  </si>
  <si>
    <t>FMV Distribution</t>
  </si>
  <si>
    <t>The basis of the property permitted to be received under such section without the recognition of gain or loss shall be the same as  that of the property exchanged</t>
  </si>
  <si>
    <t>shall be allocated among the properties permitted to be received without the recognition of gain or loss</t>
  </si>
  <si>
    <t>§ 358(b)(1)(a)(1)</t>
  </si>
  <si>
    <t>increased in the amount of gain recognized to the transferor on such transfer.</t>
  </si>
  <si>
    <t xml:space="preserve">the same as it would be in the hands of the transferor, </t>
  </si>
  <si>
    <t>FMV of Assets</t>
  </si>
  <si>
    <t>Combined Total Shares</t>
  </si>
  <si>
    <t>§ 351(b)(1)</t>
  </si>
  <si>
    <t>Receipt of Property</t>
  </si>
  <si>
    <t>§ 351(b)</t>
  </si>
  <si>
    <t xml:space="preserve"> no loss to such recipient shall be recognized</t>
  </si>
  <si>
    <t xml:space="preserve"> the amount of money received, plus</t>
  </si>
  <si>
    <t>the fair market value of such other property received;</t>
  </si>
  <si>
    <t>§ 351(b)(1)(A)</t>
  </si>
  <si>
    <t>§ 351(b)(1)(B)</t>
  </si>
  <si>
    <t>§ 351(b)(2)</t>
  </si>
  <si>
    <r>
      <t xml:space="preserve"> </t>
    </r>
    <r>
      <rPr>
        <u/>
        <sz val="11"/>
        <color theme="1"/>
        <rFont val="Calibri (Body)"/>
      </rPr>
      <t>gain</t>
    </r>
    <r>
      <rPr>
        <sz val="11"/>
        <color theme="1"/>
        <rFont val="Calibri"/>
        <family val="2"/>
        <scheme val="minor"/>
      </rPr>
      <t xml:space="preserve"> (if any) to such recipient shall be recognized, but not in excess of</t>
    </r>
  </si>
  <si>
    <t>% Built in Loss</t>
  </si>
  <si>
    <r>
      <rPr>
        <u/>
        <sz val="11"/>
        <rFont val="Calibri (Body)"/>
      </rPr>
      <t>FMV limitation on built-in loss</t>
    </r>
    <r>
      <rPr>
        <sz val="11"/>
        <rFont val="Calibri (Body)"/>
      </rPr>
      <t xml:space="preserve"> </t>
    </r>
    <r>
      <rPr>
        <sz val="11"/>
        <rFont val="Calibri"/>
        <family val="2"/>
        <scheme val="minor"/>
      </rPr>
      <t>- if in any transaction there would  be an importation of a net built-in loss, the basis of each property shall be its fair market value immediately after such transaction</t>
    </r>
  </si>
  <si>
    <r>
      <rPr>
        <u/>
        <sz val="11"/>
        <rFont val="Calibri (Body)"/>
      </rPr>
      <t>proportion of built-in loss</t>
    </r>
    <r>
      <rPr>
        <sz val="11"/>
        <rFont val="Calibri"/>
        <family val="2"/>
        <scheme val="minor"/>
      </rPr>
      <t xml:space="preserve"> - the aggregate reduction in basis shall be allocated among the property so transferred in proportion to their respective built-in losses immediately before the transaction</t>
    </r>
  </si>
  <si>
    <r>
      <rPr>
        <u/>
        <sz val="11"/>
        <rFont val="Calibri (Body)"/>
      </rPr>
      <t>adjusted basis</t>
    </r>
    <r>
      <rPr>
        <sz val="11"/>
        <rFont val="Calibri"/>
        <family val="2"/>
        <scheme val="minor"/>
      </rPr>
      <t xml:space="preserve"> - the transferee’s aggregate adjusted bases of the property so transferred shall not exceed the fair market value of such property immediately after such transaction</t>
    </r>
  </si>
  <si>
    <r>
      <rPr>
        <u/>
        <sz val="11"/>
        <rFont val="Calibri (Body)"/>
      </rPr>
      <t>Election</t>
    </r>
    <r>
      <rPr>
        <sz val="11"/>
        <rFont val="Calibri"/>
        <family val="2"/>
        <scheme val="minor"/>
      </rPr>
      <t xml:space="preserve"> to apply limitation to transferor’s stock basis - the transferor’s basis in the stock received for property to which subparagraph (A) does not apply by reason of the election shall not exceed its fair market value immediately after the transfer</t>
    </r>
  </si>
  <si>
    <r>
      <rPr>
        <u/>
        <sz val="11"/>
        <rFont val="Calibri (Body)"/>
      </rPr>
      <t>holding period</t>
    </r>
    <r>
      <rPr>
        <sz val="11"/>
        <rFont val="Calibri"/>
        <family val="2"/>
        <scheme val="minor"/>
      </rPr>
      <t xml:space="preserve"> - there shall be included the period for which such property was held by any other person</t>
    </r>
  </si>
  <si>
    <r>
      <rPr>
        <u/>
        <sz val="11"/>
        <rFont val="Calibri (Body)"/>
      </rPr>
      <t>basis</t>
    </r>
    <r>
      <rPr>
        <sz val="11"/>
        <rFont val="Calibri"/>
        <family val="2"/>
        <scheme val="minor"/>
      </rPr>
      <t xml:space="preserve"> - the basis shall be
carryover basis)</t>
    </r>
  </si>
  <si>
    <t>§ 1223(1)</t>
  </si>
  <si>
    <r>
      <t xml:space="preserve">Holding periods are "tacked" under § 1223(1) only for capital assets and § 1231 property, which specifically excludes inventory. </t>
    </r>
    <r>
      <rPr>
        <i/>
        <sz val="11"/>
        <color rgb="FFC00000"/>
        <rFont val="Calibri"/>
        <family val="2"/>
        <scheme val="minor"/>
      </rPr>
      <t>See</t>
    </r>
    <r>
      <rPr>
        <sz val="11"/>
        <color rgb="FFC00000"/>
        <rFont val="Calibri"/>
        <family val="2"/>
        <scheme val="minor"/>
      </rPr>
      <t xml:space="preserve"> § 1231(b)(1)(A).</t>
    </r>
  </si>
  <si>
    <t>Note:</t>
  </si>
  <si>
    <t>% ownership</t>
  </si>
  <si>
    <t>Value of Services Contributed</t>
  </si>
  <si>
    <t>[Enter "1" if services contributed]</t>
  </si>
  <si>
    <r>
      <rPr>
        <i/>
        <sz val="11"/>
        <color rgb="FFC00000"/>
        <rFont val="Calibri"/>
        <family val="2"/>
        <scheme val="minor"/>
      </rPr>
      <t>See</t>
    </r>
    <r>
      <rPr>
        <sz val="11"/>
        <color rgb="FFC00000"/>
        <rFont val="Calibri"/>
        <family val="2"/>
        <scheme val="minor"/>
      </rPr>
      <t xml:space="preserve"> § 1221 for characterization of gain (for inventory property)</t>
    </r>
  </si>
  <si>
    <t>Distributees</t>
  </si>
  <si>
    <t>§ 357(a)</t>
  </si>
  <si>
    <t>Where, as part of the consideration to the taxpayer, another party to the exchange assumed a liability of the taxpayer, such assumption shall, for purposes of this section, be treated as money received by the taxpayer on the exchange.</t>
  </si>
  <si>
    <t>§ 351(d)(1)</t>
  </si>
  <si>
    <r>
      <t xml:space="preserve">Nonrecognition treatment under § 351 is not available with respect to shares received in exchange for </t>
    </r>
    <r>
      <rPr>
        <u/>
        <sz val="11"/>
        <rFont val="Calibri (Body)"/>
      </rPr>
      <t>services</t>
    </r>
    <r>
      <rPr>
        <sz val="11"/>
        <rFont val="Calibri"/>
        <family val="2"/>
        <scheme val="minor"/>
      </rPr>
      <t xml:space="preserve">. </t>
    </r>
    <r>
      <rPr>
        <i/>
        <sz val="11"/>
        <rFont val="Calibri (Body)"/>
      </rPr>
      <t>See</t>
    </r>
    <r>
      <rPr>
        <sz val="11"/>
        <rFont val="Calibri"/>
        <family val="2"/>
        <scheme val="minor"/>
      </rPr>
      <t xml:space="preserve"> § 351(d)(1); Regs. § 1.351-1(a)(2) Example (3).</t>
    </r>
  </si>
  <si>
    <t>§ 357(b)</t>
  </si>
  <si>
    <t>[Enter "1" if § 357(b) applies]</t>
  </si>
  <si>
    <t>[Insert "1" if property is a capital asset or § 1231 property]</t>
  </si>
  <si>
    <t>[Cap asset or § 1231?]</t>
  </si>
  <si>
    <t>Distributee 1:</t>
  </si>
  <si>
    <t>Distributee 2:</t>
  </si>
  <si>
    <t>Distributee 3:</t>
  </si>
  <si>
    <t>Distributee 4:</t>
  </si>
  <si>
    <t>Distributee 5:</t>
  </si>
  <si>
    <t>§ 357(c)</t>
  </si>
  <si>
    <t>if the sum of the amount of the liabilities assumed exceeds the total of the adjusted basis of the property transferred pursuant to such exchange, then such excess shall be considered as a gain from the sale or exchange of a capital asset or of property which is not a capital asset, as the case may be.</t>
  </si>
  <si>
    <t>§ 357(c)(3)(A)(i)</t>
  </si>
  <si>
    <t xml:space="preserve">Property that (i) would give rise to a deduction, or (ii) would be described in section 736(a), shall be excluded in determining the amount of liabilities assumed.
</t>
  </si>
  <si>
    <t>VOTING</t>
  </si>
  <si>
    <r>
      <t xml:space="preserve">There is an exception to the requirement that a transferor has control immediately after the transfer in cases where the transferor is a corporation who distributes part or all of the stock received in the exchange to its shareholders. </t>
    </r>
    <r>
      <rPr>
        <i/>
        <sz val="11"/>
        <color rgb="FFC00000"/>
        <rFont val="Calibri"/>
        <family val="2"/>
        <scheme val="minor"/>
      </rPr>
      <t>See</t>
    </r>
    <r>
      <rPr>
        <sz val="11"/>
        <color rgb="FFC00000"/>
        <rFont val="Calibri"/>
        <family val="2"/>
        <scheme val="minor"/>
      </rPr>
      <t xml:space="preserve"> §  351; Regs. § 1.351-1(a)(1).</t>
    </r>
  </si>
  <si>
    <t>§ 301</t>
  </si>
  <si>
    <t>§ 301(b)(1)</t>
  </si>
  <si>
    <t>reduced (but not below zero) by</t>
  </si>
  <si>
    <t xml:space="preserve">the amount of any liability of the corporation assumed by the shareholder in connection with the distribution, and
</t>
  </si>
  <si>
    <t xml:space="preserve">the amount of any liability to which the property received by the shareholder is subject immediately before, and immediately after, the distribution. </t>
  </si>
  <si>
    <t>§ 301(b)(2)</t>
  </si>
  <si>
    <t>§ 301(b)(2)(A)</t>
  </si>
  <si>
    <t>§ 301(b)(2)(B)</t>
  </si>
  <si>
    <t>That portion of the distribution which is a dividend (as defined in section 316) shall be included in gross income.</t>
  </si>
  <si>
    <t>A “dividend” is any distribution of property made by a corporation to its shareholders (1) out of its earnings and profits accumulated after February 28, 1913, or (2) out of its earnings and profits of the taxable year (computed as of the close of the taxable year without diminution by reason of any distributions made during the taxable year), without regard to the amount of the earnings and profits at the time the distribution was made.</t>
  </si>
  <si>
    <t>§ 316(a)</t>
  </si>
  <si>
    <t>the fair market value of the other property received.</t>
  </si>
  <si>
    <t>plus</t>
  </si>
  <si>
    <t xml:space="preserve">The amount of any distribution shall be </t>
  </si>
  <si>
    <t xml:space="preserve">the amount of money received,  </t>
  </si>
  <si>
    <t>Except as provided in subparagraph (B), that portion of the distribution which is not a dividend, to the extent that it exceeds the adjusted basis of the stock, shall be treated as gain from the sale or exchange of property.</t>
  </si>
  <si>
    <t>§ 301(c)(3)</t>
  </si>
  <si>
    <t xml:space="preserve">That portion of the distribution which is not a dividend, to the extent that it exceeds the adjusted basis of the stock and to the extent that it is out of increase in value accrued before March 1, 1913, shall be exempt from tax.
</t>
  </si>
  <si>
    <t>§ 301(c)(3)(A)</t>
  </si>
  <si>
    <t>§ 301(c)(3)(B)</t>
  </si>
  <si>
    <t>The basis of property received in a distribution to which subsection (a) applies shall be the fair market value of such property.</t>
  </si>
  <si>
    <t>§ 301(d)</t>
  </si>
  <si>
    <t>Except to the extent otherwise provided in regulations, solely for purposes of determining the taxable income of any 20 percent corporate shareholder (and its adjusted basis in the stock of the distributing corporation), section 312 shall be applied with respect to the distributing corporation as if it did not contain subsections (k) and (n) thereof.</t>
  </si>
  <si>
    <t>§ 301(e)(1)</t>
  </si>
  <si>
    <t>§ 301(c)(1)</t>
  </si>
  <si>
    <t>That portion of the distribution which is not a dividend shall be applied against and reduce the adjusted basis of the stock.</t>
  </si>
  <si>
    <t>§ 301(c)(2)</t>
  </si>
  <si>
    <t>accumulated earnings and profits</t>
  </si>
  <si>
    <t>current earnings and profits</t>
  </si>
  <si>
    <t>adjusted basis</t>
  </si>
  <si>
    <t>Amount Constituting Dividend</t>
  </si>
  <si>
    <t>Amount Applied Against Basis</t>
  </si>
  <si>
    <t>Amount in Excess of Basis Treated as Gain</t>
  </si>
  <si>
    <t>Basis of Property Received</t>
  </si>
  <si>
    <t>20% Shareholders</t>
  </si>
  <si>
    <t>§ 301(e)</t>
  </si>
  <si>
    <t>§ 312</t>
  </si>
  <si>
    <t>Effect on Earnings and Profits</t>
  </si>
  <si>
    <t>§ 312(a)</t>
  </si>
  <si>
    <t>the earnings and profits of the corporation</t>
  </si>
  <si>
    <t>shall be decreased by the sum of</t>
  </si>
  <si>
    <t>the amount of money,</t>
  </si>
  <si>
    <t>§ 312(a)(1)</t>
  </si>
  <si>
    <t>§ 312(a)(2)</t>
  </si>
  <si>
    <t>the principal amount of the obligations of such corporation (or, in the case of obligations having original issue discount, the aggregate issue price of such obligations), and</t>
  </si>
  <si>
    <t>§ 312(a)(3)</t>
  </si>
  <si>
    <t xml:space="preserve">the adjusted basis of the other property, so distributed
</t>
  </si>
  <si>
    <t>§ 312(b)</t>
  </si>
  <si>
    <t>On the distribution by a corporation, with respect to its stock, of any property (other than an obligation of such corporation) the fair market value of which exceeds the adjusted basis thereof</t>
  </si>
  <si>
    <t>the earnings and profits of the corporation shall be increased by the amount of such excess, and</t>
  </si>
  <si>
    <t>subsection (a)(3) shall be applied by substituting “fair market value” for “adjusted basis”</t>
  </si>
  <si>
    <t>§ 312(b)(1)</t>
  </si>
  <si>
    <t>§ 312(b)(2)</t>
  </si>
  <si>
    <t>§ 312(c)</t>
  </si>
  <si>
    <t>§ 312(d)</t>
  </si>
  <si>
    <t>(July - December)</t>
  </si>
  <si>
    <t>Section 301 does not apply to an amount paid by a corporation to a shareholder unless the amount is paid to the shareholder in the shareholder's capacity as shareholder. Reg. 1.201-(c).</t>
  </si>
  <si>
    <t>Distributions of Property</t>
  </si>
  <si>
    <t>§ 317(a)</t>
  </si>
  <si>
    <t xml:space="preserve"> Current earnings and profits are not offset by a deficit in accumulated earnings and profits. Reg. § 1.316-1(e), example (1).</t>
  </si>
  <si>
    <r>
      <t xml:space="preserve">In determining the source of a distribution, consideration should be given first to the current earnings and profits, and second to the accumulated earnings and profits. </t>
    </r>
    <r>
      <rPr>
        <sz val="12"/>
        <color rgb="FFC00000"/>
        <rFont val="Calibri"/>
        <family val="2"/>
        <scheme val="minor"/>
      </rPr>
      <t>Reg. § 1.316-2(a).</t>
    </r>
  </si>
  <si>
    <t>Reg. § 1.351-1(a)(2).</t>
  </si>
  <si>
    <t>Rev. Proc. 77-37, 1977-2 C.B. 568.</t>
  </si>
  <si>
    <t>For purposes of [§§ 301 - 318], the term “property” means money, securities, and any other property; except that such term does not include stock in the corporation making the distribution (or rights to acquire such stock).</t>
  </si>
  <si>
    <t xml:space="preserve">Note:  </t>
  </si>
  <si>
    <t xml:space="preserve">current earnings and profits
</t>
  </si>
  <si>
    <t>(January - June)</t>
  </si>
  <si>
    <t>accumulated earnings and profits (year-end adjustment)</t>
  </si>
  <si>
    <t>Where there is a deficit in earnings and profits for the taxable year in which the distribution is made, the deficit is pro-rated to the date of distribution in order to determine the available earnings and profits. Reg. § 1.316-2(b).</t>
  </si>
  <si>
    <t>Distributions of Appreciated Property</t>
  </si>
  <si>
    <t>Decrease in Basis</t>
  </si>
  <si>
    <t>Amount of Decrease</t>
  </si>
  <si>
    <t>Aggregate Voting Shares</t>
  </si>
  <si>
    <r>
      <t xml:space="preserve">Distributees who do not satisfy the 10% de minimis test are not included in this calculation. </t>
    </r>
    <r>
      <rPr>
        <i/>
        <sz val="11"/>
        <color rgb="FFC00000"/>
        <rFont val="Calibri"/>
        <family val="2"/>
        <scheme val="minor"/>
      </rPr>
      <t>See</t>
    </r>
    <r>
      <rPr>
        <sz val="11"/>
        <color rgb="FFC00000"/>
        <rFont val="Calibri"/>
        <family val="2"/>
        <scheme val="minor"/>
      </rPr>
      <t xml:space="preserve"> Rev. Proc. 77-37, 1977-2 C.B. 568.</t>
    </r>
  </si>
  <si>
    <t>Aggregate Shares</t>
  </si>
  <si>
    <t>Value of stock received in exchange for services (to be taxed currently as ordinary income)</t>
  </si>
  <si>
    <t>Value of stock received in exchange for property</t>
  </si>
  <si>
    <t>Other Boot Received</t>
  </si>
  <si>
    <t>Assumption of Liability [Gain]</t>
  </si>
  <si>
    <t>Shares Outstanding</t>
  </si>
  <si>
    <t>Previously  Owned</t>
  </si>
  <si>
    <t>Basis in stock</t>
  </si>
  <si>
    <t>Assumption of liability</t>
  </si>
  <si>
    <t>If the assumption of liability (A) was to avoid Federal income tax, or (B) was not a bona fide business purpose, then the total amount of the liability shall be considered as money received by the taxpayer on the exchange.</t>
  </si>
  <si>
    <t>[Type in names here.]</t>
  </si>
  <si>
    <t>July</t>
  </si>
  <si>
    <t>December</t>
  </si>
  <si>
    <t>accumulated earnings and profits (with deficit prorated to mid-year)</t>
  </si>
  <si>
    <t>Adjusted E&amp;P
(July)</t>
  </si>
  <si>
    <t>Adjusted E&amp;P
(December)</t>
  </si>
  <si>
    <t>x -1</t>
  </si>
  <si>
    <t>July avalible accumulated e&amp;p</t>
  </si>
  <si>
    <t>year-end accumulated e&amp;p adj</t>
  </si>
  <si>
    <t>July current e&amp;p</t>
  </si>
  <si>
    <t>July avalible combined e&amp;p</t>
  </si>
  <si>
    <t>dividend distribution</t>
  </si>
  <si>
    <t>current e&amp;p deficit prorated to mid-year</t>
  </si>
  <si>
    <t>Post-july current e&amp;p</t>
  </si>
  <si>
    <t>[only money calculated for now]</t>
  </si>
  <si>
    <t>§ 311</t>
  </si>
  <si>
    <t>Taxability of corporation on distribution</t>
  </si>
  <si>
    <t xml:space="preserve">§ 311(b) </t>
  </si>
  <si>
    <t>DISTRIBUTIONS OF APPRECIATED PROPERTY</t>
  </si>
  <si>
    <t>amount remaining after appilied against july current e&amp;p</t>
  </si>
  <si>
    <t>amount of acculated left after applied against july accumulated e&amp;p</t>
  </si>
  <si>
    <t>Total Decrease</t>
  </si>
  <si>
    <t>Recognized gain</t>
  </si>
  <si>
    <t>§ 311(b)(2) provides that § 336(b) applies. Section 336(b) states that the fair market value of property which has been distributed subject to a liability cannot be less than the amount of such liability. Therefore, the fair market value of property distributed is $50,000.</t>
  </si>
  <si>
    <t>Under § 312(b), the earnings and profits of a corporation are increased by the gain which the corporation recognizes and decreased by the fair market value of the property distributed. The fair market value of the property for purposes of adjusting earnings and profits is the fair market value net of liabilities. See Reg. § 1.312-3.</t>
  </si>
  <si>
    <t xml:space="preserve">When an installment sale takes place, the earnings and profits of the corporation are increased as if the corporation did not use the installment method in recognizing gain. See § 312(n)(5). Therefore, Dibb's earnings and profits are increased by the gain of $50,000. The amount of the distribution received by S is equal to the fair market value of the note which is $100,000. See § 301(b)(1). The distribution of the note to S is, therefore, dividend income to the extent of the earnings and profits of $50,000. See § 316.
</t>
  </si>
  <si>
    <t>g</t>
  </si>
  <si>
    <t xml:space="preserve">§ </t>
  </si>
  <si>
    <t>Distribution 1</t>
  </si>
  <si>
    <t>Distribution 2</t>
  </si>
  <si>
    <t>Distribution 3</t>
  </si>
  <si>
    <t>Distribution 4</t>
  </si>
  <si>
    <t>Distribution 5</t>
  </si>
  <si>
    <t>Liablity of corp assumed</t>
  </si>
  <si>
    <t>Liablity to which prop is subject</t>
  </si>
  <si>
    <t>A “dividend” is any distribution made by a corporation to its shareholders that is out of (1) post-February 28, 1913 E&amp;P, or (2) current E&amp;P.</t>
  </si>
  <si>
    <t>Stock Basis</t>
  </si>
  <si>
    <t>Amount by which basis was reduced</t>
  </si>
  <si>
    <t>If there is gain realized on the distributed property, the E&amp;P must be increased by the amount of gain.</t>
  </si>
  <si>
    <t>Month of distribution [1-12]</t>
  </si>
  <si>
    <t>Pro rata allocation %</t>
  </si>
  <si>
    <t>Current E&amp;P allocation</t>
  </si>
  <si>
    <t>Fix the acculated distributions</t>
  </si>
  <si>
    <t xml:space="preserve"> Rev. Rul. 74-164, Situation 1</t>
  </si>
  <si>
    <t>(aggragated earnings and profit)</t>
  </si>
  <si>
    <t>(current earnings and profits)</t>
  </si>
  <si>
    <t>(accumulated earnings and profits)</t>
  </si>
  <si>
    <t>Current E&amp;P (Date 1)</t>
  </si>
  <si>
    <t>Current E&amp;P (Date 2)</t>
  </si>
  <si>
    <t>Current E&amp;P Total</t>
  </si>
  <si>
    <t>div</t>
  </si>
  <si>
    <t>netting</t>
  </si>
  <si>
    <t>Netting</t>
  </si>
  <si>
    <t>together</t>
  </si>
  <si>
    <t>distribution</t>
  </si>
  <si>
    <t>336(b)</t>
  </si>
  <si>
    <t>Accumulated E&amp;P (Start of Year)</t>
  </si>
  <si>
    <t>Acculated E&amp;P  (End of Year)</t>
  </si>
  <si>
    <t>current</t>
  </si>
  <si>
    <t>acculated</t>
  </si>
  <si>
    <t>dated</t>
  </si>
  <si>
    <t>left after current</t>
  </si>
  <si>
    <t>Remaining Current</t>
  </si>
  <si>
    <t>Remaining Accumulated</t>
  </si>
  <si>
    <t>poportional</t>
  </si>
  <si>
    <t>pick current</t>
  </si>
  <si>
    <t>left after acccum</t>
  </si>
  <si>
    <t>neg</t>
  </si>
  <si>
    <t>applied to current</t>
  </si>
  <si>
    <t>applied to accum</t>
  </si>
  <si>
    <t>running current</t>
  </si>
  <si>
    <t>div + gain</t>
  </si>
  <si>
    <t>Accumulated E&amp;P allocation</t>
  </si>
  <si>
    <t>INCORRECT. Under § 312(b), the earnings and profits of a corporation are increased by the gain which the corporation recognizes and decreased by the fair market value of the property distributed. The fair market value of the property for purposes of adjusting earnings and profits is the fair market value net of liabilities. See Reg. § 1.312-3.</t>
  </si>
  <si>
    <t>deficit</t>
  </si>
  <si>
    <t>curent positive</t>
  </si>
  <si>
    <t>accum positiv</t>
  </si>
  <si>
    <t>Total Outstanding</t>
  </si>
  <si>
    <t>Common Shares</t>
  </si>
  <si>
    <t>Preferred Shares</t>
  </si>
  <si>
    <t>Combined Shares</t>
  </si>
  <si>
    <t xml:space="preserve">Distributions to Shareholders </t>
  </si>
  <si>
    <t xml:space="preserve">Money or Property Distributions </t>
  </si>
  <si>
    <t xml:space="preserve">Amount distributed. </t>
  </si>
  <si>
    <t xml:space="preserve">The amount of a distribution is generally the amount of any money paid to the shareholder plus the fair market value (FMV) of any property transferred to the shareholder. However, this amount is reduced (but not below zero) by the following liabilities. </t>
  </si>
  <si>
    <t>Amount of money paid</t>
  </si>
  <si>
    <t>FMV of property</t>
  </si>
  <si>
    <t xml:space="preserve">Gain from property distributions. </t>
  </si>
  <si>
    <t xml:space="preserve">The actual FMV. </t>
  </si>
  <si>
    <t xml:space="preserve">The amount of any liabilities the shareholder assumed in connection with the distribution of the property. </t>
  </si>
  <si>
    <t xml:space="preserve">Accumulated earnings and profits. </t>
  </si>
  <si>
    <t xml:space="preserve">Current year earnings and profits. </t>
  </si>
  <si>
    <t xml:space="preserve">Used with current year earnings and profits. </t>
  </si>
  <si>
    <t xml:space="preserve">4. If accumulated earnings and profits are reduced to zero, the remaining part of each distribution is applied against and reduces the adjusted basis of the stock in the hands of the shareholders. To the extent that the balance is more than the adjusted basis of the stock, it is treated as a gain from the sale or exchange of property. </t>
  </si>
  <si>
    <t>Current  E&amp;P</t>
  </si>
  <si>
    <r>
      <t xml:space="preserve">If the total amount of distributions is less than current year earnings and profits, see </t>
    </r>
    <r>
      <rPr>
        <i/>
        <sz val="10"/>
        <color rgb="FF0049EF"/>
        <rFont val="Helvetica Neue"/>
        <family val="2"/>
      </rPr>
      <t xml:space="preserve">Current year earnings and profits </t>
    </r>
    <r>
      <rPr>
        <sz val="10"/>
        <color theme="1"/>
        <rFont val="Helvetica Neue"/>
        <family val="2"/>
      </rPr>
      <t xml:space="preserve">above. </t>
    </r>
  </si>
  <si>
    <t>Total Distributions</t>
  </si>
  <si>
    <t>Amount of Distribution</t>
  </si>
  <si>
    <t xml:space="preserve">This section discusses corporate distributions of money, stock, or other property to a shareholder with respect to the shareholder's ownership of stock. However, this section does not discuss the special rules that apply to the following distributions. See the applicable sections of the Internal Revenue Code. </t>
  </si>
  <si>
    <t>Most distributions are in money, but they may also be in stock or other property. For this purpose, “property” generally does not include stock in the corporation or rights to acquire this stock. However, see Distributions of Stock or Stock Rights, later.</t>
  </si>
  <si>
    <t>A corporation generally does not recognize a gain or loss on the distributions covered by the rules in this section. However, see Gain from property distributions below.</t>
  </si>
  <si>
    <t xml:space="preserve">Any liability of the corporation the shareholder assumes in connection with the distribution. </t>
  </si>
  <si>
    <t xml:space="preserve">Any liability to which the property is subject immediately before, and immediately after, the distribution. </t>
  </si>
  <si>
    <t xml:space="preserve">The FMV of any property distributed to a shareholder becomes the shareholder's basis in that property. </t>
  </si>
  <si>
    <t>Adjusted 
Basis</t>
  </si>
  <si>
    <t xml:space="preserve">A corporation will recognize a gain on the distribution of property to a shareholder if the FMV of the property is more than its adjusted basis. This is generally the same treatment the corporation would receive if the property were sold. However, for this purpose, the FMV of the property is the greater of the following amounts. </t>
  </si>
  <si>
    <t xml:space="preserve">If the property was depreciable or amortizable, the corporation may have to treat all or part of the gain as ordinary income from depreciation recapture. For more information on depreciation recapture and the sale of business property, see Pub. 544. </t>
  </si>
  <si>
    <t>If a corporation's earnings and profits for the year (figured as of the close of the year without reduction for any distributions made during the year) are more than the total amount of distributions made during the year, all distributions made during the year are treated as distributions of current year earnings and profits.</t>
  </si>
  <si>
    <r>
      <t xml:space="preserve">If the total amount of distributions is more than the earnings and profits for the year, see </t>
    </r>
    <r>
      <rPr>
        <i/>
        <sz val="10"/>
        <color rgb="FF0049EF"/>
        <rFont val="Helvetica Neue"/>
        <family val="2"/>
      </rPr>
      <t xml:space="preserve">Accumulated earnings and profits </t>
    </r>
    <r>
      <rPr>
        <sz val="10"/>
        <color theme="1"/>
        <rFont val="Helvetica Neue"/>
        <family val="2"/>
      </rPr>
      <t xml:space="preserve">below. </t>
    </r>
  </si>
  <si>
    <t xml:space="preserve">If a corporation's current year earnings and profits (figured as of the close of the year without reduction for any distributions made during the year) are less than the total distributions made during the year, part or all of each distribution is treated as a distribution of accumulated earnings and profits. Accumulated earnings and profits are earnings and profits the corporation accumulated before the current year. </t>
  </si>
  <si>
    <t xml:space="preserve">1. Divide the current year earnings and profits by the total distributions made during the year. </t>
  </si>
  <si>
    <t xml:space="preserve">2. Multiply each distribution by the percentage figured in (1) to get the amount treated as a distribution of current year earnings and profits. </t>
  </si>
  <si>
    <t xml:space="preserve">3. Start with the first distribution and treat the part of each distribution greater than the allocated current year earnings and profits figured in (2) as a distribution of accumulated earnings and profits. </t>
  </si>
  <si>
    <t>Accumulated E&amp;P</t>
  </si>
  <si>
    <t>Adjusted basis of stock</t>
  </si>
  <si>
    <t>Amount applied aginst current E&amp;P</t>
  </si>
  <si>
    <t>Amount applied against accumulated E&amp;P</t>
  </si>
  <si>
    <t>Amount applied against basis of stock</t>
  </si>
  <si>
    <t>Amount treated 
as gain</t>
  </si>
  <si>
    <t>Accumulated E&amp;P avalable for following year</t>
  </si>
  <si>
    <t xml:space="preserve">Used without current year earnings and profits. </t>
  </si>
  <si>
    <t xml:space="preserve">Calculating Dividends and Other Distributions </t>
  </si>
  <si>
    <t xml:space="preserve">If the corporation has no current year earnings and profits, figure the use of accumulated earnings and profits as folows. </t>
  </si>
  <si>
    <t xml:space="preserve">1. If the current year earnings and profits balance is negative, prorate the negative balance to the date of each distribution made during the year. </t>
  </si>
  <si>
    <t xml:space="preserve">
If the corporation has current year earnings and profits, figure the use of accumulated and current earnings and profits as follows. </t>
  </si>
  <si>
    <t xml:space="preserve">2. Figure the available accumulated earnings and profits balance on the date of each distribution by subtracting the prorated amount of current year earnings and profits from the accumulated balance. </t>
  </si>
  <si>
    <t>Current</t>
  </si>
  <si>
    <t>Accumulated</t>
  </si>
  <si>
    <t xml:space="preserve">3. Treat each distribution as a distribution of these adjusted accumulated earnings and profits. </t>
  </si>
  <si>
    <t xml:space="preserve">4. If adjusted accumulated earnings and profits are reduced to zero, the remaining distributions are applied against and reduce the adjusted basis of the stock in the hands of the shareholders. To the extent that the balance is more than the adjusted basis of the stock, it is treated as a gain from the sale or exchange of property. </t>
  </si>
  <si>
    <t>positive?</t>
  </si>
  <si>
    <t>Current E&amp;P deficit prorated 
to date of distribution</t>
  </si>
  <si>
    <t>Accumulated E&amp;P avalible at date of distribution</t>
  </si>
  <si>
    <t>running current deficit</t>
  </si>
  <si>
    <t>less than 0?</t>
  </si>
  <si>
    <t>avalable accumulated e&amp;p</t>
  </si>
  <si>
    <t>less prorated deficit</t>
  </si>
  <si>
    <t>applied against accumulated</t>
  </si>
  <si>
    <t>currently remaining</t>
  </si>
  <si>
    <t>total remaining</t>
  </si>
  <si>
    <t>Less prorated current E&amp;P deficit</t>
  </si>
  <si>
    <t>Liablity</t>
  </si>
  <si>
    <t>Greater</t>
  </si>
  <si>
    <r>
      <rPr>
        <b/>
        <vertAlign val="superscript"/>
        <sz val="8"/>
        <rFont val="Arial"/>
        <family val="2"/>
      </rPr>
      <t xml:space="preserve">For Paperwork Reduction Act Notice, see separate instructions.                                         </t>
    </r>
    <r>
      <rPr>
        <sz val="7"/>
        <rFont val="Arial"/>
        <family val="2"/>
      </rPr>
      <t xml:space="preserve">Cat. No. 11390Z                                                </t>
    </r>
    <r>
      <rPr>
        <vertAlign val="superscript"/>
        <sz val="7"/>
        <rFont val="Arial"/>
        <family val="2"/>
      </rPr>
      <t xml:space="preserve">Form </t>
    </r>
    <r>
      <rPr>
        <b/>
        <vertAlign val="superscript"/>
        <sz val="10"/>
        <rFont val="Arial"/>
        <family val="2"/>
      </rPr>
      <t xml:space="preserve">1065 </t>
    </r>
    <r>
      <rPr>
        <vertAlign val="superscript"/>
        <sz val="7"/>
        <rFont val="Arial"/>
        <family val="2"/>
      </rPr>
      <t>(2017)</t>
    </r>
  </si>
  <si>
    <r>
      <rPr>
        <sz val="7"/>
        <rFont val="Arial"/>
        <family val="2"/>
      </rPr>
      <t>Phone no.</t>
    </r>
  </si>
  <si>
    <r>
      <rPr>
        <sz val="7"/>
        <rFont val="Arial"/>
        <family val="2"/>
      </rPr>
      <t xml:space="preserve">Firm’s address </t>
    </r>
    <r>
      <rPr>
        <vertAlign val="superscript"/>
        <sz val="5"/>
        <rFont val="Arial Unicode MS"/>
        <family val="2"/>
      </rPr>
      <t>▶</t>
    </r>
  </si>
  <si>
    <r>
      <rPr>
        <sz val="7"/>
        <rFont val="Arial"/>
        <family val="2"/>
      </rPr>
      <t xml:space="preserve">Firm’s EIN </t>
    </r>
    <r>
      <rPr>
        <vertAlign val="superscript"/>
        <sz val="5"/>
        <rFont val="Arial Unicode MS"/>
        <family val="2"/>
      </rPr>
      <t>▶</t>
    </r>
  </si>
  <si>
    <r>
      <rPr>
        <sz val="7"/>
        <rFont val="Arial"/>
        <family val="2"/>
      </rPr>
      <t xml:space="preserve">Firm’s name     </t>
    </r>
    <r>
      <rPr>
        <vertAlign val="superscript"/>
        <sz val="5"/>
        <rFont val="Arial Unicode MS"/>
        <family val="2"/>
      </rPr>
      <t>▶</t>
    </r>
  </si>
  <si>
    <r>
      <rPr>
        <sz val="7"/>
        <rFont val="Arial"/>
        <family val="2"/>
      </rPr>
      <t>PTIN</t>
    </r>
  </si>
  <si>
    <r>
      <rPr>
        <sz val="7"/>
        <rFont val="Arial"/>
        <family val="2"/>
      </rPr>
      <t>Check          if self-employed</t>
    </r>
  </si>
  <si>
    <r>
      <rPr>
        <sz val="7"/>
        <rFont val="Arial"/>
        <family val="2"/>
      </rPr>
      <t>Date</t>
    </r>
  </si>
  <si>
    <r>
      <rPr>
        <sz val="7"/>
        <rFont val="Arial"/>
        <family val="2"/>
      </rPr>
      <t>Preparer’s signature</t>
    </r>
  </si>
  <si>
    <r>
      <rPr>
        <sz val="7"/>
        <rFont val="Arial"/>
        <family val="2"/>
      </rPr>
      <t>Print/Type preparer’s name</t>
    </r>
  </si>
  <si>
    <r>
      <rPr>
        <b/>
        <sz val="11"/>
        <rFont val="Arial"/>
        <family val="2"/>
      </rPr>
      <t>Paid Preparer Use Only</t>
    </r>
  </si>
  <si>
    <r>
      <rPr>
        <sz val="6"/>
        <rFont val="Arial"/>
        <family val="2"/>
      </rPr>
      <t xml:space="preserve">Under penalties of perjury, I declare that I have examined this return, including accompanying schedules and statements, and to the best of my knowledge and belief, it is true, correct, and complete. Declaration of preparer (other than partner or limited liability company member) is based on all information of which preparer has any knowledge.
May the IRS discuss this return with the
preparer shown below (see
</t>
    </r>
    <r>
      <rPr>
        <u/>
        <sz val="6"/>
        <rFont val="Arial"/>
        <family val="2"/>
      </rPr>
      <t>                                                    </t>
    </r>
    <r>
      <rPr>
        <sz val="6"/>
        <rFont val="Arial"/>
        <family val="2"/>
      </rPr>
      <t xml:space="preserve">      instructions)?      </t>
    </r>
    <r>
      <rPr>
        <b/>
        <sz val="6"/>
        <rFont val="Arial"/>
        <family val="2"/>
      </rPr>
      <t xml:space="preserve">Yes         No
</t>
    </r>
    <r>
      <rPr>
        <sz val="6"/>
        <rFont val="Arial"/>
        <family val="2"/>
      </rPr>
      <t>Signature of partner or limited liability company member                                                  Date</t>
    </r>
  </si>
  <si>
    <r>
      <rPr>
        <b/>
        <sz val="12"/>
        <rFont val="Arial"/>
        <family val="2"/>
      </rPr>
      <t>Sign Here</t>
    </r>
  </si>
  <si>
    <r>
      <t xml:space="preserve">          </t>
    </r>
    <r>
      <rPr>
        <b/>
        <sz val="9"/>
        <rFont val="Arial"/>
        <family val="2"/>
      </rPr>
      <t xml:space="preserve">22      Ordinary business income (loss). </t>
    </r>
    <r>
      <rPr>
        <sz val="9"/>
        <rFont val="Arial"/>
        <family val="2"/>
      </rPr>
      <t>Subtract line 21 from line 8     .    .    .    .    .    .    .    .    .</t>
    </r>
  </si>
  <si>
    <r>
      <rPr>
        <b/>
        <sz val="9"/>
        <rFont val="Arial"/>
        <family val="2"/>
      </rPr>
      <t xml:space="preserve">17      </t>
    </r>
    <r>
      <rPr>
        <sz val="9"/>
        <rFont val="Arial"/>
        <family val="2"/>
      </rPr>
      <t xml:space="preserve">Depletion </t>
    </r>
    <r>
      <rPr>
        <b/>
        <sz val="9"/>
        <rFont val="Arial"/>
        <family val="2"/>
      </rPr>
      <t xml:space="preserve">(Do not deduct oil and gas depletion.)     </t>
    </r>
    <r>
      <rPr>
        <sz val="9"/>
        <rFont val="Arial"/>
        <family val="2"/>
      </rPr>
      <t xml:space="preserve">.    .    .    .    .    .    .    .    .    .    .    .    .
</t>
    </r>
    <r>
      <rPr>
        <b/>
        <sz val="9"/>
        <rFont val="Arial"/>
        <family val="2"/>
      </rPr>
      <t xml:space="preserve">18      </t>
    </r>
    <r>
      <rPr>
        <sz val="9"/>
        <rFont val="Arial"/>
        <family val="2"/>
      </rPr>
      <t xml:space="preserve">Retirement plans, etc.  .    .    .    .    .    .    .    .    .    .    .    .    .    .    .    .    .    .    .    .    .    .    .
</t>
    </r>
    <r>
      <rPr>
        <b/>
        <sz val="9"/>
        <rFont val="Arial"/>
        <family val="2"/>
      </rPr>
      <t xml:space="preserve">19      </t>
    </r>
    <r>
      <rPr>
        <sz val="9"/>
        <rFont val="Arial"/>
        <family val="2"/>
      </rPr>
      <t xml:space="preserve">Employee benefit programs   .    .    .    .    .    .    .    .    .    .    .    .    .    .    .    .    .    .    .    .    .
</t>
    </r>
    <r>
      <rPr>
        <b/>
        <sz val="9"/>
        <rFont val="Arial"/>
        <family val="2"/>
      </rPr>
      <t xml:space="preserve">20      </t>
    </r>
    <r>
      <rPr>
        <sz val="9"/>
        <rFont val="Arial"/>
        <family val="2"/>
      </rPr>
      <t xml:space="preserve">Other deductions (attach statement)   </t>
    </r>
    <r>
      <rPr>
        <i/>
        <sz val="9"/>
        <rFont val="Arial"/>
        <family val="2"/>
      </rPr>
      <t xml:space="preserve">.    .    .    .    .    .    .    .    .    .    .    .    .    .    .    .    .    .
</t>
    </r>
    <r>
      <rPr>
        <b/>
        <sz val="9"/>
        <rFont val="Arial"/>
        <family val="2"/>
      </rPr>
      <t xml:space="preserve">21      Total deductions.  </t>
    </r>
    <r>
      <rPr>
        <sz val="9"/>
        <rFont val="Arial"/>
        <family val="2"/>
      </rPr>
      <t>Add the amounts shown in the far right column for lines 9 through 20 .</t>
    </r>
  </si>
  <si>
    <r>
      <rPr>
        <b/>
        <sz val="9"/>
        <rFont val="Arial"/>
        <family val="2"/>
      </rPr>
      <t>16c</t>
    </r>
  </si>
  <si>
    <r>
      <rPr>
        <b/>
        <sz val="9"/>
        <rFont val="Arial"/>
        <family val="2"/>
      </rPr>
      <t>16b</t>
    </r>
  </si>
  <si>
    <r>
      <rPr>
        <b/>
        <sz val="9"/>
        <rFont val="Arial"/>
        <family val="2"/>
      </rPr>
      <t>16a</t>
    </r>
  </si>
  <si>
    <r>
      <rPr>
        <b/>
        <sz val="9"/>
        <rFont val="Arial"/>
        <family val="2"/>
      </rPr>
      <t xml:space="preserve">16a    </t>
    </r>
    <r>
      <rPr>
        <sz val="9"/>
        <rFont val="Arial"/>
        <family val="2"/>
      </rPr>
      <t xml:space="preserve">Depreciation (if required, attach Form 4562) </t>
    </r>
    <r>
      <rPr>
        <i/>
        <sz val="9"/>
        <rFont val="Arial"/>
        <family val="2"/>
      </rPr>
      <t xml:space="preserve">.    .    .    .    .    .
    </t>
    </r>
    <r>
      <rPr>
        <b/>
        <sz val="9"/>
        <rFont val="Arial"/>
        <family val="2"/>
      </rPr>
      <t xml:space="preserve">b    </t>
    </r>
    <r>
      <rPr>
        <sz val="9"/>
        <rFont val="Arial"/>
        <family val="2"/>
      </rPr>
      <t>Less depreciation reported on Form 1125-A and elsewhere on return</t>
    </r>
  </si>
  <si>
    <r>
      <t xml:space="preserve">  </t>
    </r>
    <r>
      <rPr>
        <b/>
        <sz val="9"/>
        <rFont val="Arial"/>
        <family val="2"/>
      </rPr>
      <t xml:space="preserve">9      </t>
    </r>
    <r>
      <rPr>
        <sz val="9"/>
        <rFont val="Arial"/>
        <family val="2"/>
      </rPr>
      <t xml:space="preserve">Salaries and wages (other than to partners) (less employment credits)   .    .    .    .    .    .    .
</t>
    </r>
    <r>
      <rPr>
        <b/>
        <sz val="9"/>
        <rFont val="Arial"/>
        <family val="2"/>
      </rPr>
      <t xml:space="preserve">10      </t>
    </r>
    <r>
      <rPr>
        <sz val="9"/>
        <rFont val="Arial"/>
        <family val="2"/>
      </rPr>
      <t xml:space="preserve">Guaranteed payments to partners  .    .    .    .    .    .    .    .    .    .    .    .    .    .    .    .    .    .    . 
</t>
    </r>
    <r>
      <rPr>
        <b/>
        <sz val="9"/>
        <rFont val="Arial"/>
        <family val="2"/>
      </rPr>
      <t xml:space="preserve">11      </t>
    </r>
    <r>
      <rPr>
        <sz val="9"/>
        <rFont val="Arial"/>
        <family val="2"/>
      </rPr>
      <t xml:space="preserve">Repairs and maintenance .    .    .    .    .    .    .    .    .    .    .    .    .    .    .    .    .    .    .    .    .    . 
</t>
    </r>
    <r>
      <rPr>
        <b/>
        <sz val="9"/>
        <rFont val="Arial"/>
        <family val="2"/>
      </rPr>
      <t xml:space="preserve">12      </t>
    </r>
    <r>
      <rPr>
        <sz val="9"/>
        <rFont val="Arial"/>
        <family val="2"/>
      </rPr>
      <t xml:space="preserve">Bad debts  .    .    .    .    .    .    .    .    .    .    .    .    .    .    .    .    .    .    .    .    .    .    .    .    .    .    . 
</t>
    </r>
    <r>
      <rPr>
        <b/>
        <sz val="9"/>
        <rFont val="Arial"/>
        <family val="2"/>
      </rPr>
      <t xml:space="preserve">13      </t>
    </r>
    <r>
      <rPr>
        <sz val="9"/>
        <rFont val="Arial"/>
        <family val="2"/>
      </rPr>
      <t xml:space="preserve">Rent .    .    .    .    .    .    .    .    .    .    .    .    .    .    .    .    .    .    .    .    .    .    .    .    .    .    .    .    . 
</t>
    </r>
    <r>
      <rPr>
        <b/>
        <sz val="9"/>
        <rFont val="Arial"/>
        <family val="2"/>
      </rPr>
      <t xml:space="preserve">14      </t>
    </r>
    <r>
      <rPr>
        <sz val="9"/>
        <rFont val="Arial"/>
        <family val="2"/>
      </rPr>
      <t xml:space="preserve">Taxes and licenses  .    .    .    .    .    .    .    .    .    .    .    .    .    .    .    .    .    .    .    .    .    .    .    . 
</t>
    </r>
    <r>
      <rPr>
        <b/>
        <sz val="9"/>
        <rFont val="Arial"/>
        <family val="2"/>
      </rPr>
      <t xml:space="preserve">15      </t>
    </r>
    <r>
      <rPr>
        <sz val="9"/>
        <rFont val="Arial"/>
        <family val="2"/>
      </rPr>
      <t>Interest .    .    .    .    .    .    .    .    .    .    .    .    .    .    .    .    .    .    .    .    .    .    .    .    .    .    .    .</t>
    </r>
  </si>
  <si>
    <r>
      <rPr>
        <b/>
        <sz val="10"/>
        <rFont val="Arial"/>
        <family val="2"/>
      </rPr>
      <t xml:space="preserve">Deductions  </t>
    </r>
    <r>
      <rPr>
        <vertAlign val="superscript"/>
        <sz val="6.5"/>
        <rFont val="Arial"/>
        <family val="2"/>
      </rPr>
      <t>(see the instructions for limitations)</t>
    </r>
  </si>
  <si>
    <r>
      <rPr>
        <b/>
        <sz val="9"/>
        <rFont val="Arial"/>
        <family val="2"/>
      </rPr>
      <t>1c</t>
    </r>
  </si>
  <si>
    <r>
      <t xml:space="preserve">  </t>
    </r>
    <r>
      <rPr>
        <b/>
        <sz val="9"/>
        <rFont val="Arial"/>
        <family val="2"/>
      </rPr>
      <t xml:space="preserve">c    </t>
    </r>
    <r>
      <rPr>
        <sz val="9"/>
        <rFont val="Arial"/>
        <family val="2"/>
      </rPr>
      <t xml:space="preserve">Balance. Subtract line 1b from line 1a .    .    .    .    .    .    .    .    .    .    .    .    .    .    .    .    .
</t>
    </r>
    <r>
      <rPr>
        <b/>
        <sz val="9"/>
        <rFont val="Arial"/>
        <family val="2"/>
      </rPr>
      <t xml:space="preserve">2      </t>
    </r>
    <r>
      <rPr>
        <sz val="9"/>
        <rFont val="Arial"/>
        <family val="2"/>
      </rPr>
      <t xml:space="preserve">Cost of goods sold (attach Form 1125-A)     .    .    .    .    .    .    .    .    .    .    .    .    .    .    .    .
</t>
    </r>
    <r>
      <rPr>
        <b/>
        <sz val="9"/>
        <rFont val="Arial"/>
        <family val="2"/>
      </rPr>
      <t xml:space="preserve">3      </t>
    </r>
    <r>
      <rPr>
        <sz val="9"/>
        <rFont val="Arial"/>
        <family val="2"/>
      </rPr>
      <t xml:space="preserve">Gross profit. Subtract line 2 from line 1c  .    .    .    .    .    .    .    .    .    .    .    .    .    .    .    .    .
</t>
    </r>
    <r>
      <rPr>
        <b/>
        <sz val="9"/>
        <rFont val="Arial"/>
        <family val="2"/>
      </rPr>
      <t xml:space="preserve">4      </t>
    </r>
    <r>
      <rPr>
        <sz val="9"/>
        <rFont val="Arial"/>
        <family val="2"/>
      </rPr>
      <t xml:space="preserve">Ordinary income (loss) from other partnerships, estates, and trusts (attach statement)  .    .
</t>
    </r>
    <r>
      <rPr>
        <b/>
        <sz val="9"/>
        <rFont val="Arial"/>
        <family val="2"/>
      </rPr>
      <t xml:space="preserve">5      </t>
    </r>
    <r>
      <rPr>
        <sz val="9"/>
        <rFont val="Arial"/>
        <family val="2"/>
      </rPr>
      <t xml:space="preserve">Net farm profit (loss) (attach Schedule F (Form 1040))     .    .    .    .    .    .    .    .    .    .    .    .
</t>
    </r>
    <r>
      <rPr>
        <b/>
        <sz val="9"/>
        <rFont val="Arial"/>
        <family val="2"/>
      </rPr>
      <t xml:space="preserve">6      </t>
    </r>
    <r>
      <rPr>
        <sz val="9"/>
        <rFont val="Arial"/>
        <family val="2"/>
      </rPr>
      <t xml:space="preserve">Net gain (loss) from Form 4797, Part II, line 17 (attach Form 4797)    .    .    .    .    .    .    .    .
</t>
    </r>
    <r>
      <rPr>
        <b/>
        <sz val="9"/>
        <rFont val="Arial"/>
        <family val="2"/>
      </rPr>
      <t xml:space="preserve">7      </t>
    </r>
    <r>
      <rPr>
        <sz val="9"/>
        <rFont val="Arial"/>
        <family val="2"/>
      </rPr>
      <t xml:space="preserve">Other income (loss) (attach statement)     .    .    .    .    .    .    .    .    .    .    .    .    .    .    .    .    .
</t>
    </r>
    <r>
      <rPr>
        <b/>
        <sz val="9"/>
        <rFont val="Arial"/>
        <family val="2"/>
      </rPr>
      <t xml:space="preserve">8      Total income (loss). </t>
    </r>
    <r>
      <rPr>
        <sz val="9"/>
        <rFont val="Arial"/>
        <family val="2"/>
      </rPr>
      <t>Combine lines 3 through 7    .    .    .    .    .    .    .    .    .    .    .    .    .    .</t>
    </r>
  </si>
  <si>
    <r>
      <rPr>
        <b/>
        <sz val="9"/>
        <rFont val="Arial"/>
        <family val="2"/>
      </rPr>
      <t>1b</t>
    </r>
  </si>
  <si>
    <r>
      <rPr>
        <b/>
        <sz val="9"/>
        <rFont val="Arial"/>
        <family val="2"/>
      </rPr>
      <t>1a</t>
    </r>
  </si>
  <si>
    <r>
      <rPr>
        <b/>
        <sz val="9"/>
        <rFont val="Arial"/>
        <family val="2"/>
      </rPr>
      <t xml:space="preserve">1a    </t>
    </r>
    <r>
      <rPr>
        <sz val="9"/>
        <rFont val="Arial"/>
        <family val="2"/>
      </rPr>
      <t xml:space="preserve">Gross receipts or sales .    .    .    .    .    .    .    .    .    .    .    .    .
  </t>
    </r>
    <r>
      <rPr>
        <b/>
        <sz val="9"/>
        <rFont val="Arial"/>
        <family val="2"/>
      </rPr>
      <t xml:space="preserve">b    </t>
    </r>
    <r>
      <rPr>
        <sz val="9"/>
        <rFont val="Arial"/>
        <family val="2"/>
      </rPr>
      <t>Returns and allowances    .    .    .    .    .    .    .    .    .    .    .    .</t>
    </r>
  </si>
  <si>
    <r>
      <rPr>
        <b/>
        <sz val="10"/>
        <rFont val="Arial"/>
        <family val="2"/>
      </rPr>
      <t>Income</t>
    </r>
  </si>
  <si>
    <r>
      <rPr>
        <b/>
        <sz val="8.5"/>
        <rFont val="Arial"/>
        <family val="2"/>
      </rPr>
      <t xml:space="preserve">Caution. </t>
    </r>
    <r>
      <rPr>
        <i/>
        <sz val="8.5"/>
        <rFont val="Arial"/>
        <family val="2"/>
      </rPr>
      <t xml:space="preserve">Include </t>
    </r>
    <r>
      <rPr>
        <b/>
        <i/>
        <sz val="8.5"/>
        <rFont val="HelveticaNeue-BoldItalic"/>
        <family val="2"/>
      </rPr>
      <t xml:space="preserve">only </t>
    </r>
    <r>
      <rPr>
        <i/>
        <sz val="8.5"/>
        <rFont val="Arial"/>
        <family val="2"/>
      </rPr>
      <t>trade or business income and expenses on lines 1a through 22 below. See the instructions for more information.</t>
    </r>
  </si>
  <si>
    <r>
      <rPr>
        <b/>
        <sz val="8"/>
        <rFont val="Arial"/>
        <family val="2"/>
      </rPr>
      <t>  J     </t>
    </r>
    <r>
      <rPr>
        <sz val="8"/>
        <rFont val="Arial"/>
        <family val="2"/>
      </rPr>
      <t>Check if Schedules C and M-3 are attached      .    .    .    .    .    .    .    .    .    .    .    .    .    .    .    .    .    .    .    .    .    .    .    .    .    .    .    .          </t>
    </r>
  </si>
  <si>
    <r>
      <t xml:space="preserve">  </t>
    </r>
    <r>
      <rPr>
        <b/>
        <sz val="8"/>
        <rFont val="Arial"/>
        <family val="2"/>
      </rPr>
      <t xml:space="preserve">I      </t>
    </r>
    <r>
      <rPr>
        <sz val="8"/>
        <rFont val="Arial"/>
        <family val="2"/>
      </rPr>
      <t xml:space="preserve">Number of Schedules K-1. Attach one for each person who was a partner at any time during the tax year </t>
    </r>
    <r>
      <rPr>
        <sz val="6"/>
        <rFont val="Arial Unicode MS"/>
        <family val="2"/>
      </rPr>
      <t>▶</t>
    </r>
  </si>
  <si>
    <r>
      <rPr>
        <b/>
        <sz val="8"/>
        <rFont val="Arial"/>
        <family val="2"/>
      </rPr>
      <t xml:space="preserve">  H     </t>
    </r>
    <r>
      <rPr>
        <sz val="8"/>
        <rFont val="Arial"/>
        <family val="2"/>
      </rPr>
      <t xml:space="preserve">Check accounting method:   </t>
    </r>
    <r>
      <rPr>
        <b/>
        <sz val="8"/>
        <rFont val="Arial"/>
        <family val="2"/>
      </rPr>
      <t xml:space="preserve">(1)         </t>
    </r>
    <r>
      <rPr>
        <sz val="8"/>
        <rFont val="Arial"/>
        <family val="2"/>
      </rPr>
      <t xml:space="preserve">Cash             </t>
    </r>
    <r>
      <rPr>
        <b/>
        <sz val="8"/>
        <rFont val="Arial"/>
        <family val="2"/>
      </rPr>
      <t xml:space="preserve">(2)         </t>
    </r>
    <r>
      <rPr>
        <sz val="8"/>
        <rFont val="Arial"/>
        <family val="2"/>
      </rPr>
      <t xml:space="preserve">Accrual        </t>
    </r>
    <r>
      <rPr>
        <b/>
        <sz val="8"/>
        <rFont val="Arial"/>
        <family val="2"/>
      </rPr>
      <t xml:space="preserve">(3)         </t>
    </r>
    <r>
      <rPr>
        <vertAlign val="superscript"/>
        <sz val="8"/>
        <rFont val="Arial"/>
        <family val="2"/>
      </rPr>
      <t xml:space="preserve">Other (specify) </t>
    </r>
    <r>
      <rPr>
        <vertAlign val="superscript"/>
        <sz val="6"/>
        <rFont val="Arial Unicode MS"/>
        <family val="2"/>
      </rPr>
      <t xml:space="preserve">▶   </t>
    </r>
    <r>
      <rPr>
        <u/>
        <vertAlign val="superscript"/>
        <sz val="6"/>
        <rFont val="Arial Unicode MS"/>
        <family val="2"/>
      </rPr>
      <t>                                                                                                   </t>
    </r>
  </si>
  <si>
    <r>
      <rPr>
        <b/>
        <sz val="8"/>
        <rFont val="Arial"/>
        <family val="2"/>
      </rPr>
      <t xml:space="preserve">(6)         </t>
    </r>
    <r>
      <rPr>
        <sz val="8"/>
        <rFont val="Arial"/>
        <family val="2"/>
      </rPr>
      <t>Technical termination - also check (1) or (2)</t>
    </r>
  </si>
  <si>
    <r>
      <t xml:space="preserve">  </t>
    </r>
    <r>
      <rPr>
        <b/>
        <sz val="8"/>
        <rFont val="Arial"/>
        <family val="2"/>
      </rPr>
      <t xml:space="preserve">G     </t>
    </r>
    <r>
      <rPr>
        <sz val="8"/>
        <rFont val="Arial"/>
        <family val="2"/>
      </rPr>
      <t xml:space="preserve">Check applicable boxes:      </t>
    </r>
    <r>
      <rPr>
        <b/>
        <sz val="8"/>
        <rFont val="Arial"/>
        <family val="2"/>
      </rPr>
      <t xml:space="preserve">(1)         </t>
    </r>
    <r>
      <rPr>
        <sz val="8"/>
        <rFont val="Arial"/>
        <family val="2"/>
      </rPr>
      <t xml:space="preserve">Initial return  </t>
    </r>
    <r>
      <rPr>
        <b/>
        <sz val="8"/>
        <rFont val="Arial"/>
        <family val="2"/>
      </rPr>
      <t xml:space="preserve">(2)         </t>
    </r>
    <r>
      <rPr>
        <sz val="8"/>
        <rFont val="Arial"/>
        <family val="2"/>
      </rPr>
      <t xml:space="preserve">Final return  </t>
    </r>
    <r>
      <rPr>
        <b/>
        <sz val="8"/>
        <rFont val="Arial"/>
        <family val="2"/>
      </rPr>
      <t xml:space="preserve">(3)         </t>
    </r>
    <r>
      <rPr>
        <sz val="8"/>
        <rFont val="Arial"/>
        <family val="2"/>
      </rPr>
      <t xml:space="preserve">Name change  </t>
    </r>
    <r>
      <rPr>
        <b/>
        <sz val="8"/>
        <rFont val="Arial"/>
        <family val="2"/>
      </rPr>
      <t xml:space="preserve">(4)          </t>
    </r>
    <r>
      <rPr>
        <sz val="8"/>
        <rFont val="Arial"/>
        <family val="2"/>
      </rPr>
      <t xml:space="preserve">Address change  </t>
    </r>
    <r>
      <rPr>
        <b/>
        <sz val="8"/>
        <rFont val="Arial"/>
        <family val="2"/>
      </rPr>
      <t xml:space="preserve">(5)         </t>
    </r>
    <r>
      <rPr>
        <sz val="8"/>
        <rFont val="Arial"/>
        <family val="2"/>
      </rPr>
      <t>Amended return</t>
    </r>
  </si>
  <si>
    <r>
      <rPr>
        <sz val="7"/>
        <rFont val="Arial"/>
        <family val="2"/>
      </rPr>
      <t>$</t>
    </r>
  </si>
  <si>
    <r>
      <rPr>
        <b/>
        <sz val="7"/>
        <rFont val="Arial"/>
        <family val="2"/>
      </rPr>
      <t xml:space="preserve">F  </t>
    </r>
    <r>
      <rPr>
        <sz val="7"/>
        <rFont val="Arial"/>
        <family val="2"/>
      </rPr>
      <t>Total assets (see the instructions)</t>
    </r>
  </si>
  <si>
    <r>
      <rPr>
        <sz val="7"/>
        <rFont val="Arial"/>
        <family val="2"/>
      </rPr>
      <t>City or town, state or province, country, and ZIP or foreign postal code</t>
    </r>
  </si>
  <si>
    <r>
      <rPr>
        <b/>
        <sz val="7"/>
        <rFont val="Arial"/>
        <family val="2"/>
      </rPr>
      <t xml:space="preserve">C  </t>
    </r>
    <r>
      <rPr>
        <sz val="7"/>
        <rFont val="Arial"/>
        <family val="2"/>
      </rPr>
      <t>Business code number</t>
    </r>
  </si>
  <si>
    <r>
      <rPr>
        <b/>
        <sz val="7"/>
        <rFont val="Arial"/>
        <family val="2"/>
      </rPr>
      <t xml:space="preserve">E  </t>
    </r>
    <r>
      <rPr>
        <sz val="7"/>
        <rFont val="Arial"/>
        <family val="2"/>
      </rPr>
      <t>Date business started</t>
    </r>
  </si>
  <si>
    <r>
      <rPr>
        <sz val="7"/>
        <rFont val="Arial"/>
        <family val="2"/>
      </rPr>
      <t>Number, street, and room or suite no. If a P.O. box, see the instructions.</t>
    </r>
  </si>
  <si>
    <r>
      <rPr>
        <b/>
        <sz val="6.5"/>
        <rFont val="Arial"/>
        <family val="2"/>
      </rPr>
      <t xml:space="preserve">B  </t>
    </r>
    <r>
      <rPr>
        <sz val="6.5"/>
        <rFont val="Arial"/>
        <family val="2"/>
      </rPr>
      <t>Principal product or service</t>
    </r>
  </si>
  <si>
    <r>
      <rPr>
        <b/>
        <sz val="6"/>
        <rFont val="Arial"/>
        <family val="2"/>
      </rPr>
      <t>D  Employer identification number</t>
    </r>
  </si>
  <si>
    <r>
      <rPr>
        <sz val="7"/>
        <rFont val="Arial"/>
        <family val="2"/>
      </rPr>
      <t>Name of partnership</t>
    </r>
  </si>
  <si>
    <r>
      <rPr>
        <b/>
        <sz val="8"/>
        <rFont val="Arial"/>
        <family val="2"/>
      </rPr>
      <t>Type or Print</t>
    </r>
  </si>
  <si>
    <r>
      <rPr>
        <b/>
        <sz val="7"/>
        <rFont val="Arial"/>
        <family val="2"/>
      </rPr>
      <t xml:space="preserve">A  </t>
    </r>
    <r>
      <rPr>
        <sz val="7"/>
        <rFont val="Arial"/>
        <family val="2"/>
      </rPr>
      <t>Principal business activity</t>
    </r>
  </si>
  <si>
    <r>
      <rPr>
        <sz val="7"/>
        <rFont val="Arial"/>
        <family val="2"/>
      </rPr>
      <t>OMB No. 1545-0123</t>
    </r>
  </si>
  <si>
    <r>
      <rPr>
        <b/>
        <sz val="14"/>
        <rFont val="Arial"/>
        <family val="2"/>
      </rPr>
      <t xml:space="preserve">U.S. Return of Partnership Income
</t>
    </r>
    <r>
      <rPr>
        <b/>
        <sz val="7"/>
        <rFont val="Arial"/>
        <family val="2"/>
      </rPr>
      <t xml:space="preserve">For calendar year 2017, or tax year beginning </t>
    </r>
    <r>
      <rPr>
        <b/>
        <u/>
        <sz val="7"/>
        <rFont val="Arial"/>
        <family val="2"/>
      </rPr>
      <t>                               </t>
    </r>
    <r>
      <rPr>
        <b/>
        <sz val="7"/>
        <rFont val="Arial"/>
        <family val="2"/>
      </rPr>
      <t xml:space="preserve"> , 2017, ending </t>
    </r>
    <r>
      <rPr>
        <b/>
        <u/>
        <sz val="7"/>
        <rFont val="Arial"/>
        <family val="2"/>
      </rPr>
      <t>                      </t>
    </r>
    <r>
      <rPr>
        <b/>
        <sz val="7"/>
        <rFont val="Arial"/>
        <family val="2"/>
      </rPr>
      <t>, 20</t>
    </r>
    <r>
      <rPr>
        <b/>
        <u/>
        <sz val="7"/>
        <rFont val="Arial"/>
        <family val="2"/>
      </rPr>
      <t>                </t>
    </r>
    <r>
      <rPr>
        <b/>
        <sz val="7"/>
        <rFont val="Arial"/>
        <family val="2"/>
      </rPr>
      <t xml:space="preserve"> </t>
    </r>
    <r>
      <rPr>
        <b/>
        <vertAlign val="subscript"/>
        <sz val="7"/>
        <rFont val="Arial"/>
        <family val="2"/>
      </rPr>
      <t xml:space="preserve">.
</t>
    </r>
    <r>
      <rPr>
        <vertAlign val="superscript"/>
        <sz val="6"/>
        <rFont val="Arial Unicode MS"/>
        <family val="2"/>
      </rPr>
      <t xml:space="preserve">▶ </t>
    </r>
    <r>
      <rPr>
        <b/>
        <sz val="8"/>
        <rFont val="Arial"/>
        <family val="2"/>
      </rPr>
      <t xml:space="preserve">Go to </t>
    </r>
    <r>
      <rPr>
        <b/>
        <i/>
        <sz val="8"/>
        <rFont val="HelveticaNeue-BoldItalic"/>
        <family val="2"/>
      </rPr>
      <t xml:space="preserve">www.irs.gov/Form1065 </t>
    </r>
    <r>
      <rPr>
        <b/>
        <sz val="8"/>
        <rFont val="Arial"/>
        <family val="2"/>
      </rPr>
      <t>for instructions and the latest information.</t>
    </r>
  </si>
  <si>
    <r>
      <rPr>
        <sz val="7"/>
        <rFont val="Arial"/>
        <family val="2"/>
      </rPr>
      <t xml:space="preserve">Form </t>
    </r>
    <r>
      <rPr>
        <b/>
        <sz val="24"/>
        <rFont val="Arial"/>
        <family val="2"/>
      </rPr>
      <t xml:space="preserve">1065
</t>
    </r>
    <r>
      <rPr>
        <sz val="7"/>
        <rFont val="Arial"/>
        <family val="2"/>
      </rPr>
      <t xml:space="preserve">Department of the Treasury
</t>
    </r>
    <r>
      <rPr>
        <sz val="7"/>
        <rFont val="Arial"/>
        <family val="2"/>
      </rPr>
      <t>Internal Revenue Service</t>
    </r>
  </si>
  <si>
    <t>Limited partners</t>
  </si>
  <si>
    <t xml:space="preserve">   b</t>
  </si>
  <si>
    <t>General partners</t>
  </si>
  <si>
    <t xml:space="preserve">   a</t>
  </si>
  <si>
    <r>
      <rPr>
        <b/>
        <sz val="8.5"/>
        <rFont val="Arial"/>
        <family val="2"/>
      </rPr>
      <t xml:space="preserve">(vi)
</t>
    </r>
    <r>
      <rPr>
        <sz val="8.5"/>
        <rFont val="Arial"/>
        <family val="2"/>
      </rPr>
      <t>Nominee/Other</t>
    </r>
  </si>
  <si>
    <r>
      <rPr>
        <b/>
        <sz val="8.5"/>
        <rFont val="Arial"/>
        <family val="2"/>
      </rPr>
      <t xml:space="preserve">(v)  </t>
    </r>
    <r>
      <rPr>
        <sz val="8.5"/>
        <rFont val="Arial"/>
        <family val="2"/>
      </rPr>
      <t>Exempt Organization</t>
    </r>
  </si>
  <si>
    <r>
      <rPr>
        <b/>
        <sz val="8.5"/>
        <rFont val="Arial"/>
        <family val="2"/>
      </rPr>
      <t xml:space="preserve">(iv)  </t>
    </r>
    <r>
      <rPr>
        <sz val="8.5"/>
        <rFont val="Arial"/>
        <family val="2"/>
      </rPr>
      <t>Partnership</t>
    </r>
  </si>
  <si>
    <r>
      <rPr>
        <b/>
        <sz val="8.5"/>
        <rFont val="Arial"/>
        <family val="2"/>
      </rPr>
      <t xml:space="preserve">(iii)  </t>
    </r>
    <r>
      <rPr>
        <sz val="8.5"/>
        <rFont val="Arial"/>
        <family val="2"/>
      </rPr>
      <t>Individual (passive)</t>
    </r>
  </si>
  <si>
    <r>
      <rPr>
        <b/>
        <sz val="8.5"/>
        <rFont val="Arial"/>
        <family val="2"/>
      </rPr>
      <t xml:space="preserve">(ii)  </t>
    </r>
    <r>
      <rPr>
        <sz val="8.5"/>
        <rFont val="Arial"/>
        <family val="2"/>
      </rPr>
      <t>Individual (active)</t>
    </r>
  </si>
  <si>
    <r>
      <rPr>
        <b/>
        <sz val="8.5"/>
        <rFont val="Arial"/>
        <family val="2"/>
      </rPr>
      <t xml:space="preserve">(i)  </t>
    </r>
    <r>
      <rPr>
        <sz val="8.5"/>
        <rFont val="Arial"/>
        <family val="2"/>
      </rPr>
      <t>Corporate</t>
    </r>
  </si>
  <si>
    <t>Analysis by partner type:</t>
  </si>
  <si>
    <r>
      <rPr>
        <b/>
        <sz val="10"/>
        <rFont val="Arial"/>
        <family val="2"/>
      </rPr>
      <t xml:space="preserve">1      </t>
    </r>
    <r>
      <rPr>
        <sz val="10"/>
        <rFont val="Arial"/>
        <family val="2"/>
      </rPr>
      <t>Net income (loss). Combine Schedule K, lines 1 through 11. From the result, subtract the sum of 
        Schedule K, lines 12 through 13d, and 16l   .    .    .    .    .    .    .    .    .    .    .    .    .    .    .    .    .    .</t>
    </r>
  </si>
  <si>
    <t>Analysis of Net Income (Loss)</t>
  </si>
  <si>
    <t>20b</t>
  </si>
  <si>
    <t>20a</t>
  </si>
  <si>
    <t>19b</t>
  </si>
  <si>
    <t>19a</t>
  </si>
  <si>
    <t>18c</t>
  </si>
  <si>
    <t>18b</t>
  </si>
  <si>
    <t>18a</t>
  </si>
  <si>
    <r>
      <rPr>
        <b/>
        <sz val="10"/>
        <rFont val="Times New Roman"/>
        <family val="1"/>
      </rPr>
      <t xml:space="preserve">18a    </t>
    </r>
    <r>
      <rPr>
        <sz val="10"/>
        <rFont val="Times New Roman"/>
        <family val="1"/>
      </rPr>
      <t xml:space="preserve">Tax-exempt interest income .    .    .    .    .    .    .    .    .    .    .    .    .    .    .    .    .    .    .    .
    </t>
    </r>
    <r>
      <rPr>
        <b/>
        <sz val="10"/>
        <rFont val="Times New Roman"/>
        <family val="1"/>
      </rPr>
      <t xml:space="preserve">b    </t>
    </r>
    <r>
      <rPr>
        <sz val="10"/>
        <rFont val="Times New Roman"/>
        <family val="1"/>
      </rPr>
      <t xml:space="preserve">Other tax-exempt income     .    .    .    .    .    .    .    .    .    .    .    .    .    .    .    .    .    .    .    .
    </t>
    </r>
    <r>
      <rPr>
        <b/>
        <sz val="10"/>
        <rFont val="Times New Roman"/>
        <family val="1"/>
      </rPr>
      <t xml:space="preserve">c    </t>
    </r>
    <r>
      <rPr>
        <sz val="10"/>
        <rFont val="Times New Roman"/>
        <family val="1"/>
      </rPr>
      <t xml:space="preserve">Nondeductible expenses .    .    .    .    .    .    .    .    .    .    .    .    .    .    .    .    .    .    .    .    . 
</t>
    </r>
    <r>
      <rPr>
        <b/>
        <sz val="10"/>
        <rFont val="Times New Roman"/>
        <family val="1"/>
      </rPr>
      <t xml:space="preserve">19a    </t>
    </r>
    <r>
      <rPr>
        <sz val="10"/>
        <rFont val="Times New Roman"/>
        <family val="1"/>
      </rPr>
      <t xml:space="preserve">Distributions of cash and marketable securities    .    .    .    .    .    .    .    .    .    .    .    .    . 
    </t>
    </r>
    <r>
      <rPr>
        <b/>
        <sz val="10"/>
        <rFont val="Times New Roman"/>
        <family val="1"/>
      </rPr>
      <t xml:space="preserve">b    </t>
    </r>
    <r>
      <rPr>
        <sz val="10"/>
        <rFont val="Times New Roman"/>
        <family val="1"/>
      </rPr>
      <t xml:space="preserve">Distributions of other property   .    .    .    .    .    .    .    .    .    .    .    .    .    .    .    .    .    .    .
</t>
    </r>
    <r>
      <rPr>
        <b/>
        <sz val="10"/>
        <rFont val="Times New Roman"/>
        <family val="1"/>
      </rPr>
      <t xml:space="preserve">20a    </t>
    </r>
    <r>
      <rPr>
        <sz val="10"/>
        <rFont val="Times New Roman"/>
        <family val="1"/>
      </rPr>
      <t xml:space="preserve">Investment income .    .    .    .    .    .    .    .    .    .    .    .    .    .    .    .    .    .    .    .    .    .    .
    </t>
    </r>
    <r>
      <rPr>
        <b/>
        <sz val="10"/>
        <rFont val="Times New Roman"/>
        <family val="1"/>
      </rPr>
      <t xml:space="preserve">b    </t>
    </r>
    <r>
      <rPr>
        <sz val="10"/>
        <rFont val="Times New Roman"/>
        <family val="1"/>
      </rPr>
      <t xml:space="preserve">Investment expenses  .    .    .    .    .    .    .    .    .    .    .    .    .    .    .    .    .    .    .    .    .    .
    </t>
    </r>
    <r>
      <rPr>
        <b/>
        <sz val="10"/>
        <rFont val="Times New Roman"/>
        <family val="1"/>
      </rPr>
      <t xml:space="preserve">c    </t>
    </r>
    <r>
      <rPr>
        <sz val="10"/>
        <rFont val="Times New Roman"/>
        <family val="1"/>
      </rPr>
      <t>Other items and amounts (attach statement)    .    .    .    .    .    .    .    .    .    .    .    .    .    .</t>
    </r>
  </si>
  <si>
    <t>Other Information</t>
  </si>
  <si>
    <t>17f</t>
  </si>
  <si>
    <t>17e</t>
  </si>
  <si>
    <t>17d</t>
  </si>
  <si>
    <t>17c</t>
  </si>
  <si>
    <t>17b</t>
  </si>
  <si>
    <t>17a</t>
  </si>
  <si>
    <r>
      <rPr>
        <b/>
        <sz val="10"/>
        <rFont val="Times New Roman"/>
        <family val="1"/>
      </rPr>
      <t xml:space="preserve">17a    </t>
    </r>
    <r>
      <rPr>
        <sz val="10"/>
        <rFont val="Times New Roman"/>
        <family val="1"/>
      </rPr>
      <t xml:space="preserve">Post-1986 depreciation adjustment    .    .    .    .    .    .    .    .    .    .    .    .    .    .    .    .    .
    </t>
    </r>
    <r>
      <rPr>
        <b/>
        <sz val="10"/>
        <rFont val="Times New Roman"/>
        <family val="1"/>
      </rPr>
      <t xml:space="preserve">b    </t>
    </r>
    <r>
      <rPr>
        <sz val="10"/>
        <rFont val="Times New Roman"/>
        <family val="1"/>
      </rPr>
      <t xml:space="preserve">Adjusted gain or loss   .    .    .    .    .    .    .    .    .    .    .    .    .    .    .    .    .    .    .    .    .    .
    </t>
    </r>
    <r>
      <rPr>
        <b/>
        <sz val="10"/>
        <rFont val="Times New Roman"/>
        <family val="1"/>
      </rPr>
      <t xml:space="preserve">c    </t>
    </r>
    <r>
      <rPr>
        <sz val="10"/>
        <rFont val="Times New Roman"/>
        <family val="1"/>
      </rPr>
      <t xml:space="preserve">Depletion (other than oil and gas)   .    .    .    .    .    .    .    .    .    .    .    .    .    .    .    .    .    . 
    </t>
    </r>
    <r>
      <rPr>
        <b/>
        <sz val="10"/>
        <rFont val="Times New Roman"/>
        <family val="1"/>
      </rPr>
      <t xml:space="preserve">d    </t>
    </r>
    <r>
      <rPr>
        <sz val="10"/>
        <rFont val="Times New Roman"/>
        <family val="1"/>
      </rPr>
      <t xml:space="preserve">Oil, gas, and geothermal properties—gross income  .    .    .    .    .    .    .    .    .    .    .    . 
    </t>
    </r>
    <r>
      <rPr>
        <b/>
        <sz val="10"/>
        <rFont val="Times New Roman"/>
        <family val="1"/>
      </rPr>
      <t xml:space="preserve">e    </t>
    </r>
    <r>
      <rPr>
        <sz val="10"/>
        <rFont val="Times New Roman"/>
        <family val="1"/>
      </rPr>
      <t xml:space="preserve">Oil, gas, and geothermal properties—deductions .    .    .    .    .    .    .    .    .    .    .    .    . 
    </t>
    </r>
    <r>
      <rPr>
        <b/>
        <sz val="10"/>
        <rFont val="Times New Roman"/>
        <family val="1"/>
      </rPr>
      <t xml:space="preserve">f     </t>
    </r>
    <r>
      <rPr>
        <sz val="10"/>
        <rFont val="Times New Roman"/>
        <family val="1"/>
      </rPr>
      <t>Other AMT items (attach statement)   .    .    .    .    .    .    .    .    .    .    .    .    .    .    .    .    .</t>
    </r>
  </si>
  <si>
    <t>Alternative Minimum Tax</t>
  </si>
  <si>
    <t>16m</t>
  </si>
  <si>
    <t>16l</t>
  </si>
  <si>
    <t>16k</t>
  </si>
  <si>
    <t>16h</t>
  </si>
  <si>
    <t>16f</t>
  </si>
  <si>
    <t>16c</t>
  </si>
  <si>
    <t>16b</t>
  </si>
  <si>
    <r>
      <rPr>
        <b/>
        <sz val="10"/>
        <rFont val="Times New Roman"/>
        <family val="1"/>
      </rPr>
      <t xml:space="preserve">16a    </t>
    </r>
    <r>
      <rPr>
        <sz val="10"/>
        <rFont val="Times New Roman"/>
        <family val="1"/>
      </rPr>
      <t xml:space="preserve">Name of country or U.S. possession ▶ </t>
    </r>
    <r>
      <rPr>
        <u/>
        <sz val="10"/>
        <rFont val="Times New Roman"/>
        <family val="1"/>
      </rPr>
      <t xml:space="preserve">                                                                                                  
</t>
    </r>
    <r>
      <rPr>
        <sz val="10"/>
        <rFont val="Times New Roman"/>
        <family val="1"/>
      </rPr>
      <t xml:space="preserve">    </t>
    </r>
    <r>
      <rPr>
        <b/>
        <sz val="10"/>
        <rFont val="Times New Roman"/>
        <family val="1"/>
      </rPr>
      <t xml:space="preserve">b    </t>
    </r>
    <r>
      <rPr>
        <sz val="10"/>
        <rFont val="Times New Roman"/>
        <family val="1"/>
      </rPr>
      <t xml:space="preserve">Gross income from all sources  .    .    .    .    .    .    .    .    .    .    .    .    .    .    .    .    .    .    .
    </t>
    </r>
    <r>
      <rPr>
        <b/>
        <sz val="10"/>
        <rFont val="Times New Roman"/>
        <family val="1"/>
      </rPr>
      <t xml:space="preserve">c    </t>
    </r>
    <r>
      <rPr>
        <sz val="10"/>
        <rFont val="Times New Roman"/>
        <family val="1"/>
      </rPr>
      <t xml:space="preserve">Gross income sourced at partner level    .    .    .    .    .    .    .    .    .    .    .    .    .    .    .    .
Foreign gross income sourced at partnership level
    </t>
    </r>
    <r>
      <rPr>
        <b/>
        <sz val="10"/>
        <rFont val="Times New Roman"/>
        <family val="1"/>
      </rPr>
      <t xml:space="preserve">d    </t>
    </r>
    <r>
      <rPr>
        <sz val="10"/>
        <rFont val="Times New Roman"/>
        <family val="1"/>
      </rPr>
      <t xml:space="preserve">Passive category ▶ </t>
    </r>
    <r>
      <rPr>
        <u/>
        <sz val="10"/>
        <rFont val="Times New Roman"/>
        <family val="1"/>
      </rPr>
      <t>                               </t>
    </r>
    <r>
      <rPr>
        <sz val="10"/>
        <rFont val="Times New Roman"/>
        <family val="1"/>
      </rPr>
      <t xml:space="preserve">   </t>
    </r>
    <r>
      <rPr>
        <b/>
        <sz val="10"/>
        <rFont val="Times New Roman"/>
        <family val="1"/>
      </rPr>
      <t xml:space="preserve">e  </t>
    </r>
    <r>
      <rPr>
        <sz val="10"/>
        <rFont val="Times New Roman"/>
        <family val="1"/>
      </rPr>
      <t xml:space="preserve">General category ▶  </t>
    </r>
    <r>
      <rPr>
        <u/>
        <sz val="10"/>
        <rFont val="Times New Roman"/>
        <family val="1"/>
      </rPr>
      <t>                            </t>
    </r>
    <r>
      <rPr>
        <sz val="10"/>
        <rFont val="Times New Roman"/>
        <family val="1"/>
      </rPr>
      <t xml:space="preserve">   </t>
    </r>
    <r>
      <rPr>
        <b/>
        <sz val="10"/>
        <rFont val="Times New Roman"/>
        <family val="1"/>
      </rPr>
      <t xml:space="preserve">f  </t>
    </r>
    <r>
      <rPr>
        <sz val="10"/>
        <rFont val="Times New Roman"/>
        <family val="1"/>
      </rPr>
      <t xml:space="preserve">Other ▶
Deductions allocated and apportioned at partner level
    </t>
    </r>
    <r>
      <rPr>
        <b/>
        <sz val="10"/>
        <rFont val="Times New Roman"/>
        <family val="1"/>
      </rPr>
      <t xml:space="preserve">g    </t>
    </r>
    <r>
      <rPr>
        <sz val="10"/>
        <rFont val="Times New Roman"/>
        <family val="1"/>
      </rPr>
      <t xml:space="preserve">Interest expense ▶  </t>
    </r>
    <r>
      <rPr>
        <u/>
        <sz val="10"/>
        <rFont val="Times New Roman"/>
        <family val="1"/>
      </rPr>
      <t>                                             </t>
    </r>
    <r>
      <rPr>
        <sz val="10"/>
        <rFont val="Times New Roman"/>
        <family val="1"/>
      </rPr>
      <t xml:space="preserve">   </t>
    </r>
    <r>
      <rPr>
        <b/>
        <sz val="10"/>
        <rFont val="Times New Roman"/>
        <family val="1"/>
      </rPr>
      <t xml:space="preserve">h  </t>
    </r>
    <r>
      <rPr>
        <sz val="10"/>
        <rFont val="Times New Roman"/>
        <family val="1"/>
      </rPr>
      <t xml:space="preserve">Other    .    .    .    .    .    .    .    .    .    .   ▶
Deductions allocated and apportioned at partnership level to foreign source income
    </t>
    </r>
    <r>
      <rPr>
        <b/>
        <sz val="10"/>
        <rFont val="Times New Roman"/>
        <family val="1"/>
      </rPr>
      <t xml:space="preserve">i     </t>
    </r>
    <r>
      <rPr>
        <sz val="10"/>
        <rFont val="Times New Roman"/>
        <family val="1"/>
      </rPr>
      <t xml:space="preserve">Passive category ▶ </t>
    </r>
    <r>
      <rPr>
        <u/>
        <sz val="10"/>
        <rFont val="Times New Roman"/>
        <family val="1"/>
      </rPr>
      <t>                               </t>
    </r>
    <r>
      <rPr>
        <sz val="10"/>
        <rFont val="Times New Roman"/>
        <family val="1"/>
      </rPr>
      <t xml:space="preserve">   </t>
    </r>
    <r>
      <rPr>
        <b/>
        <sz val="10"/>
        <rFont val="Times New Roman"/>
        <family val="1"/>
      </rPr>
      <t xml:space="preserve">j  </t>
    </r>
    <r>
      <rPr>
        <sz val="10"/>
        <rFont val="Times New Roman"/>
        <family val="1"/>
      </rPr>
      <t xml:space="preserve">General category ▶   </t>
    </r>
    <r>
      <rPr>
        <u/>
        <sz val="10"/>
        <rFont val="Times New Roman"/>
        <family val="1"/>
      </rPr>
      <t>                            </t>
    </r>
    <r>
      <rPr>
        <sz val="10"/>
        <rFont val="Times New Roman"/>
        <family val="1"/>
      </rPr>
      <t xml:space="preserve">   </t>
    </r>
    <r>
      <rPr>
        <b/>
        <sz val="10"/>
        <rFont val="Times New Roman"/>
        <family val="1"/>
      </rPr>
      <t xml:space="preserve">k  </t>
    </r>
    <r>
      <rPr>
        <sz val="10"/>
        <rFont val="Times New Roman"/>
        <family val="1"/>
      </rPr>
      <t xml:space="preserve">Other ▶
    </t>
    </r>
    <r>
      <rPr>
        <b/>
        <sz val="10"/>
        <rFont val="Times New Roman"/>
        <family val="1"/>
      </rPr>
      <t xml:space="preserve">l     </t>
    </r>
    <r>
      <rPr>
        <sz val="10"/>
        <rFont val="Times New Roman"/>
        <family val="1"/>
      </rPr>
      <t xml:space="preserve">Total foreign taxes (check one): ▶   Paid          Accrued               .    .    .    .    .    .    .    . 
   </t>
    </r>
    <r>
      <rPr>
        <b/>
        <sz val="10"/>
        <rFont val="Times New Roman"/>
        <family val="1"/>
      </rPr>
      <t xml:space="preserve">m   </t>
    </r>
    <r>
      <rPr>
        <sz val="10"/>
        <rFont val="Times New Roman"/>
        <family val="1"/>
      </rPr>
      <t xml:space="preserve">Reduction in taxes available for credit (attach statement)    .    .    .    .    .    .    .    .    .    . 
    </t>
    </r>
    <r>
      <rPr>
        <b/>
        <sz val="10"/>
        <rFont val="Times New Roman"/>
        <family val="1"/>
      </rPr>
      <t xml:space="preserve">n    </t>
    </r>
    <r>
      <rPr>
        <sz val="10"/>
        <rFont val="Times New Roman"/>
        <family val="1"/>
      </rPr>
      <t>Other foreign tax information (attach statement)   .    .    .    .    .    .    .    .    .    .    .    .    .</t>
    </r>
  </si>
  <si>
    <t>Foreign Transactions</t>
  </si>
  <si>
    <t>15f</t>
  </si>
  <si>
    <t>15e</t>
  </si>
  <si>
    <t>15d</t>
  </si>
  <si>
    <t>15c</t>
  </si>
  <si>
    <t>15b</t>
  </si>
  <si>
    <t>15a</t>
  </si>
  <si>
    <r>
      <rPr>
        <b/>
        <sz val="10"/>
        <rFont val="Times New Roman"/>
        <family val="1"/>
      </rPr>
      <t xml:space="preserve">15a    </t>
    </r>
    <r>
      <rPr>
        <sz val="10"/>
        <rFont val="Times New Roman"/>
        <family val="1"/>
      </rPr>
      <t xml:space="preserve">Low-income housing credit (section 42(j)(5))     .    .    .    .    .    .    .    .    .    .    .    .    .    .
    </t>
    </r>
    <r>
      <rPr>
        <b/>
        <sz val="10"/>
        <rFont val="Times New Roman"/>
        <family val="1"/>
      </rPr>
      <t xml:space="preserve">b    </t>
    </r>
    <r>
      <rPr>
        <sz val="10"/>
        <rFont val="Times New Roman"/>
        <family val="1"/>
      </rPr>
      <t xml:space="preserve">Low-income housing credit (other)     .    .    .    .    .    .    .    .    .    .    .    .    .    .    .    .    . </t>
    </r>
    <r>
      <rPr>
        <b/>
        <sz val="10"/>
        <rFont val="Times New Roman"/>
        <family val="1"/>
      </rPr>
      <t xml:space="preserve"> 
    c    </t>
    </r>
    <r>
      <rPr>
        <sz val="10"/>
        <rFont val="Times New Roman"/>
        <family val="1"/>
      </rPr>
      <t xml:space="preserve">Qualified rehabilitation expenditures (rental real estate) (attach Form 3468, if applicable) 
    </t>
    </r>
    <r>
      <rPr>
        <b/>
        <sz val="10"/>
        <rFont val="Times New Roman"/>
        <family val="1"/>
      </rPr>
      <t xml:space="preserve">d    </t>
    </r>
    <r>
      <rPr>
        <sz val="10"/>
        <rFont val="Times New Roman"/>
        <family val="1"/>
      </rPr>
      <t xml:space="preserve">Other rental real estate credits (see instructions)       Type ▶ </t>
    </r>
    <r>
      <rPr>
        <u/>
        <sz val="10"/>
        <rFont val="Times New Roman"/>
        <family val="1"/>
      </rPr>
      <t xml:space="preserve">                                                        
</t>
    </r>
    <r>
      <rPr>
        <sz val="10"/>
        <rFont val="Times New Roman"/>
        <family val="1"/>
      </rPr>
      <t xml:space="preserve">    </t>
    </r>
    <r>
      <rPr>
        <b/>
        <sz val="10"/>
        <rFont val="Times New Roman"/>
        <family val="1"/>
      </rPr>
      <t xml:space="preserve">e    </t>
    </r>
    <r>
      <rPr>
        <sz val="10"/>
        <rFont val="Times New Roman"/>
        <family val="1"/>
      </rPr>
      <t xml:space="preserve">Other rental credits (see instructions)                        Type ▶ </t>
    </r>
    <r>
      <rPr>
        <u/>
        <sz val="10"/>
        <rFont val="Times New Roman"/>
        <family val="1"/>
      </rPr>
      <t xml:space="preserve">                                                        
</t>
    </r>
    <r>
      <rPr>
        <sz val="10"/>
        <rFont val="Times New Roman"/>
        <family val="1"/>
      </rPr>
      <t xml:space="preserve">    </t>
    </r>
    <r>
      <rPr>
        <b/>
        <sz val="10"/>
        <rFont val="Times New Roman"/>
        <family val="1"/>
      </rPr>
      <t xml:space="preserve">f     </t>
    </r>
    <r>
      <rPr>
        <sz val="10"/>
        <rFont val="Times New Roman"/>
        <family val="1"/>
      </rPr>
      <t>Other credits (see instructions)                                  Type ▶</t>
    </r>
  </si>
  <si>
    <t>Credits</t>
  </si>
  <si>
    <t>14c</t>
  </si>
  <si>
    <t>14b</t>
  </si>
  <si>
    <t>14a</t>
  </si>
  <si>
    <r>
      <rPr>
        <b/>
        <sz val="10"/>
        <rFont val="Times New Roman"/>
        <family val="1"/>
      </rPr>
      <t xml:space="preserve">14a    </t>
    </r>
    <r>
      <rPr>
        <sz val="10"/>
        <rFont val="Times New Roman"/>
        <family val="1"/>
      </rPr>
      <t xml:space="preserve">Net earnings (loss) from self-employment    .    .    .    .    .    .    .    .    .    .    .    .    .    .    .
    </t>
    </r>
    <r>
      <rPr>
        <b/>
        <sz val="10"/>
        <rFont val="Times New Roman"/>
        <family val="1"/>
      </rPr>
      <t xml:space="preserve">b    </t>
    </r>
    <r>
      <rPr>
        <sz val="10"/>
        <rFont val="Times New Roman"/>
        <family val="1"/>
      </rPr>
      <t xml:space="preserve">Gross farming or fishing income    .    .    .    .    .    .    .    .    .    .    .    .    .    .    .    .    .    .
    </t>
    </r>
    <r>
      <rPr>
        <b/>
        <sz val="10"/>
        <rFont val="Times New Roman"/>
        <family val="1"/>
      </rPr>
      <t xml:space="preserve">c    </t>
    </r>
    <r>
      <rPr>
        <sz val="10"/>
        <rFont val="Times New Roman"/>
        <family val="1"/>
      </rPr>
      <t>Gross nonfarm income     .    .    .    .    .    .    .    .    .    .    .    .    .    .    .    .    .    .    .    .    .</t>
    </r>
  </si>
  <si>
    <t>Self- Employ- ment</t>
  </si>
  <si>
    <t>13d</t>
  </si>
  <si>
    <t>13c(2)</t>
  </si>
  <si>
    <t>13b</t>
  </si>
  <si>
    <t>13a</t>
  </si>
  <si>
    <r>
      <rPr>
        <b/>
        <sz val="10"/>
        <rFont val="Times New Roman"/>
        <family val="1"/>
      </rPr>
      <t xml:space="preserve">12      </t>
    </r>
    <r>
      <rPr>
        <sz val="10"/>
        <rFont val="Times New Roman"/>
        <family val="1"/>
      </rPr>
      <t xml:space="preserve">Section 179 deduction (attach Form 4562)  .    .    .    .    .    .    .    .    .    .    .    .    .    .    . 
</t>
    </r>
    <r>
      <rPr>
        <b/>
        <sz val="10"/>
        <rFont val="Times New Roman"/>
        <family val="1"/>
      </rPr>
      <t xml:space="preserve">13a    </t>
    </r>
    <r>
      <rPr>
        <sz val="10"/>
        <rFont val="Times New Roman"/>
        <family val="1"/>
      </rPr>
      <t xml:space="preserve">Contributions     .    .    .    .    .    .    .    .    .    .    .    .    .    .    .    .    .    .    .    .    .    .    .    . 
    </t>
    </r>
    <r>
      <rPr>
        <b/>
        <sz val="10"/>
        <rFont val="Times New Roman"/>
        <family val="1"/>
      </rPr>
      <t xml:space="preserve">b    </t>
    </r>
    <r>
      <rPr>
        <sz val="10"/>
        <rFont val="Times New Roman"/>
        <family val="1"/>
      </rPr>
      <t xml:space="preserve">Investment interest expense      .    .    .    .    .    .    .    .    .    .    .    .    .    .    .    .    .    .    .
    </t>
    </r>
    <r>
      <rPr>
        <b/>
        <sz val="10"/>
        <rFont val="Times New Roman"/>
        <family val="1"/>
      </rPr>
      <t xml:space="preserve">c    </t>
    </r>
    <r>
      <rPr>
        <sz val="10"/>
        <rFont val="Times New Roman"/>
        <family val="1"/>
      </rPr>
      <t xml:space="preserve">Section 59(e)(2) expenditures:       </t>
    </r>
    <r>
      <rPr>
        <b/>
        <sz val="10"/>
        <rFont val="Times New Roman"/>
        <family val="1"/>
      </rPr>
      <t xml:space="preserve">(1)  </t>
    </r>
    <r>
      <rPr>
        <sz val="10"/>
        <rFont val="Times New Roman"/>
        <family val="1"/>
      </rPr>
      <t xml:space="preserve">Type ▶ </t>
    </r>
    <r>
      <rPr>
        <u/>
        <sz val="10"/>
        <rFont val="Times New Roman"/>
        <family val="1"/>
      </rPr>
      <t xml:space="preserve">                                                     </t>
    </r>
    <r>
      <rPr>
        <sz val="10"/>
        <rFont val="Times New Roman"/>
        <family val="1"/>
      </rPr>
      <t xml:space="preserve">  </t>
    </r>
    <r>
      <rPr>
        <b/>
        <sz val="10"/>
        <rFont val="Times New Roman"/>
        <family val="1"/>
      </rPr>
      <t xml:space="preserve">(2)  </t>
    </r>
    <r>
      <rPr>
        <sz val="10"/>
        <rFont val="Times New Roman"/>
        <family val="1"/>
      </rPr>
      <t xml:space="preserve">Amount ▶
    </t>
    </r>
    <r>
      <rPr>
        <b/>
        <sz val="10"/>
        <rFont val="Times New Roman"/>
        <family val="1"/>
      </rPr>
      <t xml:space="preserve">d    </t>
    </r>
    <r>
      <rPr>
        <sz val="10"/>
        <rFont val="Times New Roman"/>
        <family val="1"/>
      </rPr>
      <t>Other deductions (see instructions)       Type ▶</t>
    </r>
  </si>
  <si>
    <t>Deductions</t>
  </si>
  <si>
    <r>
      <rPr>
        <b/>
        <sz val="10"/>
        <rFont val="Times New Roman"/>
        <family val="1"/>
      </rPr>
      <t xml:space="preserve">10      </t>
    </r>
    <r>
      <rPr>
        <sz val="10"/>
        <rFont val="Times New Roman"/>
        <family val="1"/>
      </rPr>
      <t xml:space="preserve">Net section 1231 gain (loss) (attach Form 4797)    .    .    .    .    .    .    .    .    .    .    .    .    .
</t>
    </r>
    <r>
      <rPr>
        <b/>
        <sz val="10"/>
        <rFont val="Times New Roman"/>
        <family val="1"/>
      </rPr>
      <t xml:space="preserve">11      </t>
    </r>
    <r>
      <rPr>
        <sz val="10"/>
        <rFont val="Times New Roman"/>
        <family val="1"/>
      </rPr>
      <t xml:space="preserve">Other income (loss) (see instructions)    Type </t>
    </r>
    <r>
      <rPr>
        <vertAlign val="superscript"/>
        <sz val="10"/>
        <rFont val="Times New Roman"/>
        <family val="1"/>
      </rPr>
      <t>▶</t>
    </r>
  </si>
  <si>
    <t>9c</t>
  </si>
  <si>
    <t>9b</t>
  </si>
  <si>
    <r>
      <t xml:space="preserve">  </t>
    </r>
    <r>
      <rPr>
        <b/>
        <sz val="10"/>
        <rFont val="Times New Roman"/>
        <family val="1"/>
      </rPr>
      <t xml:space="preserve">b    </t>
    </r>
    <r>
      <rPr>
        <sz val="10"/>
        <rFont val="Times New Roman"/>
        <family val="1"/>
      </rPr>
      <t xml:space="preserve">Collectibles (28%) gain (loss)     .    .    .    .    .    .    .    .    .
  </t>
    </r>
    <r>
      <rPr>
        <b/>
        <sz val="10"/>
        <rFont val="Times New Roman"/>
        <family val="1"/>
      </rPr>
      <t xml:space="preserve">c    </t>
    </r>
    <r>
      <rPr>
        <sz val="10"/>
        <rFont val="Times New Roman"/>
        <family val="1"/>
      </rPr>
      <t xml:space="preserve">Unrecaptured section 1250 gain (attach statement)   </t>
    </r>
    <r>
      <rPr>
        <i/>
        <sz val="10"/>
        <rFont val="Times New Roman"/>
        <family val="1"/>
      </rPr>
      <t>.    .</t>
    </r>
  </si>
  <si>
    <t>9a</t>
  </si>
  <si>
    <r>
      <rPr>
        <b/>
        <sz val="10"/>
        <rFont val="Times New Roman"/>
        <family val="1"/>
      </rPr>
      <t xml:space="preserve">7      </t>
    </r>
    <r>
      <rPr>
        <sz val="10"/>
        <rFont val="Times New Roman"/>
        <family val="1"/>
      </rPr>
      <t xml:space="preserve">Royalties   .    .    .    .    .    .    .    .    .    .    .    .    .    .    .    .    .    .    .    .    .    .    .    .    .    .
</t>
    </r>
    <r>
      <rPr>
        <b/>
        <sz val="10"/>
        <rFont val="Times New Roman"/>
        <family val="1"/>
      </rPr>
      <t xml:space="preserve">8      </t>
    </r>
    <r>
      <rPr>
        <sz val="10"/>
        <rFont val="Times New Roman"/>
        <family val="1"/>
      </rPr>
      <t xml:space="preserve">Net short-term capital gain (loss) (attach Schedule D (Form 1065))   .    .    .    .    .    .    .
</t>
    </r>
    <r>
      <rPr>
        <b/>
        <sz val="10"/>
        <rFont val="Times New Roman"/>
        <family val="1"/>
      </rPr>
      <t xml:space="preserve">9a    </t>
    </r>
    <r>
      <rPr>
        <sz val="10"/>
        <rFont val="Times New Roman"/>
        <family val="1"/>
      </rPr>
      <t>Net long-term capital gain (loss) (attach Schedule D (Form 1065))     .    .    .    .    .    .    .</t>
    </r>
  </si>
  <si>
    <t>6b</t>
  </si>
  <si>
    <r>
      <t xml:space="preserve">   </t>
    </r>
    <r>
      <rPr>
        <b/>
        <sz val="10"/>
        <rFont val="Times New Roman"/>
        <family val="1"/>
      </rPr>
      <t xml:space="preserve">b    </t>
    </r>
    <r>
      <rPr>
        <sz val="10"/>
        <rFont val="Times New Roman"/>
        <family val="1"/>
      </rPr>
      <t>Qualified dividends      .    .    .    .    .    .</t>
    </r>
  </si>
  <si>
    <t>6a</t>
  </si>
  <si>
    <t>3c</t>
  </si>
  <si>
    <r>
      <t xml:space="preserve">  </t>
    </r>
    <r>
      <rPr>
        <b/>
        <sz val="10"/>
        <rFont val="Times New Roman"/>
        <family val="1"/>
      </rPr>
      <t xml:space="preserve">c    </t>
    </r>
    <r>
      <rPr>
        <sz val="10"/>
        <rFont val="Times New Roman"/>
        <family val="1"/>
      </rPr>
      <t xml:space="preserve">Other net rental income (loss). Subtract line 3b from line 3a    .    .    .    .    .    .    .    .    .
</t>
    </r>
    <r>
      <rPr>
        <b/>
        <sz val="10"/>
        <rFont val="Times New Roman"/>
        <family val="1"/>
      </rPr>
      <t xml:space="preserve">4      </t>
    </r>
    <r>
      <rPr>
        <sz val="10"/>
        <rFont val="Times New Roman"/>
        <family val="1"/>
      </rPr>
      <t xml:space="preserve">Guaranteed payments      .    .    .    .    .    .    .    .    .    .    .    .    .    .    .    .    .    .    .    .    .
</t>
    </r>
    <r>
      <rPr>
        <b/>
        <sz val="10"/>
        <rFont val="Times New Roman"/>
        <family val="1"/>
      </rPr>
      <t xml:space="preserve">5      </t>
    </r>
    <r>
      <rPr>
        <sz val="10"/>
        <rFont val="Times New Roman"/>
        <family val="1"/>
      </rPr>
      <t xml:space="preserve">Interest income  .    .    .    .    .    .    .    .    .    .    .    .    .    .    .    .    .    .    .    .    .    .    .    .
</t>
    </r>
    <r>
      <rPr>
        <b/>
        <sz val="10"/>
        <rFont val="Times New Roman"/>
        <family val="1"/>
      </rPr>
      <t xml:space="preserve">6      </t>
    </r>
    <r>
      <rPr>
        <sz val="10"/>
        <rFont val="Times New Roman"/>
        <family val="1"/>
      </rPr>
      <t xml:space="preserve">Dividends:      </t>
    </r>
    <r>
      <rPr>
        <b/>
        <sz val="10"/>
        <rFont val="Times New Roman"/>
        <family val="1"/>
      </rPr>
      <t xml:space="preserve">a    </t>
    </r>
    <r>
      <rPr>
        <sz val="10"/>
        <rFont val="Times New Roman"/>
        <family val="1"/>
      </rPr>
      <t>Ordinary dividends .    .    .    .    .    .    .    .    .    .    .    .    .    .    .    .    .</t>
    </r>
  </si>
  <si>
    <t>3b</t>
  </si>
  <si>
    <t>3a</t>
  </si>
  <si>
    <r>
      <rPr>
        <b/>
        <sz val="10"/>
        <rFont val="Times New Roman"/>
        <family val="1"/>
      </rPr>
      <t xml:space="preserve">3a    </t>
    </r>
    <r>
      <rPr>
        <sz val="10"/>
        <rFont val="Times New Roman"/>
        <family val="1"/>
      </rPr>
      <t xml:space="preserve">Other gross rental income (loss)     .    .    .    .    .    .    .    .
  </t>
    </r>
    <r>
      <rPr>
        <b/>
        <sz val="10"/>
        <rFont val="Times New Roman"/>
        <family val="1"/>
      </rPr>
      <t xml:space="preserve">b    </t>
    </r>
    <r>
      <rPr>
        <sz val="10"/>
        <rFont val="Times New Roman"/>
        <family val="1"/>
      </rPr>
      <t>Expenses from other rental activities (attach statement)</t>
    </r>
  </si>
  <si>
    <r>
      <rPr>
        <b/>
        <sz val="10"/>
        <rFont val="Times New Roman"/>
        <family val="1"/>
      </rPr>
      <t xml:space="preserve">1      </t>
    </r>
    <r>
      <rPr>
        <sz val="10"/>
        <rFont val="Times New Roman"/>
        <family val="1"/>
      </rPr>
      <t xml:space="preserve">Ordinary business income (loss) (page 1, line 22)  .    .    .    .    .    .    .    .    .    .    .    .    .
</t>
    </r>
    <r>
      <rPr>
        <b/>
        <sz val="10"/>
        <rFont val="Times New Roman"/>
        <family val="1"/>
      </rPr>
      <t xml:space="preserve">2      </t>
    </r>
    <r>
      <rPr>
        <sz val="10"/>
        <rFont val="Times New Roman"/>
        <family val="1"/>
      </rPr>
      <t xml:space="preserve">Net rental real estate income (loss) (attach Form 8825)  </t>
    </r>
    <r>
      <rPr>
        <i/>
        <sz val="10"/>
        <rFont val="Times New Roman"/>
        <family val="1"/>
      </rPr>
      <t>.    .    .    .    .    .    .    .    .    .    .</t>
    </r>
  </si>
  <si>
    <t>Income (Loss)</t>
  </si>
  <si>
    <t>Total amount</t>
  </si>
  <si>
    <t>Partners’ Distributive Share Items</t>
  </si>
  <si>
    <r>
      <rPr>
        <b/>
        <sz val="10"/>
        <color rgb="FFFFFFFF"/>
        <rFont val="Times New Roman"/>
        <family val="1"/>
      </rPr>
      <t>Schedule K</t>
    </r>
  </si>
  <si>
    <r>
      <rPr>
        <sz val="7"/>
        <rFont val="Arial"/>
        <family val="2"/>
      </rPr>
      <t xml:space="preserve">Form </t>
    </r>
    <r>
      <rPr>
        <b/>
        <sz val="10"/>
        <rFont val="Arial"/>
        <family val="2"/>
      </rPr>
      <t xml:space="preserve">1065 </t>
    </r>
    <r>
      <rPr>
        <sz val="7"/>
        <rFont val="Arial"/>
        <family val="2"/>
      </rPr>
      <t>(2017)</t>
    </r>
  </si>
  <si>
    <r>
      <rPr>
        <b/>
        <sz val="9"/>
        <rFont val="Arial"/>
        <family val="2"/>
      </rPr>
      <t xml:space="preserve">6      </t>
    </r>
    <r>
      <rPr>
        <sz val="9"/>
        <rFont val="Arial"/>
        <family val="2"/>
      </rPr>
      <t xml:space="preserve">Distributions:  </t>
    </r>
    <r>
      <rPr>
        <b/>
        <sz val="9"/>
        <rFont val="Arial"/>
        <family val="2"/>
      </rPr>
      <t xml:space="preserve">a </t>
    </r>
    <r>
      <rPr>
        <sz val="9"/>
        <rFont val="Arial"/>
        <family val="2"/>
      </rPr>
      <t xml:space="preserve">Cash      .    .    .    .    .    .
                               </t>
    </r>
    <r>
      <rPr>
        <b/>
        <sz val="9"/>
        <rFont val="Arial"/>
        <family val="2"/>
      </rPr>
      <t xml:space="preserve">b </t>
    </r>
    <r>
      <rPr>
        <sz val="9"/>
        <rFont val="Arial"/>
        <family val="2"/>
      </rPr>
      <t xml:space="preserve">Property     .    .    .    .    .
</t>
    </r>
    <r>
      <rPr>
        <b/>
        <sz val="9"/>
        <rFont val="Arial"/>
        <family val="2"/>
      </rPr>
      <t xml:space="preserve">7      </t>
    </r>
    <r>
      <rPr>
        <sz val="9"/>
        <rFont val="Arial"/>
        <family val="2"/>
      </rPr>
      <t xml:space="preserve">Other decreases (itemize): </t>
    </r>
    <r>
      <rPr>
        <u/>
        <sz val="9"/>
        <rFont val="Arial"/>
        <family val="2"/>
      </rPr>
      <t xml:space="preserve">                        
</t>
    </r>
    <r>
      <rPr>
        <b/>
        <sz val="9"/>
        <rFont val="Arial"/>
        <family val="2"/>
      </rPr>
      <t xml:space="preserve">8      </t>
    </r>
    <r>
      <rPr>
        <sz val="9"/>
        <rFont val="Arial"/>
        <family val="2"/>
      </rPr>
      <t xml:space="preserve">Add lines 6 and 7   .    .    .    .    .    .    .    .
</t>
    </r>
    <r>
      <rPr>
        <b/>
        <sz val="9"/>
        <rFont val="Arial"/>
        <family val="2"/>
      </rPr>
      <t xml:space="preserve">9      </t>
    </r>
    <r>
      <rPr>
        <sz val="8"/>
        <rFont val="Arial"/>
        <family val="2"/>
      </rPr>
      <t>Balance at end of year. Subtract line 8 from line 5</t>
    </r>
  </si>
  <si>
    <r>
      <rPr>
        <b/>
        <sz val="9"/>
        <rFont val="Arial"/>
        <family val="2"/>
      </rPr>
      <t xml:space="preserve">1      </t>
    </r>
    <r>
      <rPr>
        <sz val="9"/>
        <rFont val="Arial"/>
        <family val="2"/>
      </rPr>
      <t xml:space="preserve">Balance at beginning of year     .    .    .
</t>
    </r>
    <r>
      <rPr>
        <b/>
        <sz val="9"/>
        <rFont val="Arial"/>
        <family val="2"/>
      </rPr>
      <t xml:space="preserve">2      </t>
    </r>
    <r>
      <rPr>
        <sz val="9"/>
        <rFont val="Arial"/>
        <family val="2"/>
      </rPr>
      <t xml:space="preserve">Capital contributed:  </t>
    </r>
    <r>
      <rPr>
        <b/>
        <sz val="9"/>
        <rFont val="Arial"/>
        <family val="2"/>
      </rPr>
      <t xml:space="preserve">a </t>
    </r>
    <r>
      <rPr>
        <sz val="9"/>
        <rFont val="Arial"/>
        <family val="2"/>
      </rPr>
      <t xml:space="preserve">Cash      .    .    .
                                         </t>
    </r>
    <r>
      <rPr>
        <b/>
        <sz val="9"/>
        <rFont val="Arial"/>
        <family val="2"/>
      </rPr>
      <t xml:space="preserve">b </t>
    </r>
    <r>
      <rPr>
        <sz val="9"/>
        <rFont val="Arial"/>
        <family val="2"/>
      </rPr>
      <t xml:space="preserve">Property     .    .
</t>
    </r>
    <r>
      <rPr>
        <b/>
        <sz val="9"/>
        <rFont val="Arial"/>
        <family val="2"/>
      </rPr>
      <t xml:space="preserve">3      </t>
    </r>
    <r>
      <rPr>
        <sz val="9"/>
        <rFont val="Arial"/>
        <family val="2"/>
      </rPr>
      <t xml:space="preserve">Net income (loss) per books .    .    .    .
</t>
    </r>
    <r>
      <rPr>
        <b/>
        <sz val="9"/>
        <rFont val="Arial"/>
        <family val="2"/>
      </rPr>
      <t xml:space="preserve">4      </t>
    </r>
    <r>
      <rPr>
        <sz val="9"/>
        <rFont val="Arial"/>
        <family val="2"/>
      </rPr>
      <t xml:space="preserve">Other increases (itemize): </t>
    </r>
    <r>
      <rPr>
        <u/>
        <sz val="9"/>
        <rFont val="Arial"/>
        <family val="2"/>
      </rPr>
      <t xml:space="preserve">                      
</t>
    </r>
    <r>
      <rPr>
        <b/>
        <sz val="9"/>
        <rFont val="Arial"/>
        <family val="2"/>
      </rPr>
      <t xml:space="preserve">5      </t>
    </r>
    <r>
      <rPr>
        <sz val="9"/>
        <rFont val="Arial"/>
        <family val="2"/>
      </rPr>
      <t>Add lines 1 through 4  .    .    .    .    .    .</t>
    </r>
  </si>
  <si>
    <t xml:space="preserve">  Schedule M-2       Analysis of Partners’ Capital Accounts</t>
  </si>
  <si>
    <t>Address of designated TMP</t>
  </si>
  <si>
    <t>Phone number of TMP</t>
  </si>
  <si>
    <t>of TMP representative</t>
  </si>
  <si>
    <t>If the TMP is an entity, name</t>
  </si>
  <si>
    <t>Identifying number of TMP</t>
  </si>
  <si>
    <t>Name of designated TMP</t>
  </si>
  <si>
    <t>Enter below the general partner or member-manager designated as the tax matters partner (TMP) for the tax year of this return:</t>
  </si>
  <si>
    <r>
      <rPr>
        <b/>
        <sz val="8"/>
        <rFont val="Arial"/>
        <family val="2"/>
      </rPr>
      <t xml:space="preserve">Designation of Tax Matters Partner  </t>
    </r>
    <r>
      <rPr>
        <sz val="8"/>
        <rFont val="Arial"/>
        <family val="2"/>
      </rPr>
      <t>(see instructions)</t>
    </r>
  </si>
  <si>
    <t>Was the partnership a specified domestic entity required to file Form 8938 for the tax year (See the Instructions for Form 8938)?  .    .    .    .    .    .    .    .    .    .    .    .    .    .    .    .    .    .    .    .    .    .    .    .    .    .    .    .    .    .    .    .    .    .</t>
  </si>
  <si>
    <t>During the partnership’s tax year, did the partnership make any payments that would require it to file Form 1042 and 1042-S under chapter 3 (sections 1441 through 1464) or chapter 4 (sections 1471 through 1474)?   .    .    .    .</t>
  </si>
  <si>
    <r>
      <rPr>
        <sz val="9"/>
        <rFont val="Arial"/>
        <family val="2"/>
      </rPr>
      <t xml:space="preserve">Enter the number of partners that are foreign governments under section 892. </t>
    </r>
    <r>
      <rPr>
        <vertAlign val="superscript"/>
        <sz val="7"/>
        <rFont val="Arial Unicode MS"/>
        <family val="2"/>
      </rPr>
      <t>▶</t>
    </r>
  </si>
  <si>
    <r>
      <rPr>
        <sz val="9"/>
        <rFont val="Arial"/>
        <family val="2"/>
      </rPr>
      <t xml:space="preserve">Enter  the  number  of  Form(s)  5471,  Information  Return  of  U.S.  Persons  With  Respect  To  Certain  Foreign Corporations, attached to this return. </t>
    </r>
    <r>
      <rPr>
        <vertAlign val="superscript"/>
        <sz val="7"/>
        <rFont val="Arial Unicode MS"/>
        <family val="2"/>
      </rPr>
      <t>▶</t>
    </r>
  </si>
  <si>
    <r>
      <rPr>
        <sz val="9"/>
        <rFont val="Arial"/>
        <family val="2"/>
      </rPr>
      <t>.
.</t>
    </r>
  </si>
  <si>
    <t>.</t>
  </si>
  <si>
    <r>
      <rPr>
        <sz val="9"/>
        <rFont val="Arial"/>
        <family val="2"/>
      </rPr>
      <t>Did you make any payments in 2017 that would require you to file Form(s) 1099? See instructions
If “Yes,” did you or will you file required Form(s) 1099?  .    .    .    .    .    .    .    .    .    .    .    .    .    .</t>
    </r>
  </si>
  <si>
    <r>
      <rPr>
        <b/>
        <sz val="9"/>
        <rFont val="Arial"/>
        <family val="2"/>
      </rPr>
      <t>18a
b</t>
    </r>
  </si>
  <si>
    <r>
      <rPr>
        <sz val="9"/>
        <rFont val="Arial"/>
        <family val="2"/>
      </rPr>
      <t xml:space="preserve">Enter the number of Forms 8865, Return of U.S. Persons With Respect to Certain Foreign Partnerships,  attached to this return. </t>
    </r>
    <r>
      <rPr>
        <vertAlign val="superscript"/>
        <sz val="7"/>
        <rFont val="Arial Unicode MS"/>
        <family val="2"/>
      </rPr>
      <t>▶</t>
    </r>
  </si>
  <si>
    <r>
      <rPr>
        <sz val="9"/>
        <rFont val="Arial"/>
        <family val="2"/>
      </rPr>
      <t xml:space="preserve">Does  the  partnership  have  any  foreign  partners?  If  “Yes,”  enter  the  number  of  Forms  8805,  Foreign  Partner’s Information Statement of Section 1446 Withholding Tax, filed for this partnership. </t>
    </r>
    <r>
      <rPr>
        <vertAlign val="superscript"/>
        <sz val="7"/>
        <rFont val="Arial Unicode MS"/>
        <family val="2"/>
      </rPr>
      <t>▶</t>
    </r>
  </si>
  <si>
    <r>
      <rPr>
        <sz val="9"/>
        <rFont val="Arial"/>
        <family val="2"/>
      </rPr>
      <t xml:space="preserve">If  the  partnership  is  required  to  file  Form  8858,  Information  Return  of  U.S.  Persons  With  Respect  To  Foreign Disregarded Entities, enter the number of Forms 8858 attached. See instructions </t>
    </r>
    <r>
      <rPr>
        <vertAlign val="superscript"/>
        <sz val="7"/>
        <rFont val="Arial Unicode MS"/>
        <family val="2"/>
      </rPr>
      <t>▶</t>
    </r>
  </si>
  <si>
    <t>At  any  time  during  the  tax  year,  did  the  partnership  distribute  to  any  partner  a  tenancy-in-common  or  other undivided interest in partnership property?  .    .    .    .    .    .    .    .    .    .    .    .    .    .    .    .    .    .    .    .    .    .    .    .</t>
  </si>
  <si>
    <r>
      <rPr>
        <sz val="9"/>
        <rFont val="Arial"/>
        <family val="2"/>
      </rPr>
      <t xml:space="preserve">Check this box if, during the current or prior tax year, the partnership distributed any property received in a like-kind  exchange  or  contributed  such  property  to  another  entity  (other  than  disregarded  entities  wholly owned by the partnership throughout the tax year)    .    .    .    .    .    .    .    .    .    .    .    .    .    .    .    .    .    .    .  </t>
    </r>
    <r>
      <rPr>
        <vertAlign val="superscript"/>
        <sz val="8"/>
        <rFont val="Arial Unicode MS"/>
        <family val="2"/>
      </rPr>
      <t>▶</t>
    </r>
  </si>
  <si>
    <r>
      <rPr>
        <b/>
        <sz val="9"/>
        <rFont val="Arial"/>
        <family val="2"/>
      </rPr>
      <t xml:space="preserve">12a    </t>
    </r>
    <r>
      <rPr>
        <sz val="9"/>
        <rFont val="Arial"/>
        <family val="2"/>
      </rPr>
      <t xml:space="preserve">Is the partnership making, or had it previously made (and not revoked), a section 754 election?     .    .    .    .    .    .
See instructions for details regarding a section 754 election.
</t>
    </r>
    <r>
      <rPr>
        <b/>
        <sz val="9"/>
        <rFont val="Arial"/>
        <family val="2"/>
      </rPr>
      <t xml:space="preserve">b    </t>
    </r>
    <r>
      <rPr>
        <vertAlign val="superscript"/>
        <sz val="9"/>
        <rFont val="Arial"/>
        <family val="2"/>
      </rPr>
      <t xml:space="preserve">Did the partnership make for this tax year an optional basis adjustment under section 743(b) or 734(b)? If “Yes,” </t>
    </r>
    <r>
      <rPr>
        <sz val="9"/>
        <rFont val="Arial"/>
        <family val="2"/>
      </rPr>
      <t xml:space="preserve">attach a statement showing the computation and allocation of the basis adjustment. See instructions    .    .    .    .
</t>
    </r>
    <r>
      <rPr>
        <b/>
        <sz val="9"/>
        <rFont val="Arial"/>
        <family val="2"/>
      </rPr>
      <t xml:space="preserve">c    </t>
    </r>
    <r>
      <rPr>
        <sz val="9"/>
        <rFont val="Arial"/>
        <family val="2"/>
      </rPr>
      <t>Is  the  partnership  required  to  adjust  the  basis  of  partnership  assets  under  section  743(b)  or  734(b)  because  of  a substantial  built-in  loss  (as  defined  under  section  743(d))  or  substantial  basis  reduction  (as  defined  under  section 734(d))? If “Yes,” attach a statement showing the computation and allocation of the basis adjustment. See instructions</t>
    </r>
  </si>
  <si>
    <t>No</t>
  </si>
  <si>
    <t>Yes</t>
  </si>
  <si>
    <t>At  any  time  during  the  tax  year,  did  the  partnership  receive  a  distribution  from,  or  was  it  the  grantor  of,  or transferor  to,  a  foreign  trust?  If  “Yes,”  the  partnership  may  have  to  file  Form  3520,  Annual  Return  To  Report Transactions With Foreign Trusts and Receipt of Certain Foreign Gifts. See instructions  .    .    .    .    .    .    .    .    .</t>
  </si>
  <si>
    <r>
      <rPr>
        <b/>
        <vertAlign val="superscript"/>
        <sz val="9"/>
        <rFont val="Arial"/>
        <family val="2"/>
      </rPr>
      <t xml:space="preserve">10      </t>
    </r>
    <r>
      <rPr>
        <sz val="9"/>
        <rFont val="Arial"/>
        <family val="2"/>
      </rPr>
      <t xml:space="preserve">At any time during calendar year 2017, did the partnership have an interest in or a signature or other authority over a financial account in a foreign country (such as a bank account, securities account, or other financial account)? See the instructions for exceptions and filing requirements for FinCEN Form 114, Report of Foreign Bank and Financial Accounts (FBAR). If “Yes,” enter the name of the foreign country. </t>
    </r>
    <r>
      <rPr>
        <vertAlign val="superscript"/>
        <sz val="7"/>
        <rFont val="Arial Unicode MS"/>
        <family val="2"/>
      </rPr>
      <t>▶</t>
    </r>
  </si>
  <si>
    <r>
      <rPr>
        <b/>
        <sz val="9"/>
        <rFont val="Arial"/>
        <family val="2"/>
      </rPr>
      <t xml:space="preserve">9      </t>
    </r>
    <r>
      <rPr>
        <vertAlign val="superscript"/>
        <sz val="9"/>
        <rFont val="Arial"/>
        <family val="2"/>
      </rPr>
      <t xml:space="preserve">Has this partnership filed, or is it required to file, Form 8918, Material Advisor Disclosure Statement, to provide </t>
    </r>
    <r>
      <rPr>
        <sz val="9"/>
        <rFont val="Arial"/>
        <family val="2"/>
      </rPr>
      <t>information on any reportable transaction?  .    .    .    .    .    .    .    .    .    .    .    .    .    .    .    .    .    .    .    .    .    .    .    .</t>
    </r>
  </si>
  <si>
    <r>
      <rPr>
        <b/>
        <sz val="9"/>
        <rFont val="Arial"/>
        <family val="2"/>
      </rPr>
      <t xml:space="preserve">8      </t>
    </r>
    <r>
      <rPr>
        <vertAlign val="superscript"/>
        <sz val="9"/>
        <rFont val="Arial"/>
        <family val="2"/>
      </rPr>
      <t xml:space="preserve">During  the  tax  year,  did  the  partnership  have  any  debt  that  was  cancelled,  was  forgiven,  or  had  the  terms </t>
    </r>
    <r>
      <rPr>
        <sz val="9"/>
        <rFont val="Arial"/>
        <family val="2"/>
      </rPr>
      <t>modified so as to reduce the principal amount of the debt?    .    .    .    .    .    .    .    .    .    .    .    .    .    .    .    .    .    .</t>
    </r>
  </si>
  <si>
    <r>
      <rPr>
        <b/>
        <sz val="9"/>
        <rFont val="Arial"/>
        <family val="2"/>
      </rPr>
      <t xml:space="preserve">7      </t>
    </r>
    <r>
      <rPr>
        <sz val="9"/>
        <rFont val="Arial"/>
        <family val="2"/>
      </rPr>
      <t>Is this partnership a publicly traded partnership as defined in section 469(k)(2)? .    .    .    .    .    .    .    .    .    .    .    .</t>
    </r>
  </si>
  <si>
    <r>
      <rPr>
        <b/>
        <sz val="9"/>
        <rFont val="Arial"/>
        <family val="2"/>
      </rPr>
      <t xml:space="preserve">6      </t>
    </r>
    <r>
      <rPr>
        <sz val="9"/>
        <rFont val="Arial"/>
        <family val="2"/>
      </rPr>
      <t xml:space="preserve">Does the partnership satisfy </t>
    </r>
    <r>
      <rPr>
        <b/>
        <sz val="9"/>
        <rFont val="Arial"/>
        <family val="2"/>
      </rPr>
      <t xml:space="preserve">all four </t>
    </r>
    <r>
      <rPr>
        <sz val="9"/>
        <rFont val="Arial"/>
        <family val="2"/>
      </rPr>
      <t xml:space="preserve">of the following conditions?
</t>
    </r>
    <r>
      <rPr>
        <b/>
        <sz val="9"/>
        <rFont val="Arial"/>
        <family val="2"/>
      </rPr>
      <t xml:space="preserve">a    </t>
    </r>
    <r>
      <rPr>
        <sz val="9"/>
        <rFont val="Arial"/>
        <family val="2"/>
      </rPr>
      <t xml:space="preserve">The partnership’s total receipts for the tax year were less than $250,000.
</t>
    </r>
    <r>
      <rPr>
        <b/>
        <sz val="9"/>
        <rFont val="Arial"/>
        <family val="2"/>
      </rPr>
      <t xml:space="preserve">b    </t>
    </r>
    <r>
      <rPr>
        <sz val="9"/>
        <rFont val="Arial"/>
        <family val="2"/>
      </rPr>
      <t xml:space="preserve">The partnership’s total assets at the end of the tax year were less than $1 million.
</t>
    </r>
    <r>
      <rPr>
        <b/>
        <sz val="9"/>
        <rFont val="Arial"/>
        <family val="2"/>
      </rPr>
      <t xml:space="preserve">c    </t>
    </r>
    <r>
      <rPr>
        <vertAlign val="superscript"/>
        <sz val="9"/>
        <rFont val="Arial"/>
        <family val="2"/>
      </rPr>
      <t xml:space="preserve">Schedules  K-1  are  filed  with  the  return  and  furnished  to  the  partners  on  or  before  the  due  date  (including </t>
    </r>
    <r>
      <rPr>
        <sz val="9"/>
        <rFont val="Arial"/>
        <family val="2"/>
      </rPr>
      <t xml:space="preserve">extensions) for the partnership return.
</t>
    </r>
    <r>
      <rPr>
        <b/>
        <sz val="9"/>
        <rFont val="Arial"/>
        <family val="2"/>
      </rPr>
      <t xml:space="preserve">d    </t>
    </r>
    <r>
      <rPr>
        <sz val="9"/>
        <rFont val="Arial"/>
        <family val="2"/>
      </rPr>
      <t>The partnership is not filing and is not required to file Schedule M-3     .    .    .    .    .    .    .    .    .    .    .    .    .    .    .  If “Yes,” the partnership is not required to complete Schedules L, M-1, and M-2; Item F on page 1 of Form 1065; or Item L on Schedule K-1.</t>
    </r>
  </si>
  <si>
    <r>
      <rPr>
        <b/>
        <sz val="9"/>
        <rFont val="Arial"/>
        <family val="2"/>
      </rPr>
      <t xml:space="preserve">5      </t>
    </r>
    <r>
      <rPr>
        <sz val="9"/>
        <rFont val="Arial"/>
        <family val="2"/>
      </rPr>
      <t>Did the partnership file Form 8893, Election of Partnership Level Tax Treatment, or an election statement under section 6231(a)(1)(B)(ii) for partnership-level tax treatment, that is in effect for this tax year? See Form 8893 for more details  .    .    .    .    .    .    .    .    .    .    .    .    .    .    .    .    .    .    .    .    .    .    .    .    .    .    .    .    .    .    .    .    .    .</t>
    </r>
  </si>
  <si>
    <r>
      <rPr>
        <b/>
        <sz val="6.5"/>
        <rFont val="Arial"/>
        <family val="2"/>
      </rPr>
      <t xml:space="preserve">(v) </t>
    </r>
    <r>
      <rPr>
        <sz val="6.5"/>
        <rFont val="Arial"/>
        <family val="2"/>
      </rPr>
      <t>Maximum Percentage Owned in Profit, Loss, or Capital</t>
    </r>
  </si>
  <si>
    <r>
      <rPr>
        <b/>
        <sz val="7"/>
        <rFont val="Arial"/>
        <family val="2"/>
      </rPr>
      <t xml:space="preserve">(iv) </t>
    </r>
    <r>
      <rPr>
        <sz val="7"/>
        <rFont val="Arial"/>
        <family val="2"/>
      </rPr>
      <t>Country of Organization</t>
    </r>
  </si>
  <si>
    <r>
      <rPr>
        <b/>
        <sz val="7"/>
        <rFont val="Arial"/>
        <family val="2"/>
      </rPr>
      <t xml:space="preserve">(iii) </t>
    </r>
    <r>
      <rPr>
        <sz val="7"/>
        <rFont val="Arial"/>
        <family val="2"/>
      </rPr>
      <t>Type of Entity</t>
    </r>
  </si>
  <si>
    <r>
      <rPr>
        <b/>
        <sz val="6.5"/>
        <rFont val="Arial"/>
        <family val="2"/>
      </rPr>
      <t xml:space="preserve">(ii) </t>
    </r>
    <r>
      <rPr>
        <sz val="6.5"/>
        <rFont val="Arial"/>
        <family val="2"/>
      </rPr>
      <t>Employer Identification Number (if any)</t>
    </r>
  </si>
  <si>
    <r>
      <rPr>
        <b/>
        <sz val="7"/>
        <rFont val="Arial"/>
        <family val="2"/>
      </rPr>
      <t xml:space="preserve">(i) </t>
    </r>
    <r>
      <rPr>
        <sz val="7"/>
        <rFont val="Arial"/>
        <family val="2"/>
      </rPr>
      <t>Name of Entity</t>
    </r>
  </si>
  <si>
    <r>
      <rPr>
        <b/>
        <sz val="9"/>
        <rFont val="Arial"/>
        <family val="2"/>
      </rPr>
      <t xml:space="preserve">b    </t>
    </r>
    <r>
      <rPr>
        <sz val="9"/>
        <rFont val="Arial"/>
        <family val="2"/>
      </rPr>
      <t>Own directly an interest of 20% or more, or own, directly or indirectly, an interest of 50% or more in the profit, loss, or capital in any foreign or domestic partnership (including an entity treated as a partnership) or in the beneficial interest of a trust? For rules of constructive ownership, see instructions. If “Yes,” complete (i) through (v) below .    .</t>
    </r>
  </si>
  <si>
    <r>
      <rPr>
        <b/>
        <sz val="6.5"/>
        <rFont val="Arial"/>
        <family val="2"/>
      </rPr>
      <t xml:space="preserve">(iv) </t>
    </r>
    <r>
      <rPr>
        <sz val="6.5"/>
        <rFont val="Arial"/>
        <family val="2"/>
      </rPr>
      <t>Percentage Owned in Voting Stock</t>
    </r>
  </si>
  <si>
    <r>
      <rPr>
        <b/>
        <sz val="7"/>
        <rFont val="Arial"/>
        <family val="2"/>
      </rPr>
      <t xml:space="preserve">(iii) </t>
    </r>
    <r>
      <rPr>
        <sz val="7"/>
        <rFont val="Arial"/>
        <family val="2"/>
      </rPr>
      <t>Country of Incorporation</t>
    </r>
  </si>
  <si>
    <r>
      <rPr>
        <b/>
        <sz val="7"/>
        <rFont val="Arial"/>
        <family val="2"/>
      </rPr>
      <t xml:space="preserve">(ii) </t>
    </r>
    <r>
      <rPr>
        <sz val="7"/>
        <rFont val="Arial"/>
        <family val="2"/>
      </rPr>
      <t>Employer Identification Number (if any)</t>
    </r>
  </si>
  <si>
    <r>
      <rPr>
        <b/>
        <sz val="7"/>
        <rFont val="Arial"/>
        <family val="2"/>
      </rPr>
      <t xml:space="preserve">(i) </t>
    </r>
    <r>
      <rPr>
        <sz val="7"/>
        <rFont val="Arial"/>
        <family val="2"/>
      </rPr>
      <t>Name of Corporation</t>
    </r>
  </si>
  <si>
    <r>
      <rPr>
        <b/>
        <sz val="9"/>
        <rFont val="Arial"/>
        <family val="2"/>
      </rPr>
      <t xml:space="preserve">4      </t>
    </r>
    <r>
      <rPr>
        <sz val="9"/>
        <rFont val="Arial"/>
        <family val="2"/>
      </rPr>
      <t xml:space="preserve">At the end of the tax year, did the partnership:
</t>
    </r>
    <r>
      <rPr>
        <b/>
        <sz val="9"/>
        <rFont val="Arial"/>
        <family val="2"/>
      </rPr>
      <t xml:space="preserve">a    </t>
    </r>
    <r>
      <rPr>
        <vertAlign val="superscript"/>
        <sz val="9"/>
        <rFont val="Arial"/>
        <family val="2"/>
      </rPr>
      <t xml:space="preserve">Own directly 20% or more, or own, directly or indirectly, 50% or more of the total voting power of all classes of </t>
    </r>
    <r>
      <rPr>
        <sz val="9"/>
        <rFont val="Arial"/>
        <family val="2"/>
      </rPr>
      <t>stock  entitled  to  vote  of  any  foreign  or  domestic  corporation?  For  rules  of  constructive  ownership,  see instructions. If “Yes,” complete (i) through (iv) below .    .    .    .    .    .    .    .    .    .    .    .    .    .    .    .    .    .    .    .    .</t>
    </r>
  </si>
  <si>
    <r>
      <rPr>
        <b/>
        <sz val="10"/>
        <rFont val="Arial"/>
        <family val="2"/>
      </rPr>
      <t xml:space="preserve">3      </t>
    </r>
    <r>
      <rPr>
        <sz val="10"/>
        <rFont val="Arial"/>
        <family val="2"/>
      </rPr>
      <t xml:space="preserve">At the end of the tax year:
</t>
    </r>
    <r>
      <rPr>
        <b/>
        <sz val="10"/>
        <rFont val="Arial"/>
        <family val="2"/>
      </rPr>
      <t xml:space="preserve">a    </t>
    </r>
    <r>
      <rPr>
        <sz val="10"/>
        <rFont val="Arial"/>
        <family val="2"/>
      </rPr>
      <t xml:space="preserve">Did any foreign or domestic corporation, partnership (including any entity treated as a partnership), trust, or tax-exempt organization, or any foreign government own, directly or indirectly, an interest of 50% or more in the profit, loss, or capital of the partnership? For rules of constructive ownership, see instructions. If “Yes,” attach Schedule B-1, Information on Partners Owning 50% or More of the Partnership  .    .    .    .    .    .    .    .    .    .    .    .    .    .    .
</t>
    </r>
    <r>
      <rPr>
        <b/>
        <sz val="10"/>
        <rFont val="Arial"/>
        <family val="2"/>
      </rPr>
      <t xml:space="preserve">b    </t>
    </r>
    <r>
      <rPr>
        <sz val="10"/>
        <rFont val="Arial"/>
        <family val="2"/>
      </rPr>
      <t>Did any individual or estate own, directly or indirectly, an interest of 50% or more in the profit, loss, or capital of the partnership? For rules of constructive ownership, see instructions. If “Yes,” attach Schedule B-1, Information on Partners Owning 50% or More of the Partnership     .    .    .    .    .    .    .    .    .    .    .    .    .    .    .    .    .    .    .    .</t>
    </r>
  </si>
  <si>
    <r>
      <rPr>
        <b/>
        <sz val="9"/>
        <rFont val="Arial"/>
        <family val="2"/>
      </rPr>
      <t xml:space="preserve">2      </t>
    </r>
    <r>
      <rPr>
        <sz val="9"/>
        <rFont val="Arial"/>
        <family val="2"/>
      </rPr>
      <t xml:space="preserve">At any time during the tax year, was any partner in the partnership a disregarded entity, a partnership (including an entity treated as a partnership), a trust, an S corporation, an estate (other than an estate of a deceased partner), or a nominee or similar person?     .    .    .    .    </t>
    </r>
  </si>
  <si>
    <r>
      <rPr>
        <b/>
        <sz val="9"/>
        <rFont val="Arial"/>
        <family val="2"/>
      </rPr>
      <t xml:space="preserve">1      </t>
    </r>
    <r>
      <rPr>
        <sz val="9"/>
        <rFont val="Arial"/>
        <family val="2"/>
      </rPr>
      <t xml:space="preserve">What type of entity is filing this return? Check the applicable box:
   </t>
    </r>
    <r>
      <rPr>
        <b/>
        <sz val="9"/>
        <rFont val="Arial"/>
        <family val="2"/>
      </rPr>
      <t xml:space="preserve">a         </t>
    </r>
    <r>
      <rPr>
        <sz val="9"/>
        <rFont val="Arial"/>
        <family val="2"/>
      </rPr>
      <t xml:space="preserve">Domestic general partnership                         </t>
    </r>
    <r>
      <rPr>
        <b/>
        <sz val="9"/>
        <rFont val="Arial"/>
        <family val="2"/>
      </rPr>
      <t xml:space="preserve">b         </t>
    </r>
    <r>
      <rPr>
        <sz val="9"/>
        <rFont val="Arial"/>
        <family val="2"/>
      </rPr>
      <t xml:space="preserve">Domestic limited partnership
   </t>
    </r>
    <r>
      <rPr>
        <b/>
        <sz val="9"/>
        <rFont val="Arial"/>
        <family val="2"/>
      </rPr>
      <t xml:space="preserve">c         </t>
    </r>
    <r>
      <rPr>
        <sz val="9"/>
        <rFont val="Arial"/>
        <family val="2"/>
      </rPr>
      <t xml:space="preserve">Domestic limited liability company                  </t>
    </r>
    <r>
      <rPr>
        <b/>
        <sz val="9"/>
        <rFont val="Arial"/>
        <family val="2"/>
      </rPr>
      <t xml:space="preserve">d         </t>
    </r>
    <r>
      <rPr>
        <sz val="9"/>
        <rFont val="Arial"/>
        <family val="2"/>
      </rPr>
      <t xml:space="preserve">Domestic limited liability partnership
   </t>
    </r>
    <r>
      <rPr>
        <b/>
        <sz val="9"/>
        <rFont val="Arial"/>
        <family val="2"/>
      </rPr>
      <t xml:space="preserve">e         </t>
    </r>
    <r>
      <rPr>
        <sz val="9"/>
        <rFont val="Arial"/>
        <family val="2"/>
      </rPr>
      <t xml:space="preserve">Foreign partnership                                         </t>
    </r>
    <r>
      <rPr>
        <b/>
        <sz val="9"/>
        <rFont val="Arial"/>
        <family val="2"/>
      </rPr>
      <t xml:space="preserve">f         </t>
    </r>
    <r>
      <rPr>
        <sz val="9"/>
        <rFont val="Arial"/>
        <family val="2"/>
      </rPr>
      <t xml:space="preserve">Other </t>
    </r>
    <r>
      <rPr>
        <vertAlign val="superscript"/>
        <sz val="7"/>
        <rFont val="Arial Unicode MS"/>
        <family val="2"/>
      </rPr>
      <t>▶</t>
    </r>
  </si>
  <si>
    <t>Schedule B</t>
  </si>
  <si>
    <t>Total liabilities and capital     .    .    .    .    .    .</t>
  </si>
  <si>
    <t>Partners’ capital accounts    .    .    .    .    .    .</t>
  </si>
  <si>
    <t>Other liabilities (attach statement)  .    .    .    .</t>
  </si>
  <si>
    <t>Mortgages, notes, bonds payable in 1 year or more</t>
  </si>
  <si>
    <t>b</t>
  </si>
  <si>
    <t>Loans from partners (or persons related to partners)</t>
  </si>
  <si>
    <t>All nonrecourse loans  .    .    .    .    .    .    .    .</t>
  </si>
  <si>
    <t>Other current liabilities (attach statement)    .</t>
  </si>
  <si>
    <t>Mortgages, notes, bonds payable in less than 1 year</t>
  </si>
  <si>
    <t>Accounts payable   .    .    .    .    .    .    .    .    .</t>
  </si>
  <si>
    <t>Liabilities and Capital</t>
  </si>
  <si>
    <t>Total assets   .    .    .    .    .    .    .    .    .    .    .</t>
  </si>
  <si>
    <t>Other assets (attach statement)     .    .    .    .</t>
  </si>
  <si>
    <t>Less accumulated amortization     .    .    .    .</t>
  </si>
  <si>
    <t>Intangible assets (amortizable only)    .    .    .</t>
  </si>
  <si>
    <t>12a</t>
  </si>
  <si>
    <t>Land (net of any amortization)   .    .    .    .    .</t>
  </si>
  <si>
    <t>Less accumulated depletion      .    .    .    .    .</t>
  </si>
  <si>
    <t>Depletable assets   .    .    .    .    .    .    .    .    .</t>
  </si>
  <si>
    <t>10a</t>
  </si>
  <si>
    <t>Less accumulated depreciation     .    .    .    .</t>
  </si>
  <si>
    <t xml:space="preserve">    b</t>
  </si>
  <si>
    <t>Buildings and other depreciable assets   .    .</t>
  </si>
  <si>
    <t xml:space="preserve">   9a</t>
  </si>
  <si>
    <t>Other investments (attach statement) .    .    .</t>
  </si>
  <si>
    <t>Mortgage and real estate loans      .    .    .    .</t>
  </si>
  <si>
    <t>Loans to partners (or persons related to partners)</t>
  </si>
  <si>
    <t xml:space="preserve">  7a</t>
  </si>
  <si>
    <t>Other current assets (attach statement)  .    .</t>
  </si>
  <si>
    <t>Tax-exempt securities      .    .    .    .    .    .    .</t>
  </si>
  <si>
    <t>U.S. government obligations     .    .    .    .    .</t>
  </si>
  <si>
    <t>Inventories    .    .    .    .    .    .    .    .    .    .    .</t>
  </si>
  <si>
    <t>Less allowance for bad debts    .    .    .    .    .</t>
  </si>
  <si>
    <t>Trade notes and accounts receivable .    .    .</t>
  </si>
  <si>
    <t>2a</t>
  </si>
  <si>
    <t>Cash    .    .    .    .    .    .    .    .    .    .    .    .    .</t>
  </si>
  <si>
    <t>(d)</t>
  </si>
  <si>
    <t>(c)</t>
  </si>
  <si>
    <t>(b)</t>
  </si>
  <si>
    <t>(a)</t>
  </si>
  <si>
    <t>Assets</t>
  </si>
  <si>
    <t>End of tax year</t>
  </si>
  <si>
    <t>Beginning of tax year</t>
  </si>
  <si>
    <t xml:space="preserve">  Schedule L        Balance Sheets per Books</t>
  </si>
  <si>
    <r>
      <rPr>
        <b/>
        <sz val="9"/>
        <rFont val="Arial"/>
        <family val="2"/>
      </rPr>
      <t xml:space="preserve">6      </t>
    </r>
    <r>
      <rPr>
        <sz val="8"/>
        <rFont val="Arial"/>
        <family val="2"/>
      </rPr>
      <t xml:space="preserve">Income recorded on books this year not included on Schedule K, lines 1 through 11 (itemize):
</t>
    </r>
    <r>
      <rPr>
        <b/>
        <sz val="9"/>
        <rFont val="Arial"/>
        <family val="2"/>
      </rPr>
      <t xml:space="preserve">a    </t>
    </r>
    <r>
      <rPr>
        <sz val="9"/>
        <rFont val="Arial"/>
        <family val="2"/>
      </rPr>
      <t>Tax-exempt interest $</t>
    </r>
    <r>
      <rPr>
        <u/>
        <sz val="9"/>
        <rFont val="Arial"/>
        <family val="2"/>
      </rPr>
      <t xml:space="preserve">                               
</t>
    </r>
    <r>
      <rPr>
        <b/>
        <sz val="9"/>
        <rFont val="Arial"/>
        <family val="2"/>
      </rPr>
      <t xml:space="preserve">7      </t>
    </r>
    <r>
      <rPr>
        <sz val="9"/>
        <rFont val="Arial"/>
        <family val="2"/>
      </rPr>
      <t xml:space="preserve">Deductions included on Schedule K, lines
1   through   13d,   and   16l,   not   charged against  book income this year (itemize):
</t>
    </r>
    <r>
      <rPr>
        <b/>
        <sz val="9"/>
        <rFont val="Arial"/>
        <family val="2"/>
      </rPr>
      <t xml:space="preserve">a    </t>
    </r>
    <r>
      <rPr>
        <sz val="9"/>
        <rFont val="Arial"/>
        <family val="2"/>
      </rPr>
      <t xml:space="preserve">Depreciation $
</t>
    </r>
    <r>
      <rPr>
        <b/>
        <sz val="9"/>
        <rFont val="Arial"/>
        <family val="2"/>
      </rPr>
      <t xml:space="preserve">8      </t>
    </r>
    <r>
      <rPr>
        <sz val="9"/>
        <rFont val="Arial"/>
        <family val="2"/>
      </rPr>
      <t xml:space="preserve">Add lines 6 and 7   .    .    .    .    .    .    .    .
</t>
    </r>
    <r>
      <rPr>
        <b/>
        <sz val="9"/>
        <rFont val="Arial"/>
        <family val="2"/>
      </rPr>
      <t xml:space="preserve">9      </t>
    </r>
    <r>
      <rPr>
        <sz val="9"/>
        <rFont val="Arial"/>
        <family val="2"/>
      </rPr>
      <t>Income   (loss)   (Analysis   of   Net   Income (Loss), line 1). Subtract line 8 from line 5   .</t>
    </r>
  </si>
  <si>
    <r>
      <rPr>
        <b/>
        <sz val="9"/>
        <rFont val="Arial"/>
        <family val="2"/>
      </rPr>
      <t xml:space="preserve">1      </t>
    </r>
    <r>
      <rPr>
        <sz val="9"/>
        <rFont val="Arial"/>
        <family val="2"/>
      </rPr>
      <t xml:space="preserve">Net income (loss) per books .    .    .    .
</t>
    </r>
    <r>
      <rPr>
        <b/>
        <sz val="9"/>
        <rFont val="Arial"/>
        <family val="2"/>
      </rPr>
      <t xml:space="preserve">2      </t>
    </r>
    <r>
      <rPr>
        <sz val="8"/>
        <rFont val="Arial"/>
        <family val="2"/>
      </rPr>
      <t xml:space="preserve">Income included on Schedule K, lines 1, 2, 3c, 5,  6a,  7,  8,  9a,  10,  and  11,  not  recorded  on books this year (itemize): </t>
    </r>
    <r>
      <rPr>
        <u/>
        <sz val="8"/>
        <rFont val="Arial"/>
        <family val="2"/>
      </rPr>
      <t xml:space="preserve">                                 
</t>
    </r>
    <r>
      <rPr>
        <b/>
        <sz val="9"/>
        <rFont val="Arial"/>
        <family val="2"/>
      </rPr>
      <t xml:space="preserve">3      </t>
    </r>
    <r>
      <rPr>
        <sz val="9"/>
        <rFont val="Arial"/>
        <family val="2"/>
      </rPr>
      <t xml:space="preserve">Guaranteed    payments    (other    than health  insurance)   .    .    .    .    .    .    .
</t>
    </r>
    <r>
      <rPr>
        <b/>
        <sz val="9"/>
        <rFont val="Arial"/>
        <family val="2"/>
      </rPr>
      <t xml:space="preserve">4      </t>
    </r>
    <r>
      <rPr>
        <sz val="9"/>
        <rFont val="Arial"/>
        <family val="2"/>
      </rPr>
      <t xml:space="preserve">Expenses  recorded  on  books  this  year not  included  on  Schedule  K,  lines  1 through  13d, and 16l (itemize):
</t>
    </r>
    <r>
      <rPr>
        <b/>
        <sz val="9"/>
        <rFont val="Arial"/>
        <family val="2"/>
      </rPr>
      <t xml:space="preserve">a    </t>
    </r>
    <r>
      <rPr>
        <sz val="9"/>
        <rFont val="Arial"/>
        <family val="2"/>
      </rPr>
      <t>Depreciation $</t>
    </r>
    <r>
      <rPr>
        <u/>
        <sz val="9"/>
        <rFont val="Arial"/>
        <family val="2"/>
      </rPr>
      <t xml:space="preserve">                                        
</t>
    </r>
    <r>
      <rPr>
        <b/>
        <sz val="9"/>
        <rFont val="Arial"/>
        <family val="2"/>
      </rPr>
      <t xml:space="preserve">b    </t>
    </r>
    <r>
      <rPr>
        <sz val="9"/>
        <rFont val="Arial"/>
        <family val="2"/>
      </rPr>
      <t xml:space="preserve">Travel and entertainment $ </t>
    </r>
    <r>
      <rPr>
        <u/>
        <sz val="9"/>
        <rFont val="Arial"/>
        <family val="2"/>
      </rPr>
      <t xml:space="preserve">                    
</t>
    </r>
    <r>
      <rPr>
        <b/>
        <sz val="9"/>
        <rFont val="Arial"/>
        <family val="2"/>
      </rPr>
      <t xml:space="preserve">5      </t>
    </r>
    <r>
      <rPr>
        <sz val="9"/>
        <rFont val="Arial"/>
        <family val="2"/>
      </rPr>
      <t>Add lines 1 through 4  .    .    .    .    .    .</t>
    </r>
  </si>
  <si>
    <r>
      <rPr>
        <b/>
        <sz val="9"/>
        <rFont val="Arial"/>
        <family val="2"/>
      </rPr>
      <t xml:space="preserve">Note. </t>
    </r>
    <r>
      <rPr>
        <sz val="9"/>
        <rFont val="Arial"/>
        <family val="2"/>
      </rPr>
      <t>The partnership may be required to file Schedule M-3 (see instructions).</t>
    </r>
  </si>
  <si>
    <t xml:space="preserve">  Schedule M-1       Reconciliation of Income (Loss) per Books With Income (Loss) per Return</t>
  </si>
  <si>
    <r>
      <rPr>
        <b/>
        <sz val="10"/>
        <rFont val="Arial"/>
        <family val="2"/>
      </rPr>
      <t xml:space="preserve">  Schedule M-1       Reconciliation of Income (Loss) per Books With Income (Loss) per Return</t>
    </r>
  </si>
  <si>
    <t>a</t>
  </si>
  <si>
    <r>
      <rPr>
        <b/>
        <sz val="7"/>
        <color rgb="FF231F20"/>
        <rFont val="Helvetica"/>
        <family val="2"/>
      </rPr>
      <t>Caution:</t>
    </r>
    <r>
      <rPr>
        <sz val="7"/>
        <color rgb="FF231F20"/>
        <rFont val="Helvetica"/>
        <family val="2"/>
      </rPr>
      <t xml:space="preserve"> The deduction for your share of the partnership's losses and 
deductions is limited to your adjusted basis in your partnership interest. If you 
entered zero on line 12 and the amount figured for line 12 was less than zero, a 
portion of your share of the partnership losses and deductions may not be
deductible. (See Basis Limitations, below, for more information.)</t>
    </r>
  </si>
  <si>
    <t>12. </t>
  </si>
  <si>
    <t>12.  Your adjusted basis in the partnership at the end of this tax year. (Add lines 1 
through 6 and subtract lines 7 through 11 from the total. If zero or less, 
enter -0-.) . . . . . . . . . . . . . . . . . . . . . . . . . . . . . . . . . . . . . . . . . . .</t>
  </si>
  <si>
    <t>11. </t>
  </si>
  <si>
    <t>11.  The amount of your deduction for depletion of any partnership oil and gas
property, not to exceed your allocable share of the adjusted basis of that 
property . . . . . . . . . . . . . . . . . . . . . . . . . . . . . . . . . . . . . . . . . . . .</t>
  </si>
  <si>
    <t>10. </t>
  </si>
  <si>
    <t>10.  Your share of the partnership's losses and deductions (including capital losses).
"However, include your share of the partnership's section 179 expense deduction
for this year even if you cannot deduct all of it because of limitations    . . . . . . .</t>
  </si>
  <si>
    <t>9. </t>
  </si>
  <si>
    <t>9.  Your share of the partnership's nondeductible expenses that are not capital
expenditures    . . . . . . . . . . . . . . . . . . . . . . . . . . . . . . . . . . . . . . . . .</t>
  </si>
  <si>
    <t>8. </t>
  </si>
  <si>
    <t>8.  Your decreased share of partnership liabilities and any decrease in your 
individual liabilities because they were assumed by the partnership. (Subtract 
your share of liabilities shown in item K of your 2017 Schedule K-1 from your 
share of liabilities shown in item K of your 2016 Schedule K-1 and add 
the amount of your individual liabilities that the partnership assumed during the tax
year (but not less than zero))     . . . . . . . . . . . . . . . . . . . . . . . . . . . . . . .</t>
  </si>
  <si>
    <t>Caution: A distribution may be taxable if the amount exceeds your adjusted 
basis of your partnership interest immediately before the distribution.</t>
  </si>
  <si>
    <t>7. </t>
  </si>
  <si>
    <t>7.  Withdrawals and distributions of money and the adjusted basis of property 
distributed to you from the partnership. Do not include the amount of property
distributions included in the partner's income (taxable income)     . . . . . . . . . .</t>
  </si>
  <si>
    <t>Decreases:</t>
  </si>
  <si>
    <t>6. </t>
  </si>
  <si>
    <t>6.  Your share of the excess of the deductions for depletion (other than oil and gas
depletion) over the basis of the property subject to depletion . . . . . . . . . . . .</t>
  </si>
  <si>
    <t>5. </t>
  </si>
  <si>
    <t>5.  Any gain recognized this year on contributions of property. Do not include gain
from transfer of liabilities . . . . . . . . . . . . . . . . . . . . . . . . . . . . . . . . . .</t>
  </si>
  <si>
    <t>4. </t>
  </si>
  <si>
    <t>4.  Your share of the partnership's income or gain (including tax-exempt income)
"reduced by any amount included in interest income with respect to the credit to
holders of clean renewable energy bonds     . . . . . . . . . . . . . . . . . . . . . . .</t>
  </si>
  <si>
    <t>3. </t>
  </si>
  <si>
    <t>3.  Your increased share of or assumption of partnership liabilities. (Subtract your 
share of liabilities shown in item K of your 2016 Schedule K-1 from your share of 
liabilities shown in item K of your 2017 Schedule K-1 and add the amount of any
"partnership liabilities you assumed during the tax year (but not less than
zero))   . . . . . . . . . . . . . . . . . . . . . . . . . . . . . . . . . . . . . . . . . . . . . .</t>
  </si>
  <si>
    <t>2. </t>
  </si>
  <si>
    <r>
      <rPr>
        <sz val="7"/>
        <color rgb="FF231F20"/>
        <rFont val="Helvetica"/>
        <family val="2"/>
      </rPr>
      <t>2.  Money and your adjusted basis in property contributed to the partnership less
the associated liabilities (but not less than zero)   . . . . . . . . . . . . . . . . . . . .</t>
    </r>
    <r>
      <rPr>
        <sz val="7"/>
        <color rgb="FF2C2728"/>
        <rFont val="Helvetica"/>
        <family val="2"/>
      </rPr>
      <t xml:space="preserve"> </t>
    </r>
  </si>
  <si>
    <t>Increases:</t>
  </si>
  <si>
    <t>1. </t>
  </si>
  <si>
    <t>1.  Your adjusted basis at the end of the prior year. Do not enter less than zero.
Enter -0- if this is your first tax year      . . . . . . . . . . . . . . . . . . . . . . . . . . .</t>
  </si>
  <si>
    <r>
      <rPr>
        <b/>
        <sz val="10"/>
        <color rgb="FF231F20"/>
        <rFont val="Helvetica"/>
        <family val="2"/>
      </rPr>
      <t xml:space="preserve">Worksheet for Adjusting the Basis of a
</t>
    </r>
    <r>
      <rPr>
        <b/>
        <sz val="10"/>
        <color rgb="FF231F20"/>
        <rFont val="Helvetica"/>
        <family val="2"/>
      </rPr>
      <t xml:space="preserve">Partner's Interest in the Partnership                 </t>
    </r>
    <r>
      <rPr>
        <sz val="6"/>
        <color rgb="FF231F20"/>
        <rFont val="Helvetica"/>
        <family val="2"/>
      </rPr>
      <t>Keep for Your Records</t>
    </r>
  </si>
  <si>
    <r>
      <rPr>
        <b/>
        <sz val="6.5"/>
        <color rgb="FF231F20"/>
        <rFont val="Helvetica"/>
        <family val="2"/>
      </rPr>
      <t xml:space="preserve">1.  </t>
    </r>
    <r>
      <rPr>
        <sz val="6.5"/>
        <color rgb="FF231F20"/>
        <rFont val="Helvetica"/>
        <family val="2"/>
      </rPr>
      <t xml:space="preserve">Your adjusted basis at the end of the prior year. Do not enter less than zero.
Enter -0- if this is your first tax year      . . . . . . . . . . . . . . . . . . . . . . . . . . .            </t>
    </r>
    <r>
      <rPr>
        <u/>
        <sz val="6.5"/>
        <color rgb="FF231F20"/>
        <rFont val="Times New Roman"/>
        <family val="1"/>
      </rPr>
      <t xml:space="preserve">
</t>
    </r>
    <r>
      <rPr>
        <b/>
        <sz val="6.5"/>
        <color rgb="FF231F20"/>
        <rFont val="Helvetica"/>
        <family val="2"/>
      </rPr>
      <t xml:space="preserve">Increases:
</t>
    </r>
    <r>
      <rPr>
        <sz val="6.5"/>
        <color rgb="FF231F20"/>
        <rFont val="Helvetica"/>
        <family val="2"/>
      </rPr>
      <t xml:space="preserve">
</t>
    </r>
    <r>
      <rPr>
        <b/>
        <sz val="6.5"/>
        <color rgb="FF231F20"/>
        <rFont val="Helvetica"/>
        <family val="2"/>
      </rPr>
      <t xml:space="preserve">2.  </t>
    </r>
    <r>
      <rPr>
        <sz val="6.5"/>
        <color rgb="FF231F20"/>
        <rFont val="Helvetica"/>
        <family val="2"/>
      </rPr>
      <t xml:space="preserve">Money and your adjusted basis in property contributed to the partnership less
the associated liabilities (but not less than zero)   . . . . . . . . . . . . . . . . . . . .            </t>
    </r>
    <r>
      <rPr>
        <u/>
        <sz val="6.5"/>
        <color rgb="FF231F20"/>
        <rFont val="Times New Roman"/>
        <family val="1"/>
      </rPr>
      <t xml:space="preserve">
</t>
    </r>
    <r>
      <rPr>
        <b/>
        <sz val="6.5"/>
        <color rgb="FF231F20"/>
        <rFont val="Helvetica"/>
        <family val="2"/>
      </rPr>
      <t xml:space="preserve">3.  </t>
    </r>
    <r>
      <rPr>
        <sz val="6.5"/>
        <color rgb="FF231F20"/>
        <rFont val="Helvetica"/>
        <family val="2"/>
      </rPr>
      <t xml:space="preserve">Your increased share of or assumption of partnership liabilities. (Subtract your share of liabilities shown in item K of your 2016 Schedule K-1 from your share of liabilities shown in item K of your 2017 Schedule K-1 and add the amount of any partnership liabilities you assumed during the tax year (but not less than
zero))   . . . . . . . . . . . . . . . . . . . . . . . . . . . . . . . . . . . . . . . . . . . . . .          </t>
    </r>
    <r>
      <rPr>
        <u/>
        <sz val="6.5"/>
        <color rgb="FF231F20"/>
        <rFont val="Times New Roman"/>
        <family val="1"/>
      </rPr>
      <t xml:space="preserve">
</t>
    </r>
    <r>
      <rPr>
        <b/>
        <sz val="6.5"/>
        <color rgb="FF231F20"/>
        <rFont val="Helvetica"/>
        <family val="2"/>
      </rPr>
      <t xml:space="preserve">4.  </t>
    </r>
    <r>
      <rPr>
        <sz val="6.5"/>
        <color rgb="FF231F20"/>
        <rFont val="Helvetica"/>
        <family val="2"/>
      </rPr>
      <t xml:space="preserve">Your share of the partnership's income or gain (including tax-exempt income) reduced by any amount included in interest income with respect to the credit to
holders of clean renewable energy bonds     . . . . . . . . . . . . . . . . . . . . . . .    </t>
    </r>
    <r>
      <rPr>
        <u/>
        <sz val="6.5"/>
        <color rgb="FF231F20"/>
        <rFont val="Times New Roman"/>
        <family val="1"/>
      </rPr>
      <t xml:space="preserve">
</t>
    </r>
    <r>
      <rPr>
        <b/>
        <sz val="6.5"/>
        <color rgb="FF231F20"/>
        <rFont val="Helvetica"/>
        <family val="2"/>
      </rPr>
      <t xml:space="preserve">5.  </t>
    </r>
    <r>
      <rPr>
        <sz val="6.5"/>
        <color rgb="FF231F20"/>
        <rFont val="Helvetica"/>
        <family val="2"/>
      </rPr>
      <t xml:space="preserve">Any gain recognized this year on contributions of property. Do not include gain
from transfer of liabilities    . . . . . . . . . . . . . . . . . . . . . . . . . . . . . . . . . .            </t>
    </r>
    <r>
      <rPr>
        <u/>
        <sz val="6.5"/>
        <color rgb="FF231F20"/>
        <rFont val="Times New Roman"/>
        <family val="1"/>
      </rPr>
      <t xml:space="preserve">
</t>
    </r>
    <r>
      <rPr>
        <b/>
        <sz val="6.5"/>
        <color rgb="FF231F20"/>
        <rFont val="Helvetica"/>
        <family val="2"/>
      </rPr>
      <t xml:space="preserve">6.  </t>
    </r>
    <r>
      <rPr>
        <sz val="6.5"/>
        <color rgb="FF231F20"/>
        <rFont val="Helvetica"/>
        <family val="2"/>
      </rPr>
      <t xml:space="preserve">Your share of the excess of the deductions for depletion (other than oil and gas
depletion) over the basis of the property subject to depletion   . . . . . . . . . . . .            </t>
    </r>
    <r>
      <rPr>
        <u/>
        <sz val="6.5"/>
        <color rgb="FF231F20"/>
        <rFont val="Times New Roman"/>
        <family val="1"/>
      </rPr>
      <t xml:space="preserve">
</t>
    </r>
    <r>
      <rPr>
        <b/>
        <sz val="6.5"/>
        <color rgb="FF231F20"/>
        <rFont val="Helvetica"/>
        <family val="2"/>
      </rPr>
      <t>Decreases:</t>
    </r>
    <r>
      <rPr>
        <sz val="6.5"/>
        <color rgb="FF231F20"/>
        <rFont val="Helvetica"/>
        <family val="2"/>
      </rPr>
      <t xml:space="preserve">
</t>
    </r>
    <r>
      <rPr>
        <b/>
        <sz val="6.5"/>
        <color rgb="FF231F20"/>
        <rFont val="Helvetica"/>
        <family val="2"/>
      </rPr>
      <t xml:space="preserve">7.  </t>
    </r>
    <r>
      <rPr>
        <sz val="6.5"/>
        <color rgb="FF231F20"/>
        <rFont val="Helvetica"/>
        <family val="2"/>
      </rPr>
      <t xml:space="preserve">Withdrawals and distributions of money and the adjusted basis of property distributed to you from the partnership. Do not include the amount of property
distributions included in the partner's income (taxable income)     . . . . . . . . . .            </t>
    </r>
    <r>
      <rPr>
        <u/>
        <sz val="6.5"/>
        <color rgb="FF231F20"/>
        <rFont val="Times New Roman"/>
        <family val="1"/>
      </rPr>
      <t xml:space="preserve">
</t>
    </r>
    <r>
      <rPr>
        <b/>
        <sz val="6.5"/>
        <color rgb="FF231F20"/>
        <rFont val="Helvetica"/>
        <family val="2"/>
      </rPr>
      <t xml:space="preserve">Caution: </t>
    </r>
    <r>
      <rPr>
        <sz val="6.5"/>
        <color rgb="FF231F20"/>
        <rFont val="Helvetica"/>
        <family val="2"/>
      </rPr>
      <t xml:space="preserve">A distribution may be taxable if the amount exceeds your adjusted basis of your partnership interest immediately before the distribution.
</t>
    </r>
    <r>
      <rPr>
        <b/>
        <sz val="6.5"/>
        <color rgb="FF231F20"/>
        <rFont val="Helvetica"/>
        <family val="2"/>
      </rPr>
      <t xml:space="preserve">8.  </t>
    </r>
    <r>
      <rPr>
        <sz val="6.5"/>
        <color rgb="FF231F20"/>
        <rFont val="Helvetica"/>
        <family val="2"/>
      </rPr>
      <t xml:space="preserve">Your decreased share of partnership liabilities and any decrease in your individual liabilities because they were assumed by the partnership. (Subtract your share of liabilities shown in item K of your 2017 Schedule K-1 from your share of liabilities shown in item K of your 2016 Schedule K-1 and add the amount of your individual liabilities that the partnership assumed during the tax
year (but not less than zero))     . . . . . . . . . . . . . . . . . . . . . . . . . . . . . . .           </t>
    </r>
    <r>
      <rPr>
        <u/>
        <sz val="6.5"/>
        <color rgb="FF231F20"/>
        <rFont val="Times New Roman"/>
        <family val="1"/>
      </rPr>
      <t xml:space="preserve">
</t>
    </r>
    <r>
      <rPr>
        <b/>
        <sz val="6.5"/>
        <color rgb="FF231F20"/>
        <rFont val="Helvetica"/>
        <family val="2"/>
      </rPr>
      <t xml:space="preserve">9.  </t>
    </r>
    <r>
      <rPr>
        <sz val="6.5"/>
        <color rgb="FF231F20"/>
        <rFont val="Helvetica"/>
        <family val="2"/>
      </rPr>
      <t xml:space="preserve">Your share of the partnership's nondeductible expenses that are not capital
expenditures    . . . . . . . . . . . . . . . . . . . . . . . . . . . . . . . . . . . . . . . . .            </t>
    </r>
    <r>
      <rPr>
        <u/>
        <sz val="6.5"/>
        <color rgb="FF231F20"/>
        <rFont val="Times New Roman"/>
        <family val="1"/>
      </rPr>
      <t xml:space="preserve">
</t>
    </r>
    <r>
      <rPr>
        <b/>
        <sz val="6.5"/>
        <color rgb="FF231F20"/>
        <rFont val="Helvetica"/>
        <family val="2"/>
      </rPr>
      <t xml:space="preserve">10.  </t>
    </r>
    <r>
      <rPr>
        <sz val="6.5"/>
        <color rgb="FF231F20"/>
        <rFont val="Helvetica"/>
        <family val="2"/>
      </rPr>
      <t xml:space="preserve">Your share of the partnership's losses and deductions (including capital losses).
However, include your share of the partnership's section 179 expense deduction
for this year even if you cannot deduct all of it because of limitations    . . . . . . .        </t>
    </r>
    <r>
      <rPr>
        <u/>
        <sz val="6.5"/>
        <color rgb="FF231F20"/>
        <rFont val="Times New Roman"/>
        <family val="1"/>
      </rPr>
      <t xml:space="preserve">
</t>
    </r>
    <r>
      <rPr>
        <b/>
        <sz val="6.5"/>
        <color rgb="FF231F20"/>
        <rFont val="Helvetica"/>
        <family val="2"/>
      </rPr>
      <t xml:space="preserve">11.  </t>
    </r>
    <r>
      <rPr>
        <sz val="6.5"/>
        <color rgb="FF231F20"/>
        <rFont val="Helvetica"/>
        <family val="2"/>
      </rPr>
      <t xml:space="preserve">The amount of your deduction for depletion of any partnership oil and gas property, not to exceed your allocable share of the adjusted basis of that
property    . . . . . . . . . . . . . . . . . . . . . . . . . . . . . . . . . . . . . . . . . . . .         </t>
    </r>
    <r>
      <rPr>
        <u/>
        <sz val="6.5"/>
        <color rgb="FF231F20"/>
        <rFont val="Times New Roman"/>
        <family val="1"/>
      </rPr>
      <t xml:space="preserve">
</t>
    </r>
    <r>
      <rPr>
        <b/>
        <sz val="6.5"/>
        <color rgb="FF231F20"/>
        <rFont val="Helvetica"/>
        <family val="2"/>
      </rPr>
      <t xml:space="preserve">12.  </t>
    </r>
    <r>
      <rPr>
        <sz val="6.5"/>
        <color rgb="FF231F20"/>
        <rFont val="Helvetica"/>
        <family val="2"/>
      </rPr>
      <t xml:space="preserve">Your adjusted basis in the partnership at the end of this tax year. (Add lines 1 through 6 and subtract lines 7 through 11 from the total. If zero or less,
enter -0-.)    . . . . . . . . . . . . . . . . . . . . . . . . . . . . . . . . . . . . . . . . . . .      </t>
    </r>
    <r>
      <rPr>
        <u/>
        <sz val="6.5"/>
        <color rgb="FF231F20"/>
        <rFont val="Times New Roman"/>
        <family val="1"/>
      </rPr>
      <t xml:space="preserve">
</t>
    </r>
    <r>
      <rPr>
        <b/>
        <sz val="6.5"/>
        <color rgb="FF231F20"/>
        <rFont val="Helvetica"/>
        <family val="2"/>
      </rPr>
      <t xml:space="preserve">Caution: </t>
    </r>
    <r>
      <rPr>
        <sz val="6.5"/>
        <color rgb="FF231F20"/>
        <rFont val="Helvetica"/>
        <family val="2"/>
      </rPr>
      <t xml:space="preserve">The deduction for your share of the partnership's losses and deductions is limited to your adjusted basis in your partnership interest. If you entered zero on line 12 and the amount figured for line 12 was less than zero, a portion of your share of the partnership losses and deductions may not be deductible. (See </t>
    </r>
    <r>
      <rPr>
        <i/>
        <u/>
        <sz val="6.5"/>
        <color rgb="FF0056A2"/>
        <rFont val="Helvetica Neue"/>
        <family val="2"/>
      </rPr>
      <t>Basis Limitations</t>
    </r>
    <r>
      <rPr>
        <sz val="6.5"/>
        <color rgb="FF231F20"/>
        <rFont val="Helvetica"/>
        <family val="2"/>
      </rPr>
      <t>, below, for more information.)</t>
    </r>
  </si>
  <si>
    <r>
      <t xml:space="preserve">Worksheet for Adjusting the Basis of a
Partner's Interest in the Partnership                 </t>
    </r>
    <r>
      <rPr>
        <sz val="6"/>
        <color rgb="FF231F20"/>
        <rFont val="Helvetica"/>
        <family val="2"/>
      </rPr>
      <t xml:space="preserve">Keep for Your Records </t>
    </r>
    <r>
      <rPr>
        <b/>
        <sz val="6"/>
        <color rgb="FF231F20"/>
        <rFont val="Helvetica"/>
        <family val="2"/>
      </rPr>
      <t xml:space="preserve"> </t>
    </r>
  </si>
  <si>
    <r>
      <rPr>
        <sz val="7"/>
        <rFont val="Arial"/>
        <family val="2"/>
      </rPr>
      <t>Address of designated TMP</t>
    </r>
  </si>
  <si>
    <r>
      <rPr>
        <sz val="7"/>
        <rFont val="Arial"/>
        <family val="2"/>
      </rPr>
      <t>Phone number of TMP</t>
    </r>
  </si>
  <si>
    <r>
      <rPr>
        <sz val="6.5"/>
        <rFont val="Arial"/>
        <family val="2"/>
      </rPr>
      <t>of TMP representative</t>
    </r>
  </si>
  <si>
    <r>
      <rPr>
        <sz val="6.5"/>
        <rFont val="Arial"/>
        <family val="2"/>
      </rPr>
      <t>If the TMP is an entity, name</t>
    </r>
  </si>
  <si>
    <r>
      <rPr>
        <sz val="7"/>
        <rFont val="Arial"/>
        <family val="2"/>
      </rPr>
      <t>Identifying number of TMP</t>
    </r>
  </si>
  <si>
    <r>
      <rPr>
        <sz val="7"/>
        <rFont val="Arial"/>
        <family val="2"/>
      </rPr>
      <t>Name of designated TMP</t>
    </r>
  </si>
  <si>
    <r>
      <rPr>
        <sz val="8"/>
        <rFont val="Arial"/>
        <family val="2"/>
      </rPr>
      <t>Enter below the general partner or member-manager designated as the tax matters partner (TMP) for the tax year of this return:</t>
    </r>
  </si>
  <si>
    <r>
      <rPr>
        <sz val="9"/>
        <rFont val="Arial"/>
        <family val="2"/>
      </rPr>
      <t>Was the partnership a specified domestic entity required to file Form 8938 for the tax year (See the Instructions for Form 8938)?  .    .    .    .    .    .    .    .    .    .    .    .    .    .    .    .    .    .    .    .    .    .    .    .    .    .    .    .    .    .    .    .    .    .</t>
    </r>
  </si>
  <si>
    <r>
      <rPr>
        <sz val="9"/>
        <rFont val="Arial"/>
        <family val="2"/>
      </rPr>
      <t>During the partnership’s tax year, did the partnership make any payments that would require it to file Form 1042 and 1042-S under chapter 3 (sections 1441 through 1464) or chapter 4 (sections 1471 through 1474)?   .    .    .    .</t>
    </r>
  </si>
  <si>
    <r>
      <rPr>
        <sz val="9"/>
        <rFont val="Arial"/>
        <family val="2"/>
      </rPr>
      <t xml:space="preserve">.
</t>
    </r>
    <r>
      <rPr>
        <sz val="9"/>
        <rFont val="Arial"/>
        <family val="2"/>
      </rPr>
      <t>.</t>
    </r>
  </si>
  <si>
    <r>
      <rPr>
        <sz val="9"/>
        <rFont val="Arial"/>
        <family val="2"/>
      </rPr>
      <t>.</t>
    </r>
  </si>
  <si>
    <r>
      <rPr>
        <sz val="9"/>
        <rFont val="Arial"/>
        <family val="2"/>
      </rPr>
      <t xml:space="preserve">Did you make any payments in 2017 that would require you to file Form(s) 1099? See instructions
</t>
    </r>
    <r>
      <rPr>
        <sz val="9"/>
        <rFont val="Arial"/>
        <family val="2"/>
      </rPr>
      <t>If “Yes,” did you or will you file required Form(s) 1099?  .    .    .    .    .    .    .    .    .    .    .    .    .    .</t>
    </r>
  </si>
  <si>
    <r>
      <rPr>
        <b/>
        <sz val="9"/>
        <rFont val="Arial"/>
        <family val="2"/>
      </rPr>
      <t xml:space="preserve">18a
</t>
    </r>
    <r>
      <rPr>
        <b/>
        <sz val="9"/>
        <rFont val="Arial"/>
        <family val="2"/>
      </rPr>
      <t>b</t>
    </r>
  </si>
  <si>
    <r>
      <rPr>
        <sz val="9"/>
        <rFont val="Arial"/>
        <family val="2"/>
      </rPr>
      <t>At  any  time  during  the  tax  year,  did  the  partnership  distribute  to  any  partner  a  tenancy-in-common  or  other undivided interest in partnership property?  .    .    .    .    .    .    .    .    .    .    .    .    .    .    .    .    .    .    .    .    .    .    .    .</t>
    </r>
  </si>
  <si>
    <r>
      <rPr>
        <b/>
        <sz val="9"/>
        <rFont val="Arial"/>
        <family val="2"/>
      </rPr>
      <t xml:space="preserve">12a    </t>
    </r>
    <r>
      <rPr>
        <sz val="9"/>
        <rFont val="Arial"/>
        <family val="2"/>
      </rPr>
      <t xml:space="preserve">Is the partnership making, or had it previously made (and not revoked), a section 754 election?     .    .    .    .    .    .
</t>
    </r>
    <r>
      <rPr>
        <sz val="9"/>
        <rFont val="Arial"/>
        <family val="2"/>
      </rPr>
      <t xml:space="preserve">See instructions for details regarding a section 754 election.
</t>
    </r>
    <r>
      <rPr>
        <b/>
        <sz val="9"/>
        <rFont val="Arial"/>
        <family val="2"/>
      </rPr>
      <t xml:space="preserve">b    </t>
    </r>
    <r>
      <rPr>
        <vertAlign val="superscript"/>
        <sz val="9"/>
        <rFont val="Arial"/>
        <family val="2"/>
      </rPr>
      <t xml:space="preserve">Did the partnership make for this tax year an optional basis adjustment under section 743(b) or 734(b)? If “Yes,” </t>
    </r>
    <r>
      <rPr>
        <sz val="9"/>
        <rFont val="Arial"/>
        <family val="2"/>
      </rPr>
      <t xml:space="preserve">attach a statement showing the computation and allocation of the basis adjustment. See instructions    .    .    .    .
</t>
    </r>
    <r>
      <rPr>
        <b/>
        <sz val="9"/>
        <rFont val="Arial"/>
        <family val="2"/>
      </rPr>
      <t xml:space="preserve">c    </t>
    </r>
    <r>
      <rPr>
        <sz val="9"/>
        <rFont val="Arial"/>
        <family val="2"/>
      </rPr>
      <t>Is  the  partnership  required  to  adjust  the  basis  of  partnership  assets  under  section  743(b)  or  734(b)  because  of  a substantial  built-in  loss  (as  defined  under  section  743(d))  or  substantial  basis  reduction  (as  defined  under  section 734(d))? If “Yes,” attach a statement showing the computation and allocation of the basis adjustment. See instructions</t>
    </r>
  </si>
  <si>
    <r>
      <rPr>
        <b/>
        <sz val="8"/>
        <rFont val="Arial"/>
        <family val="2"/>
      </rPr>
      <t>No</t>
    </r>
  </si>
  <si>
    <r>
      <rPr>
        <b/>
        <sz val="8"/>
        <rFont val="Arial"/>
        <family val="2"/>
      </rPr>
      <t>Yes</t>
    </r>
  </si>
  <si>
    <r>
      <rPr>
        <sz val="9"/>
        <rFont val="Arial"/>
        <family val="2"/>
      </rPr>
      <t>At  any  time  during  the  tax  year,  did  the  partnership  receive  a  distribution  from,  or  was  it  the  grantor  of,  or transferor  to,  a  foreign  trust?  If  “Yes,”  the  partnership  may  have  to  file  Form  3520,  Annual  Return  To  Report Transactions With Foreign Trusts and Receipt of Certain Foreign Gifts. See instructions  .    .    .    .    .    .    .    .    .</t>
    </r>
  </si>
  <si>
    <r>
      <rPr>
        <b/>
        <sz val="10"/>
        <color rgb="FFFFFFFF"/>
        <rFont val="Arial"/>
        <family val="2"/>
      </rPr>
      <t xml:space="preserve">  Schedule B       </t>
    </r>
    <r>
      <rPr>
        <b/>
        <vertAlign val="superscript"/>
        <sz val="10"/>
        <rFont val="Arial"/>
        <family val="2"/>
      </rPr>
      <t xml:space="preserve">Other Information </t>
    </r>
    <r>
      <rPr>
        <b/>
        <i/>
        <vertAlign val="superscript"/>
        <sz val="10"/>
        <rFont val="HelveticaNeue-BoldItalic"/>
        <family val="2"/>
      </rPr>
      <t>(continued)</t>
    </r>
  </si>
  <si>
    <t>Dennis</t>
  </si>
  <si>
    <t>Mac</t>
  </si>
  <si>
    <t>Tax Basis</t>
  </si>
  <si>
    <t>704(b)/FMV</t>
  </si>
  <si>
    <t>Cash</t>
  </si>
  <si>
    <t>Capital Accounts</t>
  </si>
  <si>
    <t>Liabilities</t>
  </si>
  <si>
    <t>Asset</t>
  </si>
  <si>
    <t>Liability</t>
  </si>
  <si>
    <t>Equity</t>
  </si>
  <si>
    <t>Total Assets</t>
  </si>
  <si>
    <t>Total Equity &amp; Liabilities</t>
  </si>
  <si>
    <t>Partner</t>
  </si>
  <si>
    <t>Contributions</t>
  </si>
  <si>
    <t>P</t>
  </si>
  <si>
    <t>Q</t>
  </si>
  <si>
    <t>Liablities</t>
  </si>
  <si>
    <t>Equip.</t>
  </si>
  <si>
    <t>Partner A</t>
  </si>
  <si>
    <t>Partner B</t>
  </si>
  <si>
    <t>Inventory</t>
  </si>
  <si>
    <t>Asset X</t>
  </si>
  <si>
    <t>Asset 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</si>
</sst>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4" formatCode="_(&quot;$&quot;* #,##0.00_);_(&quot;$&quot;* \(#,##0.00\);_(&quot;$&quot;* &quot;-&quot;??_);_(@_)"/>
    <numFmt numFmtId="164" formatCode="0.0%"/>
  </numFmts>
  <fonts count="137">
    <font>
      <sz val="12"/>
      <color theme="1"/>
      <name val="Calibri"/>
      <family val="2"/>
      <scheme val="minor"/>
    </font>
    <font>
      <sz val="12"/>
      <color theme="1"/>
      <name val="Calibri"/>
      <family val="2"/>
      <scheme val="minor"/>
    </font>
    <font>
      <b/>
      <sz val="12"/>
      <color theme="1"/>
      <name val="Calibri"/>
      <family val="2"/>
      <scheme val="minor"/>
    </font>
    <font>
      <sz val="14"/>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sz val="18"/>
      <color theme="1"/>
      <name val="Calibri"/>
      <family val="2"/>
      <scheme val="minor"/>
    </font>
    <font>
      <b/>
      <sz val="22"/>
      <color theme="1"/>
      <name val="Calibri"/>
      <family val="2"/>
      <scheme val="minor"/>
    </font>
    <font>
      <b/>
      <u/>
      <sz val="22"/>
      <color theme="1"/>
      <name val="Calibri"/>
      <family val="2"/>
      <scheme val="minor"/>
    </font>
    <font>
      <b/>
      <sz val="16"/>
      <color theme="1"/>
      <name val="Calibri"/>
      <family val="2"/>
      <scheme val="minor"/>
    </font>
    <font>
      <u/>
      <sz val="12"/>
      <color theme="1"/>
      <name val="Calibri (Body)"/>
    </font>
    <font>
      <sz val="11"/>
      <color rgb="FF000000"/>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b/>
      <sz val="16"/>
      <color rgb="FF000000"/>
      <name val="Calibri"/>
      <family val="2"/>
      <scheme val="minor"/>
    </font>
    <font>
      <u/>
      <sz val="11"/>
      <color theme="1"/>
      <name val="Calibri (Body)"/>
    </font>
    <font>
      <sz val="11"/>
      <color theme="1"/>
      <name val="Calibri (Body)"/>
    </font>
    <font>
      <sz val="22"/>
      <color theme="1"/>
      <name val="Calibri (Body)"/>
    </font>
    <font>
      <sz val="11"/>
      <color theme="8" tint="0.59999389629810485"/>
      <name val="Calibri"/>
      <family val="2"/>
      <scheme val="minor"/>
    </font>
    <font>
      <b/>
      <sz val="14"/>
      <color theme="1"/>
      <name val="Calibri"/>
      <family val="2"/>
      <scheme val="minor"/>
    </font>
    <font>
      <b/>
      <u/>
      <sz val="14"/>
      <color theme="1"/>
      <name val="Calibri"/>
      <family val="2"/>
      <scheme val="minor"/>
    </font>
    <font>
      <sz val="11"/>
      <name val="Calibri"/>
      <family val="2"/>
      <scheme val="minor"/>
    </font>
    <font>
      <b/>
      <sz val="22"/>
      <name val="Calibri"/>
      <family val="2"/>
      <scheme val="minor"/>
    </font>
    <font>
      <b/>
      <u/>
      <sz val="22"/>
      <name val="Calibri"/>
      <family val="2"/>
      <scheme val="minor"/>
    </font>
    <font>
      <u/>
      <sz val="11"/>
      <name val="Calibri (Body)"/>
    </font>
    <font>
      <sz val="11"/>
      <name val="Calibri (Body)"/>
    </font>
    <font>
      <b/>
      <sz val="12"/>
      <name val="Calibri"/>
      <family val="2"/>
      <scheme val="minor"/>
    </font>
    <font>
      <sz val="11"/>
      <color rgb="FFC00000"/>
      <name val="Calibri"/>
      <family val="2"/>
      <scheme val="minor"/>
    </font>
    <font>
      <i/>
      <sz val="11"/>
      <color rgb="FFC00000"/>
      <name val="Calibri"/>
      <family val="2"/>
      <scheme val="minor"/>
    </font>
    <font>
      <b/>
      <u/>
      <sz val="48"/>
      <color rgb="FF000000"/>
      <name val="Calibri"/>
      <family val="2"/>
      <scheme val="minor"/>
    </font>
    <font>
      <b/>
      <u/>
      <sz val="48"/>
      <color theme="1"/>
      <name val="Calibri"/>
      <family val="2"/>
      <scheme val="minor"/>
    </font>
    <font>
      <sz val="16"/>
      <color theme="1"/>
      <name val="Calibri"/>
      <family val="2"/>
      <scheme val="minor"/>
    </font>
    <font>
      <i/>
      <sz val="11"/>
      <name val="Calibri (Body)"/>
    </font>
    <font>
      <sz val="16"/>
      <color theme="4" tint="-0.249977111117893"/>
      <name val="Calibri"/>
      <family val="2"/>
      <scheme val="minor"/>
    </font>
    <font>
      <sz val="10"/>
      <color theme="1"/>
      <name val="HelveticaNeue"/>
    </font>
    <font>
      <sz val="12"/>
      <color rgb="FFC00000"/>
      <name val="Calibri"/>
      <family val="2"/>
      <scheme val="minor"/>
    </font>
    <font>
      <b/>
      <u/>
      <sz val="18"/>
      <color theme="1"/>
      <name val="Calibri"/>
      <family val="2"/>
      <scheme val="minor"/>
    </font>
    <font>
      <b/>
      <sz val="18"/>
      <name val="Calibri"/>
      <family val="2"/>
      <scheme val="minor"/>
    </font>
    <font>
      <sz val="8"/>
      <name val="Calibri"/>
      <family val="2"/>
      <scheme val="minor"/>
    </font>
    <font>
      <u/>
      <sz val="12"/>
      <color theme="1"/>
      <name val="Calibri"/>
      <family val="2"/>
      <scheme val="minor"/>
    </font>
    <font>
      <b/>
      <sz val="12"/>
      <color rgb="FFC00000"/>
      <name val="Calibri"/>
      <family val="2"/>
      <scheme val="minor"/>
    </font>
    <font>
      <sz val="12"/>
      <color rgb="FF7030A0"/>
      <name val="Calibri"/>
      <family val="2"/>
      <scheme val="minor"/>
    </font>
    <font>
      <sz val="12"/>
      <name val="Calibri Light"/>
      <family val="2"/>
      <scheme val="major"/>
    </font>
    <font>
      <b/>
      <sz val="22"/>
      <color rgb="FF000000"/>
      <name val="Calibri"/>
      <family val="2"/>
      <scheme val="minor"/>
    </font>
    <font>
      <b/>
      <sz val="16"/>
      <color theme="5" tint="-0.249977111117893"/>
      <name val="Calibri"/>
      <family val="2"/>
      <scheme val="minor"/>
    </font>
    <font>
      <b/>
      <sz val="11"/>
      <color theme="5" tint="-0.249977111117893"/>
      <name val="Calibri"/>
      <family val="2"/>
      <scheme val="minor"/>
    </font>
    <font>
      <sz val="12"/>
      <color rgb="FFFF0000"/>
      <name val="Calibri"/>
      <family val="2"/>
      <scheme val="minor"/>
    </font>
    <font>
      <sz val="10"/>
      <color theme="1"/>
      <name val="HelveticaWorld"/>
    </font>
    <font>
      <b/>
      <sz val="10"/>
      <color theme="1"/>
      <name val="Helvetica Neue"/>
      <family val="2"/>
    </font>
    <font>
      <sz val="10"/>
      <color theme="1"/>
      <name val="Helvetica Neue"/>
      <family val="2"/>
    </font>
    <font>
      <i/>
      <sz val="10"/>
      <color rgb="FF0049EF"/>
      <name val="Helvetica Neue"/>
      <family val="2"/>
    </font>
    <font>
      <b/>
      <i/>
      <sz val="10"/>
      <color theme="1"/>
      <name val="Helvetica Neue"/>
      <family val="2"/>
    </font>
    <font>
      <b/>
      <sz val="14"/>
      <color theme="1"/>
      <name val="Helvetica Neue"/>
      <family val="2"/>
    </font>
    <font>
      <sz val="10"/>
      <name val="Helvetica Neue"/>
      <family val="2"/>
    </font>
    <font>
      <b/>
      <sz val="12"/>
      <color theme="1"/>
      <name val="Helvetica Neue"/>
      <family val="2"/>
    </font>
    <font>
      <b/>
      <sz val="18"/>
      <color theme="1"/>
      <name val="Helvetica Neue"/>
      <family val="2"/>
    </font>
    <font>
      <b/>
      <i/>
      <sz val="12"/>
      <color theme="1"/>
      <name val="Helvetica Neue"/>
      <family val="2"/>
    </font>
    <font>
      <b/>
      <i/>
      <sz val="14"/>
      <color theme="1"/>
      <name val="HelveticaWorld"/>
    </font>
    <font>
      <u val="singleAccounting"/>
      <sz val="10"/>
      <color theme="1"/>
      <name val="Helvetica Neue"/>
      <family val="2"/>
    </font>
    <font>
      <sz val="10"/>
      <color rgb="FF000000"/>
      <name val="Times New Roman"/>
      <charset val="204"/>
    </font>
    <font>
      <b/>
      <vertAlign val="superscript"/>
      <sz val="8"/>
      <name val="Arial"/>
      <family val="2"/>
    </font>
    <font>
      <sz val="7"/>
      <name val="Arial"/>
      <family val="2"/>
    </font>
    <font>
      <vertAlign val="superscript"/>
      <sz val="7"/>
      <name val="Arial"/>
      <family val="2"/>
    </font>
    <font>
      <b/>
      <vertAlign val="superscript"/>
      <sz val="10"/>
      <name val="Arial"/>
      <family val="2"/>
    </font>
    <font>
      <vertAlign val="superscript"/>
      <sz val="5"/>
      <name val="Arial Unicode MS"/>
      <family val="2"/>
    </font>
    <font>
      <b/>
      <sz val="11"/>
      <name val="Arial"/>
      <family val="2"/>
    </font>
    <font>
      <sz val="6"/>
      <color rgb="FF000000"/>
      <name val="Times New Roman"/>
      <family val="1"/>
    </font>
    <font>
      <sz val="6"/>
      <name val="Arial"/>
      <family val="2"/>
    </font>
    <font>
      <u/>
      <sz val="6"/>
      <name val="Arial"/>
      <family val="2"/>
    </font>
    <font>
      <b/>
      <sz val="6"/>
      <name val="Arial"/>
      <family val="2"/>
    </font>
    <font>
      <b/>
      <sz val="12"/>
      <name val="Arial"/>
      <family val="2"/>
    </font>
    <font>
      <sz val="10"/>
      <color rgb="FF000000"/>
      <name val="Times New Roman"/>
      <family val="1"/>
    </font>
    <font>
      <b/>
      <sz val="9"/>
      <color rgb="FF000000"/>
      <name val="Arial"/>
      <family val="2"/>
    </font>
    <font>
      <sz val="9"/>
      <name val="Arial"/>
      <family val="2"/>
    </font>
    <font>
      <b/>
      <sz val="9"/>
      <name val="Arial"/>
      <family val="2"/>
    </font>
    <font>
      <i/>
      <sz val="9"/>
      <name val="Arial"/>
      <family val="2"/>
    </font>
    <font>
      <b/>
      <sz val="10"/>
      <name val="Arial"/>
      <family val="2"/>
    </font>
    <font>
      <vertAlign val="superscript"/>
      <sz val="6.5"/>
      <name val="Arial"/>
      <family val="2"/>
    </font>
    <font>
      <b/>
      <sz val="8.5"/>
      <name val="Arial"/>
      <family val="2"/>
    </font>
    <font>
      <i/>
      <sz val="8.5"/>
      <name val="Arial"/>
      <family val="2"/>
    </font>
    <font>
      <b/>
      <i/>
      <sz val="8.5"/>
      <name val="HelveticaNeue-BoldItalic"/>
      <family val="2"/>
    </font>
    <font>
      <b/>
      <sz val="8"/>
      <name val="Arial"/>
      <family val="2"/>
    </font>
    <font>
      <sz val="8"/>
      <name val="Arial"/>
      <family val="2"/>
    </font>
    <font>
      <sz val="6"/>
      <name val="Arial Unicode MS"/>
      <family val="2"/>
    </font>
    <font>
      <sz val="10"/>
      <name val="Times New Roman"/>
      <family val="1"/>
    </font>
    <font>
      <vertAlign val="superscript"/>
      <sz val="8"/>
      <name val="Arial"/>
      <family val="2"/>
    </font>
    <font>
      <vertAlign val="superscript"/>
      <sz val="6"/>
      <name val="Arial Unicode MS"/>
      <family val="2"/>
    </font>
    <font>
      <u/>
      <vertAlign val="superscript"/>
      <sz val="6"/>
      <name val="Arial Unicode MS"/>
      <family val="2"/>
    </font>
    <font>
      <b/>
      <sz val="7"/>
      <name val="Arial"/>
      <family val="2"/>
    </font>
    <font>
      <b/>
      <sz val="6.5"/>
      <name val="Arial"/>
      <family val="2"/>
    </font>
    <font>
      <sz val="6.5"/>
      <name val="Arial"/>
      <family val="2"/>
    </font>
    <font>
      <b/>
      <sz val="20"/>
      <color rgb="FF000000"/>
      <name val="Arial"/>
      <family val="2"/>
    </font>
    <font>
      <b/>
      <sz val="14"/>
      <name val="Arial"/>
      <family val="2"/>
    </font>
    <font>
      <b/>
      <u/>
      <sz val="7"/>
      <name val="Arial"/>
      <family val="2"/>
    </font>
    <font>
      <b/>
      <vertAlign val="subscript"/>
      <sz val="7"/>
      <name val="Arial"/>
      <family val="2"/>
    </font>
    <font>
      <b/>
      <i/>
      <sz val="8"/>
      <name val="HelveticaNeue-BoldItalic"/>
      <family val="2"/>
    </font>
    <font>
      <sz val="10"/>
      <name val="Arial"/>
      <family val="2"/>
    </font>
    <font>
      <b/>
      <sz val="24"/>
      <name val="Arial"/>
      <family val="2"/>
    </font>
    <font>
      <sz val="8.5"/>
      <name val="Arial"/>
      <family val="2"/>
    </font>
    <font>
      <b/>
      <sz val="10"/>
      <name val="Times New Roman"/>
      <family val="1"/>
    </font>
    <font>
      <u/>
      <sz val="10"/>
      <name val="Times New Roman"/>
      <family val="1"/>
    </font>
    <font>
      <b/>
      <sz val="10"/>
      <color rgb="FF000000"/>
      <name val="Times New Roman"/>
      <family val="1"/>
    </font>
    <font>
      <vertAlign val="superscript"/>
      <sz val="10"/>
      <name val="Times New Roman"/>
      <family val="1"/>
    </font>
    <font>
      <i/>
      <sz val="10"/>
      <name val="Times New Roman"/>
      <family val="1"/>
    </font>
    <font>
      <b/>
      <sz val="10"/>
      <color rgb="FFFFFFFF"/>
      <name val="Times New Roman"/>
      <family val="1"/>
    </font>
    <font>
      <u/>
      <sz val="9"/>
      <name val="Arial"/>
      <family val="2"/>
    </font>
    <font>
      <vertAlign val="superscript"/>
      <sz val="7"/>
      <name val="Arial Unicode MS"/>
      <family val="2"/>
    </font>
    <font>
      <vertAlign val="superscript"/>
      <sz val="8"/>
      <name val="Arial Unicode MS"/>
      <family val="2"/>
    </font>
    <font>
      <vertAlign val="superscript"/>
      <sz val="9"/>
      <name val="Arial"/>
      <family val="2"/>
    </font>
    <font>
      <b/>
      <vertAlign val="superscript"/>
      <sz val="9"/>
      <name val="Arial"/>
      <family val="2"/>
    </font>
    <font>
      <b/>
      <sz val="14"/>
      <color rgb="FFFFFFFF"/>
      <name val="Arial"/>
      <family val="2"/>
    </font>
    <font>
      <u/>
      <sz val="8"/>
      <name val="Arial"/>
      <family val="2"/>
    </font>
    <font>
      <sz val="7"/>
      <color rgb="FF231F20"/>
      <name val="Helvetica"/>
      <family val="2"/>
    </font>
    <font>
      <b/>
      <sz val="7"/>
      <color rgb="FF231F20"/>
      <name val="Helvetica"/>
      <family val="2"/>
    </font>
    <font>
      <b/>
      <sz val="7"/>
      <color rgb="FF2C2728"/>
      <name val="Helvetica"/>
      <family val="2"/>
    </font>
    <font>
      <sz val="7"/>
      <color rgb="FF000000"/>
      <name val="Helvetica"/>
      <family val="2"/>
    </font>
    <font>
      <b/>
      <sz val="7"/>
      <name val="Helvetica"/>
      <family val="2"/>
    </font>
    <font>
      <sz val="7"/>
      <color rgb="FF2C2728"/>
      <name val="Helvetica"/>
      <family val="2"/>
    </font>
    <font>
      <b/>
      <sz val="10"/>
      <color rgb="FF231F20"/>
      <name val="Helvetica"/>
      <family val="2"/>
    </font>
    <font>
      <sz val="6"/>
      <color rgb="FF231F20"/>
      <name val="Helvetica"/>
      <family val="2"/>
    </font>
    <font>
      <sz val="6.5"/>
      <color rgb="FF000000"/>
      <name val="Times New Roman"/>
      <family val="1"/>
    </font>
    <font>
      <b/>
      <sz val="6.5"/>
      <color rgb="FF231F20"/>
      <name val="Helvetica"/>
      <family val="2"/>
    </font>
    <font>
      <sz val="6.5"/>
      <color rgb="FF231F20"/>
      <name val="Helvetica"/>
      <family val="2"/>
    </font>
    <font>
      <u/>
      <sz val="6.5"/>
      <color rgb="FF231F20"/>
      <name val="Times New Roman"/>
      <family val="1"/>
    </font>
    <font>
      <i/>
      <u/>
      <sz val="6.5"/>
      <color rgb="FF0056A2"/>
      <name val="Helvetica Neue"/>
      <family val="2"/>
    </font>
    <font>
      <b/>
      <sz val="10"/>
      <name val="Helvetica"/>
      <family val="2"/>
    </font>
    <font>
      <b/>
      <sz val="6"/>
      <color rgb="FF231F20"/>
      <name val="Helvetica"/>
      <family val="2"/>
    </font>
    <font>
      <b/>
      <sz val="10"/>
      <color rgb="FFFFFFFF"/>
      <name val="Arial"/>
      <family val="2"/>
    </font>
    <font>
      <b/>
      <i/>
      <vertAlign val="superscript"/>
      <sz val="10"/>
      <name val="HelveticaNeue-BoldItalic"/>
      <family val="2"/>
    </font>
    <font>
      <sz val="10"/>
      <color theme="1"/>
      <name val="Calibri"/>
      <family val="2"/>
      <scheme val="minor"/>
    </font>
    <font>
      <b/>
      <sz val="10"/>
      <color theme="1"/>
      <name val="Garamond"/>
      <family val="1"/>
    </font>
    <font>
      <sz val="10"/>
      <color theme="1"/>
      <name val="Garamond"/>
      <family val="1"/>
    </font>
    <font>
      <b/>
      <sz val="10"/>
      <color theme="1"/>
      <name val="Calibri"/>
      <family val="2"/>
      <scheme val="minor"/>
    </font>
    <font>
      <b/>
      <sz val="11"/>
      <color theme="1"/>
      <name val="Garamond"/>
      <family val="1"/>
    </font>
    <font>
      <sz val="11"/>
      <color theme="1"/>
      <name val="Garamond"/>
      <family val="1"/>
    </font>
  </fonts>
  <fills count="33">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rgb="FFFFC7CE"/>
        <bgColor indexed="64"/>
      </patternFill>
    </fill>
    <fill>
      <patternFill patternType="solid">
        <fgColor theme="7"/>
        <bgColor indexed="64"/>
      </patternFill>
    </fill>
    <fill>
      <patternFill patternType="solid">
        <fgColor rgb="FFBFBFBF"/>
        <bgColor indexed="64"/>
      </patternFill>
    </fill>
    <fill>
      <patternFill patternType="solid">
        <fgColor theme="7" tint="0.59999389629810485"/>
        <bgColor indexed="64"/>
      </patternFill>
    </fill>
    <fill>
      <patternFill patternType="solid">
        <fgColor theme="1" tint="0.249977111117893"/>
        <bgColor indexed="64"/>
      </patternFill>
    </fill>
    <fill>
      <patternFill patternType="solid">
        <fgColor theme="1" tint="0.499984740745262"/>
        <bgColor indexed="64"/>
      </patternFill>
    </fill>
    <fill>
      <patternFill patternType="solid">
        <fgColor theme="4" tint="0.39997558519241921"/>
        <bgColor indexed="64"/>
      </patternFill>
    </fill>
    <fill>
      <patternFill patternType="solid">
        <fgColor theme="4" tint="0.59996337778862885"/>
        <bgColor indexed="64"/>
      </patternFill>
    </fill>
    <fill>
      <patternFill patternType="solid">
        <fgColor theme="9" tint="0.59996337778862885"/>
        <bgColor indexed="64"/>
      </patternFill>
    </fill>
    <fill>
      <patternFill patternType="solid">
        <fgColor theme="7" tint="0.59996337778862885"/>
        <bgColor indexed="64"/>
      </patternFill>
    </fill>
    <fill>
      <patternFill patternType="solid">
        <fgColor theme="5" tint="0.59996337778862885"/>
        <bgColor indexed="64"/>
      </patternFill>
    </fill>
    <fill>
      <patternFill patternType="solid">
        <fgColor theme="5" tint="0.59999389629810485"/>
        <bgColor indexed="64"/>
      </patternFill>
    </fill>
    <fill>
      <patternFill patternType="solid">
        <fgColor rgb="FFE5CEFB"/>
        <bgColor indexed="64"/>
      </patternFill>
    </fill>
    <fill>
      <patternFill patternType="solid">
        <fgColor theme="2"/>
        <bgColor indexed="64"/>
      </patternFill>
    </fill>
    <fill>
      <patternFill patternType="solid">
        <fgColor rgb="FFFF0000"/>
        <bgColor indexed="64"/>
      </patternFill>
    </fill>
    <fill>
      <patternFill patternType="solid">
        <fgColor theme="8" tint="-0.249977111117893"/>
        <bgColor indexed="64"/>
      </patternFill>
    </fill>
    <fill>
      <patternFill patternType="solid">
        <fgColor theme="4" tint="0.79998168889431442"/>
        <bgColor indexed="64"/>
      </patternFill>
    </fill>
    <fill>
      <patternFill patternType="solid">
        <fgColor theme="6"/>
        <bgColor indexed="64"/>
      </patternFill>
    </fill>
    <fill>
      <patternFill patternType="solid">
        <fgColor rgb="FFC00000"/>
        <bgColor indexed="64"/>
      </patternFill>
    </fill>
    <fill>
      <patternFill patternType="solid">
        <fgColor theme="3" tint="0.79998168889431442"/>
        <bgColor indexed="64"/>
      </patternFill>
    </fill>
    <fill>
      <patternFill patternType="solid">
        <fgColor rgb="FFC0C0C0"/>
      </patternFill>
    </fill>
    <fill>
      <patternFill patternType="solid">
        <fgColor rgb="FF000000"/>
      </patternFill>
    </fill>
    <fill>
      <patternFill patternType="solid">
        <fgColor rgb="FFC0C0C0"/>
        <bgColor rgb="FF000000"/>
      </patternFill>
    </fill>
    <fill>
      <patternFill patternType="solid">
        <fgColor theme="8" tint="0.79998168889431442"/>
        <bgColor indexed="64"/>
      </patternFill>
    </fill>
    <fill>
      <patternFill patternType="solid">
        <fgColor rgb="FFF68B3E"/>
        <bgColor indexed="64"/>
      </patternFill>
    </fill>
    <fill>
      <patternFill patternType="solid">
        <fgColor theme="8" tint="0.39997558519241921"/>
        <bgColor indexed="64"/>
      </patternFill>
    </fill>
    <fill>
      <patternFill patternType="solid">
        <fgColor rgb="FFC6D9F1"/>
        <bgColor indexed="64"/>
      </patternFill>
    </fill>
    <fill>
      <patternFill patternType="solid">
        <fgColor rgb="FFF79646"/>
        <bgColor indexed="64"/>
      </patternFill>
    </fill>
  </fills>
  <borders count="125">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bottom style="medium">
        <color auto="1"/>
      </bottom>
      <diagonal/>
    </border>
    <border>
      <left style="medium">
        <color auto="1"/>
      </left>
      <right/>
      <top style="thin">
        <color auto="1"/>
      </top>
      <bottom style="medium">
        <color auto="1"/>
      </bottom>
      <diagonal/>
    </border>
    <border>
      <left style="medium">
        <color auto="1"/>
      </left>
      <right/>
      <top style="medium">
        <color auto="1"/>
      </top>
      <bottom style="thin">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top style="thin">
        <color auto="1"/>
      </top>
      <bottom style="thin">
        <color auto="1"/>
      </bottom>
      <diagonal/>
    </border>
    <border>
      <left style="medium">
        <color auto="1"/>
      </left>
      <right/>
      <top style="medium">
        <color auto="1"/>
      </top>
      <bottom style="medium">
        <color auto="1"/>
      </bottom>
      <diagonal/>
    </border>
    <border>
      <left/>
      <right style="medium">
        <color auto="1"/>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thin">
        <color auto="1"/>
      </top>
      <bottom/>
      <diagonal/>
    </border>
    <border>
      <left style="medium">
        <color auto="1"/>
      </left>
      <right/>
      <top style="thin">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right style="thin">
        <color auto="1"/>
      </right>
      <top style="medium">
        <color auto="1"/>
      </top>
      <bottom style="medium">
        <color auto="1"/>
      </bottom>
      <diagonal/>
    </border>
    <border>
      <left/>
      <right style="thin">
        <color auto="1"/>
      </right>
      <top/>
      <bottom style="thin">
        <color auto="1"/>
      </bottom>
      <diagonal/>
    </border>
    <border>
      <left style="medium">
        <color auto="1"/>
      </left>
      <right style="medium">
        <color auto="1"/>
      </right>
      <top/>
      <bottom style="thin">
        <color auto="1"/>
      </bottom>
      <diagonal/>
    </border>
    <border>
      <left style="thin">
        <color auto="1"/>
      </left>
      <right/>
      <top style="medium">
        <color auto="1"/>
      </top>
      <bottom style="medium">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top style="thin">
        <color auto="1"/>
      </top>
      <bottom style="thin">
        <color auto="1"/>
      </bottom>
      <diagonal/>
    </border>
    <border>
      <left/>
      <right/>
      <top style="thin">
        <color auto="1"/>
      </top>
      <bottom style="medium">
        <color auto="1"/>
      </bottom>
      <diagonal/>
    </border>
    <border>
      <left/>
      <right style="medium">
        <color auto="1"/>
      </right>
      <top style="thin">
        <color auto="1"/>
      </top>
      <bottom style="thin">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right style="medium">
        <color auto="1"/>
      </right>
      <top/>
      <bottom style="thin">
        <color auto="1"/>
      </bottom>
      <diagonal/>
    </border>
    <border>
      <left/>
      <right style="thin">
        <color auto="1"/>
      </right>
      <top style="medium">
        <color auto="1"/>
      </top>
      <bottom/>
      <diagonal/>
    </border>
    <border>
      <left style="medium">
        <color auto="1"/>
      </left>
      <right style="thin">
        <color auto="1"/>
      </right>
      <top/>
      <bottom style="medium">
        <color auto="1"/>
      </bottom>
      <diagonal/>
    </border>
    <border>
      <left style="thin">
        <color auto="1"/>
      </left>
      <right/>
      <top/>
      <bottom style="medium">
        <color auto="1"/>
      </bottom>
      <diagonal/>
    </border>
    <border>
      <left/>
      <right style="thin">
        <color auto="1"/>
      </right>
      <top/>
      <bottom style="medium">
        <color auto="1"/>
      </bottom>
      <diagonal/>
    </border>
    <border>
      <left style="thin">
        <color auto="1"/>
      </left>
      <right/>
      <top/>
      <bottom/>
      <diagonal/>
    </border>
    <border>
      <left/>
      <right style="medium">
        <color auto="1"/>
      </right>
      <top style="medium">
        <color auto="1"/>
      </top>
      <bottom style="thin">
        <color auto="1"/>
      </bottom>
      <diagonal/>
    </border>
    <border>
      <left/>
      <right/>
      <top style="thin">
        <color auto="1"/>
      </top>
      <bottom/>
      <diagonal/>
    </border>
    <border>
      <left/>
      <right style="medium">
        <color auto="1"/>
      </right>
      <top style="thin">
        <color auto="1"/>
      </top>
      <bottom/>
      <diagonal/>
    </border>
    <border>
      <left style="medium">
        <color auto="1"/>
      </left>
      <right style="medium">
        <color auto="1"/>
      </right>
      <top style="thin">
        <color auto="1"/>
      </top>
      <bottom/>
      <diagonal/>
    </border>
    <border>
      <left/>
      <right/>
      <top/>
      <bottom style="thin">
        <color auto="1"/>
      </bottom>
      <diagonal/>
    </border>
    <border>
      <left/>
      <right/>
      <top style="medium">
        <color auto="1"/>
      </top>
      <bottom style="thin">
        <color auto="1"/>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auto="1"/>
      </left>
      <right/>
      <top style="thin">
        <color rgb="FF000000"/>
      </top>
      <bottom style="thin">
        <color rgb="FF000000"/>
      </bottom>
      <diagonal/>
    </border>
    <border>
      <left/>
      <right style="medium">
        <color auto="1"/>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medium">
        <color auto="1"/>
      </left>
      <right/>
      <top/>
      <bottom style="thin">
        <color rgb="FF000000"/>
      </bottom>
      <diagonal/>
    </border>
    <border>
      <left/>
      <right style="thin">
        <color rgb="FF000000"/>
      </right>
      <top/>
      <bottom/>
      <diagonal/>
    </border>
    <border>
      <left/>
      <right style="thin">
        <color rgb="FF000000"/>
      </right>
      <top style="thin">
        <color rgb="FF000000"/>
      </top>
      <bottom/>
      <diagonal/>
    </border>
    <border>
      <left style="medium">
        <color auto="1"/>
      </left>
      <right/>
      <top style="thin">
        <color rgb="FF000000"/>
      </top>
      <bottom/>
      <diagonal/>
    </border>
    <border>
      <left style="thin">
        <color rgb="FF000000"/>
      </left>
      <right style="medium">
        <color auto="1"/>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bottom style="thin">
        <color rgb="FF000000"/>
      </bottom>
      <diagonal/>
    </border>
    <border>
      <left style="medium">
        <color auto="1"/>
      </left>
      <right style="thin">
        <color rgb="FF000000"/>
      </right>
      <top/>
      <bottom style="thin">
        <color rgb="FF000000"/>
      </bottom>
      <diagonal/>
    </border>
    <border>
      <left style="thin">
        <color rgb="FF000000"/>
      </left>
      <right/>
      <top/>
      <bottom/>
      <diagonal/>
    </border>
    <border>
      <left style="medium">
        <color auto="1"/>
      </left>
      <right style="thin">
        <color rgb="FF000000"/>
      </right>
      <top/>
      <bottom/>
      <diagonal/>
    </border>
    <border>
      <left style="thin">
        <color rgb="FF000000"/>
      </left>
      <right style="medium">
        <color auto="1"/>
      </right>
      <top/>
      <bottom style="thin">
        <color rgb="FF000000"/>
      </bottom>
      <diagonal/>
    </border>
    <border>
      <left style="thin">
        <color rgb="FF000000"/>
      </left>
      <right style="medium">
        <color auto="1"/>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top style="thin">
        <color rgb="FF000000"/>
      </top>
      <bottom/>
      <diagonal/>
    </border>
    <border>
      <left style="medium">
        <color auto="1"/>
      </left>
      <right style="thin">
        <color rgb="FF000000"/>
      </right>
      <top style="thin">
        <color rgb="FF000000"/>
      </top>
      <bottom/>
      <diagonal/>
    </border>
    <border>
      <left style="thin">
        <color rgb="FF000000"/>
      </left>
      <right style="medium">
        <color auto="1"/>
      </right>
      <top/>
      <bottom/>
      <diagonal/>
    </border>
    <border>
      <left style="thin">
        <color rgb="FF000000"/>
      </left>
      <right style="thin">
        <color rgb="FF000000"/>
      </right>
      <top style="thin">
        <color rgb="FF000000"/>
      </top>
      <bottom/>
      <diagonal/>
    </border>
    <border>
      <left/>
      <right style="medium">
        <color auto="1"/>
      </right>
      <top style="thin">
        <color auto="1"/>
      </top>
      <bottom style="thin">
        <color rgb="FF000000"/>
      </bottom>
      <diagonal/>
    </border>
    <border>
      <left/>
      <right/>
      <top style="thin">
        <color auto="1"/>
      </top>
      <bottom style="thin">
        <color rgb="FF000000"/>
      </bottom>
      <diagonal/>
    </border>
    <border>
      <left style="medium">
        <color auto="1"/>
      </left>
      <right/>
      <top style="thin">
        <color auto="1"/>
      </top>
      <bottom style="thin">
        <color rgb="FF000000"/>
      </bottom>
      <diagonal/>
    </border>
    <border>
      <left/>
      <right style="medium">
        <color auto="1"/>
      </right>
      <top style="thin">
        <color rgb="FF000000"/>
      </top>
      <bottom/>
      <diagonal/>
    </border>
    <border>
      <left/>
      <right style="medium">
        <color auto="1"/>
      </right>
      <top style="medium">
        <color auto="1"/>
      </top>
      <bottom style="thin">
        <color rgb="FF000000"/>
      </bottom>
      <diagonal/>
    </border>
    <border>
      <left/>
      <right/>
      <top style="medium">
        <color auto="1"/>
      </top>
      <bottom style="thin">
        <color rgb="FF000000"/>
      </bottom>
      <diagonal/>
    </border>
    <border>
      <left style="thin">
        <color rgb="FF000000"/>
      </left>
      <right/>
      <top style="medium">
        <color auto="1"/>
      </top>
      <bottom style="thin">
        <color rgb="FF000000"/>
      </bottom>
      <diagonal/>
    </border>
    <border>
      <left/>
      <right style="thin">
        <color rgb="FF000000"/>
      </right>
      <top style="medium">
        <color auto="1"/>
      </top>
      <bottom/>
      <diagonal/>
    </border>
    <border>
      <left style="thin">
        <color rgb="FF000000"/>
      </left>
      <right/>
      <top style="medium">
        <color auto="1"/>
      </top>
      <bottom/>
      <diagonal/>
    </border>
    <border>
      <left/>
      <right style="medium">
        <color auto="1"/>
      </right>
      <top style="thin">
        <color rgb="FF000000"/>
      </top>
      <bottom style="medium">
        <color auto="1"/>
      </bottom>
      <diagonal/>
    </border>
    <border>
      <left style="thin">
        <color rgb="FF000000"/>
      </left>
      <right/>
      <top style="thin">
        <color rgb="FF000000"/>
      </top>
      <bottom style="medium">
        <color auto="1"/>
      </bottom>
      <diagonal/>
    </border>
    <border>
      <left/>
      <right style="thin">
        <color rgb="FF000000"/>
      </right>
      <top style="thin">
        <color rgb="FF000000"/>
      </top>
      <bottom style="medium">
        <color auto="1"/>
      </bottom>
      <diagonal/>
    </border>
    <border>
      <left/>
      <right/>
      <top style="thin">
        <color rgb="FF000000"/>
      </top>
      <bottom style="medium">
        <color auto="1"/>
      </bottom>
      <diagonal/>
    </border>
    <border>
      <left style="thin">
        <color rgb="FF000000"/>
      </left>
      <right style="thin">
        <color rgb="FF000000"/>
      </right>
      <top style="thin">
        <color rgb="FF000000"/>
      </top>
      <bottom style="medium">
        <color auto="1"/>
      </bottom>
      <diagonal/>
    </border>
    <border>
      <left/>
      <right style="thin">
        <color rgb="FF000000"/>
      </right>
      <top/>
      <bottom style="medium">
        <color auto="1"/>
      </bottom>
      <diagonal/>
    </border>
    <border>
      <left style="thin">
        <color rgb="FF000000"/>
      </left>
      <right style="thin">
        <color rgb="FF000000"/>
      </right>
      <top/>
      <bottom/>
      <diagonal/>
    </border>
    <border>
      <left/>
      <right style="thin">
        <color rgb="FF000000"/>
      </right>
      <top style="medium">
        <color auto="1"/>
      </top>
      <bottom style="thin">
        <color rgb="FF000000"/>
      </bottom>
      <diagonal/>
    </border>
    <border>
      <left style="medium">
        <color auto="1"/>
      </left>
      <right/>
      <top style="medium">
        <color auto="1"/>
      </top>
      <bottom style="thin">
        <color rgb="FF000000"/>
      </bottom>
      <diagonal/>
    </border>
    <border>
      <left style="thin">
        <color rgb="FF000000"/>
      </left>
      <right/>
      <top style="thin">
        <color auto="1"/>
      </top>
      <bottom style="thin">
        <color rgb="FF000000"/>
      </bottom>
      <diagonal/>
    </border>
    <border>
      <left style="medium">
        <color auto="1"/>
      </left>
      <right style="thin">
        <color rgb="FF000000"/>
      </right>
      <top style="thin">
        <color rgb="FF000000"/>
      </top>
      <bottom style="thin">
        <color rgb="FF000000"/>
      </bottom>
      <diagonal/>
    </border>
    <border>
      <left style="thin">
        <color rgb="FF000000"/>
      </left>
      <right/>
      <top/>
      <bottom style="medium">
        <color auto="1"/>
      </bottom>
      <diagonal/>
    </border>
    <border>
      <left/>
      <right style="medium">
        <color auto="1"/>
      </right>
      <top/>
      <bottom style="thin">
        <color rgb="FF000000"/>
      </bottom>
      <diagonal/>
    </border>
    <border>
      <left style="medium">
        <color auto="1"/>
      </left>
      <right style="thin">
        <color auto="1"/>
      </right>
      <top/>
      <bottom/>
      <diagonal/>
    </border>
    <border>
      <left style="thin">
        <color auto="1"/>
      </left>
      <right style="thin">
        <color auto="1"/>
      </right>
      <top/>
      <bottom/>
      <diagonal/>
    </border>
    <border>
      <left style="medium">
        <color indexed="64"/>
      </left>
      <right style="medium">
        <color indexed="64"/>
      </right>
      <top/>
      <bottom/>
      <diagonal/>
    </border>
  </borders>
  <cellStyleXfs count="113">
    <xf numFmtId="0" fontId="0" fillId="0" borderId="0"/>
    <xf numFmtId="44"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1" fillId="0" borderId="0"/>
    <xf numFmtId="44" fontId="73" fillId="0" borderId="0" applyFont="0" applyFill="0" applyBorder="0" applyAlignment="0" applyProtection="0"/>
  </cellStyleXfs>
  <cellXfs count="2517">
    <xf numFmtId="0" fontId="0" fillId="0" borderId="0" xfId="0"/>
    <xf numFmtId="0" fontId="0" fillId="0" borderId="0" xfId="0" applyAlignment="1">
      <alignment vertical="center" wrapText="1"/>
    </xf>
    <xf numFmtId="0" fontId="0" fillId="0" borderId="0" xfId="0"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0" fillId="0" borderId="0" xfId="0" applyAlignment="1">
      <alignment horizontal="center" vertical="center"/>
    </xf>
    <xf numFmtId="0" fontId="3" fillId="0" borderId="0" xfId="0" applyFont="1" applyAlignment="1">
      <alignment vertical="center" wrapText="1"/>
    </xf>
    <xf numFmtId="0" fontId="3" fillId="0" borderId="0" xfId="0" applyFont="1" applyAlignment="1">
      <alignment vertical="center"/>
    </xf>
    <xf numFmtId="44" fontId="3" fillId="2" borderId="3" xfId="1" applyFont="1" applyFill="1" applyBorder="1" applyAlignment="1">
      <alignment vertical="center"/>
    </xf>
    <xf numFmtId="44" fontId="3" fillId="0" borderId="4" xfId="1" applyFont="1" applyBorder="1" applyAlignment="1">
      <alignment vertical="center"/>
    </xf>
    <xf numFmtId="44" fontId="3" fillId="0" borderId="5" xfId="1" applyFont="1" applyBorder="1" applyAlignment="1">
      <alignment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44" fontId="0" fillId="0" borderId="9" xfId="1" applyFont="1" applyBorder="1" applyAlignment="1">
      <alignment vertical="center"/>
    </xf>
    <xf numFmtId="44" fontId="0" fillId="0" borderId="10" xfId="1" applyFont="1" applyBorder="1" applyAlignment="1">
      <alignment vertical="center"/>
    </xf>
    <xf numFmtId="44" fontId="0" fillId="0" borderId="11" xfId="1" applyFont="1" applyBorder="1" applyAlignment="1">
      <alignment vertical="center"/>
    </xf>
    <xf numFmtId="44" fontId="0" fillId="0" borderId="12" xfId="1" applyFont="1" applyBorder="1" applyAlignment="1">
      <alignment vertical="center"/>
    </xf>
    <xf numFmtId="44" fontId="0" fillId="0" borderId="1" xfId="1" applyFont="1" applyBorder="1" applyAlignment="1">
      <alignment vertical="center"/>
    </xf>
    <xf numFmtId="44" fontId="0" fillId="0" borderId="13" xfId="1" applyFont="1" applyBorder="1" applyAlignment="1">
      <alignment vertical="center"/>
    </xf>
    <xf numFmtId="44" fontId="0" fillId="0" borderId="14" xfId="1" applyFont="1" applyBorder="1" applyAlignment="1">
      <alignment vertical="center"/>
    </xf>
    <xf numFmtId="44" fontId="0" fillId="0" borderId="15" xfId="1" applyFont="1" applyBorder="1" applyAlignment="1">
      <alignment vertical="center"/>
    </xf>
    <xf numFmtId="44" fontId="0" fillId="0" borderId="16" xfId="1" applyFont="1" applyBorder="1" applyAlignment="1">
      <alignment vertical="center"/>
    </xf>
    <xf numFmtId="44" fontId="0" fillId="0" borderId="0" xfId="1" applyFont="1" applyBorder="1" applyAlignment="1"/>
    <xf numFmtId="0" fontId="0" fillId="0" borderId="0" xfId="0" applyBorder="1" applyAlignment="1">
      <alignment horizontal="center" vertical="center"/>
    </xf>
    <xf numFmtId="0" fontId="2" fillId="0" borderId="0" xfId="0" applyFont="1" applyBorder="1" applyAlignment="1">
      <alignment vertical="center" wrapText="1"/>
    </xf>
    <xf numFmtId="44" fontId="0" fillId="4" borderId="1" xfId="1" applyFont="1" applyFill="1" applyBorder="1" applyAlignment="1"/>
    <xf numFmtId="0" fontId="2" fillId="0" borderId="0" xfId="0" applyFont="1" applyBorder="1" applyAlignment="1">
      <alignment horizontal="center" vertical="center" wrapText="1"/>
    </xf>
    <xf numFmtId="0" fontId="0" fillId="0" borderId="0" xfId="0" applyFont="1" applyAlignment="1">
      <alignment vertical="center"/>
    </xf>
    <xf numFmtId="0" fontId="0" fillId="0" borderId="0" xfId="0" applyAlignment="1">
      <alignment wrapText="1"/>
    </xf>
    <xf numFmtId="0" fontId="0" fillId="0" borderId="0" xfId="0" applyAlignment="1">
      <alignment horizontal="center"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Alignment="1">
      <alignment wrapText="1"/>
    </xf>
    <xf numFmtId="0" fontId="2" fillId="0" borderId="0" xfId="0" applyFont="1" applyAlignment="1">
      <alignment vertical="center" wrapText="1"/>
    </xf>
    <xf numFmtId="0" fontId="7" fillId="0" borderId="0" xfId="0" applyFont="1" applyAlignment="1">
      <alignment wrapText="1"/>
    </xf>
    <xf numFmtId="0" fontId="7" fillId="0" borderId="0" xfId="0" applyFont="1" applyAlignment="1">
      <alignment horizontal="left" wrapText="1"/>
    </xf>
    <xf numFmtId="0" fontId="0" fillId="0" borderId="0" xfId="0" applyFill="1" applyBorder="1" applyAlignment="1">
      <alignment wrapText="1"/>
    </xf>
    <xf numFmtId="0" fontId="0" fillId="0" borderId="0" xfId="2" applyNumberFormat="1" applyFont="1" applyFill="1" applyBorder="1" applyAlignment="1">
      <alignment wrapText="1"/>
    </xf>
    <xf numFmtId="0" fontId="2" fillId="0" borderId="0" xfId="0" applyFont="1" applyFill="1" applyBorder="1" applyAlignment="1">
      <alignment vertical="center" wrapText="1"/>
    </xf>
    <xf numFmtId="0" fontId="0" fillId="0" borderId="42" xfId="0" applyFill="1" applyBorder="1" applyAlignment="1">
      <alignment horizontal="center" vertical="center" wrapText="1"/>
    </xf>
    <xf numFmtId="0" fontId="0" fillId="0" borderId="4" xfId="0" applyFill="1" applyBorder="1" applyAlignment="1">
      <alignment horizontal="center" wrapText="1"/>
    </xf>
    <xf numFmtId="0" fontId="0" fillId="0" borderId="5" xfId="0" applyFill="1" applyBorder="1" applyAlignment="1">
      <alignment horizontal="center" wrapText="1"/>
    </xf>
    <xf numFmtId="0" fontId="2" fillId="0" borderId="2" xfId="0" applyFont="1" applyFill="1" applyBorder="1" applyAlignment="1">
      <alignment horizontal="center" vertical="center" wrapText="1"/>
    </xf>
    <xf numFmtId="0" fontId="0" fillId="0" borderId="51" xfId="0" applyFill="1" applyBorder="1" applyAlignment="1">
      <alignment horizontal="center" wrapText="1"/>
    </xf>
    <xf numFmtId="0" fontId="9" fillId="0" borderId="0" xfId="0" applyFont="1" applyAlignment="1">
      <alignment horizontal="left" vertical="center"/>
    </xf>
    <xf numFmtId="0" fontId="12" fillId="0" borderId="0" xfId="0" applyFont="1" applyFill="1" applyBorder="1" applyAlignment="1">
      <alignment vertical="top" wrapText="1"/>
    </xf>
    <xf numFmtId="0" fontId="12" fillId="0" borderId="0" xfId="0" applyFont="1" applyFill="1" applyBorder="1" applyAlignment="1">
      <alignment horizontal="center" vertical="top" wrapText="1"/>
    </xf>
    <xf numFmtId="0" fontId="12" fillId="0" borderId="0" xfId="0" applyFont="1" applyFill="1" applyBorder="1" applyAlignment="1">
      <alignment horizontal="left" vertical="top" wrapText="1"/>
    </xf>
    <xf numFmtId="0" fontId="13" fillId="0" borderId="0" xfId="0" applyFont="1" applyAlignment="1">
      <alignment vertical="top"/>
    </xf>
    <xf numFmtId="0" fontId="13" fillId="0" borderId="0" xfId="0" applyFont="1" applyAlignment="1">
      <alignment vertical="top" wrapText="1"/>
    </xf>
    <xf numFmtId="0" fontId="13" fillId="0" borderId="0" xfId="0" applyFont="1"/>
    <xf numFmtId="0" fontId="14" fillId="0" borderId="0" xfId="0" applyFont="1" applyAlignment="1">
      <alignment horizontal="center" vertical="center"/>
    </xf>
    <xf numFmtId="0" fontId="13" fillId="0" borderId="0" xfId="0" applyFont="1" applyAlignment="1"/>
    <xf numFmtId="0" fontId="13" fillId="0" borderId="0" xfId="0" applyFont="1" applyAlignment="1">
      <alignment vertical="center"/>
    </xf>
    <xf numFmtId="0" fontId="13" fillId="0" borderId="0" xfId="0" applyFont="1" applyBorder="1" applyAlignment="1">
      <alignment horizontal="center" vertical="center" wrapText="1"/>
    </xf>
    <xf numFmtId="0" fontId="15" fillId="0" borderId="0" xfId="0" applyFont="1" applyFill="1" applyBorder="1" applyAlignment="1">
      <alignment vertical="top" wrapText="1"/>
    </xf>
    <xf numFmtId="44" fontId="13" fillId="0" borderId="22" xfId="1" applyFont="1" applyBorder="1" applyAlignment="1">
      <alignment horizontal="center" vertical="center" wrapText="1"/>
    </xf>
    <xf numFmtId="44" fontId="13" fillId="0" borderId="41" xfId="1" applyFont="1" applyBorder="1" applyAlignment="1">
      <alignment horizontal="center" vertical="center"/>
    </xf>
    <xf numFmtId="44" fontId="13" fillId="0" borderId="42" xfId="1" applyFont="1" applyBorder="1" applyAlignment="1">
      <alignment horizontal="center" vertical="center"/>
    </xf>
    <xf numFmtId="0" fontId="13" fillId="0" borderId="0" xfId="0" applyFont="1" applyFill="1"/>
    <xf numFmtId="0" fontId="13" fillId="0" borderId="0" xfId="0" applyFont="1" applyFill="1" applyBorder="1" applyAlignment="1">
      <alignment wrapText="1"/>
    </xf>
    <xf numFmtId="44" fontId="13" fillId="0" borderId="0" xfId="1" applyFont="1" applyFill="1" applyBorder="1" applyAlignment="1"/>
    <xf numFmtId="44" fontId="20" fillId="0" borderId="0" xfId="1" applyFont="1" applyFill="1" applyBorder="1" applyAlignment="1"/>
    <xf numFmtId="0" fontId="13" fillId="0" borderId="0" xfId="0" applyFont="1" applyFill="1" applyBorder="1" applyAlignment="1">
      <alignment horizontal="left" wrapText="1"/>
    </xf>
    <xf numFmtId="0" fontId="13" fillId="0" borderId="0" xfId="0" applyFont="1" applyAlignment="1">
      <alignment horizontal="center"/>
    </xf>
    <xf numFmtId="0" fontId="13" fillId="0" borderId="3" xfId="0" applyFont="1" applyBorder="1" applyAlignment="1">
      <alignment wrapText="1"/>
    </xf>
    <xf numFmtId="0" fontId="13" fillId="0" borderId="0" xfId="0" applyFont="1" applyAlignment="1">
      <alignment horizontal="left" vertical="top" wrapText="1"/>
    </xf>
    <xf numFmtId="0" fontId="13" fillId="0" borderId="0" xfId="0" applyFont="1" applyBorder="1" applyAlignment="1">
      <alignment horizontal="left"/>
    </xf>
    <xf numFmtId="0" fontId="13" fillId="0" borderId="0" xfId="0" applyFont="1" applyBorder="1"/>
    <xf numFmtId="0" fontId="13" fillId="0" borderId="0" xfId="0" applyFont="1" applyBorder="1" applyAlignment="1">
      <alignment horizontal="left"/>
    </xf>
    <xf numFmtId="0" fontId="9" fillId="0" borderId="0" xfId="0" applyFont="1" applyAlignment="1">
      <alignment vertical="top"/>
    </xf>
    <xf numFmtId="44" fontId="13" fillId="0" borderId="23" xfId="1" applyFont="1" applyBorder="1" applyAlignment="1">
      <alignment horizontal="center" vertical="center" wrapText="1"/>
    </xf>
    <xf numFmtId="0" fontId="13" fillId="0" borderId="0" xfId="0" applyFont="1" applyAlignment="1">
      <alignment horizontal="left"/>
    </xf>
    <xf numFmtId="44" fontId="13" fillId="4" borderId="15" xfId="1" applyFont="1" applyFill="1" applyBorder="1"/>
    <xf numFmtId="9" fontId="13" fillId="0" borderId="2" xfId="2" applyFont="1" applyBorder="1" applyAlignment="1">
      <alignment horizontal="center"/>
    </xf>
    <xf numFmtId="9" fontId="13" fillId="0" borderId="0" xfId="2" applyFont="1" applyBorder="1" applyAlignment="1">
      <alignment horizontal="center"/>
    </xf>
    <xf numFmtId="0" fontId="13" fillId="0" borderId="0" xfId="0" applyFont="1" applyAlignment="1">
      <alignment horizontal="left" vertical="top"/>
    </xf>
    <xf numFmtId="44" fontId="13" fillId="0" borderId="0" xfId="0" applyNumberFormat="1" applyFont="1"/>
    <xf numFmtId="44" fontId="13" fillId="0" borderId="14" xfId="1" applyFont="1" applyBorder="1" applyProtection="1">
      <protection locked="0"/>
    </xf>
    <xf numFmtId="44" fontId="13" fillId="0" borderId="15" xfId="1" applyFont="1" applyBorder="1" applyProtection="1">
      <protection locked="0"/>
    </xf>
    <xf numFmtId="0" fontId="13" fillId="0" borderId="0" xfId="0" applyFont="1" applyProtection="1"/>
    <xf numFmtId="44" fontId="13" fillId="0" borderId="0" xfId="0" applyNumberFormat="1" applyFont="1" applyProtection="1"/>
    <xf numFmtId="0" fontId="13" fillId="0" borderId="26" xfId="0" applyFont="1" applyBorder="1" applyAlignment="1">
      <alignment wrapText="1"/>
    </xf>
    <xf numFmtId="0" fontId="13" fillId="0" borderId="0" xfId="0" applyFont="1" applyBorder="1" applyAlignment="1">
      <alignment horizontal="center"/>
    </xf>
    <xf numFmtId="0" fontId="13" fillId="0" borderId="0" xfId="0" applyFont="1" applyFill="1" applyBorder="1" applyAlignment="1"/>
    <xf numFmtId="0" fontId="13" fillId="0" borderId="0" xfId="0" applyFont="1" applyFill="1" applyAlignment="1">
      <alignment vertical="center"/>
    </xf>
    <xf numFmtId="0" fontId="13" fillId="0" borderId="0" xfId="0" applyFont="1" applyFill="1" applyBorder="1" applyAlignment="1">
      <alignment vertical="center"/>
    </xf>
    <xf numFmtId="0" fontId="13" fillId="0" borderId="0" xfId="0" applyFont="1" applyFill="1" applyBorder="1"/>
    <xf numFmtId="9" fontId="13" fillId="0" borderId="0" xfId="2" applyFont="1" applyFill="1" applyBorder="1" applyAlignment="1"/>
    <xf numFmtId="0" fontId="13" fillId="0" borderId="0" xfId="0" applyFont="1" applyFill="1" applyBorder="1" applyAlignment="1">
      <alignment horizontal="left"/>
    </xf>
    <xf numFmtId="13" fontId="13" fillId="0" borderId="15" xfId="1" applyNumberFormat="1" applyFont="1" applyBorder="1" applyProtection="1">
      <protection locked="0"/>
    </xf>
    <xf numFmtId="44" fontId="13" fillId="0" borderId="0" xfId="1" applyFont="1" applyBorder="1" applyAlignment="1">
      <alignment wrapText="1"/>
    </xf>
    <xf numFmtId="9" fontId="13" fillId="4" borderId="1" xfId="2" applyFont="1" applyFill="1" applyBorder="1" applyAlignment="1">
      <alignment horizontal="center"/>
    </xf>
    <xf numFmtId="0" fontId="21" fillId="0" borderId="0" xfId="0" applyFont="1" applyAlignment="1">
      <alignment horizontal="left" vertical="center"/>
    </xf>
    <xf numFmtId="44" fontId="13" fillId="4" borderId="4" xfId="1" applyFont="1" applyFill="1" applyBorder="1"/>
    <xf numFmtId="44" fontId="23" fillId="4" borderId="12" xfId="1" applyNumberFormat="1" applyFont="1" applyFill="1" applyBorder="1" applyAlignment="1"/>
    <xf numFmtId="44" fontId="23" fillId="4" borderId="1" xfId="1" applyNumberFormat="1" applyFont="1" applyFill="1" applyBorder="1" applyAlignment="1"/>
    <xf numFmtId="0" fontId="23" fillId="0" borderId="0" xfId="0" applyFont="1" applyFill="1" applyBorder="1" applyAlignment="1">
      <alignment horizontal="left" vertical="top" wrapText="1"/>
    </xf>
    <xf numFmtId="0" fontId="23" fillId="0" borderId="0" xfId="0" applyFont="1" applyAlignment="1"/>
    <xf numFmtId="0" fontId="23" fillId="0" borderId="0" xfId="0" applyFont="1" applyFill="1" applyAlignment="1"/>
    <xf numFmtId="0" fontId="23" fillId="0" borderId="0" xfId="0" applyFont="1" applyFill="1" applyBorder="1" applyAlignment="1">
      <alignment vertical="top" wrapText="1"/>
    </xf>
    <xf numFmtId="0" fontId="23" fillId="0" borderId="0" xfId="0" applyFont="1"/>
    <xf numFmtId="44" fontId="23" fillId="5" borderId="12" xfId="1" applyFont="1" applyFill="1" applyBorder="1" applyAlignment="1"/>
    <xf numFmtId="44" fontId="23" fillId="5" borderId="1" xfId="1" applyFont="1" applyFill="1" applyBorder="1" applyAlignment="1"/>
    <xf numFmtId="44" fontId="23" fillId="4" borderId="13" xfId="1" applyNumberFormat="1" applyFont="1" applyFill="1" applyBorder="1" applyAlignment="1"/>
    <xf numFmtId="44" fontId="23" fillId="5" borderId="13" xfId="1" applyFont="1" applyFill="1" applyBorder="1" applyAlignment="1"/>
    <xf numFmtId="44" fontId="23" fillId="4" borderId="60" xfId="1" applyNumberFormat="1" applyFont="1" applyFill="1" applyBorder="1" applyAlignment="1"/>
    <xf numFmtId="44" fontId="23" fillId="5" borderId="60" xfId="1" applyFont="1" applyFill="1" applyBorder="1" applyAlignment="1"/>
    <xf numFmtId="44" fontId="23" fillId="4" borderId="21" xfId="1" applyNumberFormat="1" applyFont="1" applyFill="1" applyBorder="1" applyAlignment="1"/>
    <xf numFmtId="0" fontId="0" fillId="0" borderId="22" xfId="0" applyFill="1" applyBorder="1" applyAlignment="1">
      <alignment horizontal="center" vertical="center" wrapText="1"/>
    </xf>
    <xf numFmtId="0" fontId="0" fillId="0" borderId="23" xfId="0" applyFill="1" applyBorder="1" applyAlignment="1">
      <alignment horizontal="center" vertical="center" wrapText="1"/>
    </xf>
    <xf numFmtId="0" fontId="0" fillId="0" borderId="24" xfId="0" applyFill="1" applyBorder="1" applyAlignment="1">
      <alignment horizontal="center" vertical="center" wrapText="1"/>
    </xf>
    <xf numFmtId="0" fontId="0" fillId="0" borderId="64" xfId="0" applyFill="1" applyBorder="1" applyAlignment="1">
      <alignment horizontal="center" vertical="center" wrapText="1"/>
    </xf>
    <xf numFmtId="0" fontId="0" fillId="0" borderId="29" xfId="0" applyFill="1" applyBorder="1" applyAlignment="1">
      <alignment horizontal="center" vertical="center" wrapText="1"/>
    </xf>
    <xf numFmtId="0" fontId="0" fillId="0" borderId="25" xfId="0" applyFill="1" applyBorder="1" applyAlignment="1">
      <alignment horizontal="center" vertical="center" wrapText="1"/>
    </xf>
    <xf numFmtId="0" fontId="0" fillId="0" borderId="37" xfId="0" applyFill="1" applyBorder="1" applyAlignment="1">
      <alignment horizontal="center" wrapText="1"/>
    </xf>
    <xf numFmtId="0" fontId="0" fillId="0" borderId="25" xfId="0" applyFill="1" applyBorder="1" applyAlignment="1">
      <alignment horizontal="center" wrapText="1"/>
    </xf>
    <xf numFmtId="0" fontId="0" fillId="0" borderId="18" xfId="0" applyFill="1" applyBorder="1" applyAlignment="1">
      <alignment horizontal="center" wrapText="1"/>
    </xf>
    <xf numFmtId="0" fontId="0" fillId="0" borderId="41" xfId="0" applyFill="1" applyBorder="1" applyAlignment="1">
      <alignment horizontal="center" vertical="center" wrapText="1"/>
    </xf>
    <xf numFmtId="0" fontId="6" fillId="0" borderId="23"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0" fillId="0" borderId="12" xfId="0" applyFill="1" applyBorder="1" applyAlignment="1" applyProtection="1">
      <alignment horizontal="center" wrapText="1"/>
      <protection locked="0"/>
    </xf>
    <xf numFmtId="164" fontId="0" fillId="7" borderId="1" xfId="2" applyNumberFormat="1" applyFont="1" applyFill="1" applyBorder="1" applyAlignment="1">
      <alignment horizontal="center" wrapText="1"/>
    </xf>
    <xf numFmtId="0" fontId="0" fillId="0" borderId="1" xfId="0" applyFill="1" applyBorder="1" applyAlignment="1" applyProtection="1">
      <alignment horizontal="center" wrapText="1"/>
      <protection locked="0"/>
    </xf>
    <xf numFmtId="0" fontId="0" fillId="7" borderId="1" xfId="2" applyNumberFormat="1" applyFont="1" applyFill="1" applyBorder="1" applyAlignment="1">
      <alignment horizontal="center" wrapText="1"/>
    </xf>
    <xf numFmtId="164" fontId="0" fillId="7" borderId="13" xfId="2" applyNumberFormat="1" applyFont="1" applyFill="1" applyBorder="1" applyAlignment="1">
      <alignment horizontal="center" wrapText="1"/>
    </xf>
    <xf numFmtId="0" fontId="0" fillId="0" borderId="47" xfId="0" applyFill="1" applyBorder="1" applyAlignment="1" applyProtection="1">
      <alignment horizontal="center" wrapText="1"/>
      <protection locked="0"/>
    </xf>
    <xf numFmtId="1" fontId="0" fillId="7" borderId="54" xfId="0" applyNumberFormat="1" applyFill="1" applyBorder="1" applyAlignment="1">
      <alignment horizontal="center" wrapText="1"/>
    </xf>
    <xf numFmtId="0" fontId="0" fillId="7" borderId="12" xfId="0" applyFill="1" applyBorder="1" applyAlignment="1">
      <alignment horizontal="center" wrapText="1"/>
    </xf>
    <xf numFmtId="0" fontId="0" fillId="0" borderId="14" xfId="0" applyFill="1" applyBorder="1" applyAlignment="1" applyProtection="1">
      <alignment horizontal="center" wrapText="1"/>
      <protection locked="0"/>
    </xf>
    <xf numFmtId="0" fontId="0" fillId="0" borderId="15" xfId="0" applyFill="1" applyBorder="1" applyAlignment="1" applyProtection="1">
      <alignment horizontal="center" wrapText="1"/>
      <protection locked="0"/>
    </xf>
    <xf numFmtId="0" fontId="0" fillId="7" borderId="15" xfId="2" applyNumberFormat="1" applyFont="1" applyFill="1" applyBorder="1" applyAlignment="1">
      <alignment horizontal="center" wrapText="1"/>
    </xf>
    <xf numFmtId="164" fontId="0" fillId="7" borderId="16" xfId="2" applyNumberFormat="1" applyFont="1" applyFill="1" applyBorder="1" applyAlignment="1">
      <alignment horizontal="center" wrapText="1"/>
    </xf>
    <xf numFmtId="0" fontId="0" fillId="0" borderId="48" xfId="0" applyFill="1" applyBorder="1" applyAlignment="1" applyProtection="1">
      <alignment horizontal="center" wrapText="1"/>
      <protection locked="0"/>
    </xf>
    <xf numFmtId="1" fontId="0" fillId="7" borderId="20" xfId="0" applyNumberFormat="1" applyFill="1" applyBorder="1" applyAlignment="1">
      <alignment horizontal="center" wrapText="1"/>
    </xf>
    <xf numFmtId="0" fontId="0" fillId="7" borderId="14" xfId="0" applyFill="1" applyBorder="1" applyAlignment="1">
      <alignment horizontal="center" wrapText="1"/>
    </xf>
    <xf numFmtId="0" fontId="0" fillId="7" borderId="1" xfId="0" applyFill="1" applyBorder="1" applyAlignment="1">
      <alignment horizontal="center" wrapText="1"/>
    </xf>
    <xf numFmtId="0" fontId="0" fillId="7" borderId="47" xfId="0" applyFill="1" applyBorder="1" applyAlignment="1">
      <alignment horizontal="center" wrapText="1"/>
    </xf>
    <xf numFmtId="164" fontId="6" fillId="7" borderId="1" xfId="2" applyNumberFormat="1" applyFont="1" applyFill="1" applyBorder="1" applyAlignment="1">
      <alignment horizontal="center" wrapText="1"/>
    </xf>
    <xf numFmtId="0" fontId="6" fillId="7" borderId="13" xfId="0" applyFont="1" applyFill="1" applyBorder="1" applyAlignment="1">
      <alignment horizontal="center" wrapText="1"/>
    </xf>
    <xf numFmtId="0" fontId="0" fillId="7" borderId="54" xfId="0" applyFill="1" applyBorder="1" applyAlignment="1">
      <alignment horizontal="center" wrapText="1"/>
    </xf>
    <xf numFmtId="0" fontId="6" fillId="0" borderId="22" xfId="0" applyFont="1" applyFill="1" applyBorder="1" applyAlignment="1">
      <alignment horizontal="center" vertical="center" wrapText="1"/>
    </xf>
    <xf numFmtId="0" fontId="6" fillId="7" borderId="12" xfId="0" applyFont="1" applyFill="1" applyBorder="1" applyAlignment="1">
      <alignment horizontal="center" wrapText="1"/>
    </xf>
    <xf numFmtId="0" fontId="0" fillId="6" borderId="6" xfId="0" applyFill="1" applyBorder="1" applyAlignment="1">
      <alignment horizontal="center" wrapText="1"/>
    </xf>
    <xf numFmtId="0" fontId="0" fillId="9" borderId="7" xfId="0" applyFill="1" applyBorder="1" applyAlignment="1">
      <alignment horizontal="center" wrapText="1"/>
    </xf>
    <xf numFmtId="0" fontId="0" fillId="9" borderId="8" xfId="2" applyNumberFormat="1" applyFont="1" applyFill="1" applyBorder="1" applyAlignment="1">
      <alignment horizontal="center" wrapText="1"/>
    </xf>
    <xf numFmtId="0" fontId="0" fillId="0" borderId="13" xfId="0" applyFill="1" applyBorder="1" applyAlignment="1" applyProtection="1">
      <alignment horizontal="center" wrapText="1"/>
      <protection locked="0"/>
    </xf>
    <xf numFmtId="0" fontId="0" fillId="0" borderId="0" xfId="0" applyAlignment="1" applyProtection="1">
      <alignment wrapText="1"/>
      <protection locked="0"/>
    </xf>
    <xf numFmtId="9" fontId="13" fillId="4" borderId="1" xfId="2" applyFont="1" applyFill="1" applyBorder="1" applyAlignment="1">
      <alignment horizontal="center" wrapText="1"/>
    </xf>
    <xf numFmtId="9" fontId="13" fillId="4" borderId="12" xfId="2" applyFont="1" applyFill="1" applyBorder="1" applyAlignment="1">
      <alignment horizontal="center" wrapText="1"/>
    </xf>
    <xf numFmtId="9" fontId="13" fillId="4" borderId="54" xfId="2" applyFont="1" applyFill="1" applyBorder="1" applyAlignment="1">
      <alignment horizontal="center"/>
    </xf>
    <xf numFmtId="9" fontId="13" fillId="4" borderId="4" xfId="2" applyFont="1" applyFill="1" applyBorder="1" applyAlignment="1">
      <alignment horizontal="center"/>
    </xf>
    <xf numFmtId="0" fontId="9" fillId="0" borderId="0" xfId="0" applyFont="1" applyAlignment="1">
      <alignment horizontal="left" vertical="top" wrapText="1"/>
    </xf>
    <xf numFmtId="0" fontId="0" fillId="0" borderId="0" xfId="0" applyFont="1" applyAlignment="1">
      <alignment horizontal="left" vertical="top" wrapText="1"/>
    </xf>
    <xf numFmtId="0" fontId="13" fillId="0" borderId="0" xfId="0" applyFont="1" applyFill="1" applyBorder="1" applyAlignment="1">
      <alignment horizontal="left"/>
    </xf>
    <xf numFmtId="0" fontId="13" fillId="0" borderId="0" xfId="0" applyFont="1" applyAlignment="1">
      <alignment horizontal="left" vertical="top" wrapText="1"/>
    </xf>
    <xf numFmtId="0" fontId="13" fillId="0" borderId="0" xfId="0" applyFont="1" applyBorder="1" applyAlignment="1">
      <alignment horizontal="left"/>
    </xf>
    <xf numFmtId="0" fontId="8" fillId="0" borderId="0" xfId="0" applyFont="1" applyAlignment="1">
      <alignment horizontal="left" vertical="top"/>
    </xf>
    <xf numFmtId="0" fontId="12" fillId="0" borderId="0" xfId="0" applyFont="1" applyFill="1" applyBorder="1" applyAlignment="1">
      <alignment horizontal="left" vertical="top" wrapText="1"/>
    </xf>
    <xf numFmtId="0" fontId="13" fillId="0" borderId="0" xfId="0" applyFont="1" applyAlignment="1">
      <alignment horizontal="left" vertical="top"/>
    </xf>
    <xf numFmtId="0" fontId="13" fillId="0" borderId="0" xfId="0" applyFont="1" applyBorder="1" applyAlignment="1"/>
    <xf numFmtId="0" fontId="25" fillId="0" borderId="0" xfId="0" applyFont="1" applyFill="1" applyBorder="1" applyAlignment="1">
      <alignment horizontal="left" vertical="center" wrapText="1"/>
    </xf>
    <xf numFmtId="0" fontId="23" fillId="0" borderId="0" xfId="0" applyFont="1" applyFill="1" applyBorder="1" applyAlignment="1">
      <alignment horizontal="left" vertical="top" wrapText="1"/>
    </xf>
    <xf numFmtId="0" fontId="13" fillId="0" borderId="0" xfId="0" applyFont="1" applyAlignment="1">
      <alignment horizontal="center"/>
    </xf>
    <xf numFmtId="0" fontId="13" fillId="0" borderId="0" xfId="0" applyFont="1" applyBorder="1" applyAlignment="1">
      <alignment horizontal="left" wrapText="1"/>
    </xf>
    <xf numFmtId="44" fontId="13" fillId="4" borderId="12" xfId="0" applyNumberFormat="1" applyFont="1" applyFill="1" applyBorder="1" applyAlignment="1">
      <alignment horizontal="right"/>
    </xf>
    <xf numFmtId="44" fontId="13" fillId="4" borderId="1" xfId="0" applyNumberFormat="1" applyFont="1" applyFill="1" applyBorder="1" applyAlignment="1">
      <alignment horizontal="right"/>
    </xf>
    <xf numFmtId="44" fontId="13" fillId="4" borderId="54" xfId="0" applyNumberFormat="1" applyFont="1" applyFill="1" applyBorder="1" applyAlignment="1">
      <alignment horizontal="right"/>
    </xf>
    <xf numFmtId="44" fontId="13" fillId="4" borderId="4" xfId="0" applyNumberFormat="1" applyFont="1" applyFill="1" applyBorder="1" applyAlignment="1">
      <alignment horizontal="right"/>
    </xf>
    <xf numFmtId="9" fontId="13" fillId="4" borderId="12" xfId="2" applyFont="1" applyFill="1" applyBorder="1" applyAlignment="1">
      <alignment horizontal="left" wrapText="1"/>
    </xf>
    <xf numFmtId="9" fontId="13" fillId="4" borderId="4" xfId="2" applyFont="1" applyFill="1" applyBorder="1" applyAlignment="1">
      <alignment horizontal="left"/>
    </xf>
    <xf numFmtId="9" fontId="13" fillId="4" borderId="1" xfId="2" applyFont="1" applyFill="1" applyBorder="1" applyAlignment="1">
      <alignment horizontal="left"/>
    </xf>
    <xf numFmtId="44" fontId="13" fillId="4" borderId="13" xfId="0" applyNumberFormat="1" applyFont="1" applyFill="1" applyBorder="1" applyAlignment="1">
      <alignment horizontal="right"/>
    </xf>
    <xf numFmtId="9" fontId="13" fillId="4" borderId="13" xfId="2" applyFont="1" applyFill="1" applyBorder="1" applyAlignment="1">
      <alignment horizontal="left"/>
    </xf>
    <xf numFmtId="0" fontId="29" fillId="0" borderId="0" xfId="0" applyFont="1"/>
    <xf numFmtId="0" fontId="29" fillId="0" borderId="0" xfId="0" applyFont="1" applyAlignment="1">
      <alignment horizontal="center"/>
    </xf>
    <xf numFmtId="0" fontId="29" fillId="0" borderId="0" xfId="0" applyFont="1" applyAlignment="1">
      <alignment horizontal="center" vertical="top"/>
    </xf>
    <xf numFmtId="44" fontId="13" fillId="6" borderId="0" xfId="1" applyFont="1" applyFill="1" applyBorder="1" applyAlignment="1">
      <alignment horizontal="center"/>
    </xf>
    <xf numFmtId="9" fontId="13" fillId="0" borderId="57" xfId="2" applyFont="1" applyBorder="1" applyAlignment="1">
      <alignment horizontal="center"/>
    </xf>
    <xf numFmtId="9" fontId="13" fillId="0" borderId="66" xfId="2" applyFont="1" applyBorder="1" applyAlignment="1">
      <alignment horizontal="center"/>
    </xf>
    <xf numFmtId="0" fontId="12" fillId="0" borderId="0" xfId="0" applyFont="1" applyFill="1" applyBorder="1" applyAlignment="1">
      <alignment horizontal="right" vertical="center" wrapText="1"/>
    </xf>
    <xf numFmtId="44" fontId="13" fillId="0" borderId="0" xfId="1" applyFont="1" applyFill="1" applyBorder="1" applyAlignment="1">
      <alignment horizontal="center"/>
    </xf>
    <xf numFmtId="0" fontId="29" fillId="0" borderId="0" xfId="0" applyFont="1" applyAlignment="1">
      <alignment horizontal="left" vertical="top" wrapText="1"/>
    </xf>
    <xf numFmtId="0" fontId="13" fillId="0" borderId="0" xfId="0" applyFont="1" applyAlignment="1">
      <alignment horizontal="center" vertical="center"/>
    </xf>
    <xf numFmtId="0" fontId="29" fillId="0" borderId="0" xfId="0" applyFont="1" applyAlignment="1">
      <alignment vertical="top"/>
    </xf>
    <xf numFmtId="0" fontId="32" fillId="0" borderId="0" xfId="0" applyFont="1" applyAlignment="1">
      <alignment horizontal="left" vertical="top"/>
    </xf>
    <xf numFmtId="44" fontId="13" fillId="0" borderId="6" xfId="1" applyFont="1" applyBorder="1" applyAlignment="1">
      <alignment horizontal="center" vertical="center" wrapText="1"/>
    </xf>
    <xf numFmtId="44" fontId="13" fillId="0" borderId="7" xfId="1" applyFont="1" applyBorder="1" applyAlignment="1">
      <alignment horizontal="center" vertical="center" wrapText="1"/>
    </xf>
    <xf numFmtId="44" fontId="13" fillId="0" borderId="52" xfId="1" applyFont="1" applyBorder="1" applyAlignment="1">
      <alignment horizontal="center" vertical="center"/>
    </xf>
    <xf numFmtId="44" fontId="13" fillId="0" borderId="2" xfId="1" applyFont="1" applyBorder="1" applyAlignment="1">
      <alignment horizontal="center" vertical="center"/>
    </xf>
    <xf numFmtId="0" fontId="33" fillId="0" borderId="0" xfId="0" applyFont="1"/>
    <xf numFmtId="44" fontId="13" fillId="4" borderId="14" xfId="1" applyFont="1" applyFill="1" applyBorder="1" applyAlignment="1">
      <alignment horizontal="right" wrapText="1"/>
    </xf>
    <xf numFmtId="44" fontId="13" fillId="4" borderId="15" xfId="1" applyFont="1" applyFill="1" applyBorder="1" applyAlignment="1">
      <alignment horizontal="right" wrapText="1"/>
    </xf>
    <xf numFmtId="44" fontId="13" fillId="4" borderId="20" xfId="1" applyFont="1" applyFill="1" applyBorder="1" applyAlignment="1">
      <alignment horizontal="right" wrapText="1"/>
    </xf>
    <xf numFmtId="44" fontId="13" fillId="4" borderId="5" xfId="1" applyFont="1" applyFill="1" applyBorder="1" applyAlignment="1">
      <alignment horizontal="right"/>
    </xf>
    <xf numFmtId="44" fontId="13" fillId="4" borderId="16" xfId="1" applyFont="1" applyFill="1" applyBorder="1" applyAlignment="1">
      <alignment horizontal="right" wrapText="1"/>
    </xf>
    <xf numFmtId="44" fontId="13" fillId="0" borderId="0" xfId="1" applyFont="1" applyBorder="1" applyAlignment="1">
      <alignment vertical="top" wrapText="1"/>
    </xf>
    <xf numFmtId="0" fontId="23" fillId="0" borderId="0" xfId="0" applyFont="1" applyAlignment="1">
      <alignment horizontal="left" vertical="top"/>
    </xf>
    <xf numFmtId="0" fontId="23" fillId="0" borderId="0" xfId="0" applyFont="1" applyAlignment="1">
      <alignment vertical="top" wrapText="1"/>
    </xf>
    <xf numFmtId="0" fontId="12" fillId="0" borderId="0" xfId="0" applyFont="1" applyFill="1" applyBorder="1" applyAlignment="1" applyProtection="1">
      <alignment vertical="center" wrapText="1"/>
      <protection locked="0"/>
    </xf>
    <xf numFmtId="0" fontId="33" fillId="0" borderId="0" xfId="0" applyFont="1" applyBorder="1"/>
    <xf numFmtId="44" fontId="13" fillId="0" borderId="0" xfId="1" applyFont="1" applyFill="1" applyBorder="1"/>
    <xf numFmtId="0" fontId="13" fillId="0" borderId="0" xfId="0" applyNumberFormat="1" applyFont="1"/>
    <xf numFmtId="0" fontId="0" fillId="0" borderId="19" xfId="0" applyFill="1" applyBorder="1" applyAlignment="1">
      <alignment horizontal="center" wrapText="1"/>
    </xf>
    <xf numFmtId="0" fontId="0" fillId="0" borderId="9" xfId="0" applyFill="1" applyBorder="1" applyAlignment="1" applyProtection="1">
      <alignment horizontal="center" wrapText="1"/>
      <protection locked="0"/>
    </xf>
    <xf numFmtId="0" fontId="0" fillId="0" borderId="11" xfId="0" applyFill="1" applyBorder="1" applyAlignment="1" applyProtection="1">
      <alignment horizontal="center" wrapText="1"/>
      <protection locked="0"/>
    </xf>
    <xf numFmtId="0" fontId="0" fillId="0" borderId="0" xfId="0" applyFont="1" applyAlignment="1">
      <alignment vertical="top" wrapText="1"/>
    </xf>
    <xf numFmtId="0" fontId="0" fillId="0" borderId="0" xfId="0" applyFont="1" applyAlignment="1">
      <alignment horizontal="center" vertical="top" wrapText="1"/>
    </xf>
    <xf numFmtId="0" fontId="0" fillId="0" borderId="0" xfId="0" applyAlignment="1">
      <alignment vertical="top"/>
    </xf>
    <xf numFmtId="0" fontId="0" fillId="0" borderId="0" xfId="0" applyAlignment="1">
      <alignment horizontal="center" vertical="top"/>
    </xf>
    <xf numFmtId="44" fontId="0" fillId="0" borderId="0" xfId="1" applyFont="1" applyAlignment="1">
      <alignment vertical="top"/>
    </xf>
    <xf numFmtId="0" fontId="0" fillId="0" borderId="0" xfId="0" applyFont="1" applyAlignment="1">
      <alignment vertical="top"/>
    </xf>
    <xf numFmtId="0" fontId="0" fillId="0" borderId="0" xfId="0" applyAlignment="1">
      <alignment vertical="top" wrapText="1"/>
    </xf>
    <xf numFmtId="0" fontId="0" fillId="0" borderId="0" xfId="0" applyFont="1" applyAlignment="1">
      <alignment horizontal="left" vertical="top"/>
    </xf>
    <xf numFmtId="0" fontId="36" fillId="0" borderId="0" xfId="0" applyFont="1" applyAlignment="1">
      <alignment horizontal="left" vertical="top" wrapText="1"/>
    </xf>
    <xf numFmtId="0" fontId="0" fillId="0" borderId="0" xfId="0" applyAlignment="1">
      <alignment horizontal="left" vertical="top" wrapText="1"/>
    </xf>
    <xf numFmtId="44" fontId="0" fillId="4" borderId="1" xfId="1" applyFont="1" applyFill="1" applyBorder="1" applyAlignment="1">
      <alignment wrapText="1"/>
    </xf>
    <xf numFmtId="44" fontId="0" fillId="0" borderId="0" xfId="1" applyFont="1" applyBorder="1" applyAlignment="1">
      <alignment wrapText="1"/>
    </xf>
    <xf numFmtId="44" fontId="0" fillId="0" borderId="0" xfId="1" applyFont="1" applyAlignment="1"/>
    <xf numFmtId="0" fontId="37" fillId="0" borderId="0" xfId="0" applyFont="1" applyAlignment="1">
      <alignment vertical="top" wrapText="1"/>
    </xf>
    <xf numFmtId="0" fontId="37" fillId="0" borderId="0" xfId="0" applyFont="1" applyAlignment="1">
      <alignment horizontal="center" vertical="top"/>
    </xf>
    <xf numFmtId="44" fontId="0" fillId="6" borderId="1" xfId="1" applyFont="1" applyFill="1" applyBorder="1" applyAlignment="1"/>
    <xf numFmtId="44" fontId="0" fillId="0" borderId="1" xfId="1" applyFont="1" applyBorder="1" applyAlignment="1" applyProtection="1">
      <protection locked="0"/>
    </xf>
    <xf numFmtId="44" fontId="0" fillId="0" borderId="1" xfId="1" applyFont="1" applyBorder="1" applyAlignment="1" applyProtection="1">
      <alignment wrapText="1"/>
      <protection locked="0"/>
    </xf>
    <xf numFmtId="44" fontId="0" fillId="0" borderId="0" xfId="1" applyFont="1" applyBorder="1" applyAlignment="1" applyProtection="1">
      <protection locked="0"/>
    </xf>
    <xf numFmtId="44" fontId="0" fillId="0" borderId="0" xfId="1" applyFont="1" applyBorder="1" applyAlignment="1" applyProtection="1"/>
    <xf numFmtId="44" fontId="0" fillId="4" borderId="1" xfId="1" applyFont="1" applyFill="1" applyBorder="1" applyAlignment="1" applyProtection="1">
      <alignment wrapText="1"/>
    </xf>
    <xf numFmtId="9" fontId="13" fillId="4" borderId="14" xfId="2" applyFont="1" applyFill="1" applyBorder="1" applyAlignment="1">
      <alignment horizontal="center"/>
    </xf>
    <xf numFmtId="9" fontId="13" fillId="4" borderId="15" xfId="2" applyFont="1" applyFill="1" applyBorder="1" applyAlignment="1">
      <alignment horizontal="center"/>
    </xf>
    <xf numFmtId="44" fontId="13" fillId="10" borderId="16" xfId="0" applyNumberFormat="1" applyFont="1" applyFill="1" applyBorder="1" applyAlignment="1"/>
    <xf numFmtId="13" fontId="13" fillId="4" borderId="6" xfId="2" applyNumberFormat="1" applyFont="1" applyFill="1" applyBorder="1" applyAlignment="1">
      <alignment horizontal="right"/>
    </xf>
    <xf numFmtId="0" fontId="39" fillId="0" borderId="0" xfId="0" applyFont="1" applyAlignment="1">
      <alignment vertical="top"/>
    </xf>
    <xf numFmtId="0" fontId="39" fillId="0" borderId="0" xfId="0" applyFont="1" applyAlignment="1">
      <alignment vertical="center"/>
    </xf>
    <xf numFmtId="0" fontId="6" fillId="0" borderId="0" xfId="0" applyFont="1" applyAlignment="1">
      <alignment vertical="top"/>
    </xf>
    <xf numFmtId="0" fontId="37" fillId="0" borderId="0" xfId="0" applyFont="1" applyAlignment="1">
      <alignment horizontal="left" vertical="top" wrapText="1"/>
    </xf>
    <xf numFmtId="0" fontId="9" fillId="0" borderId="0" xfId="0" applyFont="1" applyAlignment="1">
      <alignment vertical="top" wrapText="1"/>
    </xf>
    <xf numFmtId="44" fontId="0" fillId="4" borderId="1" xfId="1" applyFont="1" applyFill="1" applyBorder="1" applyAlignment="1" applyProtection="1">
      <protection locked="0"/>
    </xf>
    <xf numFmtId="0" fontId="0" fillId="0" borderId="0" xfId="0" applyFont="1" applyBorder="1" applyAlignment="1">
      <alignment vertical="top" wrapText="1"/>
    </xf>
    <xf numFmtId="0" fontId="0" fillId="0" borderId="0" xfId="0" applyBorder="1" applyAlignment="1">
      <alignment vertical="top"/>
    </xf>
    <xf numFmtId="44" fontId="0" fillId="4" borderId="1" xfId="1" applyFont="1" applyFill="1" applyBorder="1" applyAlignment="1" applyProtection="1"/>
    <xf numFmtId="0" fontId="0" fillId="0" borderId="0" xfId="0" applyAlignment="1" applyProtection="1">
      <alignment vertical="top"/>
    </xf>
    <xf numFmtId="0" fontId="38" fillId="0" borderId="0" xfId="0" applyFont="1" applyAlignment="1">
      <alignment vertical="center" wrapText="1"/>
    </xf>
    <xf numFmtId="0" fontId="0" fillId="0" borderId="3" xfId="0" applyFont="1" applyBorder="1" applyAlignment="1">
      <alignment wrapText="1"/>
    </xf>
    <xf numFmtId="0" fontId="0" fillId="0" borderId="0" xfId="0" applyFont="1" applyAlignment="1">
      <alignment horizontal="center" vertical="center" wrapText="1"/>
    </xf>
    <xf numFmtId="44" fontId="0" fillId="0" borderId="0" xfId="0" applyNumberFormat="1" applyAlignment="1">
      <alignment vertical="top"/>
    </xf>
    <xf numFmtId="0" fontId="0" fillId="0" borderId="2" xfId="0" applyBorder="1" applyAlignment="1">
      <alignment horizontal="center" vertical="center"/>
    </xf>
    <xf numFmtId="0" fontId="38" fillId="0" borderId="0" xfId="0" applyFont="1" applyAlignment="1" applyProtection="1">
      <alignment vertical="center" wrapText="1"/>
    </xf>
    <xf numFmtId="0" fontId="41" fillId="0" borderId="0" xfId="0" applyFont="1" applyAlignment="1">
      <alignment horizontal="left" vertical="top" wrapText="1"/>
    </xf>
    <xf numFmtId="0" fontId="43" fillId="0" borderId="0" xfId="0" applyFont="1" applyAlignment="1">
      <alignment vertical="top"/>
    </xf>
    <xf numFmtId="0" fontId="41" fillId="0" borderId="0" xfId="0" applyFont="1" applyAlignment="1">
      <alignment vertical="top" wrapText="1"/>
    </xf>
    <xf numFmtId="0" fontId="0" fillId="0" borderId="68" xfId="0" applyBorder="1" applyAlignment="1">
      <alignment vertical="top"/>
    </xf>
    <xf numFmtId="0" fontId="0" fillId="0" borderId="68" xfId="0" applyFont="1" applyBorder="1" applyAlignment="1">
      <alignment vertical="top"/>
    </xf>
    <xf numFmtId="0" fontId="43" fillId="0" borderId="0" xfId="0" applyFont="1" applyAlignment="1">
      <alignment horizontal="left" vertical="top" wrapText="1"/>
    </xf>
    <xf numFmtId="0" fontId="0" fillId="0" borderId="70" xfId="0" applyBorder="1" applyAlignment="1">
      <alignment wrapText="1"/>
    </xf>
    <xf numFmtId="0" fontId="0" fillId="0" borderId="70" xfId="0" applyFill="1" applyBorder="1" applyAlignment="1">
      <alignment wrapText="1"/>
    </xf>
    <xf numFmtId="0" fontId="0" fillId="0" borderId="70" xfId="2" applyNumberFormat="1" applyFont="1" applyFill="1" applyBorder="1" applyAlignment="1">
      <alignment wrapText="1"/>
    </xf>
    <xf numFmtId="0" fontId="9" fillId="0" borderId="0" xfId="0" applyFont="1" applyAlignment="1">
      <alignment vertical="center" wrapText="1"/>
    </xf>
    <xf numFmtId="0" fontId="0" fillId="0" borderId="0" xfId="0" applyFont="1" applyBorder="1" applyAlignment="1">
      <alignment horizontal="left" vertical="top" wrapText="1"/>
    </xf>
    <xf numFmtId="0" fontId="13" fillId="0" borderId="70" xfId="0" applyFont="1" applyBorder="1" applyAlignment="1"/>
    <xf numFmtId="0" fontId="15" fillId="0" borderId="70" xfId="0" applyFont="1" applyFill="1" applyBorder="1" applyAlignment="1">
      <alignment vertical="top" wrapText="1"/>
    </xf>
    <xf numFmtId="0" fontId="16" fillId="0" borderId="70" xfId="0" applyFont="1" applyFill="1" applyBorder="1" applyAlignment="1">
      <alignment vertical="center" wrapText="1"/>
    </xf>
    <xf numFmtId="0" fontId="12" fillId="0" borderId="70" xfId="0" applyFont="1" applyFill="1" applyBorder="1" applyAlignment="1">
      <alignment horizontal="left" vertical="top" wrapText="1"/>
    </xf>
    <xf numFmtId="44" fontId="13" fillId="0" borderId="70" xfId="1" applyNumberFormat="1" applyFont="1" applyBorder="1" applyAlignment="1"/>
    <xf numFmtId="44" fontId="13" fillId="0" borderId="70" xfId="1" applyNumberFormat="1" applyFont="1" applyFill="1" applyBorder="1" applyAlignment="1"/>
    <xf numFmtId="0" fontId="13" fillId="0" borderId="70" xfId="0" applyFont="1" applyFill="1" applyBorder="1" applyAlignment="1"/>
    <xf numFmtId="0" fontId="13" fillId="0" borderId="70" xfId="0" applyFont="1" applyBorder="1" applyAlignment="1">
      <alignment horizontal="left"/>
    </xf>
    <xf numFmtId="0" fontId="13" fillId="0" borderId="70" xfId="0" applyFont="1" applyBorder="1"/>
    <xf numFmtId="0" fontId="13" fillId="0" borderId="70" xfId="0" applyFont="1" applyFill="1" applyBorder="1"/>
    <xf numFmtId="0" fontId="13" fillId="0" borderId="70" xfId="0" applyFont="1" applyFill="1" applyBorder="1" applyAlignment="1">
      <alignment horizontal="left" wrapText="1"/>
    </xf>
    <xf numFmtId="44" fontId="13" fillId="0" borderId="70" xfId="1" applyFont="1" applyFill="1" applyBorder="1" applyAlignment="1">
      <alignment horizontal="center"/>
    </xf>
    <xf numFmtId="44" fontId="13" fillId="0" borderId="70" xfId="1" applyFont="1" applyFill="1" applyBorder="1" applyAlignment="1"/>
    <xf numFmtId="44" fontId="20" fillId="0" borderId="70" xfId="1" applyFont="1" applyFill="1" applyBorder="1" applyAlignment="1"/>
    <xf numFmtId="9" fontId="13" fillId="12" borderId="0" xfId="2" applyFont="1" applyFill="1" applyBorder="1" applyAlignment="1">
      <alignment horizontal="center"/>
    </xf>
    <xf numFmtId="0" fontId="13" fillId="12" borderId="0" xfId="0" applyFont="1" applyFill="1" applyBorder="1"/>
    <xf numFmtId="0" fontId="13" fillId="12" borderId="0" xfId="0" applyFont="1" applyFill="1" applyBorder="1" applyAlignment="1">
      <alignment horizontal="left"/>
    </xf>
    <xf numFmtId="44" fontId="13" fillId="12" borderId="3" xfId="1" applyFont="1" applyFill="1" applyBorder="1"/>
    <xf numFmtId="44" fontId="13" fillId="12" borderId="6" xfId="1" applyFont="1" applyFill="1" applyBorder="1" applyAlignment="1">
      <alignment horizontal="center" vertical="center" wrapText="1"/>
    </xf>
    <xf numFmtId="44" fontId="13" fillId="12" borderId="7" xfId="1" applyFont="1" applyFill="1" applyBorder="1" applyAlignment="1">
      <alignment horizontal="center" vertical="center" wrapText="1"/>
    </xf>
    <xf numFmtId="44" fontId="13" fillId="12" borderId="7" xfId="1" applyFont="1" applyFill="1" applyBorder="1" applyAlignment="1">
      <alignment horizontal="center" vertical="center"/>
    </xf>
    <xf numFmtId="0" fontId="13" fillId="12" borderId="8" xfId="0" applyFont="1" applyFill="1" applyBorder="1" applyAlignment="1">
      <alignment horizontal="center" vertical="center"/>
    </xf>
    <xf numFmtId="9" fontId="13" fillId="12" borderId="15" xfId="2" applyFont="1" applyFill="1" applyBorder="1" applyAlignment="1">
      <alignment horizontal="center"/>
    </xf>
    <xf numFmtId="9" fontId="13" fillId="12" borderId="0" xfId="2" applyFont="1" applyFill="1" applyBorder="1" applyAlignment="1"/>
    <xf numFmtId="0" fontId="13" fillId="12" borderId="0" xfId="0" applyFont="1" applyFill="1" applyBorder="1" applyAlignment="1"/>
    <xf numFmtId="0" fontId="13" fillId="12" borderId="0" xfId="1" applyNumberFormat="1" applyFont="1" applyFill="1" applyBorder="1" applyAlignment="1"/>
    <xf numFmtId="44" fontId="13" fillId="12" borderId="0" xfId="1" applyNumberFormat="1" applyFont="1" applyFill="1" applyBorder="1" applyAlignment="1"/>
    <xf numFmtId="0" fontId="13" fillId="12" borderId="0" xfId="0" applyNumberFormat="1" applyFont="1" applyFill="1" applyBorder="1" applyAlignment="1"/>
    <xf numFmtId="44" fontId="13" fillId="12" borderId="0" xfId="0" applyNumberFormat="1" applyFont="1" applyFill="1" applyBorder="1" applyAlignment="1"/>
    <xf numFmtId="44" fontId="13" fillId="12" borderId="0" xfId="1" applyNumberFormat="1" applyFont="1" applyFill="1" applyBorder="1" applyAlignment="1">
      <alignment vertical="center"/>
    </xf>
    <xf numFmtId="0" fontId="13" fillId="12" borderId="0" xfId="2" applyNumberFormat="1" applyFont="1" applyFill="1" applyBorder="1" applyAlignment="1">
      <alignment horizontal="center"/>
    </xf>
    <xf numFmtId="9" fontId="13" fillId="12" borderId="39" xfId="2" applyFont="1" applyFill="1" applyBorder="1" applyAlignment="1">
      <alignment horizontal="center"/>
    </xf>
    <xf numFmtId="0" fontId="12" fillId="12" borderId="0" xfId="0" applyFont="1" applyFill="1" applyBorder="1" applyAlignment="1">
      <alignment horizontal="left" vertical="top" wrapText="1"/>
    </xf>
    <xf numFmtId="44" fontId="23" fillId="12" borderId="0" xfId="1" applyNumberFormat="1" applyFont="1" applyFill="1" applyBorder="1" applyAlignment="1"/>
    <xf numFmtId="0" fontId="23" fillId="12" borderId="22" xfId="0" applyFont="1" applyFill="1" applyBorder="1" applyAlignment="1">
      <alignment horizontal="center" vertical="center"/>
    </xf>
    <xf numFmtId="0" fontId="23" fillId="12" borderId="23" xfId="0" applyFont="1" applyFill="1" applyBorder="1" applyAlignment="1">
      <alignment horizontal="center" vertical="center"/>
    </xf>
    <xf numFmtId="0" fontId="23" fillId="12" borderId="41" xfId="0" applyFont="1" applyFill="1" applyBorder="1" applyAlignment="1">
      <alignment horizontal="center" vertical="center"/>
    </xf>
    <xf numFmtId="0" fontId="23" fillId="12" borderId="2" xfId="0" applyFont="1" applyFill="1" applyBorder="1" applyAlignment="1">
      <alignment horizontal="center" vertical="center"/>
    </xf>
    <xf numFmtId="0" fontId="13" fillId="13" borderId="0" xfId="0" applyFont="1" applyFill="1" applyBorder="1" applyAlignment="1">
      <alignment horizontal="left"/>
    </xf>
    <xf numFmtId="9" fontId="13" fillId="13" borderId="0" xfId="2" applyFont="1" applyFill="1" applyBorder="1" applyAlignment="1">
      <alignment horizontal="center"/>
    </xf>
    <xf numFmtId="0" fontId="13" fillId="13" borderId="0" xfId="0" applyFont="1" applyFill="1" applyBorder="1"/>
    <xf numFmtId="44" fontId="13" fillId="13" borderId="3" xfId="1" applyFont="1" applyFill="1" applyBorder="1"/>
    <xf numFmtId="44" fontId="13" fillId="13" borderId="6" xfId="1" applyFont="1" applyFill="1" applyBorder="1" applyAlignment="1">
      <alignment horizontal="center" vertical="center" wrapText="1"/>
    </xf>
    <xf numFmtId="44" fontId="13" fillId="13" borderId="7" xfId="1" applyFont="1" applyFill="1" applyBorder="1" applyAlignment="1">
      <alignment horizontal="center" vertical="center" wrapText="1"/>
    </xf>
    <xf numFmtId="44" fontId="13" fillId="13" borderId="7" xfId="1" applyFont="1" applyFill="1" applyBorder="1" applyAlignment="1">
      <alignment horizontal="center" vertical="center"/>
    </xf>
    <xf numFmtId="0" fontId="13" fillId="13" borderId="8" xfId="0" applyFont="1" applyFill="1" applyBorder="1" applyAlignment="1">
      <alignment horizontal="center" vertical="center"/>
    </xf>
    <xf numFmtId="44" fontId="13" fillId="13" borderId="38" xfId="1" applyNumberFormat="1" applyFont="1" applyFill="1" applyBorder="1" applyAlignment="1"/>
    <xf numFmtId="44" fontId="13" fillId="13" borderId="39" xfId="1" applyNumberFormat="1" applyFont="1" applyFill="1" applyBorder="1" applyAlignment="1"/>
    <xf numFmtId="44" fontId="13" fillId="13" borderId="40" xfId="0" applyNumberFormat="1" applyFont="1" applyFill="1" applyBorder="1" applyAlignment="1"/>
    <xf numFmtId="0" fontId="13" fillId="13" borderId="0" xfId="0" applyFont="1" applyFill="1" applyBorder="1" applyAlignment="1"/>
    <xf numFmtId="9" fontId="13" fillId="13" borderId="0" xfId="2" applyFont="1" applyFill="1" applyBorder="1" applyAlignment="1"/>
    <xf numFmtId="0" fontId="13" fillId="13" borderId="0" xfId="1" applyNumberFormat="1" applyFont="1" applyFill="1" applyBorder="1" applyAlignment="1"/>
    <xf numFmtId="44" fontId="13" fillId="13" borderId="0" xfId="1" applyNumberFormat="1" applyFont="1" applyFill="1" applyBorder="1" applyAlignment="1"/>
    <xf numFmtId="0" fontId="13" fillId="13" borderId="0" xfId="0" applyNumberFormat="1" applyFont="1" applyFill="1" applyBorder="1" applyAlignment="1"/>
    <xf numFmtId="44" fontId="13" fillId="13" borderId="0" xfId="0" applyNumberFormat="1" applyFont="1" applyFill="1" applyBorder="1" applyAlignment="1"/>
    <xf numFmtId="44" fontId="13" fillId="13" borderId="0" xfId="1" applyNumberFormat="1" applyFont="1" applyFill="1" applyBorder="1" applyAlignment="1">
      <alignment vertical="center"/>
    </xf>
    <xf numFmtId="0" fontId="13" fillId="13" borderId="0" xfId="2" applyNumberFormat="1" applyFont="1" applyFill="1" applyBorder="1" applyAlignment="1">
      <alignment horizontal="center"/>
    </xf>
    <xf numFmtId="44" fontId="23" fillId="13" borderId="0" xfId="1" applyNumberFormat="1" applyFont="1" applyFill="1" applyBorder="1" applyAlignment="1"/>
    <xf numFmtId="0" fontId="23" fillId="13" borderId="22" xfId="0" applyFont="1" applyFill="1" applyBorder="1" applyAlignment="1">
      <alignment horizontal="center" vertical="center"/>
    </xf>
    <xf numFmtId="0" fontId="23" fillId="13" borderId="23" xfId="0" applyFont="1" applyFill="1" applyBorder="1" applyAlignment="1">
      <alignment horizontal="center" vertical="center"/>
    </xf>
    <xf numFmtId="0" fontId="23" fillId="13" borderId="41" xfId="0" applyFont="1" applyFill="1" applyBorder="1" applyAlignment="1">
      <alignment horizontal="center" vertical="center"/>
    </xf>
    <xf numFmtId="0" fontId="23" fillId="13" borderId="2" xfId="0" applyFont="1" applyFill="1" applyBorder="1" applyAlignment="1">
      <alignment horizontal="center" vertical="center"/>
    </xf>
    <xf numFmtId="0" fontId="13" fillId="14" borderId="0" xfId="0" applyFont="1" applyFill="1" applyBorder="1"/>
    <xf numFmtId="0" fontId="13" fillId="14" borderId="0" xfId="0" applyFont="1" applyFill="1" applyBorder="1" applyAlignment="1">
      <alignment horizontal="left"/>
    </xf>
    <xf numFmtId="9" fontId="13" fillId="14" borderId="0" xfId="2" applyFont="1" applyFill="1" applyBorder="1" applyAlignment="1">
      <alignment horizontal="center"/>
    </xf>
    <xf numFmtId="44" fontId="13" fillId="14" borderId="3" xfId="1" applyFont="1" applyFill="1" applyBorder="1"/>
    <xf numFmtId="44" fontId="13" fillId="14" borderId="6" xfId="1" applyFont="1" applyFill="1" applyBorder="1" applyAlignment="1">
      <alignment horizontal="center" vertical="center" wrapText="1"/>
    </xf>
    <xf numFmtId="44" fontId="13" fillId="14" borderId="7" xfId="1" applyFont="1" applyFill="1" applyBorder="1" applyAlignment="1">
      <alignment horizontal="center" vertical="center" wrapText="1"/>
    </xf>
    <xf numFmtId="44" fontId="13" fillId="14" borderId="7" xfId="1" applyFont="1" applyFill="1" applyBorder="1" applyAlignment="1">
      <alignment horizontal="center" vertical="center"/>
    </xf>
    <xf numFmtId="0" fontId="13" fillId="14" borderId="8" xfId="0" applyFont="1" applyFill="1" applyBorder="1" applyAlignment="1">
      <alignment horizontal="center" vertical="center"/>
    </xf>
    <xf numFmtId="44" fontId="13" fillId="14" borderId="38" xfId="1" applyNumberFormat="1" applyFont="1" applyFill="1" applyBorder="1" applyAlignment="1"/>
    <xf numFmtId="44" fontId="13" fillId="14" borderId="39" xfId="1" applyNumberFormat="1" applyFont="1" applyFill="1" applyBorder="1" applyAlignment="1"/>
    <xf numFmtId="44" fontId="13" fillId="14" borderId="40" xfId="0" applyNumberFormat="1" applyFont="1" applyFill="1" applyBorder="1" applyAlignment="1"/>
    <xf numFmtId="0" fontId="13" fillId="14" borderId="0" xfId="0" applyFont="1" applyFill="1" applyBorder="1" applyAlignment="1"/>
    <xf numFmtId="9" fontId="13" fillId="14" borderId="0" xfId="2" applyFont="1" applyFill="1" applyBorder="1" applyAlignment="1"/>
    <xf numFmtId="0" fontId="13" fillId="14" borderId="0" xfId="1" applyNumberFormat="1" applyFont="1" applyFill="1" applyBorder="1" applyAlignment="1"/>
    <xf numFmtId="44" fontId="13" fillId="14" borderId="0" xfId="1" applyNumberFormat="1" applyFont="1" applyFill="1" applyBorder="1" applyAlignment="1"/>
    <xf numFmtId="0" fontId="13" fillId="14" borderId="0" xfId="0" applyNumberFormat="1" applyFont="1" applyFill="1" applyBorder="1" applyAlignment="1"/>
    <xf numFmtId="44" fontId="13" fillId="14" borderId="0" xfId="0" applyNumberFormat="1" applyFont="1" applyFill="1" applyBorder="1" applyAlignment="1"/>
    <xf numFmtId="44" fontId="13" fillId="14" borderId="0" xfId="1" applyNumberFormat="1" applyFont="1" applyFill="1" applyBorder="1" applyAlignment="1">
      <alignment vertical="center"/>
    </xf>
    <xf numFmtId="0" fontId="13" fillId="14" borderId="0" xfId="2" applyNumberFormat="1" applyFont="1" applyFill="1" applyBorder="1" applyAlignment="1">
      <alignment horizontal="center"/>
    </xf>
    <xf numFmtId="0" fontId="13" fillId="14" borderId="0" xfId="0" applyFont="1" applyFill="1" applyBorder="1" applyAlignment="1">
      <alignment vertical="center"/>
    </xf>
    <xf numFmtId="0" fontId="23" fillId="14" borderId="22" xfId="0" applyFont="1" applyFill="1" applyBorder="1" applyAlignment="1">
      <alignment horizontal="center" vertical="center"/>
    </xf>
    <xf numFmtId="0" fontId="23" fillId="14" borderId="23" xfId="0" applyFont="1" applyFill="1" applyBorder="1" applyAlignment="1">
      <alignment horizontal="center" vertical="center"/>
    </xf>
    <xf numFmtId="0" fontId="23" fillId="14" borderId="41" xfId="0" applyFont="1" applyFill="1" applyBorder="1" applyAlignment="1">
      <alignment horizontal="center" vertical="center"/>
    </xf>
    <xf numFmtId="0" fontId="23" fillId="14" borderId="42" xfId="0" applyFont="1" applyFill="1" applyBorder="1" applyAlignment="1">
      <alignment horizontal="center" vertical="center"/>
    </xf>
    <xf numFmtId="0" fontId="13" fillId="15" borderId="0" xfId="0" applyFont="1" applyFill="1" applyBorder="1" applyAlignment="1">
      <alignment horizontal="left"/>
    </xf>
    <xf numFmtId="9" fontId="13" fillId="15" borderId="0" xfId="2" applyFont="1" applyFill="1" applyBorder="1" applyAlignment="1">
      <alignment horizontal="center"/>
    </xf>
    <xf numFmtId="0" fontId="13" fillId="15" borderId="0" xfId="0" applyFont="1" applyFill="1" applyBorder="1"/>
    <xf numFmtId="44" fontId="13" fillId="15" borderId="3" xfId="1" applyFont="1" applyFill="1" applyBorder="1"/>
    <xf numFmtId="44" fontId="13" fillId="15" borderId="6" xfId="1" applyFont="1" applyFill="1" applyBorder="1" applyAlignment="1">
      <alignment horizontal="center" vertical="center" wrapText="1"/>
    </xf>
    <xf numFmtId="44" fontId="13" fillId="15" borderId="7" xfId="1" applyFont="1" applyFill="1" applyBorder="1" applyAlignment="1">
      <alignment horizontal="center" vertical="center" wrapText="1"/>
    </xf>
    <xf numFmtId="44" fontId="13" fillId="15" borderId="7" xfId="1" applyFont="1" applyFill="1" applyBorder="1" applyAlignment="1">
      <alignment horizontal="center" vertical="center"/>
    </xf>
    <xf numFmtId="0" fontId="13" fillId="15" borderId="8" xfId="0" applyFont="1" applyFill="1" applyBorder="1" applyAlignment="1">
      <alignment horizontal="center" vertical="center"/>
    </xf>
    <xf numFmtId="44" fontId="13" fillId="15" borderId="38" xfId="1" applyNumberFormat="1" applyFont="1" applyFill="1" applyBorder="1" applyAlignment="1"/>
    <xf numFmtId="44" fontId="13" fillId="15" borderId="39" xfId="1" applyNumberFormat="1" applyFont="1" applyFill="1" applyBorder="1" applyAlignment="1"/>
    <xf numFmtId="44" fontId="13" fillId="15" borderId="40" xfId="0" applyNumberFormat="1" applyFont="1" applyFill="1" applyBorder="1" applyAlignment="1"/>
    <xf numFmtId="9" fontId="13" fillId="15" borderId="0" xfId="2" applyFont="1" applyFill="1" applyBorder="1" applyAlignment="1"/>
    <xf numFmtId="0" fontId="13" fillId="15" borderId="0" xfId="0" applyFont="1" applyFill="1" applyBorder="1" applyAlignment="1"/>
    <xf numFmtId="0" fontId="13" fillId="15" borderId="0" xfId="1" applyNumberFormat="1" applyFont="1" applyFill="1" applyBorder="1" applyAlignment="1"/>
    <xf numFmtId="44" fontId="13" fillId="15" borderId="0" xfId="1" applyNumberFormat="1" applyFont="1" applyFill="1" applyBorder="1" applyAlignment="1"/>
    <xf numFmtId="0" fontId="13" fillId="15" borderId="0" xfId="0" applyNumberFormat="1" applyFont="1" applyFill="1" applyBorder="1" applyAlignment="1"/>
    <xf numFmtId="44" fontId="13" fillId="15" borderId="0" xfId="0" applyNumberFormat="1" applyFont="1" applyFill="1" applyBorder="1" applyAlignment="1"/>
    <xf numFmtId="0" fontId="13" fillId="15" borderId="0" xfId="0" applyFont="1" applyFill="1" applyBorder="1" applyAlignment="1">
      <alignment horizontal="left" vertical="center"/>
    </xf>
    <xf numFmtId="44" fontId="13" fillId="15" borderId="0" xfId="1" applyNumberFormat="1" applyFont="1" applyFill="1" applyBorder="1" applyAlignment="1">
      <alignment vertical="center"/>
    </xf>
    <xf numFmtId="0" fontId="13" fillId="15" borderId="0" xfId="2" applyNumberFormat="1" applyFont="1" applyFill="1" applyBorder="1" applyAlignment="1">
      <alignment horizontal="center"/>
    </xf>
    <xf numFmtId="0" fontId="13" fillId="15" borderId="0" xfId="0" applyFont="1" applyFill="1" applyBorder="1" applyAlignment="1">
      <alignment vertical="center"/>
    </xf>
    <xf numFmtId="0" fontId="23" fillId="15" borderId="22" xfId="0" applyFont="1" applyFill="1" applyBorder="1" applyAlignment="1">
      <alignment horizontal="center" vertical="center"/>
    </xf>
    <xf numFmtId="0" fontId="23" fillId="15" borderId="23" xfId="0" applyFont="1" applyFill="1" applyBorder="1" applyAlignment="1">
      <alignment horizontal="center" vertical="center"/>
    </xf>
    <xf numFmtId="0" fontId="23" fillId="15" borderId="41" xfId="0" applyFont="1" applyFill="1" applyBorder="1" applyAlignment="1">
      <alignment horizontal="center" vertical="center"/>
    </xf>
    <xf numFmtId="0" fontId="23" fillId="15" borderId="42" xfId="0" applyFont="1" applyFill="1" applyBorder="1" applyAlignment="1">
      <alignment horizontal="center" vertical="center"/>
    </xf>
    <xf numFmtId="0" fontId="13" fillId="17" borderId="0" xfId="0" applyFont="1" applyFill="1" applyBorder="1"/>
    <xf numFmtId="0" fontId="13" fillId="17" borderId="0" xfId="0" applyFont="1" applyFill="1" applyBorder="1" applyAlignment="1">
      <alignment horizontal="left"/>
    </xf>
    <xf numFmtId="9" fontId="13" fillId="17" borderId="0" xfId="2" applyFont="1" applyFill="1" applyBorder="1" applyAlignment="1">
      <alignment horizontal="center"/>
    </xf>
    <xf numFmtId="44" fontId="13" fillId="17" borderId="3" xfId="1" applyFont="1" applyFill="1" applyBorder="1"/>
    <xf numFmtId="44" fontId="13" fillId="17" borderId="5" xfId="1" applyFont="1" applyFill="1" applyBorder="1"/>
    <xf numFmtId="44" fontId="13" fillId="17" borderId="6" xfId="1" applyFont="1" applyFill="1" applyBorder="1" applyAlignment="1">
      <alignment horizontal="center" vertical="center" wrapText="1"/>
    </xf>
    <xf numFmtId="44" fontId="13" fillId="17" borderId="7" xfId="1" applyFont="1" applyFill="1" applyBorder="1" applyAlignment="1">
      <alignment horizontal="center" vertical="center" wrapText="1"/>
    </xf>
    <xf numFmtId="44" fontId="13" fillId="17" borderId="7" xfId="1" applyFont="1" applyFill="1" applyBorder="1" applyAlignment="1">
      <alignment horizontal="center" vertical="center"/>
    </xf>
    <xf numFmtId="0" fontId="13" fillId="17" borderId="8" xfId="0" applyFont="1" applyFill="1" applyBorder="1" applyAlignment="1">
      <alignment horizontal="center" vertical="center"/>
    </xf>
    <xf numFmtId="44" fontId="13" fillId="17" borderId="38" xfId="1" applyNumberFormat="1" applyFont="1" applyFill="1" applyBorder="1" applyAlignment="1"/>
    <xf numFmtId="44" fontId="13" fillId="17" borderId="39" xfId="1" applyNumberFormat="1" applyFont="1" applyFill="1" applyBorder="1" applyAlignment="1"/>
    <xf numFmtId="44" fontId="13" fillId="17" borderId="40" xfId="0" applyNumberFormat="1" applyFont="1" applyFill="1" applyBorder="1" applyAlignment="1"/>
    <xf numFmtId="0" fontId="13" fillId="17" borderId="0" xfId="0" applyFont="1" applyFill="1" applyBorder="1" applyAlignment="1"/>
    <xf numFmtId="9" fontId="13" fillId="17" borderId="0" xfId="2" applyFont="1" applyFill="1" applyBorder="1" applyAlignment="1"/>
    <xf numFmtId="0" fontId="13" fillId="17" borderId="0" xfId="1" applyNumberFormat="1" applyFont="1" applyFill="1" applyBorder="1" applyAlignment="1"/>
    <xf numFmtId="44" fontId="13" fillId="17" borderId="0" xfId="1" applyNumberFormat="1" applyFont="1" applyFill="1" applyBorder="1" applyAlignment="1"/>
    <xf numFmtId="0" fontId="13" fillId="17" borderId="0" xfId="0" applyNumberFormat="1" applyFont="1" applyFill="1" applyBorder="1" applyAlignment="1"/>
    <xf numFmtId="44" fontId="13" fillId="17" borderId="0" xfId="0" applyNumberFormat="1" applyFont="1" applyFill="1" applyBorder="1" applyAlignment="1"/>
    <xf numFmtId="0" fontId="13" fillId="17" borderId="0" xfId="0" applyFont="1" applyFill="1" applyBorder="1" applyAlignment="1">
      <alignment vertical="center"/>
    </xf>
    <xf numFmtId="44" fontId="13" fillId="17" borderId="0" xfId="1" applyNumberFormat="1" applyFont="1" applyFill="1" applyBorder="1" applyAlignment="1">
      <alignment vertical="center"/>
    </xf>
    <xf numFmtId="0" fontId="13" fillId="17" borderId="0" xfId="2" applyNumberFormat="1" applyFont="1" applyFill="1" applyBorder="1" applyAlignment="1">
      <alignment horizontal="center"/>
    </xf>
    <xf numFmtId="0" fontId="23" fillId="17" borderId="22" xfId="0" applyFont="1" applyFill="1" applyBorder="1" applyAlignment="1">
      <alignment horizontal="center" vertical="center"/>
    </xf>
    <xf numFmtId="0" fontId="23" fillId="17" borderId="23" xfId="0" applyFont="1" applyFill="1" applyBorder="1" applyAlignment="1">
      <alignment horizontal="center" vertical="center"/>
    </xf>
    <xf numFmtId="0" fontId="23" fillId="17" borderId="41" xfId="0" applyFont="1" applyFill="1" applyBorder="1" applyAlignment="1">
      <alignment horizontal="center" vertical="center"/>
    </xf>
    <xf numFmtId="0" fontId="23" fillId="17" borderId="2" xfId="0" applyFont="1" applyFill="1" applyBorder="1" applyAlignment="1">
      <alignment horizontal="center" vertical="center"/>
    </xf>
    <xf numFmtId="9" fontId="13" fillId="12" borderId="29" xfId="2" applyFont="1" applyFill="1" applyBorder="1" applyAlignment="1">
      <alignment horizontal="center"/>
    </xf>
    <xf numFmtId="0" fontId="13" fillId="12" borderId="30" xfId="0" applyFont="1" applyFill="1" applyBorder="1"/>
    <xf numFmtId="0" fontId="13" fillId="12" borderId="30" xfId="0" applyFont="1" applyFill="1" applyBorder="1" applyAlignment="1">
      <alignment horizontal="left"/>
    </xf>
    <xf numFmtId="9" fontId="13" fillId="12" borderId="30" xfId="2" applyFont="1" applyFill="1" applyBorder="1" applyAlignment="1">
      <alignment horizontal="center"/>
    </xf>
    <xf numFmtId="0" fontId="13" fillId="12" borderId="30" xfId="0" applyFont="1" applyFill="1" applyBorder="1" applyAlignment="1">
      <alignment vertical="center"/>
    </xf>
    <xf numFmtId="0" fontId="13" fillId="12" borderId="31" xfId="0" applyFont="1" applyFill="1" applyBorder="1" applyAlignment="1">
      <alignment vertical="center"/>
    </xf>
    <xf numFmtId="9" fontId="13" fillId="12" borderId="32" xfId="2" applyFont="1" applyFill="1" applyBorder="1" applyAlignment="1">
      <alignment horizontal="center"/>
    </xf>
    <xf numFmtId="0" fontId="13" fillId="12" borderId="0" xfId="0" applyFont="1" applyFill="1" applyBorder="1" applyAlignment="1">
      <alignment horizontal="left" vertical="center"/>
    </xf>
    <xf numFmtId="0" fontId="13" fillId="12" borderId="0" xfId="0" applyFont="1" applyFill="1" applyBorder="1" applyAlignment="1">
      <alignment vertical="center"/>
    </xf>
    <xf numFmtId="0" fontId="13" fillId="12" borderId="27" xfId="0" applyFont="1" applyFill="1" applyBorder="1" applyAlignment="1">
      <alignment vertical="center"/>
    </xf>
    <xf numFmtId="0" fontId="13" fillId="12" borderId="32" xfId="0" applyFont="1" applyFill="1" applyBorder="1" applyAlignment="1">
      <alignment vertical="top"/>
    </xf>
    <xf numFmtId="0" fontId="13" fillId="12" borderId="0" xfId="0" applyFont="1" applyFill="1" applyBorder="1" applyAlignment="1">
      <alignment vertical="top"/>
    </xf>
    <xf numFmtId="0" fontId="13" fillId="12" borderId="27" xfId="0" applyFont="1" applyFill="1" applyBorder="1"/>
    <xf numFmtId="0" fontId="13" fillId="12" borderId="32" xfId="0" applyFont="1" applyFill="1" applyBorder="1"/>
    <xf numFmtId="0" fontId="9" fillId="12" borderId="32" xfId="0" applyFont="1" applyFill="1" applyBorder="1" applyAlignment="1">
      <alignment vertical="center"/>
    </xf>
    <xf numFmtId="0" fontId="14" fillId="12" borderId="0" xfId="0" applyFont="1" applyFill="1" applyBorder="1" applyAlignment="1">
      <alignment horizontal="center" vertical="center"/>
    </xf>
    <xf numFmtId="0" fontId="14" fillId="12" borderId="27" xfId="0" applyFont="1" applyFill="1" applyBorder="1" applyAlignment="1">
      <alignment horizontal="center" vertical="center"/>
    </xf>
    <xf numFmtId="0" fontId="12" fillId="12" borderId="32" xfId="0" applyFont="1" applyFill="1" applyBorder="1" applyAlignment="1">
      <alignment vertical="top" wrapText="1"/>
    </xf>
    <xf numFmtId="0" fontId="13" fillId="12" borderId="27" xfId="0" applyFont="1" applyFill="1" applyBorder="1" applyAlignment="1"/>
    <xf numFmtId="0" fontId="12" fillId="12" borderId="32" xfId="0" applyFont="1" applyFill="1" applyBorder="1" applyAlignment="1">
      <alignment horizontal="left" wrapText="1"/>
    </xf>
    <xf numFmtId="9" fontId="13" fillId="12" borderId="27" xfId="2" applyFont="1" applyFill="1" applyBorder="1" applyAlignment="1">
      <alignment horizontal="center"/>
    </xf>
    <xf numFmtId="0" fontId="12" fillId="12" borderId="32" xfId="0" applyFont="1" applyFill="1" applyBorder="1" applyAlignment="1">
      <alignment horizontal="left" vertical="top" wrapText="1"/>
    </xf>
    <xf numFmtId="44" fontId="13" fillId="12" borderId="27" xfId="1" applyNumberFormat="1" applyFont="1" applyFill="1" applyBorder="1" applyAlignment="1"/>
    <xf numFmtId="0" fontId="23" fillId="12" borderId="32" xfId="0" applyFont="1" applyFill="1" applyBorder="1" applyAlignment="1">
      <alignment horizontal="left" vertical="top" wrapText="1"/>
    </xf>
    <xf numFmtId="44" fontId="23" fillId="12" borderId="27" xfId="1" applyNumberFormat="1" applyFont="1" applyFill="1" applyBorder="1" applyAlignment="1"/>
    <xf numFmtId="0" fontId="23" fillId="12" borderId="32" xfId="0" applyFont="1" applyFill="1" applyBorder="1"/>
    <xf numFmtId="0" fontId="23" fillId="12" borderId="0" xfId="0" applyFont="1" applyFill="1" applyBorder="1"/>
    <xf numFmtId="0" fontId="23" fillId="12" borderId="27" xfId="0" applyFont="1" applyFill="1" applyBorder="1"/>
    <xf numFmtId="0" fontId="13" fillId="12" borderId="33" xfId="0" applyFont="1" applyFill="1" applyBorder="1"/>
    <xf numFmtId="0" fontId="13" fillId="12" borderId="28" xfId="0" applyFont="1" applyFill="1" applyBorder="1"/>
    <xf numFmtId="0" fontId="13" fillId="12" borderId="34" xfId="0" applyFont="1" applyFill="1" applyBorder="1"/>
    <xf numFmtId="0" fontId="13" fillId="13" borderId="30" xfId="0" applyFont="1" applyFill="1" applyBorder="1"/>
    <xf numFmtId="0" fontId="13" fillId="13" borderId="30" xfId="0" applyFont="1" applyFill="1" applyBorder="1" applyAlignment="1">
      <alignment horizontal="left"/>
    </xf>
    <xf numFmtId="9" fontId="13" fillId="13" borderId="30" xfId="2" applyFont="1" applyFill="1" applyBorder="1" applyAlignment="1">
      <alignment horizontal="center"/>
    </xf>
    <xf numFmtId="0" fontId="13" fillId="14" borderId="30" xfId="0" applyFont="1" applyFill="1" applyBorder="1"/>
    <xf numFmtId="0" fontId="13" fillId="14" borderId="30" xfId="0" applyFont="1" applyFill="1" applyBorder="1" applyAlignment="1">
      <alignment horizontal="left"/>
    </xf>
    <xf numFmtId="9" fontId="13" fillId="14" borderId="30" xfId="2" applyFont="1" applyFill="1" applyBorder="1" applyAlignment="1">
      <alignment horizontal="center"/>
    </xf>
    <xf numFmtId="0" fontId="13" fillId="15" borderId="30" xfId="0" applyFont="1" applyFill="1" applyBorder="1" applyAlignment="1">
      <alignment horizontal="left"/>
    </xf>
    <xf numFmtId="0" fontId="13" fillId="15" borderId="30" xfId="0" applyFont="1" applyFill="1" applyBorder="1"/>
    <xf numFmtId="9" fontId="13" fillId="15" borderId="30" xfId="2" applyFont="1" applyFill="1" applyBorder="1" applyAlignment="1">
      <alignment horizontal="center"/>
    </xf>
    <xf numFmtId="0" fontId="13" fillId="17" borderId="30" xfId="0" applyFont="1" applyFill="1" applyBorder="1"/>
    <xf numFmtId="0" fontId="13" fillId="17" borderId="30" xfId="0" applyFont="1" applyFill="1" applyBorder="1" applyAlignment="1">
      <alignment horizontal="left"/>
    </xf>
    <xf numFmtId="9" fontId="13" fillId="17" borderId="30" xfId="2" applyFont="1" applyFill="1" applyBorder="1" applyAlignment="1">
      <alignment horizontal="center"/>
    </xf>
    <xf numFmtId="0" fontId="13" fillId="17" borderId="31" xfId="0" applyFont="1" applyFill="1" applyBorder="1"/>
    <xf numFmtId="0" fontId="13" fillId="17" borderId="27" xfId="0" applyFont="1" applyFill="1" applyBorder="1"/>
    <xf numFmtId="0" fontId="14" fillId="13" borderId="0" xfId="0" applyFont="1" applyFill="1" applyBorder="1" applyAlignment="1">
      <alignment horizontal="center" vertical="center"/>
    </xf>
    <xf numFmtId="0" fontId="14" fillId="14" borderId="0" xfId="0" applyFont="1" applyFill="1" applyBorder="1" applyAlignment="1">
      <alignment horizontal="center" vertical="center"/>
    </xf>
    <xf numFmtId="0" fontId="14" fillId="15" borderId="0" xfId="0" applyFont="1" applyFill="1" applyBorder="1" applyAlignment="1">
      <alignment horizontal="left" vertical="center"/>
    </xf>
    <xf numFmtId="0" fontId="14" fillId="15" borderId="0" xfId="0" applyFont="1" applyFill="1" applyBorder="1" applyAlignment="1">
      <alignment horizontal="center" vertical="center"/>
    </xf>
    <xf numFmtId="0" fontId="14" fillId="17" borderId="0" xfId="0" applyFont="1" applyFill="1" applyBorder="1" applyAlignment="1">
      <alignment horizontal="center" vertical="center"/>
    </xf>
    <xf numFmtId="0" fontId="14" fillId="17" borderId="27" xfId="0" applyFont="1" applyFill="1" applyBorder="1" applyAlignment="1">
      <alignment horizontal="center" vertical="center"/>
    </xf>
    <xf numFmtId="0" fontId="13" fillId="17" borderId="27" xfId="0" applyFont="1" applyFill="1" applyBorder="1" applyAlignment="1"/>
    <xf numFmtId="0" fontId="13" fillId="13" borderId="0" xfId="0" applyFont="1" applyFill="1" applyBorder="1" applyAlignment="1">
      <alignment vertical="center"/>
    </xf>
    <xf numFmtId="0" fontId="13" fillId="17" borderId="27" xfId="0" applyFont="1" applyFill="1" applyBorder="1" applyAlignment="1">
      <alignment vertical="center"/>
    </xf>
    <xf numFmtId="0" fontId="23" fillId="13" borderId="0" xfId="0" applyFont="1" applyFill="1" applyBorder="1" applyAlignment="1"/>
    <xf numFmtId="0" fontId="23" fillId="14" borderId="0" xfId="0" applyFont="1" applyFill="1" applyBorder="1" applyAlignment="1"/>
    <xf numFmtId="0" fontId="23" fillId="15" borderId="0" xfId="0" applyFont="1" applyFill="1" applyBorder="1" applyAlignment="1">
      <alignment horizontal="left"/>
    </xf>
    <xf numFmtId="0" fontId="23" fillId="15" borderId="0" xfId="0" applyFont="1" applyFill="1" applyBorder="1" applyAlignment="1"/>
    <xf numFmtId="0" fontId="23" fillId="17" borderId="0" xfId="0" applyFont="1" applyFill="1" applyBorder="1" applyAlignment="1"/>
    <xf numFmtId="0" fontId="23" fillId="17" borderId="27" xfId="0" applyFont="1" applyFill="1" applyBorder="1" applyAlignment="1"/>
    <xf numFmtId="44" fontId="23" fillId="15" borderId="0" xfId="0" applyNumberFormat="1" applyFont="1" applyFill="1" applyBorder="1" applyAlignment="1">
      <alignment horizontal="left"/>
    </xf>
    <xf numFmtId="0" fontId="23" fillId="13" borderId="0" xfId="0" applyFont="1" applyFill="1" applyBorder="1"/>
    <xf numFmtId="0" fontId="23" fillId="14" borderId="0" xfId="0" applyFont="1" applyFill="1" applyBorder="1"/>
    <xf numFmtId="0" fontId="23" fillId="15" borderId="0" xfId="0" applyFont="1" applyFill="1" applyBorder="1"/>
    <xf numFmtId="0" fontId="23" fillId="17" borderId="0" xfId="0" applyFont="1" applyFill="1" applyBorder="1"/>
    <xf numFmtId="0" fontId="23" fillId="17" borderId="27" xfId="0" applyFont="1" applyFill="1" applyBorder="1"/>
    <xf numFmtId="0" fontId="13" fillId="13" borderId="28" xfId="0" applyFont="1" applyFill="1" applyBorder="1"/>
    <xf numFmtId="0" fontId="13" fillId="14" borderId="28" xfId="0" applyFont="1" applyFill="1" applyBorder="1"/>
    <xf numFmtId="0" fontId="13" fillId="15" borderId="28" xfId="0" applyFont="1" applyFill="1" applyBorder="1" applyAlignment="1">
      <alignment horizontal="left"/>
    </xf>
    <xf numFmtId="0" fontId="13" fillId="15" borderId="28" xfId="0" applyFont="1" applyFill="1" applyBorder="1"/>
    <xf numFmtId="0" fontId="13" fillId="17" borderId="28" xfId="0" applyFont="1" applyFill="1" applyBorder="1"/>
    <xf numFmtId="0" fontId="13" fillId="17" borderId="34" xfId="0" applyFont="1" applyFill="1" applyBorder="1"/>
    <xf numFmtId="0" fontId="13" fillId="14" borderId="29" xfId="0" applyFont="1" applyFill="1" applyBorder="1"/>
    <xf numFmtId="0" fontId="13" fillId="14" borderId="31" xfId="0" applyFont="1" applyFill="1" applyBorder="1"/>
    <xf numFmtId="0" fontId="13" fillId="14" borderId="32" xfId="0" applyFont="1" applyFill="1" applyBorder="1"/>
    <xf numFmtId="0" fontId="13" fillId="14" borderId="27" xfId="0" applyFont="1" applyFill="1" applyBorder="1"/>
    <xf numFmtId="0" fontId="14" fillId="14" borderId="32" xfId="0" applyFont="1" applyFill="1" applyBorder="1" applyAlignment="1">
      <alignment horizontal="center" vertical="center"/>
    </xf>
    <xf numFmtId="0" fontId="14" fillId="14" borderId="27" xfId="0" applyFont="1" applyFill="1" applyBorder="1" applyAlignment="1">
      <alignment horizontal="center" vertical="center"/>
    </xf>
    <xf numFmtId="0" fontId="13" fillId="14" borderId="32" xfId="0" applyFont="1" applyFill="1" applyBorder="1" applyAlignment="1"/>
    <xf numFmtId="0" fontId="13" fillId="14" borderId="27" xfId="0" applyFont="1" applyFill="1" applyBorder="1" applyAlignment="1"/>
    <xf numFmtId="9" fontId="13" fillId="14" borderId="27" xfId="2" applyFont="1" applyFill="1" applyBorder="1" applyAlignment="1">
      <alignment horizontal="center"/>
    </xf>
    <xf numFmtId="0" fontId="13" fillId="14" borderId="32" xfId="0" applyFont="1" applyFill="1" applyBorder="1" applyAlignment="1">
      <alignment vertical="center"/>
    </xf>
    <xf numFmtId="0" fontId="13" fillId="14" borderId="27" xfId="0" applyFont="1" applyFill="1" applyBorder="1" applyAlignment="1">
      <alignment vertical="center"/>
    </xf>
    <xf numFmtId="0" fontId="23" fillId="14" borderId="32" xfId="0" applyFont="1" applyFill="1" applyBorder="1" applyAlignment="1"/>
    <xf numFmtId="0" fontId="23" fillId="14" borderId="27" xfId="0" applyFont="1" applyFill="1" applyBorder="1" applyAlignment="1"/>
    <xf numFmtId="0" fontId="23" fillId="14" borderId="32" xfId="0" applyFont="1" applyFill="1" applyBorder="1"/>
    <xf numFmtId="0" fontId="23" fillId="14" borderId="27" xfId="0" applyFont="1" applyFill="1" applyBorder="1"/>
    <xf numFmtId="0" fontId="13" fillId="14" borderId="33" xfId="0" applyFont="1" applyFill="1" applyBorder="1"/>
    <xf numFmtId="0" fontId="13" fillId="14" borderId="34" xfId="0" applyFont="1" applyFill="1" applyBorder="1"/>
    <xf numFmtId="0" fontId="13" fillId="17" borderId="29" xfId="0" applyFont="1" applyFill="1" applyBorder="1"/>
    <xf numFmtId="0" fontId="13" fillId="17" borderId="32" xfId="0" applyFont="1" applyFill="1" applyBorder="1"/>
    <xf numFmtId="0" fontId="14" fillId="17" borderId="32" xfId="0" applyFont="1" applyFill="1" applyBorder="1" applyAlignment="1">
      <alignment horizontal="center" vertical="center"/>
    </xf>
    <xf numFmtId="0" fontId="13" fillId="17" borderId="32" xfId="0" applyFont="1" applyFill="1" applyBorder="1" applyAlignment="1"/>
    <xf numFmtId="0" fontId="13" fillId="17" borderId="32" xfId="0" applyFont="1" applyFill="1" applyBorder="1" applyAlignment="1">
      <alignment vertical="center"/>
    </xf>
    <xf numFmtId="0" fontId="23" fillId="17" borderId="32" xfId="0" applyFont="1" applyFill="1" applyBorder="1" applyAlignment="1"/>
    <xf numFmtId="0" fontId="23" fillId="17" borderId="32" xfId="0" applyFont="1" applyFill="1" applyBorder="1"/>
    <xf numFmtId="0" fontId="13" fillId="17" borderId="33" xfId="0" applyFont="1" applyFill="1" applyBorder="1"/>
    <xf numFmtId="0" fontId="13" fillId="12" borderId="3" xfId="0" applyFont="1" applyFill="1" applyBorder="1" applyAlignment="1">
      <alignment wrapText="1"/>
    </xf>
    <xf numFmtId="44" fontId="13" fillId="12" borderId="62" xfId="1" applyFont="1" applyFill="1" applyBorder="1" applyAlignment="1" applyProtection="1">
      <protection locked="0"/>
    </xf>
    <xf numFmtId="44" fontId="13" fillId="12" borderId="10" xfId="1" applyFont="1" applyFill="1" applyBorder="1" applyAlignment="1" applyProtection="1">
      <protection locked="0"/>
    </xf>
    <xf numFmtId="44" fontId="13" fillId="12" borderId="61" xfId="1" applyFont="1" applyFill="1" applyBorder="1" applyAlignment="1" applyProtection="1">
      <protection locked="0"/>
    </xf>
    <xf numFmtId="0" fontId="13" fillId="12" borderId="4" xfId="0" applyFont="1" applyFill="1" applyBorder="1" applyAlignment="1">
      <alignment wrapText="1"/>
    </xf>
    <xf numFmtId="44" fontId="13" fillId="12" borderId="47" xfId="1" applyFont="1" applyFill="1" applyBorder="1" applyAlignment="1" applyProtection="1">
      <protection locked="0"/>
    </xf>
    <xf numFmtId="44" fontId="13" fillId="12" borderId="1" xfId="1" applyFont="1" applyFill="1" applyBorder="1" applyAlignment="1" applyProtection="1">
      <protection locked="0"/>
    </xf>
    <xf numFmtId="44" fontId="13" fillId="12" borderId="54" xfId="1" applyFont="1" applyFill="1" applyBorder="1" applyAlignment="1" applyProtection="1">
      <protection locked="0"/>
    </xf>
    <xf numFmtId="0" fontId="13" fillId="12" borderId="4" xfId="0" applyFont="1" applyFill="1" applyBorder="1" applyAlignment="1">
      <alignment horizontal="left" wrapText="1"/>
    </xf>
    <xf numFmtId="0" fontId="13" fillId="12" borderId="5" xfId="0" applyFont="1" applyFill="1" applyBorder="1" applyAlignment="1">
      <alignment wrapText="1"/>
    </xf>
    <xf numFmtId="0" fontId="13" fillId="12" borderId="0" xfId="0" applyFont="1" applyFill="1" applyBorder="1" applyAlignment="1">
      <alignment wrapText="1"/>
    </xf>
    <xf numFmtId="44" fontId="13" fillId="12" borderId="0" xfId="1" applyFont="1" applyFill="1" applyBorder="1" applyAlignment="1"/>
    <xf numFmtId="0" fontId="13" fillId="12" borderId="30" xfId="0" applyFont="1" applyFill="1" applyBorder="1" applyAlignment="1"/>
    <xf numFmtId="0" fontId="13" fillId="12" borderId="32" xfId="0" applyFont="1" applyFill="1" applyBorder="1" applyAlignment="1"/>
    <xf numFmtId="0" fontId="13" fillId="12" borderId="32" xfId="0" applyFont="1" applyFill="1" applyBorder="1" applyAlignment="1">
      <alignment horizontal="center"/>
    </xf>
    <xf numFmtId="0" fontId="13" fillId="12" borderId="27" xfId="0" applyFont="1" applyFill="1" applyBorder="1" applyAlignment="1">
      <alignment horizontal="center"/>
    </xf>
    <xf numFmtId="0" fontId="13" fillId="13" borderId="3" xfId="0" applyFont="1" applyFill="1" applyBorder="1" applyAlignment="1">
      <alignment wrapText="1"/>
    </xf>
    <xf numFmtId="44" fontId="13" fillId="13" borderId="62" xfId="1" applyFont="1" applyFill="1" applyBorder="1" applyAlignment="1" applyProtection="1">
      <protection locked="0"/>
    </xf>
    <xf numFmtId="44" fontId="13" fillId="13" borderId="10" xfId="1" applyFont="1" applyFill="1" applyBorder="1" applyAlignment="1" applyProtection="1">
      <protection locked="0"/>
    </xf>
    <xf numFmtId="44" fontId="13" fillId="13" borderId="61" xfId="1" applyFont="1" applyFill="1" applyBorder="1" applyAlignment="1" applyProtection="1">
      <protection locked="0"/>
    </xf>
    <xf numFmtId="0" fontId="13" fillId="13" borderId="4" xfId="0" applyFont="1" applyFill="1" applyBorder="1" applyAlignment="1">
      <alignment wrapText="1"/>
    </xf>
    <xf numFmtId="44" fontId="13" fillId="13" borderId="47" xfId="1" applyFont="1" applyFill="1" applyBorder="1" applyAlignment="1" applyProtection="1">
      <protection locked="0"/>
    </xf>
    <xf numFmtId="44" fontId="13" fillId="13" borderId="1" xfId="1" applyFont="1" applyFill="1" applyBorder="1" applyAlignment="1" applyProtection="1">
      <protection locked="0"/>
    </xf>
    <xf numFmtId="44" fontId="13" fillId="13" borderId="54" xfId="1" applyFont="1" applyFill="1" applyBorder="1" applyAlignment="1" applyProtection="1">
      <protection locked="0"/>
    </xf>
    <xf numFmtId="0" fontId="13" fillId="13" borderId="4" xfId="0" applyFont="1" applyFill="1" applyBorder="1" applyAlignment="1">
      <alignment horizontal="left" wrapText="1"/>
    </xf>
    <xf numFmtId="0" fontId="13" fillId="13" borderId="5" xfId="0" applyFont="1" applyFill="1" applyBorder="1" applyAlignment="1">
      <alignment wrapText="1"/>
    </xf>
    <xf numFmtId="0" fontId="13" fillId="13" borderId="0" xfId="0" applyFont="1" applyFill="1" applyBorder="1" applyAlignment="1">
      <alignment wrapText="1"/>
    </xf>
    <xf numFmtId="44" fontId="13" fillId="13" borderId="0" xfId="1" applyFont="1" applyFill="1" applyBorder="1" applyAlignment="1"/>
    <xf numFmtId="0" fontId="13" fillId="13" borderId="30" xfId="0" applyFont="1" applyFill="1" applyBorder="1" applyAlignment="1"/>
    <xf numFmtId="0" fontId="13" fillId="13" borderId="31" xfId="0" applyFont="1" applyFill="1" applyBorder="1" applyAlignment="1"/>
    <xf numFmtId="0" fontId="13" fillId="13" borderId="32" xfId="0" applyFont="1" applyFill="1" applyBorder="1" applyAlignment="1"/>
    <xf numFmtId="0" fontId="13" fillId="13" borderId="27" xfId="0" applyFont="1" applyFill="1" applyBorder="1" applyAlignment="1"/>
    <xf numFmtId="0" fontId="13" fillId="13" borderId="32" xfId="0" applyFont="1" applyFill="1" applyBorder="1"/>
    <xf numFmtId="0" fontId="13" fillId="13" borderId="27" xfId="0" applyFont="1" applyFill="1" applyBorder="1"/>
    <xf numFmtId="0" fontId="13" fillId="13" borderId="32" xfId="0" applyFont="1" applyFill="1" applyBorder="1" applyAlignment="1">
      <alignment horizontal="center"/>
    </xf>
    <xf numFmtId="0" fontId="13" fillId="13" borderId="27" xfId="0" applyFont="1" applyFill="1" applyBorder="1" applyAlignment="1">
      <alignment horizontal="center"/>
    </xf>
    <xf numFmtId="0" fontId="13" fillId="13" borderId="33" xfId="0" applyFont="1" applyFill="1" applyBorder="1"/>
    <xf numFmtId="44" fontId="13" fillId="13" borderId="28" xfId="1" applyFont="1" applyFill="1" applyBorder="1" applyAlignment="1" applyProtection="1">
      <protection locked="0"/>
    </xf>
    <xf numFmtId="0" fontId="13" fillId="13" borderId="34" xfId="0" applyFont="1" applyFill="1" applyBorder="1"/>
    <xf numFmtId="0" fontId="13" fillId="14" borderId="3" xfId="0" applyFont="1" applyFill="1" applyBorder="1" applyAlignment="1">
      <alignment wrapText="1"/>
    </xf>
    <xf numFmtId="44" fontId="13" fillId="14" borderId="62" xfId="1" applyFont="1" applyFill="1" applyBorder="1" applyAlignment="1" applyProtection="1">
      <protection locked="0"/>
    </xf>
    <xf numFmtId="44" fontId="13" fillId="14" borderId="10" xfId="1" applyFont="1" applyFill="1" applyBorder="1" applyAlignment="1" applyProtection="1">
      <protection locked="0"/>
    </xf>
    <xf numFmtId="44" fontId="13" fillId="14" borderId="61" xfId="1" applyFont="1" applyFill="1" applyBorder="1" applyAlignment="1" applyProtection="1">
      <protection locked="0"/>
    </xf>
    <xf numFmtId="0" fontId="13" fillId="14" borderId="4" xfId="0" applyFont="1" applyFill="1" applyBorder="1" applyAlignment="1">
      <alignment wrapText="1"/>
    </xf>
    <xf numFmtId="44" fontId="13" fillId="14" borderId="47" xfId="1" applyFont="1" applyFill="1" applyBorder="1" applyAlignment="1" applyProtection="1">
      <protection locked="0"/>
    </xf>
    <xf numFmtId="44" fontId="13" fillId="14" borderId="1" xfId="1" applyFont="1" applyFill="1" applyBorder="1" applyAlignment="1" applyProtection="1">
      <protection locked="0"/>
    </xf>
    <xf numFmtId="44" fontId="13" fillId="14" borderId="54" xfId="1" applyFont="1" applyFill="1" applyBorder="1" applyAlignment="1" applyProtection="1">
      <protection locked="0"/>
    </xf>
    <xf numFmtId="0" fontId="13" fillId="14" borderId="4" xfId="0" applyFont="1" applyFill="1" applyBorder="1" applyAlignment="1">
      <alignment horizontal="left" wrapText="1"/>
    </xf>
    <xf numFmtId="0" fontId="13" fillId="14" borderId="5" xfId="0" applyFont="1" applyFill="1" applyBorder="1" applyAlignment="1">
      <alignment wrapText="1"/>
    </xf>
    <xf numFmtId="0" fontId="13" fillId="14" borderId="0" xfId="0" applyFont="1" applyFill="1" applyBorder="1" applyAlignment="1">
      <alignment wrapText="1"/>
    </xf>
    <xf numFmtId="44" fontId="13" fillId="14" borderId="0" xfId="1" applyFont="1" applyFill="1" applyBorder="1" applyAlignment="1"/>
    <xf numFmtId="0" fontId="13" fillId="14" borderId="32" xfId="0" applyFont="1" applyFill="1" applyBorder="1" applyAlignment="1">
      <alignment horizontal="center"/>
    </xf>
    <xf numFmtId="0" fontId="13" fillId="14" borderId="27" xfId="0" applyFont="1" applyFill="1" applyBorder="1" applyAlignment="1">
      <alignment horizontal="center"/>
    </xf>
    <xf numFmtId="0" fontId="13" fillId="12" borderId="47" xfId="1" applyNumberFormat="1" applyFont="1" applyFill="1" applyBorder="1" applyAlignment="1" applyProtection="1">
      <alignment horizontal="center"/>
      <protection locked="0"/>
    </xf>
    <xf numFmtId="0" fontId="13" fillId="13" borderId="47" xfId="1" applyNumberFormat="1" applyFont="1" applyFill="1" applyBorder="1" applyAlignment="1" applyProtection="1">
      <alignment horizontal="center"/>
      <protection locked="0"/>
    </xf>
    <xf numFmtId="0" fontId="13" fillId="14" borderId="47" xfId="1" applyNumberFormat="1" applyFont="1" applyFill="1" applyBorder="1" applyAlignment="1" applyProtection="1">
      <alignment horizontal="center"/>
      <protection locked="0"/>
    </xf>
    <xf numFmtId="0" fontId="13" fillId="13" borderId="28" xfId="0" applyFont="1" applyFill="1" applyBorder="1" applyAlignment="1">
      <alignment horizontal="left" vertical="center" wrapText="1"/>
    </xf>
    <xf numFmtId="0" fontId="13" fillId="14" borderId="28" xfId="0" applyFont="1" applyFill="1" applyBorder="1" applyAlignment="1">
      <alignment horizontal="left" vertical="center" wrapText="1"/>
    </xf>
    <xf numFmtId="0" fontId="13" fillId="15" borderId="3" xfId="0" applyFont="1" applyFill="1" applyBorder="1" applyAlignment="1">
      <alignment horizontal="left" wrapText="1"/>
    </xf>
    <xf numFmtId="44" fontId="13" fillId="15" borderId="62" xfId="1" applyFont="1" applyFill="1" applyBorder="1" applyAlignment="1" applyProtection="1">
      <protection locked="0"/>
    </xf>
    <xf numFmtId="44" fontId="13" fillId="15" borderId="10" xfId="1" applyFont="1" applyFill="1" applyBorder="1" applyAlignment="1" applyProtection="1">
      <protection locked="0"/>
    </xf>
    <xf numFmtId="44" fontId="13" fillId="15" borderId="61" xfId="1" applyFont="1" applyFill="1" applyBorder="1" applyAlignment="1" applyProtection="1">
      <protection locked="0"/>
    </xf>
    <xf numFmtId="0" fontId="13" fillId="15" borderId="4" xfId="0" applyFont="1" applyFill="1" applyBorder="1" applyAlignment="1">
      <alignment horizontal="left" wrapText="1"/>
    </xf>
    <xf numFmtId="44" fontId="13" fillId="15" borderId="47" xfId="1" applyFont="1" applyFill="1" applyBorder="1" applyAlignment="1" applyProtection="1">
      <protection locked="0"/>
    </xf>
    <xf numFmtId="44" fontId="13" fillId="15" borderId="1" xfId="1" applyFont="1" applyFill="1" applyBorder="1" applyAlignment="1" applyProtection="1">
      <protection locked="0"/>
    </xf>
    <xf numFmtId="44" fontId="13" fillId="15" borderId="54" xfId="1" applyFont="1" applyFill="1" applyBorder="1" applyAlignment="1" applyProtection="1">
      <protection locked="0"/>
    </xf>
    <xf numFmtId="0" fontId="13" fillId="15" borderId="4" xfId="0" applyFont="1" applyFill="1" applyBorder="1" applyAlignment="1">
      <alignment wrapText="1"/>
    </xf>
    <xf numFmtId="0" fontId="13" fillId="15" borderId="5" xfId="0" applyFont="1" applyFill="1" applyBorder="1" applyAlignment="1">
      <alignment wrapText="1"/>
    </xf>
    <xf numFmtId="0" fontId="13" fillId="15" borderId="0" xfId="0" applyFont="1" applyFill="1" applyBorder="1" applyAlignment="1">
      <alignment horizontal="left" wrapText="1"/>
    </xf>
    <xf numFmtId="44" fontId="13" fillId="15" borderId="0" xfId="1" applyFont="1" applyFill="1" applyBorder="1" applyAlignment="1"/>
    <xf numFmtId="0" fontId="13" fillId="15" borderId="47" xfId="1" applyNumberFormat="1" applyFont="1" applyFill="1" applyBorder="1" applyAlignment="1" applyProtection="1">
      <alignment horizontal="center"/>
      <protection locked="0"/>
    </xf>
    <xf numFmtId="0" fontId="13" fillId="15" borderId="32" xfId="0" applyFont="1" applyFill="1" applyBorder="1"/>
    <xf numFmtId="0" fontId="13" fillId="15" borderId="27" xfId="0" applyFont="1" applyFill="1" applyBorder="1"/>
    <xf numFmtId="0" fontId="13" fillId="15" borderId="32" xfId="0" applyFont="1" applyFill="1" applyBorder="1" applyAlignment="1">
      <alignment horizontal="center"/>
    </xf>
    <xf numFmtId="0" fontId="13" fillId="15" borderId="27" xfId="0" applyFont="1" applyFill="1" applyBorder="1" applyAlignment="1">
      <alignment horizontal="center"/>
    </xf>
    <xf numFmtId="0" fontId="13" fillId="15" borderId="33" xfId="0" applyFont="1" applyFill="1" applyBorder="1"/>
    <xf numFmtId="0" fontId="13" fillId="15" borderId="28" xfId="0" applyFont="1" applyFill="1" applyBorder="1" applyAlignment="1">
      <alignment horizontal="left" vertical="center" wrapText="1"/>
    </xf>
    <xf numFmtId="0" fontId="13" fillId="15" borderId="34" xfId="0" applyFont="1" applyFill="1" applyBorder="1"/>
    <xf numFmtId="0" fontId="13" fillId="17" borderId="3" xfId="0" applyFont="1" applyFill="1" applyBorder="1" applyAlignment="1">
      <alignment wrapText="1"/>
    </xf>
    <xf numFmtId="44" fontId="13" fillId="17" borderId="62" xfId="1" applyFont="1" applyFill="1" applyBorder="1" applyAlignment="1" applyProtection="1">
      <protection locked="0"/>
    </xf>
    <xf numFmtId="44" fontId="13" fillId="17" borderId="10" xfId="1" applyFont="1" applyFill="1" applyBorder="1" applyAlignment="1" applyProtection="1">
      <protection locked="0"/>
    </xf>
    <xf numFmtId="44" fontId="13" fillId="17" borderId="61" xfId="1" applyFont="1" applyFill="1" applyBorder="1" applyAlignment="1" applyProtection="1">
      <protection locked="0"/>
    </xf>
    <xf numFmtId="0" fontId="13" fillId="17" borderId="4" xfId="0" applyFont="1" applyFill="1" applyBorder="1" applyAlignment="1">
      <alignment wrapText="1"/>
    </xf>
    <xf numFmtId="44" fontId="13" fillId="17" borderId="47" xfId="1" applyFont="1" applyFill="1" applyBorder="1" applyAlignment="1" applyProtection="1">
      <protection locked="0"/>
    </xf>
    <xf numFmtId="44" fontId="13" fillId="17" borderId="1" xfId="1" applyFont="1" applyFill="1" applyBorder="1" applyAlignment="1" applyProtection="1">
      <protection locked="0"/>
    </xf>
    <xf numFmtId="44" fontId="13" fillId="17" borderId="54" xfId="1" applyFont="1" applyFill="1" applyBorder="1" applyAlignment="1" applyProtection="1">
      <protection locked="0"/>
    </xf>
    <xf numFmtId="0" fontId="13" fillId="17" borderId="4" xfId="0" applyFont="1" applyFill="1" applyBorder="1" applyAlignment="1">
      <alignment horizontal="left" wrapText="1"/>
    </xf>
    <xf numFmtId="0" fontId="13" fillId="17" borderId="5" xfId="0" applyFont="1" applyFill="1" applyBorder="1" applyAlignment="1">
      <alignment wrapText="1"/>
    </xf>
    <xf numFmtId="0" fontId="13" fillId="17" borderId="0" xfId="0" applyFont="1" applyFill="1" applyBorder="1" applyAlignment="1">
      <alignment wrapText="1"/>
    </xf>
    <xf numFmtId="44" fontId="13" fillId="17" borderId="0" xfId="1" applyFont="1" applyFill="1" applyBorder="1" applyAlignment="1"/>
    <xf numFmtId="0" fontId="13" fillId="17" borderId="47" xfId="1" applyNumberFormat="1" applyFont="1" applyFill="1" applyBorder="1" applyAlignment="1" applyProtection="1">
      <alignment horizontal="center"/>
      <protection locked="0"/>
    </xf>
    <xf numFmtId="9" fontId="13" fillId="14" borderId="2" xfId="2" applyFont="1" applyFill="1" applyBorder="1" applyAlignment="1">
      <alignment horizontal="center"/>
    </xf>
    <xf numFmtId="0" fontId="13" fillId="13" borderId="35" xfId="0" applyFont="1" applyFill="1" applyBorder="1" applyAlignment="1">
      <alignment horizontal="left" wrapText="1"/>
    </xf>
    <xf numFmtId="44" fontId="13" fillId="4" borderId="5" xfId="1" applyFont="1" applyFill="1" applyBorder="1"/>
    <xf numFmtId="44" fontId="13" fillId="4" borderId="2" xfId="0" applyNumberFormat="1" applyFont="1" applyFill="1" applyBorder="1" applyAlignment="1">
      <alignment horizontal="left"/>
    </xf>
    <xf numFmtId="44" fontId="13" fillId="4" borderId="17" xfId="0" applyNumberFormat="1" applyFont="1" applyFill="1" applyBorder="1" applyAlignment="1">
      <alignment horizontal="left"/>
    </xf>
    <xf numFmtId="0" fontId="35" fillId="16" borderId="12" xfId="0" applyFont="1" applyFill="1" applyBorder="1" applyAlignment="1">
      <alignment horizontal="left"/>
    </xf>
    <xf numFmtId="0" fontId="35" fillId="16" borderId="13" xfId="0" applyFont="1" applyFill="1" applyBorder="1" applyAlignment="1">
      <alignment horizontal="left"/>
    </xf>
    <xf numFmtId="0" fontId="35" fillId="17" borderId="14" xfId="0" applyFont="1" applyFill="1" applyBorder="1" applyAlignment="1">
      <alignment horizontal="left"/>
    </xf>
    <xf numFmtId="0" fontId="35" fillId="17" borderId="16" xfId="0" applyFont="1" applyFill="1" applyBorder="1" applyAlignment="1">
      <alignment horizontal="left"/>
    </xf>
    <xf numFmtId="0" fontId="33" fillId="0" borderId="0" xfId="0" applyFont="1" applyFill="1"/>
    <xf numFmtId="0" fontId="33" fillId="0" borderId="0" xfId="0" applyFont="1" applyAlignment="1">
      <alignment horizontal="left"/>
    </xf>
    <xf numFmtId="0" fontId="33" fillId="0" borderId="0" xfId="0" applyFont="1" applyFill="1" applyBorder="1"/>
    <xf numFmtId="0" fontId="33" fillId="0" borderId="0" xfId="0" applyFont="1" applyBorder="1" applyAlignment="1">
      <alignment horizontal="left"/>
    </xf>
    <xf numFmtId="0" fontId="29" fillId="0" borderId="0" xfId="0" applyFont="1" applyFill="1" applyBorder="1" applyAlignment="1">
      <alignment vertical="top" wrapText="1"/>
    </xf>
    <xf numFmtId="9" fontId="29" fillId="0" borderId="0" xfId="2" applyFont="1" applyFill="1" applyBorder="1" applyAlignment="1">
      <alignment horizontal="right" vertical="top"/>
    </xf>
    <xf numFmtId="0" fontId="13" fillId="17" borderId="29" xfId="0" applyFont="1" applyFill="1" applyBorder="1" applyAlignment="1"/>
    <xf numFmtId="0" fontId="13" fillId="17" borderId="30" xfId="0" applyFont="1" applyFill="1" applyBorder="1" applyAlignment="1"/>
    <xf numFmtId="0" fontId="13" fillId="17" borderId="31" xfId="0" applyFont="1" applyFill="1" applyBorder="1" applyAlignment="1"/>
    <xf numFmtId="0" fontId="13" fillId="17" borderId="32" xfId="0" applyFont="1" applyFill="1" applyBorder="1" applyAlignment="1">
      <alignment horizontal="center"/>
    </xf>
    <xf numFmtId="0" fontId="13" fillId="17" borderId="27" xfId="0" applyFont="1" applyFill="1" applyBorder="1" applyAlignment="1">
      <alignment horizontal="center"/>
    </xf>
    <xf numFmtId="0" fontId="13" fillId="17" borderId="28" xfId="0" applyFont="1" applyFill="1" applyBorder="1" applyAlignment="1">
      <alignment horizontal="left" wrapText="1"/>
    </xf>
    <xf numFmtId="44" fontId="13" fillId="4" borderId="48" xfId="1" applyFont="1" applyFill="1" applyBorder="1"/>
    <xf numFmtId="0" fontId="13" fillId="13" borderId="0" xfId="0" applyFont="1" applyFill="1" applyBorder="1" applyAlignment="1">
      <alignment horizontal="center" wrapText="1"/>
    </xf>
    <xf numFmtId="44" fontId="13" fillId="13" borderId="22" xfId="1" applyFont="1" applyFill="1" applyBorder="1" applyAlignment="1">
      <alignment horizontal="center" vertical="center" wrapText="1"/>
    </xf>
    <xf numFmtId="44" fontId="13" fillId="13" borderId="23" xfId="1" applyFont="1" applyFill="1" applyBorder="1" applyAlignment="1">
      <alignment horizontal="center" vertical="center" wrapText="1"/>
    </xf>
    <xf numFmtId="44" fontId="13" fillId="13" borderId="41" xfId="1" applyFont="1" applyFill="1" applyBorder="1" applyAlignment="1">
      <alignment horizontal="center" vertical="center"/>
    </xf>
    <xf numFmtId="44" fontId="13" fillId="13" borderId="42" xfId="1" applyFont="1" applyFill="1" applyBorder="1" applyAlignment="1">
      <alignment horizontal="center" vertical="center"/>
    </xf>
    <xf numFmtId="0" fontId="13" fillId="13" borderId="19" xfId="0" applyFont="1" applyFill="1" applyBorder="1" applyAlignment="1">
      <alignment wrapText="1"/>
    </xf>
    <xf numFmtId="0" fontId="13" fillId="13" borderId="25" xfId="0" applyFont="1" applyFill="1" applyBorder="1" applyAlignment="1"/>
    <xf numFmtId="0" fontId="13" fillId="13" borderId="44" xfId="0" applyFont="1" applyFill="1" applyBorder="1" applyAlignment="1"/>
    <xf numFmtId="0" fontId="13" fillId="13" borderId="44" xfId="0" applyFont="1" applyFill="1" applyBorder="1" applyAlignment="1">
      <alignment horizontal="left" wrapText="1"/>
    </xf>
    <xf numFmtId="0" fontId="13" fillId="13" borderId="18" xfId="0" applyFont="1" applyFill="1" applyBorder="1" applyAlignment="1">
      <alignment wrapText="1"/>
    </xf>
    <xf numFmtId="0" fontId="13" fillId="13" borderId="6" xfId="0" applyFont="1" applyFill="1" applyBorder="1" applyAlignment="1">
      <alignment horizontal="center"/>
    </xf>
    <xf numFmtId="0" fontId="13" fillId="13" borderId="7" xfId="0" applyFont="1" applyFill="1" applyBorder="1" applyAlignment="1">
      <alignment horizontal="center"/>
    </xf>
    <xf numFmtId="44" fontId="13" fillId="13" borderId="65" xfId="1" applyFont="1" applyFill="1" applyBorder="1" applyAlignment="1" applyProtection="1">
      <alignment wrapText="1"/>
      <protection locked="0"/>
    </xf>
    <xf numFmtId="44" fontId="13" fillId="13" borderId="56" xfId="1" applyFont="1" applyFill="1" applyBorder="1" applyAlignment="1" applyProtection="1">
      <alignment wrapText="1"/>
      <protection locked="0"/>
    </xf>
    <xf numFmtId="44" fontId="13" fillId="13" borderId="66" xfId="1" applyFont="1" applyFill="1" applyBorder="1" applyAlignment="1" applyProtection="1">
      <alignment wrapText="1"/>
      <protection locked="0"/>
    </xf>
    <xf numFmtId="44" fontId="13" fillId="13" borderId="35" xfId="1" applyFont="1" applyFill="1" applyBorder="1" applyAlignment="1">
      <alignment horizontal="right" wrapText="1"/>
    </xf>
    <xf numFmtId="0" fontId="13" fillId="13" borderId="19" xfId="0" applyFont="1" applyFill="1" applyBorder="1" applyAlignment="1">
      <alignment horizontal="left" wrapText="1"/>
    </xf>
    <xf numFmtId="0" fontId="13" fillId="13" borderId="62" xfId="0" applyFont="1" applyFill="1" applyBorder="1" applyAlignment="1">
      <alignment horizontal="left" wrapText="1"/>
    </xf>
    <xf numFmtId="0" fontId="13" fillId="13" borderId="0" xfId="0" applyFont="1" applyFill="1" applyBorder="1" applyProtection="1"/>
    <xf numFmtId="0" fontId="13" fillId="13" borderId="25" xfId="0" applyFont="1" applyFill="1" applyBorder="1" applyAlignment="1">
      <alignment horizontal="left" wrapText="1"/>
    </xf>
    <xf numFmtId="0" fontId="13" fillId="13" borderId="47" xfId="0" applyFont="1" applyFill="1" applyBorder="1" applyAlignment="1">
      <alignment horizontal="left" wrapText="1"/>
    </xf>
    <xf numFmtId="44" fontId="13" fillId="13" borderId="0" xfId="0" applyNumberFormat="1" applyFont="1" applyFill="1" applyBorder="1" applyProtection="1"/>
    <xf numFmtId="0" fontId="13" fillId="13" borderId="18" xfId="0" applyFont="1" applyFill="1" applyBorder="1" applyAlignment="1">
      <alignment horizontal="left" wrapText="1"/>
    </xf>
    <xf numFmtId="0" fontId="13" fillId="13" borderId="48" xfId="0" applyFont="1" applyFill="1" applyBorder="1" applyAlignment="1">
      <alignment horizontal="left" wrapText="1"/>
    </xf>
    <xf numFmtId="44" fontId="13" fillId="13" borderId="0" xfId="1" applyFont="1" applyFill="1" applyBorder="1" applyAlignment="1">
      <alignment horizontal="right"/>
    </xf>
    <xf numFmtId="0" fontId="10" fillId="12" borderId="29" xfId="0" applyFont="1" applyFill="1" applyBorder="1" applyAlignment="1"/>
    <xf numFmtId="0" fontId="10" fillId="12" borderId="30" xfId="0" applyFont="1" applyFill="1" applyBorder="1" applyAlignment="1"/>
    <xf numFmtId="0" fontId="13" fillId="12" borderId="31" xfId="0" applyFont="1" applyFill="1" applyBorder="1" applyAlignment="1"/>
    <xf numFmtId="0" fontId="13" fillId="12" borderId="0" xfId="0" applyFont="1" applyFill="1" applyBorder="1" applyAlignment="1">
      <alignment horizontal="center" wrapText="1"/>
    </xf>
    <xf numFmtId="0" fontId="13" fillId="12" borderId="32" xfId="0" applyFont="1" applyFill="1" applyBorder="1" applyAlignment="1">
      <alignment horizontal="center" vertical="center"/>
    </xf>
    <xf numFmtId="0" fontId="13" fillId="12" borderId="0" xfId="0" applyFont="1" applyFill="1" applyBorder="1" applyAlignment="1">
      <alignment horizontal="center" vertical="center"/>
    </xf>
    <xf numFmtId="44" fontId="13" fillId="12" borderId="22" xfId="1" applyFont="1" applyFill="1" applyBorder="1" applyAlignment="1">
      <alignment horizontal="center" vertical="center" wrapText="1"/>
    </xf>
    <xf numFmtId="44" fontId="13" fillId="12" borderId="23" xfId="1" applyFont="1" applyFill="1" applyBorder="1" applyAlignment="1">
      <alignment horizontal="center" vertical="center" wrapText="1"/>
    </xf>
    <xf numFmtId="44" fontId="13" fillId="12" borderId="41" xfId="1" applyFont="1" applyFill="1" applyBorder="1" applyAlignment="1">
      <alignment horizontal="center" vertical="center"/>
    </xf>
    <xf numFmtId="44" fontId="13" fillId="12" borderId="42" xfId="1" applyFont="1" applyFill="1" applyBorder="1" applyAlignment="1">
      <alignment horizontal="center" vertical="center"/>
    </xf>
    <xf numFmtId="0" fontId="13" fillId="12" borderId="19" xfId="0" applyFont="1" applyFill="1" applyBorder="1" applyAlignment="1">
      <alignment wrapText="1"/>
    </xf>
    <xf numFmtId="0" fontId="13" fillId="12" borderId="25" xfId="0" applyFont="1" applyFill="1" applyBorder="1" applyAlignment="1">
      <alignment wrapText="1"/>
    </xf>
    <xf numFmtId="0" fontId="13" fillId="12" borderId="25" xfId="0" applyFont="1" applyFill="1" applyBorder="1" applyAlignment="1"/>
    <xf numFmtId="0" fontId="13" fillId="12" borderId="44" xfId="0" applyFont="1" applyFill="1" applyBorder="1" applyAlignment="1"/>
    <xf numFmtId="0" fontId="13" fillId="12" borderId="44" xfId="0" applyFont="1" applyFill="1" applyBorder="1" applyAlignment="1">
      <alignment horizontal="left" wrapText="1"/>
    </xf>
    <xf numFmtId="0" fontId="13" fillId="12" borderId="18" xfId="0" applyFont="1" applyFill="1" applyBorder="1" applyAlignment="1">
      <alignment wrapText="1"/>
    </xf>
    <xf numFmtId="0" fontId="13" fillId="12" borderId="6" xfId="0" applyFont="1" applyFill="1" applyBorder="1" applyAlignment="1">
      <alignment horizontal="center"/>
    </xf>
    <xf numFmtId="0" fontId="13" fillId="12" borderId="7" xfId="0" applyFont="1" applyFill="1" applyBorder="1" applyAlignment="1">
      <alignment horizontal="center"/>
    </xf>
    <xf numFmtId="44" fontId="13" fillId="12" borderId="65" xfId="1" applyFont="1" applyFill="1" applyBorder="1" applyAlignment="1" applyProtection="1">
      <alignment wrapText="1"/>
      <protection locked="0"/>
    </xf>
    <xf numFmtId="44" fontId="13" fillId="12" borderId="56" xfId="1" applyFont="1" applyFill="1" applyBorder="1" applyAlignment="1" applyProtection="1">
      <alignment wrapText="1"/>
      <protection locked="0"/>
    </xf>
    <xf numFmtId="44" fontId="13" fillId="12" borderId="66" xfId="1" applyFont="1" applyFill="1" applyBorder="1" applyAlignment="1" applyProtection="1">
      <alignment wrapText="1"/>
      <protection locked="0"/>
    </xf>
    <xf numFmtId="44" fontId="13" fillId="12" borderId="0" xfId="0" applyNumberFormat="1" applyFont="1" applyFill="1" applyBorder="1"/>
    <xf numFmtId="0" fontId="13" fillId="12" borderId="19" xfId="0" applyFont="1" applyFill="1" applyBorder="1" applyAlignment="1">
      <alignment horizontal="left" wrapText="1"/>
    </xf>
    <xf numFmtId="0" fontId="13" fillId="12" borderId="62" xfId="0" applyFont="1" applyFill="1" applyBorder="1" applyAlignment="1">
      <alignment horizontal="left" wrapText="1"/>
    </xf>
    <xf numFmtId="0" fontId="13" fillId="12" borderId="0" xfId="0" applyFont="1" applyFill="1" applyBorder="1" applyProtection="1"/>
    <xf numFmtId="0" fontId="13" fillId="12" borderId="25" xfId="0" applyFont="1" applyFill="1" applyBorder="1" applyAlignment="1">
      <alignment horizontal="left" wrapText="1"/>
    </xf>
    <xf numFmtId="0" fontId="13" fillId="12" borderId="47" xfId="0" applyFont="1" applyFill="1" applyBorder="1" applyAlignment="1">
      <alignment horizontal="left" wrapText="1"/>
    </xf>
    <xf numFmtId="44" fontId="13" fillId="12" borderId="0" xfId="0" applyNumberFormat="1" applyFont="1" applyFill="1" applyBorder="1" applyProtection="1"/>
    <xf numFmtId="0" fontId="13" fillId="12" borderId="18" xfId="0" applyFont="1" applyFill="1" applyBorder="1" applyAlignment="1">
      <alignment horizontal="left" wrapText="1"/>
    </xf>
    <xf numFmtId="0" fontId="13" fillId="12" borderId="48" xfId="0" applyFont="1" applyFill="1" applyBorder="1" applyAlignment="1">
      <alignment horizontal="left" wrapText="1"/>
    </xf>
    <xf numFmtId="0" fontId="13" fillId="12" borderId="28" xfId="0" applyFont="1" applyFill="1" applyBorder="1" applyAlignment="1"/>
    <xf numFmtId="0" fontId="13" fillId="13" borderId="25" xfId="0" applyFont="1" applyFill="1" applyBorder="1" applyAlignment="1">
      <alignment wrapText="1"/>
    </xf>
    <xf numFmtId="0" fontId="13" fillId="8" borderId="0" xfId="0" applyFont="1" applyFill="1" applyBorder="1" applyAlignment="1">
      <alignment horizontal="center" wrapText="1"/>
    </xf>
    <xf numFmtId="44" fontId="13" fillId="8" borderId="22" xfId="1" applyFont="1" applyFill="1" applyBorder="1" applyAlignment="1">
      <alignment horizontal="center" vertical="center" wrapText="1"/>
    </xf>
    <xf numFmtId="44" fontId="13" fillId="8" borderId="23" xfId="1" applyFont="1" applyFill="1" applyBorder="1" applyAlignment="1">
      <alignment horizontal="center" vertical="center" wrapText="1"/>
    </xf>
    <xf numFmtId="44" fontId="13" fillId="8" borderId="41" xfId="1" applyFont="1" applyFill="1" applyBorder="1" applyAlignment="1">
      <alignment horizontal="center" vertical="center"/>
    </xf>
    <xf numFmtId="44" fontId="13" fillId="8" borderId="42" xfId="1" applyFont="1" applyFill="1" applyBorder="1" applyAlignment="1">
      <alignment horizontal="center" vertical="center"/>
    </xf>
    <xf numFmtId="0" fontId="13" fillId="8" borderId="19" xfId="0" applyFont="1" applyFill="1" applyBorder="1" applyAlignment="1">
      <alignment wrapText="1"/>
    </xf>
    <xf numFmtId="0" fontId="13" fillId="8" borderId="25" xfId="0" applyFont="1" applyFill="1" applyBorder="1" applyAlignment="1">
      <alignment wrapText="1"/>
    </xf>
    <xf numFmtId="0" fontId="13" fillId="8" borderId="25" xfId="0" applyFont="1" applyFill="1" applyBorder="1" applyAlignment="1"/>
    <xf numFmtId="0" fontId="13" fillId="8" borderId="44" xfId="0" applyFont="1" applyFill="1" applyBorder="1" applyAlignment="1"/>
    <xf numFmtId="0" fontId="13" fillId="8" borderId="44" xfId="0" applyFont="1" applyFill="1" applyBorder="1" applyAlignment="1">
      <alignment horizontal="left" wrapText="1"/>
    </xf>
    <xf numFmtId="0" fontId="13" fillId="8" borderId="18" xfId="0" applyFont="1" applyFill="1" applyBorder="1" applyAlignment="1">
      <alignment wrapText="1"/>
    </xf>
    <xf numFmtId="0" fontId="13" fillId="8" borderId="0" xfId="0" applyFont="1" applyFill="1" applyBorder="1"/>
    <xf numFmtId="0" fontId="13" fillId="8" borderId="0" xfId="0" applyFont="1" applyFill="1" applyBorder="1" applyAlignment="1">
      <alignment vertical="center"/>
    </xf>
    <xf numFmtId="0" fontId="13" fillId="8" borderId="6" xfId="0" applyFont="1" applyFill="1" applyBorder="1" applyAlignment="1">
      <alignment horizontal="center"/>
    </xf>
    <xf numFmtId="0" fontId="13" fillId="8" borderId="7" xfId="0" applyFont="1" applyFill="1" applyBorder="1" applyAlignment="1">
      <alignment horizontal="center"/>
    </xf>
    <xf numFmtId="44" fontId="13" fillId="8" borderId="65" xfId="1" applyFont="1" applyFill="1" applyBorder="1" applyAlignment="1" applyProtection="1">
      <alignment wrapText="1"/>
      <protection locked="0"/>
    </xf>
    <xf numFmtId="44" fontId="13" fillId="8" borderId="56" xfId="1" applyFont="1" applyFill="1" applyBorder="1" applyAlignment="1" applyProtection="1">
      <alignment wrapText="1"/>
      <protection locked="0"/>
    </xf>
    <xf numFmtId="44" fontId="13" fillId="8" borderId="66" xfId="1" applyFont="1" applyFill="1" applyBorder="1" applyAlignment="1" applyProtection="1">
      <alignment wrapText="1"/>
      <protection locked="0"/>
    </xf>
    <xf numFmtId="0" fontId="13" fillId="8" borderId="35" xfId="0" applyFont="1" applyFill="1" applyBorder="1" applyAlignment="1">
      <alignment horizontal="left" wrapText="1"/>
    </xf>
    <xf numFmtId="44" fontId="13" fillId="8" borderId="35" xfId="1" applyFont="1" applyFill="1" applyBorder="1" applyAlignment="1">
      <alignment horizontal="right" wrapText="1"/>
    </xf>
    <xf numFmtId="0" fontId="13" fillId="8" borderId="19" xfId="0" applyFont="1" applyFill="1" applyBorder="1" applyAlignment="1">
      <alignment horizontal="left" wrapText="1"/>
    </xf>
    <xf numFmtId="0" fontId="13" fillId="8" borderId="62" xfId="0" applyFont="1" applyFill="1" applyBorder="1" applyAlignment="1">
      <alignment horizontal="left" wrapText="1"/>
    </xf>
    <xf numFmtId="0" fontId="13" fillId="8" borderId="0" xfId="0" applyFont="1" applyFill="1" applyBorder="1" applyProtection="1"/>
    <xf numFmtId="0" fontId="13" fillId="8" borderId="25" xfId="0" applyFont="1" applyFill="1" applyBorder="1" applyAlignment="1">
      <alignment horizontal="left" wrapText="1"/>
    </xf>
    <xf numFmtId="0" fontId="13" fillId="8" borderId="47" xfId="0" applyFont="1" applyFill="1" applyBorder="1" applyAlignment="1">
      <alignment horizontal="left" wrapText="1"/>
    </xf>
    <xf numFmtId="44" fontId="13" fillId="8" borderId="0" xfId="0" applyNumberFormat="1" applyFont="1" applyFill="1" applyBorder="1" applyProtection="1"/>
    <xf numFmtId="0" fontId="13" fillId="8" borderId="18" xfId="0" applyFont="1" applyFill="1" applyBorder="1" applyAlignment="1">
      <alignment horizontal="left" wrapText="1"/>
    </xf>
    <xf numFmtId="0" fontId="13" fillId="8" borderId="48" xfId="0" applyFont="1" applyFill="1" applyBorder="1" applyAlignment="1">
      <alignment horizontal="left" wrapText="1"/>
    </xf>
    <xf numFmtId="0" fontId="13" fillId="8" borderId="0" xfId="0" applyFont="1" applyFill="1" applyBorder="1" applyAlignment="1">
      <alignment horizontal="left"/>
    </xf>
    <xf numFmtId="44" fontId="13" fillId="8" borderId="0" xfId="1" applyFont="1" applyFill="1" applyBorder="1" applyAlignment="1">
      <alignment horizontal="right"/>
    </xf>
    <xf numFmtId="0" fontId="13" fillId="13" borderId="29" xfId="0" applyFont="1" applyFill="1" applyBorder="1" applyAlignment="1"/>
    <xf numFmtId="0" fontId="13" fillId="13" borderId="32" xfId="0" applyFont="1" applyFill="1" applyBorder="1" applyAlignment="1">
      <alignment vertical="center"/>
    </xf>
    <xf numFmtId="0" fontId="13" fillId="13" borderId="0" xfId="0" applyFont="1" applyFill="1" applyBorder="1" applyAlignment="1">
      <alignment horizontal="center" vertical="center"/>
    </xf>
    <xf numFmtId="0" fontId="13" fillId="13" borderId="27" xfId="0" applyFont="1" applyFill="1" applyBorder="1" applyAlignment="1">
      <alignment vertical="center"/>
    </xf>
    <xf numFmtId="0" fontId="13" fillId="2" borderId="27" xfId="0" applyFont="1" applyFill="1" applyBorder="1"/>
    <xf numFmtId="0" fontId="13" fillId="13" borderId="28" xfId="0" applyFont="1" applyFill="1" applyBorder="1" applyAlignment="1">
      <alignment horizontal="left"/>
    </xf>
    <xf numFmtId="44" fontId="13" fillId="13" borderId="28" xfId="1" applyFont="1" applyFill="1" applyBorder="1" applyAlignment="1">
      <alignment horizontal="right"/>
    </xf>
    <xf numFmtId="0" fontId="13" fillId="8" borderId="29" xfId="0" applyFont="1" applyFill="1" applyBorder="1" applyAlignment="1"/>
    <xf numFmtId="0" fontId="13" fillId="8" borderId="30" xfId="0" applyFont="1" applyFill="1" applyBorder="1" applyAlignment="1"/>
    <xf numFmtId="0" fontId="13" fillId="8" borderId="31" xfId="0" applyFont="1" applyFill="1" applyBorder="1" applyAlignment="1"/>
    <xf numFmtId="0" fontId="13" fillId="8" borderId="32" xfId="0" applyFont="1" applyFill="1" applyBorder="1" applyAlignment="1"/>
    <xf numFmtId="0" fontId="13" fillId="8" borderId="27" xfId="0" applyFont="1" applyFill="1" applyBorder="1" applyAlignment="1"/>
    <xf numFmtId="0" fontId="13" fillId="8" borderId="32" xfId="0" applyFont="1" applyFill="1" applyBorder="1" applyAlignment="1">
      <alignment vertical="center"/>
    </xf>
    <xf numFmtId="0" fontId="13" fillId="8" borderId="0" xfId="0" applyFont="1" applyFill="1" applyBorder="1" applyAlignment="1">
      <alignment horizontal="center" vertical="center"/>
    </xf>
    <xf numFmtId="0" fontId="13" fillId="8" borderId="27" xfId="0" applyFont="1" applyFill="1" applyBorder="1" applyAlignment="1">
      <alignment vertical="center"/>
    </xf>
    <xf numFmtId="0" fontId="13" fillId="8" borderId="32" xfId="0" applyFont="1" applyFill="1" applyBorder="1" applyAlignment="1">
      <alignment horizontal="center"/>
    </xf>
    <xf numFmtId="0" fontId="13" fillId="8" borderId="27" xfId="0" applyFont="1" applyFill="1" applyBorder="1" applyAlignment="1">
      <alignment horizontal="center"/>
    </xf>
    <xf numFmtId="0" fontId="13" fillId="8" borderId="32" xfId="0" applyFont="1" applyFill="1" applyBorder="1"/>
    <xf numFmtId="0" fontId="13" fillId="8" borderId="27" xfId="0" applyFont="1" applyFill="1" applyBorder="1"/>
    <xf numFmtId="0" fontId="13" fillId="8" borderId="33" xfId="0" applyFont="1" applyFill="1" applyBorder="1"/>
    <xf numFmtId="0" fontId="13" fillId="8" borderId="28" xfId="0" applyFont="1" applyFill="1" applyBorder="1" applyAlignment="1">
      <alignment horizontal="left"/>
    </xf>
    <xf numFmtId="44" fontId="13" fillId="8" borderId="28" xfId="1" applyFont="1" applyFill="1" applyBorder="1" applyAlignment="1">
      <alignment horizontal="right"/>
    </xf>
    <xf numFmtId="0" fontId="13" fillId="8" borderId="28" xfId="0" applyFont="1" applyFill="1" applyBorder="1"/>
    <xf numFmtId="0" fontId="13" fillId="8" borderId="34" xfId="0" applyFont="1" applyFill="1" applyBorder="1"/>
    <xf numFmtId="0" fontId="13" fillId="16" borderId="0" xfId="0" applyFont="1" applyFill="1" applyBorder="1" applyAlignment="1">
      <alignment horizontal="left" wrapText="1"/>
    </xf>
    <xf numFmtId="44" fontId="13" fillId="16" borderId="22" xfId="1" applyFont="1" applyFill="1" applyBorder="1" applyAlignment="1">
      <alignment horizontal="center" vertical="center" wrapText="1"/>
    </xf>
    <xf numFmtId="44" fontId="13" fillId="16" borderId="23" xfId="1" applyFont="1" applyFill="1" applyBorder="1" applyAlignment="1">
      <alignment horizontal="center" vertical="center" wrapText="1"/>
    </xf>
    <xf numFmtId="44" fontId="13" fillId="16" borderId="41" xfId="1" applyFont="1" applyFill="1" applyBorder="1" applyAlignment="1">
      <alignment horizontal="center" vertical="center"/>
    </xf>
    <xf numFmtId="44" fontId="13" fillId="16" borderId="42" xfId="1" applyFont="1" applyFill="1" applyBorder="1" applyAlignment="1">
      <alignment horizontal="center" vertical="center"/>
    </xf>
    <xf numFmtId="0" fontId="13" fillId="16" borderId="19" xfId="0" applyFont="1" applyFill="1" applyBorder="1" applyAlignment="1">
      <alignment horizontal="left" wrapText="1"/>
    </xf>
    <xf numFmtId="0" fontId="13" fillId="16" borderId="25" xfId="0" applyFont="1" applyFill="1" applyBorder="1" applyAlignment="1">
      <alignment horizontal="left" wrapText="1"/>
    </xf>
    <xf numFmtId="0" fontId="13" fillId="16" borderId="25" xfId="0" applyFont="1" applyFill="1" applyBorder="1" applyAlignment="1">
      <alignment horizontal="left"/>
    </xf>
    <xf numFmtId="0" fontId="13" fillId="16" borderId="44" xfId="0" applyFont="1" applyFill="1" applyBorder="1" applyAlignment="1">
      <alignment horizontal="left"/>
    </xf>
    <xf numFmtId="0" fontId="13" fillId="16" borderId="44" xfId="0" applyFont="1" applyFill="1" applyBorder="1" applyAlignment="1">
      <alignment horizontal="left" wrapText="1"/>
    </xf>
    <xf numFmtId="0" fontId="13" fillId="16" borderId="18" xfId="0" applyFont="1" applyFill="1" applyBorder="1" applyAlignment="1">
      <alignment horizontal="left" wrapText="1"/>
    </xf>
    <xf numFmtId="0" fontId="13" fillId="16" borderId="0" xfId="0" applyFont="1" applyFill="1" applyBorder="1"/>
    <xf numFmtId="0" fontId="13" fillId="16" borderId="0" xfId="0" applyFont="1" applyFill="1" applyBorder="1" applyAlignment="1">
      <alignment vertical="center"/>
    </xf>
    <xf numFmtId="0" fontId="13" fillId="16" borderId="6" xfId="0" applyFont="1" applyFill="1" applyBorder="1" applyAlignment="1">
      <alignment horizontal="center"/>
    </xf>
    <xf numFmtId="0" fontId="13" fillId="16" borderId="7" xfId="0" applyFont="1" applyFill="1" applyBorder="1" applyAlignment="1">
      <alignment horizontal="center"/>
    </xf>
    <xf numFmtId="44" fontId="13" fillId="16" borderId="65" xfId="1" applyFont="1" applyFill="1" applyBorder="1" applyAlignment="1" applyProtection="1">
      <alignment wrapText="1"/>
      <protection locked="0"/>
    </xf>
    <xf numFmtId="44" fontId="13" fillId="16" borderId="56" xfId="1" applyFont="1" applyFill="1" applyBorder="1" applyAlignment="1" applyProtection="1">
      <alignment wrapText="1"/>
      <protection locked="0"/>
    </xf>
    <xf numFmtId="44" fontId="13" fillId="16" borderId="66" xfId="1" applyFont="1" applyFill="1" applyBorder="1" applyAlignment="1" applyProtection="1">
      <alignment wrapText="1"/>
      <protection locked="0"/>
    </xf>
    <xf numFmtId="0" fontId="13" fillId="16" borderId="35" xfId="0" applyFont="1" applyFill="1" applyBorder="1" applyAlignment="1">
      <alignment horizontal="left" wrapText="1"/>
    </xf>
    <xf numFmtId="44" fontId="13" fillId="16" borderId="35" xfId="1" applyFont="1" applyFill="1" applyBorder="1" applyAlignment="1">
      <alignment horizontal="right" wrapText="1"/>
    </xf>
    <xf numFmtId="0" fontId="13" fillId="16" borderId="62" xfId="0" applyFont="1" applyFill="1" applyBorder="1" applyAlignment="1">
      <alignment horizontal="left" wrapText="1"/>
    </xf>
    <xf numFmtId="0" fontId="13" fillId="16" borderId="0" xfId="0" applyFont="1" applyFill="1" applyBorder="1" applyProtection="1"/>
    <xf numFmtId="0" fontId="13" fillId="16" borderId="47" xfId="0" applyFont="1" applyFill="1" applyBorder="1" applyAlignment="1">
      <alignment horizontal="left" wrapText="1"/>
    </xf>
    <xf numFmtId="44" fontId="13" fillId="16" borderId="0" xfId="0" applyNumberFormat="1" applyFont="1" applyFill="1" applyBorder="1" applyProtection="1"/>
    <xf numFmtId="0" fontId="13" fillId="16" borderId="48" xfId="0" applyFont="1" applyFill="1" applyBorder="1" applyAlignment="1">
      <alignment horizontal="left" wrapText="1"/>
    </xf>
    <xf numFmtId="0" fontId="13" fillId="16" borderId="0" xfId="0" applyFont="1" applyFill="1" applyBorder="1" applyAlignment="1">
      <alignment horizontal="left"/>
    </xf>
    <xf numFmtId="44" fontId="13" fillId="16" borderId="0" xfId="1" applyFont="1" applyFill="1" applyBorder="1" applyAlignment="1">
      <alignment horizontal="right"/>
    </xf>
    <xf numFmtId="0" fontId="13" fillId="16" borderId="29" xfId="0" applyFont="1" applyFill="1" applyBorder="1" applyAlignment="1"/>
    <xf numFmtId="0" fontId="13" fillId="16" borderId="30" xfId="0" applyFont="1" applyFill="1" applyBorder="1" applyAlignment="1">
      <alignment horizontal="left"/>
    </xf>
    <xf numFmtId="0" fontId="13" fillId="16" borderId="30" xfId="0" applyFont="1" applyFill="1" applyBorder="1" applyAlignment="1"/>
    <xf numFmtId="0" fontId="13" fillId="16" borderId="31" xfId="0" applyFont="1" applyFill="1" applyBorder="1" applyAlignment="1"/>
    <xf numFmtId="0" fontId="13" fillId="16" borderId="32" xfId="0" applyFont="1" applyFill="1" applyBorder="1" applyAlignment="1"/>
    <xf numFmtId="0" fontId="13" fillId="16" borderId="27" xfId="0" applyFont="1" applyFill="1" applyBorder="1" applyAlignment="1"/>
    <xf numFmtId="0" fontId="13" fillId="16" borderId="32" xfId="0" applyFont="1" applyFill="1" applyBorder="1" applyAlignment="1">
      <alignment vertical="center"/>
    </xf>
    <xf numFmtId="0" fontId="13" fillId="16" borderId="0" xfId="0" applyFont="1" applyFill="1" applyBorder="1" applyAlignment="1">
      <alignment horizontal="left" vertical="center"/>
    </xf>
    <xf numFmtId="0" fontId="13" fillId="16" borderId="27" xfId="0" applyFont="1" applyFill="1" applyBorder="1" applyAlignment="1">
      <alignment vertical="center"/>
    </xf>
    <xf numFmtId="0" fontId="13" fillId="16" borderId="32" xfId="0" applyFont="1" applyFill="1" applyBorder="1" applyAlignment="1">
      <alignment horizontal="center"/>
    </xf>
    <xf numFmtId="0" fontId="13" fillId="16" borderId="27" xfId="0" applyFont="1" applyFill="1" applyBorder="1" applyAlignment="1">
      <alignment horizontal="center"/>
    </xf>
    <xf numFmtId="0" fontId="13" fillId="16" borderId="32" xfId="0" applyFont="1" applyFill="1" applyBorder="1"/>
    <xf numFmtId="0" fontId="13" fillId="16" borderId="27" xfId="0" applyFont="1" applyFill="1" applyBorder="1"/>
    <xf numFmtId="0" fontId="13" fillId="16" borderId="33" xfId="0" applyFont="1" applyFill="1" applyBorder="1"/>
    <xf numFmtId="0" fontId="13" fillId="16" borderId="28" xfId="0" applyFont="1" applyFill="1" applyBorder="1" applyAlignment="1">
      <alignment horizontal="left"/>
    </xf>
    <xf numFmtId="44" fontId="13" fillId="16" borderId="28" xfId="1" applyFont="1" applyFill="1" applyBorder="1" applyAlignment="1">
      <alignment horizontal="right"/>
    </xf>
    <xf numFmtId="0" fontId="13" fillId="16" borderId="28" xfId="0" applyFont="1" applyFill="1" applyBorder="1"/>
    <xf numFmtId="0" fontId="13" fillId="16" borderId="34" xfId="0" applyFont="1" applyFill="1" applyBorder="1"/>
    <xf numFmtId="0" fontId="13" fillId="17" borderId="0" xfId="0" applyFont="1" applyFill="1" applyBorder="1" applyAlignment="1">
      <alignment horizontal="center" wrapText="1"/>
    </xf>
    <xf numFmtId="44" fontId="13" fillId="17" borderId="22" xfId="1" applyFont="1" applyFill="1" applyBorder="1" applyAlignment="1">
      <alignment horizontal="center" vertical="center" wrapText="1"/>
    </xf>
    <xf numFmtId="44" fontId="13" fillId="17" borderId="23" xfId="1" applyFont="1" applyFill="1" applyBorder="1" applyAlignment="1">
      <alignment horizontal="center" vertical="center" wrapText="1"/>
    </xf>
    <xf numFmtId="44" fontId="13" fillId="17" borderId="24" xfId="1" applyFont="1" applyFill="1" applyBorder="1" applyAlignment="1">
      <alignment horizontal="center" vertical="center"/>
    </xf>
    <xf numFmtId="44" fontId="13" fillId="17" borderId="42" xfId="1" applyFont="1" applyFill="1" applyBorder="1" applyAlignment="1">
      <alignment horizontal="center" vertical="center"/>
    </xf>
    <xf numFmtId="0" fontId="13" fillId="17" borderId="19" xfId="0" applyFont="1" applyFill="1" applyBorder="1" applyAlignment="1">
      <alignment wrapText="1"/>
    </xf>
    <xf numFmtId="0" fontId="13" fillId="17" borderId="25" xfId="0" applyFont="1" applyFill="1" applyBorder="1" applyAlignment="1">
      <alignment wrapText="1"/>
    </xf>
    <xf numFmtId="0" fontId="13" fillId="17" borderId="25" xfId="0" applyFont="1" applyFill="1" applyBorder="1" applyAlignment="1"/>
    <xf numFmtId="0" fontId="13" fillId="17" borderId="44" xfId="0" applyFont="1" applyFill="1" applyBorder="1" applyAlignment="1"/>
    <xf numFmtId="0" fontId="13" fillId="17" borderId="44" xfId="0" applyFont="1" applyFill="1" applyBorder="1" applyAlignment="1">
      <alignment horizontal="left" wrapText="1"/>
    </xf>
    <xf numFmtId="0" fontId="13" fillId="17" borderId="18" xfId="0" applyFont="1" applyFill="1" applyBorder="1" applyAlignment="1">
      <alignment wrapText="1"/>
    </xf>
    <xf numFmtId="0" fontId="13" fillId="17" borderId="6" xfId="0" applyFont="1" applyFill="1" applyBorder="1" applyAlignment="1">
      <alignment horizontal="center"/>
    </xf>
    <xf numFmtId="0" fontId="13" fillId="17" borderId="7" xfId="0" applyFont="1" applyFill="1" applyBorder="1" applyAlignment="1">
      <alignment horizontal="center"/>
    </xf>
    <xf numFmtId="44" fontId="13" fillId="17" borderId="65" xfId="1" applyFont="1" applyFill="1" applyBorder="1" applyAlignment="1" applyProtection="1">
      <alignment wrapText="1"/>
      <protection locked="0"/>
    </xf>
    <xf numFmtId="44" fontId="13" fillId="17" borderId="56" xfId="1" applyFont="1" applyFill="1" applyBorder="1" applyAlignment="1" applyProtection="1">
      <alignment wrapText="1"/>
      <protection locked="0"/>
    </xf>
    <xf numFmtId="44" fontId="13" fillId="17" borderId="66" xfId="1" applyFont="1" applyFill="1" applyBorder="1" applyAlignment="1" applyProtection="1">
      <alignment wrapText="1"/>
      <protection locked="0"/>
    </xf>
    <xf numFmtId="0" fontId="13" fillId="17" borderId="35" xfId="0" applyFont="1" applyFill="1" applyBorder="1" applyAlignment="1">
      <alignment horizontal="left" wrapText="1"/>
    </xf>
    <xf numFmtId="44" fontId="13" fillId="17" borderId="35" xfId="1" applyFont="1" applyFill="1" applyBorder="1" applyAlignment="1">
      <alignment horizontal="right" wrapText="1"/>
    </xf>
    <xf numFmtId="0" fontId="13" fillId="17" borderId="19" xfId="0" applyFont="1" applyFill="1" applyBorder="1" applyAlignment="1">
      <alignment horizontal="left" wrapText="1"/>
    </xf>
    <xf numFmtId="0" fontId="13" fillId="17" borderId="62" xfId="0" applyFont="1" applyFill="1" applyBorder="1" applyAlignment="1">
      <alignment horizontal="left" wrapText="1"/>
    </xf>
    <xf numFmtId="0" fontId="13" fillId="17" borderId="0" xfId="0" applyFont="1" applyFill="1" applyBorder="1" applyProtection="1"/>
    <xf numFmtId="0" fontId="13" fillId="17" borderId="25" xfId="0" applyFont="1" applyFill="1" applyBorder="1" applyAlignment="1">
      <alignment horizontal="left" wrapText="1"/>
    </xf>
    <xf numFmtId="0" fontId="13" fillId="17" borderId="47" xfId="0" applyFont="1" applyFill="1" applyBorder="1" applyAlignment="1">
      <alignment horizontal="left" wrapText="1"/>
    </xf>
    <xf numFmtId="44" fontId="13" fillId="17" borderId="0" xfId="0" applyNumberFormat="1" applyFont="1" applyFill="1" applyBorder="1" applyProtection="1"/>
    <xf numFmtId="0" fontId="13" fillId="17" borderId="18" xfId="0" applyFont="1" applyFill="1" applyBorder="1" applyAlignment="1">
      <alignment horizontal="left" wrapText="1"/>
    </xf>
    <xf numFmtId="0" fontId="13" fillId="17" borderId="48" xfId="0" applyFont="1" applyFill="1" applyBorder="1" applyAlignment="1">
      <alignment horizontal="left" wrapText="1"/>
    </xf>
    <xf numFmtId="44" fontId="13" fillId="17" borderId="0" xfId="1" applyFont="1" applyFill="1" applyBorder="1" applyAlignment="1">
      <alignment horizontal="right"/>
    </xf>
    <xf numFmtId="0" fontId="13" fillId="17" borderId="0" xfId="0" applyFont="1" applyFill="1" applyBorder="1" applyAlignment="1">
      <alignment horizontal="center" vertical="center"/>
    </xf>
    <xf numFmtId="0" fontId="13" fillId="17" borderId="28" xfId="0" applyFont="1" applyFill="1" applyBorder="1" applyAlignment="1">
      <alignment horizontal="left"/>
    </xf>
    <xf numFmtId="44" fontId="13" fillId="17" borderId="28" xfId="1" applyFont="1" applyFill="1" applyBorder="1" applyAlignment="1">
      <alignment horizontal="right"/>
    </xf>
    <xf numFmtId="0" fontId="12" fillId="8" borderId="27" xfId="0" applyFont="1" applyFill="1" applyBorder="1" applyAlignment="1">
      <alignment wrapText="1"/>
    </xf>
    <xf numFmtId="0" fontId="25" fillId="0" borderId="70" xfId="0" applyFont="1" applyFill="1" applyBorder="1" applyAlignment="1">
      <alignment horizontal="left" vertical="center" wrapText="1"/>
    </xf>
    <xf numFmtId="0" fontId="23" fillId="12" borderId="44" xfId="0" applyFont="1" applyFill="1" applyBorder="1" applyAlignment="1">
      <alignment horizontal="left" vertical="top" wrapText="1"/>
    </xf>
    <xf numFmtId="0" fontId="23" fillId="12" borderId="70" xfId="0" applyFont="1" applyFill="1" applyBorder="1" applyAlignment="1">
      <alignment horizontal="left" vertical="top" wrapText="1"/>
    </xf>
    <xf numFmtId="0" fontId="23" fillId="12" borderId="70" xfId="0" applyFont="1" applyFill="1" applyBorder="1" applyAlignment="1"/>
    <xf numFmtId="44" fontId="23" fillId="12" borderId="70" xfId="1" applyNumberFormat="1" applyFont="1" applyFill="1" applyBorder="1" applyAlignment="1"/>
    <xf numFmtId="44" fontId="23" fillId="12" borderId="71" xfId="1" applyNumberFormat="1" applyFont="1" applyFill="1" applyBorder="1" applyAlignment="1"/>
    <xf numFmtId="44" fontId="23" fillId="13" borderId="70" xfId="1" applyNumberFormat="1" applyFont="1" applyFill="1" applyBorder="1" applyAlignment="1"/>
    <xf numFmtId="0" fontId="23" fillId="13" borderId="70" xfId="0" applyFont="1" applyFill="1" applyBorder="1" applyAlignment="1"/>
    <xf numFmtId="0" fontId="23" fillId="14" borderId="44" xfId="0" applyFont="1" applyFill="1" applyBorder="1" applyAlignment="1"/>
    <xf numFmtId="0" fontId="23" fillId="14" borderId="70" xfId="0" applyFont="1" applyFill="1" applyBorder="1" applyAlignment="1"/>
    <xf numFmtId="0" fontId="23" fillId="14" borderId="71" xfId="0" applyFont="1" applyFill="1" applyBorder="1" applyAlignment="1"/>
    <xf numFmtId="0" fontId="23" fillId="15" borderId="70" xfId="0" applyFont="1" applyFill="1" applyBorder="1" applyAlignment="1">
      <alignment horizontal="left"/>
    </xf>
    <xf numFmtId="0" fontId="23" fillId="15" borderId="70" xfId="0" applyFont="1" applyFill="1" applyBorder="1" applyAlignment="1"/>
    <xf numFmtId="0" fontId="23" fillId="17" borderId="44" xfId="0" applyFont="1" applyFill="1" applyBorder="1" applyAlignment="1"/>
    <xf numFmtId="0" fontId="23" fillId="17" borderId="70" xfId="0" applyFont="1" applyFill="1" applyBorder="1" applyAlignment="1"/>
    <xf numFmtId="0" fontId="23" fillId="17" borderId="71" xfId="0" applyFont="1" applyFill="1" applyBorder="1" applyAlignment="1"/>
    <xf numFmtId="0" fontId="23" fillId="0" borderId="70" xfId="0" applyFont="1" applyBorder="1" applyAlignment="1"/>
    <xf numFmtId="0" fontId="23" fillId="0" borderId="0" xfId="0" applyFont="1" applyBorder="1" applyAlignment="1"/>
    <xf numFmtId="44" fontId="13" fillId="0" borderId="0" xfId="0" applyNumberFormat="1" applyFont="1" applyFill="1" applyBorder="1"/>
    <xf numFmtId="0" fontId="37" fillId="0" borderId="0" xfId="0" applyFont="1" applyAlignment="1">
      <alignment horizontal="right" vertical="top"/>
    </xf>
    <xf numFmtId="0" fontId="43" fillId="0" borderId="0" xfId="0" applyFont="1" applyAlignment="1">
      <alignment vertical="top" wrapText="1"/>
    </xf>
    <xf numFmtId="0" fontId="0" fillId="0" borderId="0" xfId="0" applyAlignment="1">
      <alignment horizontal="right" vertical="center" wrapText="1"/>
    </xf>
    <xf numFmtId="44" fontId="0" fillId="0" borderId="1" xfId="1" applyFont="1" applyFill="1" applyBorder="1" applyAlignment="1" applyProtection="1">
      <protection locked="0"/>
    </xf>
    <xf numFmtId="44" fontId="0" fillId="0" borderId="0" xfId="1" applyFont="1" applyFill="1" applyBorder="1" applyAlignment="1" applyProtection="1">
      <alignment wrapText="1"/>
    </xf>
    <xf numFmtId="44" fontId="0" fillId="4" borderId="17" xfId="0" applyNumberFormat="1" applyFill="1" applyBorder="1" applyAlignment="1"/>
    <xf numFmtId="44" fontId="0" fillId="0" borderId="0" xfId="1" applyFont="1" applyFill="1" applyBorder="1" applyAlignment="1"/>
    <xf numFmtId="44" fontId="0" fillId="0" borderId="39" xfId="1" applyFont="1" applyBorder="1" applyAlignment="1" applyProtection="1">
      <protection locked="0"/>
    </xf>
    <xf numFmtId="44" fontId="0" fillId="0" borderId="46" xfId="1" applyFont="1" applyFill="1" applyBorder="1" applyAlignment="1" applyProtection="1">
      <alignment wrapText="1"/>
    </xf>
    <xf numFmtId="44" fontId="0" fillId="4" borderId="39" xfId="1" applyFont="1" applyFill="1" applyBorder="1" applyAlignment="1" applyProtection="1">
      <alignment wrapText="1"/>
    </xf>
    <xf numFmtId="44" fontId="0" fillId="0" borderId="58" xfId="1" applyFont="1" applyFill="1" applyBorder="1" applyAlignment="1" applyProtection="1">
      <alignment wrapText="1"/>
    </xf>
    <xf numFmtId="44" fontId="13" fillId="4" borderId="20" xfId="1" applyFont="1" applyFill="1" applyBorder="1"/>
    <xf numFmtId="44" fontId="13" fillId="4" borderId="5" xfId="0" applyNumberFormat="1" applyFont="1" applyFill="1" applyBorder="1"/>
    <xf numFmtId="44" fontId="13" fillId="0" borderId="20" xfId="1" applyFont="1" applyBorder="1" applyProtection="1">
      <protection locked="0"/>
    </xf>
    <xf numFmtId="0" fontId="13" fillId="0" borderId="5" xfId="0" applyFont="1" applyBorder="1"/>
    <xf numFmtId="0" fontId="16" fillId="12" borderId="29" xfId="0" applyFont="1" applyFill="1" applyBorder="1" applyAlignment="1" applyProtection="1">
      <alignment vertical="center" wrapText="1"/>
    </xf>
    <xf numFmtId="0" fontId="16" fillId="12" borderId="30" xfId="0" applyFont="1" applyFill="1" applyBorder="1" applyAlignment="1" applyProtection="1">
      <alignment vertical="center" wrapText="1"/>
    </xf>
    <xf numFmtId="0" fontId="12" fillId="12" borderId="30" xfId="0" applyFont="1" applyFill="1" applyBorder="1" applyAlignment="1" applyProtection="1">
      <alignment horizontal="left" vertical="top" wrapText="1"/>
    </xf>
    <xf numFmtId="0" fontId="13" fillId="12" borderId="30" xfId="0" applyFont="1" applyFill="1" applyBorder="1" applyAlignment="1" applyProtection="1"/>
    <xf numFmtId="44" fontId="13" fillId="12" borderId="30" xfId="1" applyNumberFormat="1" applyFont="1" applyFill="1" applyBorder="1" applyAlignment="1" applyProtection="1"/>
    <xf numFmtId="44" fontId="13" fillId="12" borderId="31" xfId="1" applyNumberFormat="1" applyFont="1" applyFill="1" applyBorder="1" applyAlignment="1" applyProtection="1"/>
    <xf numFmtId="44" fontId="13" fillId="13" borderId="29" xfId="1" applyNumberFormat="1" applyFont="1" applyFill="1" applyBorder="1" applyAlignment="1" applyProtection="1"/>
    <xf numFmtId="44" fontId="13" fillId="13" borderId="30" xfId="1" applyNumberFormat="1" applyFont="1" applyFill="1" applyBorder="1" applyAlignment="1" applyProtection="1"/>
    <xf numFmtId="0" fontId="13" fillId="13" borderId="30" xfId="0" applyFont="1" applyFill="1" applyBorder="1" applyAlignment="1" applyProtection="1"/>
    <xf numFmtId="0" fontId="13" fillId="13" borderId="31" xfId="0" applyFont="1" applyFill="1" applyBorder="1" applyAlignment="1" applyProtection="1"/>
    <xf numFmtId="0" fontId="13" fillId="14" borderId="29" xfId="0" applyFont="1" applyFill="1" applyBorder="1" applyAlignment="1" applyProtection="1"/>
    <xf numFmtId="0" fontId="13" fillId="14" borderId="30" xfId="0" applyFont="1" applyFill="1" applyBorder="1" applyAlignment="1" applyProtection="1"/>
    <xf numFmtId="0" fontId="13" fillId="14" borderId="31" xfId="0" applyFont="1" applyFill="1" applyBorder="1" applyAlignment="1" applyProtection="1"/>
    <xf numFmtId="0" fontId="13" fillId="15" borderId="29" xfId="0" applyFont="1" applyFill="1" applyBorder="1" applyAlignment="1" applyProtection="1"/>
    <xf numFmtId="0" fontId="13" fillId="15" borderId="30" xfId="0" applyFont="1" applyFill="1" applyBorder="1" applyAlignment="1" applyProtection="1">
      <alignment horizontal="left"/>
    </xf>
    <xf numFmtId="0" fontId="13" fillId="15" borderId="30" xfId="0" applyFont="1" applyFill="1" applyBorder="1" applyAlignment="1" applyProtection="1"/>
    <xf numFmtId="0" fontId="13" fillId="15" borderId="31" xfId="0" applyFont="1" applyFill="1" applyBorder="1" applyAlignment="1" applyProtection="1"/>
    <xf numFmtId="0" fontId="13" fillId="17" borderId="29" xfId="0" applyFont="1" applyFill="1" applyBorder="1" applyAlignment="1" applyProtection="1"/>
    <xf numFmtId="0" fontId="13" fillId="17" borderId="30" xfId="0" applyFont="1" applyFill="1" applyBorder="1" applyAlignment="1" applyProtection="1"/>
    <xf numFmtId="0" fontId="13" fillId="17" borderId="31" xfId="0" applyFont="1" applyFill="1" applyBorder="1" applyAlignment="1" applyProtection="1"/>
    <xf numFmtId="0" fontId="13" fillId="12" borderId="32" xfId="0" applyFont="1" applyFill="1" applyBorder="1" applyAlignment="1" applyProtection="1"/>
    <xf numFmtId="0" fontId="12" fillId="12" borderId="0" xfId="0" applyFont="1" applyFill="1" applyBorder="1" applyAlignment="1" applyProtection="1">
      <alignment horizontal="left" vertical="top" wrapText="1"/>
    </xf>
    <xf numFmtId="0" fontId="13" fillId="12" borderId="27" xfId="0" applyFont="1" applyFill="1" applyBorder="1" applyAlignment="1" applyProtection="1"/>
    <xf numFmtId="0" fontId="13" fillId="13" borderId="32" xfId="0" applyFont="1" applyFill="1" applyBorder="1" applyAlignment="1" applyProtection="1"/>
    <xf numFmtId="0" fontId="12" fillId="13" borderId="0" xfId="0" applyFont="1" applyFill="1" applyBorder="1" applyAlignment="1" applyProtection="1">
      <alignment horizontal="left" vertical="top" wrapText="1"/>
    </xf>
    <xf numFmtId="0" fontId="13" fillId="13" borderId="27" xfId="0" applyFont="1" applyFill="1" applyBorder="1" applyAlignment="1" applyProtection="1"/>
    <xf numFmtId="0" fontId="13" fillId="14" borderId="32" xfId="0" applyFont="1" applyFill="1" applyBorder="1" applyAlignment="1" applyProtection="1"/>
    <xf numFmtId="0" fontId="12" fillId="14" borderId="0" xfId="0" applyFont="1" applyFill="1" applyBorder="1" applyAlignment="1" applyProtection="1">
      <alignment horizontal="left" vertical="top" wrapText="1"/>
    </xf>
    <xf numFmtId="0" fontId="13" fillId="14" borderId="27" xfId="0" applyFont="1" applyFill="1" applyBorder="1" applyAlignment="1" applyProtection="1"/>
    <xf numFmtId="0" fontId="13" fillId="15" borderId="32" xfId="0" applyFont="1" applyFill="1" applyBorder="1" applyAlignment="1" applyProtection="1"/>
    <xf numFmtId="0" fontId="12" fillId="15" borderId="0" xfId="0" applyFont="1" applyFill="1" applyBorder="1" applyAlignment="1" applyProtection="1">
      <alignment horizontal="left" vertical="top" wrapText="1"/>
    </xf>
    <xf numFmtId="0" fontId="13" fillId="15" borderId="27" xfId="0" applyFont="1" applyFill="1" applyBorder="1" applyAlignment="1" applyProtection="1"/>
    <xf numFmtId="0" fontId="13" fillId="17" borderId="32" xfId="0" applyFont="1" applyFill="1" applyBorder="1" applyAlignment="1" applyProtection="1"/>
    <xf numFmtId="0" fontId="12" fillId="17" borderId="0" xfId="0" applyFont="1" applyFill="1" applyBorder="1" applyAlignment="1" applyProtection="1">
      <alignment horizontal="left" vertical="top" wrapText="1"/>
    </xf>
    <xf numFmtId="0" fontId="13" fillId="17" borderId="27" xfId="0" applyFont="1" applyFill="1" applyBorder="1" applyAlignment="1" applyProtection="1"/>
    <xf numFmtId="0" fontId="13" fillId="12" borderId="32" xfId="0" applyFont="1" applyFill="1" applyBorder="1" applyProtection="1"/>
    <xf numFmtId="0" fontId="13" fillId="12" borderId="0" xfId="0" applyFont="1" applyFill="1" applyBorder="1" applyAlignment="1" applyProtection="1">
      <alignment horizontal="center" vertical="center" wrapText="1"/>
    </xf>
    <xf numFmtId="0" fontId="13" fillId="12" borderId="22" xfId="0" applyFont="1" applyFill="1" applyBorder="1" applyAlignment="1" applyProtection="1">
      <alignment horizontal="center" vertical="center"/>
    </xf>
    <xf numFmtId="0" fontId="13" fillId="12" borderId="23" xfId="0" applyFont="1" applyFill="1" applyBorder="1" applyAlignment="1" applyProtection="1">
      <alignment horizontal="center" vertical="center"/>
    </xf>
    <xf numFmtId="0" fontId="13" fillId="12" borderId="41" xfId="0" applyFont="1" applyFill="1" applyBorder="1" applyAlignment="1" applyProtection="1">
      <alignment horizontal="center" vertical="center"/>
    </xf>
    <xf numFmtId="0" fontId="13" fillId="12" borderId="42" xfId="0" applyFont="1" applyFill="1" applyBorder="1" applyAlignment="1" applyProtection="1">
      <alignment horizontal="center" vertical="center"/>
    </xf>
    <xf numFmtId="0" fontId="13" fillId="12" borderId="27" xfId="0" applyFont="1" applyFill="1" applyBorder="1" applyProtection="1"/>
    <xf numFmtId="0" fontId="13" fillId="13" borderId="32" xfId="0" applyFont="1" applyFill="1" applyBorder="1" applyProtection="1"/>
    <xf numFmtId="0" fontId="13" fillId="13" borderId="0" xfId="0" applyFont="1" applyFill="1" applyBorder="1" applyAlignment="1" applyProtection="1">
      <alignment horizontal="center" vertical="center" wrapText="1"/>
    </xf>
    <xf numFmtId="0" fontId="13" fillId="13" borderId="22" xfId="0" applyFont="1" applyFill="1" applyBorder="1" applyAlignment="1" applyProtection="1">
      <alignment horizontal="center" vertical="center"/>
    </xf>
    <xf numFmtId="0" fontId="13" fillId="13" borderId="23" xfId="0" applyFont="1" applyFill="1" applyBorder="1" applyAlignment="1" applyProtection="1">
      <alignment horizontal="center" vertical="center"/>
    </xf>
    <xf numFmtId="0" fontId="13" fillId="13" borderId="41" xfId="0" applyFont="1" applyFill="1" applyBorder="1" applyAlignment="1" applyProtection="1">
      <alignment horizontal="center" vertical="center"/>
    </xf>
    <xf numFmtId="0" fontId="13" fillId="13" borderId="42" xfId="0" applyFont="1" applyFill="1" applyBorder="1" applyAlignment="1" applyProtection="1">
      <alignment horizontal="center" vertical="center"/>
    </xf>
    <xf numFmtId="0" fontId="13" fillId="13" borderId="27" xfId="0" applyFont="1" applyFill="1" applyBorder="1" applyProtection="1"/>
    <xf numFmtId="0" fontId="13" fillId="14" borderId="32" xfId="0" applyFont="1" applyFill="1" applyBorder="1" applyProtection="1"/>
    <xf numFmtId="0" fontId="13" fillId="14" borderId="0" xfId="0" applyFont="1" applyFill="1" applyBorder="1" applyAlignment="1" applyProtection="1">
      <alignment horizontal="center" vertical="center" wrapText="1"/>
    </xf>
    <xf numFmtId="0" fontId="13" fillId="14" borderId="22" xfId="0" applyFont="1" applyFill="1" applyBorder="1" applyAlignment="1" applyProtection="1">
      <alignment horizontal="center" vertical="center"/>
    </xf>
    <xf numFmtId="0" fontId="13" fillId="14" borderId="23" xfId="0" applyFont="1" applyFill="1" applyBorder="1" applyAlignment="1" applyProtection="1">
      <alignment horizontal="center" vertical="center"/>
    </xf>
    <xf numFmtId="0" fontId="13" fillId="14" borderId="41" xfId="0" applyFont="1" applyFill="1" applyBorder="1" applyAlignment="1" applyProtection="1">
      <alignment horizontal="center" vertical="center"/>
    </xf>
    <xf numFmtId="0" fontId="13" fillId="14" borderId="42" xfId="0" applyFont="1" applyFill="1" applyBorder="1" applyAlignment="1" applyProtection="1">
      <alignment horizontal="center" vertical="center"/>
    </xf>
    <xf numFmtId="0" fontId="13" fillId="14" borderId="27" xfId="0" applyFont="1" applyFill="1" applyBorder="1" applyProtection="1"/>
    <xf numFmtId="0" fontId="13" fillId="15" borderId="32" xfId="0" applyFont="1" applyFill="1" applyBorder="1" applyProtection="1"/>
    <xf numFmtId="0" fontId="13" fillId="15" borderId="0" xfId="0" applyFont="1" applyFill="1" applyBorder="1" applyAlignment="1" applyProtection="1">
      <alignment horizontal="left" vertical="center" wrapText="1"/>
    </xf>
    <xf numFmtId="0" fontId="13" fillId="15" borderId="22" xfId="0" applyFont="1" applyFill="1" applyBorder="1" applyAlignment="1" applyProtection="1">
      <alignment horizontal="center" vertical="center"/>
    </xf>
    <xf numFmtId="0" fontId="13" fillId="15" borderId="23" xfId="0" applyFont="1" applyFill="1" applyBorder="1" applyAlignment="1" applyProtection="1">
      <alignment horizontal="center" vertical="center"/>
    </xf>
    <xf numFmtId="0" fontId="13" fillId="15" borderId="41" xfId="0" applyFont="1" applyFill="1" applyBorder="1" applyAlignment="1" applyProtection="1">
      <alignment horizontal="center" vertical="center"/>
    </xf>
    <xf numFmtId="0" fontId="13" fillId="15" borderId="42" xfId="0" applyFont="1" applyFill="1" applyBorder="1" applyAlignment="1" applyProtection="1">
      <alignment horizontal="center" vertical="center"/>
    </xf>
    <xf numFmtId="0" fontId="13" fillId="15" borderId="27" xfId="0" applyFont="1" applyFill="1" applyBorder="1" applyProtection="1"/>
    <xf numFmtId="0" fontId="13" fillId="17" borderId="32" xfId="0" applyFont="1" applyFill="1" applyBorder="1" applyProtection="1"/>
    <xf numFmtId="0" fontId="13" fillId="17" borderId="0" xfId="0" applyFont="1" applyFill="1" applyBorder="1" applyAlignment="1" applyProtection="1">
      <alignment horizontal="center" vertical="center" wrapText="1"/>
    </xf>
    <xf numFmtId="0" fontId="13" fillId="17" borderId="22" xfId="0" applyFont="1" applyFill="1" applyBorder="1" applyAlignment="1" applyProtection="1">
      <alignment horizontal="center" vertical="center"/>
    </xf>
    <xf numFmtId="0" fontId="13" fillId="17" borderId="23" xfId="0" applyFont="1" applyFill="1" applyBorder="1" applyAlignment="1" applyProtection="1">
      <alignment horizontal="center" vertical="center"/>
    </xf>
    <xf numFmtId="0" fontId="13" fillId="17" borderId="41" xfId="0" applyFont="1" applyFill="1" applyBorder="1" applyAlignment="1" applyProtection="1">
      <alignment horizontal="center" vertical="center"/>
    </xf>
    <xf numFmtId="0" fontId="13" fillId="17" borderId="42" xfId="0" applyFont="1" applyFill="1" applyBorder="1" applyAlignment="1" applyProtection="1">
      <alignment horizontal="center" vertical="center"/>
    </xf>
    <xf numFmtId="0" fontId="13" fillId="17" borderId="27" xfId="0" applyFont="1" applyFill="1" applyBorder="1" applyProtection="1"/>
    <xf numFmtId="0" fontId="13" fillId="4" borderId="65" xfId="0" applyNumberFormat="1" applyFont="1" applyFill="1" applyBorder="1" applyAlignment="1">
      <alignment horizontal="center"/>
    </xf>
    <xf numFmtId="0" fontId="13" fillId="4" borderId="67" xfId="0" applyNumberFormat="1" applyFont="1" applyFill="1" applyBorder="1" applyAlignment="1">
      <alignment horizontal="center"/>
    </xf>
    <xf numFmtId="0" fontId="13" fillId="4" borderId="35" xfId="0" applyFont="1" applyFill="1" applyBorder="1" applyAlignment="1">
      <alignment horizontal="center"/>
    </xf>
    <xf numFmtId="44" fontId="13" fillId="4" borderId="47" xfId="1" applyFont="1" applyFill="1" applyBorder="1" applyAlignment="1" applyProtection="1"/>
    <xf numFmtId="44" fontId="13" fillId="4" borderId="1" xfId="1" applyFont="1" applyFill="1" applyBorder="1" applyAlignment="1" applyProtection="1"/>
    <xf numFmtId="44" fontId="13" fillId="4" borderId="54" xfId="1" applyFont="1" applyFill="1" applyBorder="1" applyAlignment="1" applyProtection="1"/>
    <xf numFmtId="44" fontId="13" fillId="4" borderId="4" xfId="1" applyFont="1" applyFill="1" applyBorder="1" applyAlignment="1" applyProtection="1"/>
    <xf numFmtId="9" fontId="13" fillId="4" borderId="4" xfId="1" applyNumberFormat="1" applyFont="1" applyFill="1" applyBorder="1" applyAlignment="1" applyProtection="1">
      <alignment horizontal="center"/>
    </xf>
    <xf numFmtId="44" fontId="13" fillId="4" borderId="5" xfId="1" applyFont="1" applyFill="1" applyBorder="1" applyAlignment="1" applyProtection="1"/>
    <xf numFmtId="44" fontId="13" fillId="4" borderId="3" xfId="1" applyFont="1" applyFill="1" applyBorder="1" applyAlignment="1" applyProtection="1"/>
    <xf numFmtId="44" fontId="13" fillId="10" borderId="4" xfId="1" applyFont="1" applyFill="1" applyBorder="1" applyAlignment="1" applyProtection="1"/>
    <xf numFmtId="44" fontId="13" fillId="17" borderId="5" xfId="1" applyFont="1" applyFill="1" applyBorder="1" applyAlignment="1" applyProtection="1"/>
    <xf numFmtId="9" fontId="13" fillId="10" borderId="8" xfId="2" applyFont="1" applyFill="1" applyBorder="1" applyAlignment="1">
      <alignment horizontal="center"/>
    </xf>
    <xf numFmtId="9" fontId="13" fillId="4" borderId="47" xfId="2" applyFont="1" applyFill="1" applyBorder="1" applyAlignment="1" applyProtection="1">
      <alignment horizontal="center"/>
    </xf>
    <xf numFmtId="9" fontId="13" fillId="4" borderId="1" xfId="2" applyFont="1" applyFill="1" applyBorder="1" applyAlignment="1" applyProtection="1">
      <alignment horizontal="center"/>
    </xf>
    <xf numFmtId="9" fontId="13" fillId="4" borderId="54" xfId="2" applyFont="1" applyFill="1" applyBorder="1" applyAlignment="1" applyProtection="1">
      <alignment horizontal="center"/>
    </xf>
    <xf numFmtId="44" fontId="13" fillId="4" borderId="48" xfId="1" applyFont="1" applyFill="1" applyBorder="1" applyAlignment="1" applyProtection="1"/>
    <xf numFmtId="0" fontId="13" fillId="4" borderId="47" xfId="1" applyNumberFormat="1" applyFont="1" applyFill="1" applyBorder="1" applyAlignment="1" applyProtection="1"/>
    <xf numFmtId="44" fontId="13" fillId="4" borderId="38" xfId="1" applyNumberFormat="1" applyFont="1" applyFill="1" applyBorder="1" applyAlignment="1"/>
    <xf numFmtId="44" fontId="13" fillId="4" borderId="39" xfId="1" applyNumberFormat="1" applyFont="1" applyFill="1" applyBorder="1" applyAlignment="1"/>
    <xf numFmtId="44" fontId="13" fillId="4" borderId="40" xfId="0" applyNumberFormat="1" applyFont="1" applyFill="1" applyBorder="1" applyAlignment="1"/>
    <xf numFmtId="44" fontId="23" fillId="4" borderId="9" xfId="1" applyNumberFormat="1" applyFont="1" applyFill="1" applyBorder="1" applyAlignment="1"/>
    <xf numFmtId="44" fontId="23" fillId="4" borderId="10" xfId="1" applyNumberFormat="1" applyFont="1" applyFill="1" applyBorder="1" applyAlignment="1"/>
    <xf numFmtId="44" fontId="23" fillId="4" borderId="11" xfId="1" applyNumberFormat="1" applyFont="1" applyFill="1" applyBorder="1" applyAlignment="1"/>
    <xf numFmtId="44" fontId="23" fillId="4" borderId="63" xfId="1" applyNumberFormat="1" applyFont="1" applyFill="1" applyBorder="1" applyAlignment="1"/>
    <xf numFmtId="44" fontId="23" fillId="4" borderId="12" xfId="1" applyFont="1" applyFill="1" applyBorder="1" applyAlignment="1"/>
    <xf numFmtId="44" fontId="23" fillId="4" borderId="1" xfId="1" applyFont="1" applyFill="1" applyBorder="1" applyAlignment="1"/>
    <xf numFmtId="44" fontId="23" fillId="4" borderId="13" xfId="1" applyFont="1" applyFill="1" applyBorder="1" applyAlignment="1"/>
    <xf numFmtId="44" fontId="23" fillId="4" borderId="60" xfId="1" applyFont="1" applyFill="1" applyBorder="1" applyAlignment="1"/>
    <xf numFmtId="44" fontId="23" fillId="10" borderId="60" xfId="1" applyFont="1" applyFill="1" applyBorder="1" applyAlignment="1"/>
    <xf numFmtId="44" fontId="23" fillId="11" borderId="12" xfId="1" applyFont="1" applyFill="1" applyBorder="1" applyAlignment="1"/>
    <xf numFmtId="44" fontId="23" fillId="11" borderId="1" xfId="1" applyFont="1" applyFill="1" applyBorder="1" applyAlignment="1"/>
    <xf numFmtId="44" fontId="23" fillId="11" borderId="13" xfId="1" applyFont="1" applyFill="1" applyBorder="1" applyAlignment="1"/>
    <xf numFmtId="0" fontId="23" fillId="6" borderId="14" xfId="0" applyNumberFormat="1" applyFont="1" applyFill="1" applyBorder="1" applyAlignment="1">
      <alignment horizontal="right" wrapText="1"/>
    </xf>
    <xf numFmtId="0" fontId="23" fillId="6" borderId="15" xfId="0" applyNumberFormat="1" applyFont="1" applyFill="1" applyBorder="1" applyAlignment="1">
      <alignment horizontal="right" wrapText="1"/>
    </xf>
    <xf numFmtId="0" fontId="23" fillId="6" borderId="16" xfId="0" applyNumberFormat="1" applyFont="1" applyFill="1" applyBorder="1" applyAlignment="1">
      <alignment horizontal="right" wrapText="1"/>
    </xf>
    <xf numFmtId="0" fontId="13" fillId="12" borderId="47" xfId="1" applyNumberFormat="1" applyFont="1" applyFill="1" applyBorder="1" applyAlignment="1" applyProtection="1">
      <protection locked="0"/>
    </xf>
    <xf numFmtId="0" fontId="13" fillId="12" borderId="1" xfId="1" applyNumberFormat="1" applyFont="1" applyFill="1" applyBorder="1" applyAlignment="1" applyProtection="1">
      <protection locked="0"/>
    </xf>
    <xf numFmtId="0" fontId="13" fillId="12" borderId="54" xfId="1" applyNumberFormat="1" applyFont="1" applyFill="1" applyBorder="1" applyAlignment="1" applyProtection="1">
      <protection locked="0"/>
    </xf>
    <xf numFmtId="0" fontId="13" fillId="12" borderId="1" xfId="1" applyNumberFormat="1" applyFont="1" applyFill="1" applyBorder="1" applyAlignment="1" applyProtection="1">
      <alignment horizontal="center"/>
      <protection locked="0"/>
    </xf>
    <xf numFmtId="0" fontId="13" fillId="12" borderId="54" xfId="1" applyNumberFormat="1" applyFont="1" applyFill="1" applyBorder="1" applyAlignment="1" applyProtection="1">
      <alignment horizontal="center"/>
      <protection locked="0"/>
    </xf>
    <xf numFmtId="0" fontId="13" fillId="13" borderId="47" xfId="1" applyNumberFormat="1" applyFont="1" applyFill="1" applyBorder="1" applyAlignment="1" applyProtection="1">
      <protection locked="0"/>
    </xf>
    <xf numFmtId="0" fontId="13" fillId="13" borderId="1" xfId="1" applyNumberFormat="1" applyFont="1" applyFill="1" applyBorder="1" applyAlignment="1" applyProtection="1">
      <protection locked="0"/>
    </xf>
    <xf numFmtId="0" fontId="13" fillId="13" borderId="54" xfId="1" applyNumberFormat="1" applyFont="1" applyFill="1" applyBorder="1" applyAlignment="1" applyProtection="1">
      <protection locked="0"/>
    </xf>
    <xf numFmtId="0" fontId="13" fillId="13" borderId="1" xfId="1" applyNumberFormat="1" applyFont="1" applyFill="1" applyBorder="1" applyAlignment="1" applyProtection="1">
      <alignment horizontal="center"/>
      <protection locked="0"/>
    </xf>
    <xf numFmtId="0" fontId="13" fillId="13" borderId="54" xfId="1" applyNumberFormat="1" applyFont="1" applyFill="1" applyBorder="1" applyAlignment="1" applyProtection="1">
      <alignment horizontal="center"/>
      <protection locked="0"/>
    </xf>
    <xf numFmtId="0" fontId="13" fillId="14" borderId="47" xfId="1" applyNumberFormat="1" applyFont="1" applyFill="1" applyBorder="1" applyAlignment="1" applyProtection="1">
      <protection locked="0"/>
    </xf>
    <xf numFmtId="0" fontId="13" fillId="14" borderId="1" xfId="1" applyNumberFormat="1" applyFont="1" applyFill="1" applyBorder="1" applyAlignment="1" applyProtection="1">
      <protection locked="0"/>
    </xf>
    <xf numFmtId="0" fontId="13" fillId="14" borderId="54" xfId="1" applyNumberFormat="1" applyFont="1" applyFill="1" applyBorder="1" applyAlignment="1" applyProtection="1">
      <protection locked="0"/>
    </xf>
    <xf numFmtId="0" fontId="13" fillId="14" borderId="1" xfId="1" applyNumberFormat="1" applyFont="1" applyFill="1" applyBorder="1" applyAlignment="1" applyProtection="1">
      <alignment horizontal="center"/>
      <protection locked="0"/>
    </xf>
    <xf numFmtId="0" fontId="13" fillId="14" borderId="54" xfId="1" applyNumberFormat="1" applyFont="1" applyFill="1" applyBorder="1" applyAlignment="1" applyProtection="1">
      <alignment horizontal="center"/>
      <protection locked="0"/>
    </xf>
    <xf numFmtId="0" fontId="13" fillId="15" borderId="47" xfId="1" applyNumberFormat="1" applyFont="1" applyFill="1" applyBorder="1" applyAlignment="1" applyProtection="1">
      <protection locked="0"/>
    </xf>
    <xf numFmtId="0" fontId="13" fillId="15" borderId="1" xfId="1" applyNumberFormat="1" applyFont="1" applyFill="1" applyBorder="1" applyAlignment="1" applyProtection="1">
      <protection locked="0"/>
    </xf>
    <xf numFmtId="0" fontId="13" fillId="15" borderId="54" xfId="1" applyNumberFormat="1" applyFont="1" applyFill="1" applyBorder="1" applyAlignment="1" applyProtection="1">
      <protection locked="0"/>
    </xf>
    <xf numFmtId="0" fontId="13" fillId="15" borderId="1" xfId="1" applyNumberFormat="1" applyFont="1" applyFill="1" applyBorder="1" applyAlignment="1" applyProtection="1">
      <alignment horizontal="center"/>
      <protection locked="0"/>
    </xf>
    <xf numFmtId="0" fontId="13" fillId="15" borderId="54" xfId="1" applyNumberFormat="1" applyFont="1" applyFill="1" applyBorder="1" applyAlignment="1" applyProtection="1">
      <alignment horizontal="center"/>
      <protection locked="0"/>
    </xf>
    <xf numFmtId="0" fontId="13" fillId="17" borderId="47" xfId="1" applyNumberFormat="1" applyFont="1" applyFill="1" applyBorder="1" applyAlignment="1" applyProtection="1">
      <protection locked="0"/>
    </xf>
    <xf numFmtId="0" fontId="13" fillId="17" borderId="1" xfId="1" applyNumberFormat="1" applyFont="1" applyFill="1" applyBorder="1" applyAlignment="1" applyProtection="1">
      <protection locked="0"/>
    </xf>
    <xf numFmtId="0" fontId="13" fillId="17" borderId="54" xfId="1" applyNumberFormat="1" applyFont="1" applyFill="1" applyBorder="1" applyAlignment="1" applyProtection="1">
      <protection locked="0"/>
    </xf>
    <xf numFmtId="0" fontId="13" fillId="17" borderId="1" xfId="1" applyNumberFormat="1" applyFont="1" applyFill="1" applyBorder="1" applyAlignment="1" applyProtection="1">
      <alignment horizontal="center"/>
      <protection locked="0"/>
    </xf>
    <xf numFmtId="0" fontId="13" fillId="17" borderId="54" xfId="1" applyNumberFormat="1" applyFont="1" applyFill="1" applyBorder="1" applyAlignment="1" applyProtection="1">
      <alignment horizontal="center"/>
      <protection locked="0"/>
    </xf>
    <xf numFmtId="0" fontId="23" fillId="4" borderId="12" xfId="1" applyNumberFormat="1" applyFont="1" applyFill="1" applyBorder="1" applyAlignment="1"/>
    <xf numFmtId="0" fontId="23" fillId="4" borderId="1" xfId="1" applyNumberFormat="1" applyFont="1" applyFill="1" applyBorder="1" applyAlignment="1"/>
    <xf numFmtId="0" fontId="23" fillId="4" borderId="13" xfId="1" applyNumberFormat="1" applyFont="1" applyFill="1" applyBorder="1" applyAlignment="1"/>
    <xf numFmtId="44" fontId="23" fillId="4" borderId="69" xfId="1" applyNumberFormat="1" applyFont="1" applyFill="1" applyBorder="1" applyAlignment="1"/>
    <xf numFmtId="44" fontId="23" fillId="6" borderId="12" xfId="1" applyFont="1" applyFill="1" applyBorder="1" applyAlignment="1"/>
    <xf numFmtId="44" fontId="13" fillId="4" borderId="60" xfId="0" applyNumberFormat="1" applyFont="1" applyFill="1" applyBorder="1" applyAlignment="1">
      <alignment horizontal="right"/>
    </xf>
    <xf numFmtId="9" fontId="13" fillId="4" borderId="60" xfId="2" applyFont="1" applyFill="1" applyBorder="1" applyAlignment="1">
      <alignment horizontal="center"/>
    </xf>
    <xf numFmtId="44" fontId="13" fillId="4" borderId="21" xfId="1" applyFont="1" applyFill="1" applyBorder="1" applyAlignment="1">
      <alignment horizontal="right"/>
    </xf>
    <xf numFmtId="9" fontId="13" fillId="4" borderId="13" xfId="2" applyFont="1" applyFill="1" applyBorder="1" applyAlignment="1">
      <alignment horizontal="center" wrapText="1"/>
    </xf>
    <xf numFmtId="0" fontId="13" fillId="12" borderId="52" xfId="0" applyFont="1" applyFill="1" applyBorder="1" applyAlignment="1">
      <alignment horizontal="center"/>
    </xf>
    <xf numFmtId="0" fontId="13" fillId="12" borderId="2" xfId="0" applyFont="1" applyFill="1" applyBorder="1" applyAlignment="1">
      <alignment horizontal="center"/>
    </xf>
    <xf numFmtId="44" fontId="13" fillId="4" borderId="17" xfId="1" applyFont="1" applyFill="1" applyBorder="1" applyAlignment="1"/>
    <xf numFmtId="0" fontId="13" fillId="13" borderId="52" xfId="0" applyFont="1" applyFill="1" applyBorder="1" applyAlignment="1">
      <alignment horizontal="center"/>
    </xf>
    <xf numFmtId="0" fontId="13" fillId="13" borderId="2" xfId="0" applyFont="1" applyFill="1" applyBorder="1" applyAlignment="1">
      <alignment horizontal="center"/>
    </xf>
    <xf numFmtId="0" fontId="13" fillId="8" borderId="52" xfId="0" applyFont="1" applyFill="1" applyBorder="1" applyAlignment="1">
      <alignment horizontal="center"/>
    </xf>
    <xf numFmtId="0" fontId="13" fillId="8" borderId="2" xfId="0" applyFont="1" applyFill="1" applyBorder="1" applyAlignment="1">
      <alignment horizontal="center"/>
    </xf>
    <xf numFmtId="0" fontId="13" fillId="16" borderId="52" xfId="0" applyFont="1" applyFill="1" applyBorder="1" applyAlignment="1">
      <alignment horizontal="center"/>
    </xf>
    <xf numFmtId="0" fontId="13" fillId="16" borderId="2" xfId="0" applyFont="1" applyFill="1" applyBorder="1" applyAlignment="1">
      <alignment horizontal="center"/>
    </xf>
    <xf numFmtId="0" fontId="13" fillId="17" borderId="52" xfId="0" applyFont="1" applyFill="1" applyBorder="1" applyAlignment="1">
      <alignment horizontal="center"/>
    </xf>
    <xf numFmtId="0" fontId="13" fillId="17" borderId="2" xfId="0" applyFont="1" applyFill="1" applyBorder="1" applyAlignment="1">
      <alignment horizontal="center"/>
    </xf>
    <xf numFmtId="0" fontId="13" fillId="12" borderId="9" xfId="1" applyNumberFormat="1" applyFont="1" applyFill="1" applyBorder="1" applyAlignment="1" applyProtection="1">
      <alignment horizontal="center" wrapText="1"/>
      <protection locked="0"/>
    </xf>
    <xf numFmtId="0" fontId="13" fillId="12" borderId="10" xfId="1" applyNumberFormat="1" applyFont="1" applyFill="1" applyBorder="1" applyAlignment="1" applyProtection="1">
      <alignment horizontal="center"/>
      <protection locked="0"/>
    </xf>
    <xf numFmtId="0" fontId="13" fillId="12" borderId="11" xfId="1" applyNumberFormat="1" applyFont="1" applyFill="1" applyBorder="1" applyAlignment="1" applyProtection="1">
      <alignment horizontal="center"/>
      <protection locked="0"/>
    </xf>
    <xf numFmtId="0" fontId="13" fillId="4" borderId="69" xfId="1" applyNumberFormat="1" applyFont="1" applyFill="1" applyBorder="1" applyAlignment="1">
      <alignment horizontal="center"/>
    </xf>
    <xf numFmtId="0" fontId="13" fillId="12" borderId="12" xfId="0" applyFont="1" applyFill="1" applyBorder="1" applyAlignment="1" applyProtection="1">
      <alignment horizontal="center"/>
      <protection locked="0"/>
    </xf>
    <xf numFmtId="0" fontId="13" fillId="12" borderId="1" xfId="0" applyFont="1" applyFill="1" applyBorder="1" applyAlignment="1" applyProtection="1">
      <alignment horizontal="center"/>
      <protection locked="0"/>
    </xf>
    <xf numFmtId="0" fontId="13" fillId="12" borderId="13" xfId="0" applyFont="1" applyFill="1" applyBorder="1" applyAlignment="1" applyProtection="1">
      <alignment horizontal="center"/>
      <protection locked="0"/>
    </xf>
    <xf numFmtId="44" fontId="13" fillId="4" borderId="60" xfId="1" applyFont="1" applyFill="1" applyBorder="1" applyAlignment="1">
      <alignment horizontal="center"/>
    </xf>
    <xf numFmtId="0" fontId="13" fillId="4" borderId="12" xfId="0" applyNumberFormat="1" applyFont="1" applyFill="1" applyBorder="1" applyAlignment="1">
      <alignment horizontal="center"/>
    </xf>
    <xf numFmtId="0" fontId="13" fillId="4" borderId="1" xfId="0" applyNumberFormat="1" applyFont="1" applyFill="1" applyBorder="1" applyAlignment="1">
      <alignment horizontal="center"/>
    </xf>
    <xf numFmtId="0" fontId="13" fillId="4" borderId="13" xfId="0" applyNumberFormat="1" applyFont="1" applyFill="1" applyBorder="1" applyAlignment="1">
      <alignment horizontal="center"/>
    </xf>
    <xf numFmtId="0" fontId="13" fillId="4" borderId="60" xfId="1" applyNumberFormat="1" applyFont="1" applyFill="1" applyBorder="1" applyAlignment="1">
      <alignment horizontal="center"/>
    </xf>
    <xf numFmtId="0" fontId="13" fillId="13" borderId="9" xfId="1" applyNumberFormat="1" applyFont="1" applyFill="1" applyBorder="1" applyAlignment="1" applyProtection="1">
      <alignment horizontal="center" wrapText="1"/>
      <protection locked="0"/>
    </xf>
    <xf numFmtId="0" fontId="13" fillId="13" borderId="10" xfId="1" applyNumberFormat="1" applyFont="1" applyFill="1" applyBorder="1" applyAlignment="1" applyProtection="1">
      <alignment horizontal="center"/>
      <protection locked="0"/>
    </xf>
    <xf numFmtId="0" fontId="13" fillId="13" borderId="61" xfId="1" applyNumberFormat="1" applyFont="1" applyFill="1" applyBorder="1" applyAlignment="1" applyProtection="1">
      <alignment horizontal="center"/>
      <protection locked="0"/>
    </xf>
    <xf numFmtId="0" fontId="13" fillId="4" borderId="3" xfId="1" applyNumberFormat="1" applyFont="1" applyFill="1" applyBorder="1" applyAlignment="1">
      <alignment horizontal="center"/>
    </xf>
    <xf numFmtId="0" fontId="13" fillId="13" borderId="12" xfId="0" applyFont="1" applyFill="1" applyBorder="1" applyAlignment="1" applyProtection="1">
      <alignment horizontal="center"/>
      <protection locked="0"/>
    </xf>
    <xf numFmtId="0" fontId="13" fillId="13" borderId="1" xfId="0" applyFont="1" applyFill="1" applyBorder="1" applyAlignment="1" applyProtection="1">
      <alignment horizontal="center"/>
      <protection locked="0"/>
    </xf>
    <xf numFmtId="0" fontId="13" fillId="13" borderId="54" xfId="0" applyFont="1" applyFill="1" applyBorder="1" applyAlignment="1" applyProtection="1">
      <alignment horizontal="center"/>
      <protection locked="0"/>
    </xf>
    <xf numFmtId="44" fontId="13" fillId="4" borderId="4" xfId="1" applyFont="1" applyFill="1" applyBorder="1" applyAlignment="1">
      <alignment horizontal="center"/>
    </xf>
    <xf numFmtId="0" fontId="13" fillId="4" borderId="54" xfId="0" applyNumberFormat="1" applyFont="1" applyFill="1" applyBorder="1" applyAlignment="1">
      <alignment horizontal="center"/>
    </xf>
    <xf numFmtId="0" fontId="13" fillId="4" borderId="4" xfId="1" applyNumberFormat="1" applyFont="1" applyFill="1" applyBorder="1" applyAlignment="1">
      <alignment horizontal="center"/>
    </xf>
    <xf numFmtId="0" fontId="13" fillId="8" borderId="9" xfId="1" applyNumberFormat="1" applyFont="1" applyFill="1" applyBorder="1" applyAlignment="1" applyProtection="1">
      <alignment horizontal="center" wrapText="1"/>
      <protection locked="0"/>
    </xf>
    <xf numFmtId="0" fontId="13" fillId="8" borderId="10" xfId="1" applyNumberFormat="1" applyFont="1" applyFill="1" applyBorder="1" applyAlignment="1" applyProtection="1">
      <alignment horizontal="center"/>
      <protection locked="0"/>
    </xf>
    <xf numFmtId="0" fontId="13" fillId="8" borderId="61" xfId="1" applyNumberFormat="1" applyFont="1" applyFill="1" applyBorder="1" applyAlignment="1" applyProtection="1">
      <alignment horizontal="center"/>
      <protection locked="0"/>
    </xf>
    <xf numFmtId="0" fontId="13" fillId="8" borderId="12" xfId="0" applyFont="1" applyFill="1" applyBorder="1" applyAlignment="1" applyProtection="1">
      <alignment horizontal="center"/>
      <protection locked="0"/>
    </xf>
    <xf numFmtId="0" fontId="13" fillId="8" borderId="1" xfId="0" applyFont="1" applyFill="1" applyBorder="1" applyAlignment="1" applyProtection="1">
      <alignment horizontal="center"/>
      <protection locked="0"/>
    </xf>
    <xf numFmtId="0" fontId="13" fillId="8" borderId="54" xfId="0" applyFont="1" applyFill="1" applyBorder="1" applyAlignment="1" applyProtection="1">
      <alignment horizontal="center"/>
      <protection locked="0"/>
    </xf>
    <xf numFmtId="0" fontId="13" fillId="16" borderId="9" xfId="1" applyNumberFormat="1" applyFont="1" applyFill="1" applyBorder="1" applyAlignment="1" applyProtection="1">
      <alignment horizontal="center" wrapText="1"/>
      <protection locked="0"/>
    </xf>
    <xf numFmtId="0" fontId="13" fillId="16" borderId="10" xfId="1" applyNumberFormat="1" applyFont="1" applyFill="1" applyBorder="1" applyAlignment="1" applyProtection="1">
      <alignment horizontal="center"/>
      <protection locked="0"/>
    </xf>
    <xf numFmtId="0" fontId="13" fillId="16" borderId="61" xfId="1" applyNumberFormat="1" applyFont="1" applyFill="1" applyBorder="1" applyAlignment="1" applyProtection="1">
      <alignment horizontal="center"/>
      <protection locked="0"/>
    </xf>
    <xf numFmtId="0" fontId="13" fillId="16" borderId="12" xfId="0" applyFont="1" applyFill="1" applyBorder="1" applyAlignment="1" applyProtection="1">
      <alignment horizontal="center"/>
      <protection locked="0"/>
    </xf>
    <xf numFmtId="0" fontId="13" fillId="16" borderId="1" xfId="0" applyFont="1" applyFill="1" applyBorder="1" applyAlignment="1" applyProtection="1">
      <alignment horizontal="center"/>
      <protection locked="0"/>
    </xf>
    <xf numFmtId="0" fontId="13" fillId="16" borderId="54" xfId="0" applyFont="1" applyFill="1" applyBorder="1" applyAlignment="1" applyProtection="1">
      <alignment horizontal="center"/>
      <protection locked="0"/>
    </xf>
    <xf numFmtId="0" fontId="13" fillId="17" borderId="9" xfId="1" applyNumberFormat="1" applyFont="1" applyFill="1" applyBorder="1" applyAlignment="1" applyProtection="1">
      <alignment horizontal="center" wrapText="1"/>
      <protection locked="0"/>
    </xf>
    <xf numFmtId="0" fontId="13" fillId="17" borderId="10" xfId="1" applyNumberFormat="1" applyFont="1" applyFill="1" applyBorder="1" applyAlignment="1" applyProtection="1">
      <alignment horizontal="center"/>
      <protection locked="0"/>
    </xf>
    <xf numFmtId="0" fontId="13" fillId="17" borderId="11" xfId="1" applyNumberFormat="1" applyFont="1" applyFill="1" applyBorder="1" applyAlignment="1" applyProtection="1">
      <alignment horizontal="center"/>
      <protection locked="0"/>
    </xf>
    <xf numFmtId="0" fontId="13" fillId="17" borderId="12" xfId="0" applyFont="1" applyFill="1" applyBorder="1" applyAlignment="1" applyProtection="1">
      <alignment horizontal="center"/>
      <protection locked="0"/>
    </xf>
    <xf numFmtId="0" fontId="13" fillId="17" borderId="1" xfId="0" applyFont="1" applyFill="1" applyBorder="1" applyAlignment="1" applyProtection="1">
      <alignment horizontal="center"/>
      <protection locked="0"/>
    </xf>
    <xf numFmtId="0" fontId="13" fillId="17" borderId="13" xfId="0" applyFont="1" applyFill="1" applyBorder="1" applyAlignment="1" applyProtection="1">
      <alignment horizontal="center"/>
      <protection locked="0"/>
    </xf>
    <xf numFmtId="0" fontId="13" fillId="0" borderId="9" xfId="1" applyNumberFormat="1" applyFont="1" applyBorder="1" applyAlignment="1" applyProtection="1">
      <alignment horizontal="center" vertical="center" wrapText="1"/>
      <protection locked="0"/>
    </xf>
    <xf numFmtId="0" fontId="13" fillId="0" borderId="10" xfId="1" applyNumberFormat="1" applyFont="1" applyBorder="1" applyAlignment="1" applyProtection="1">
      <alignment horizontal="center" vertical="center" wrapText="1"/>
      <protection locked="0"/>
    </xf>
    <xf numFmtId="0" fontId="13" fillId="0" borderId="61" xfId="1" applyNumberFormat="1" applyFont="1" applyBorder="1" applyAlignment="1" applyProtection="1">
      <alignment horizontal="center" vertical="center" wrapText="1"/>
      <protection locked="0"/>
    </xf>
    <xf numFmtId="0" fontId="13" fillId="4" borderId="3" xfId="1" applyNumberFormat="1" applyFont="1" applyFill="1" applyBorder="1" applyAlignment="1" applyProtection="1">
      <alignment horizontal="center" vertical="center"/>
      <protection locked="0"/>
    </xf>
    <xf numFmtId="0" fontId="13" fillId="4" borderId="6" xfId="1" applyNumberFormat="1" applyFont="1" applyFill="1" applyBorder="1" applyAlignment="1">
      <alignment horizontal="center" wrapText="1"/>
    </xf>
    <xf numFmtId="0" fontId="13" fillId="4" borderId="7" xfId="1" applyNumberFormat="1" applyFont="1" applyFill="1" applyBorder="1" applyAlignment="1">
      <alignment horizontal="center" wrapText="1"/>
    </xf>
    <xf numFmtId="0" fontId="13" fillId="4" borderId="52" xfId="1" applyNumberFormat="1" applyFont="1" applyFill="1" applyBorder="1" applyAlignment="1">
      <alignment horizontal="center" wrapText="1"/>
    </xf>
    <xf numFmtId="0" fontId="13" fillId="4" borderId="2" xfId="1" applyNumberFormat="1" applyFont="1" applyFill="1" applyBorder="1" applyAlignment="1">
      <alignment horizontal="center" wrapText="1"/>
    </xf>
    <xf numFmtId="0" fontId="13" fillId="4" borderId="50" xfId="0" applyFont="1" applyFill="1" applyBorder="1" applyAlignment="1">
      <alignment horizontal="center"/>
    </xf>
    <xf numFmtId="0" fontId="13" fillId="4" borderId="39" xfId="0" applyFont="1" applyFill="1" applyBorder="1" applyAlignment="1">
      <alignment horizontal="center"/>
    </xf>
    <xf numFmtId="0" fontId="13" fillId="4" borderId="53" xfId="0" applyFont="1" applyFill="1" applyBorder="1" applyAlignment="1">
      <alignment horizontal="center"/>
    </xf>
    <xf numFmtId="0" fontId="13" fillId="4" borderId="51" xfId="0" applyFont="1" applyFill="1" applyBorder="1" applyAlignment="1">
      <alignment horizontal="center"/>
    </xf>
    <xf numFmtId="0" fontId="13" fillId="4" borderId="47" xfId="0" applyFont="1" applyFill="1" applyBorder="1" applyAlignment="1">
      <alignment horizontal="center"/>
    </xf>
    <xf numFmtId="0" fontId="13" fillId="4" borderId="1" xfId="0" applyFont="1" applyFill="1" applyBorder="1" applyAlignment="1">
      <alignment horizontal="center"/>
    </xf>
    <xf numFmtId="0" fontId="13" fillId="4" borderId="54" xfId="0" applyFont="1" applyFill="1" applyBorder="1" applyAlignment="1">
      <alignment horizontal="center"/>
    </xf>
    <xf numFmtId="0" fontId="13" fillId="4" borderId="4" xfId="0" applyFont="1" applyFill="1" applyBorder="1" applyAlignment="1">
      <alignment horizontal="center"/>
    </xf>
    <xf numFmtId="44" fontId="13" fillId="8" borderId="0" xfId="0" applyNumberFormat="1" applyFont="1" applyFill="1" applyBorder="1" applyAlignment="1"/>
    <xf numFmtId="44" fontId="13" fillId="8" borderId="0" xfId="1" applyNumberFormat="1" applyFont="1" applyFill="1" applyBorder="1" applyAlignment="1">
      <alignment vertical="center"/>
    </xf>
    <xf numFmtId="9" fontId="13" fillId="13" borderId="2" xfId="2" applyFont="1" applyFill="1" applyBorder="1" applyAlignment="1">
      <alignment horizontal="center"/>
    </xf>
    <xf numFmtId="9" fontId="13" fillId="13" borderId="17" xfId="2" applyFont="1" applyFill="1" applyBorder="1" applyAlignment="1">
      <alignment horizontal="center"/>
    </xf>
    <xf numFmtId="9" fontId="13" fillId="14" borderId="17" xfId="2" applyFont="1" applyFill="1" applyBorder="1" applyAlignment="1">
      <alignment horizontal="center"/>
    </xf>
    <xf numFmtId="9" fontId="13" fillId="15" borderId="2" xfId="2" applyFont="1" applyFill="1" applyBorder="1" applyAlignment="1">
      <alignment horizontal="center"/>
    </xf>
    <xf numFmtId="9" fontId="13" fillId="15" borderId="17" xfId="2" applyFont="1" applyFill="1" applyBorder="1" applyAlignment="1">
      <alignment horizontal="center"/>
    </xf>
    <xf numFmtId="9" fontId="13" fillId="17" borderId="2" xfId="2" applyFont="1" applyFill="1" applyBorder="1" applyAlignment="1">
      <alignment horizontal="center"/>
    </xf>
    <xf numFmtId="9" fontId="13" fillId="17" borderId="17" xfId="2" applyFont="1" applyFill="1" applyBorder="1" applyAlignment="1">
      <alignment horizontal="center"/>
    </xf>
    <xf numFmtId="0" fontId="42" fillId="0" borderId="0" xfId="0" applyFont="1" applyAlignment="1">
      <alignment horizontal="left" vertical="top" wrapText="1"/>
    </xf>
    <xf numFmtId="0" fontId="0" fillId="0" borderId="0" xfId="0" applyFont="1" applyAlignment="1">
      <alignment horizontal="left" wrapText="1"/>
    </xf>
    <xf numFmtId="0" fontId="0" fillId="0" borderId="2" xfId="0" applyBorder="1" applyAlignment="1">
      <alignment horizontal="center" vertical="center" wrapText="1"/>
    </xf>
    <xf numFmtId="0" fontId="0" fillId="0" borderId="0" xfId="0" applyFont="1" applyFill="1" applyBorder="1" applyAlignment="1">
      <alignment vertical="top" wrapText="1"/>
    </xf>
    <xf numFmtId="44" fontId="0" fillId="0" borderId="0" xfId="0" applyNumberFormat="1" applyFill="1" applyBorder="1" applyAlignment="1"/>
    <xf numFmtId="0" fontId="0" fillId="0" borderId="0" xfId="0" applyAlignment="1">
      <alignment horizontal="right" vertical="top"/>
    </xf>
    <xf numFmtId="44" fontId="0" fillId="0" borderId="0" xfId="1" applyFont="1" applyAlignment="1">
      <alignment horizontal="right" vertical="top"/>
    </xf>
    <xf numFmtId="44" fontId="0" fillId="0" borderId="0" xfId="0" applyNumberFormat="1" applyAlignment="1">
      <alignment horizontal="right" vertical="top"/>
    </xf>
    <xf numFmtId="44" fontId="37" fillId="0" borderId="0" xfId="1" applyFont="1" applyAlignment="1">
      <alignment vertical="top" wrapText="1"/>
    </xf>
    <xf numFmtId="0" fontId="48" fillId="0" borderId="0" xfId="0" applyFont="1" applyAlignment="1">
      <alignment horizontal="center" vertical="top"/>
    </xf>
    <xf numFmtId="44" fontId="0" fillId="4" borderId="15" xfId="0" applyNumberFormat="1" applyFill="1" applyBorder="1" applyAlignment="1"/>
    <xf numFmtId="44" fontId="0" fillId="6" borderId="15" xfId="0" applyNumberFormat="1" applyFill="1" applyBorder="1" applyAlignment="1"/>
    <xf numFmtId="44" fontId="0" fillId="4" borderId="16" xfId="0" applyNumberFormat="1" applyFill="1" applyBorder="1" applyAlignment="1"/>
    <xf numFmtId="44" fontId="0" fillId="4" borderId="9" xfId="1" applyFont="1" applyFill="1" applyBorder="1" applyAlignment="1"/>
    <xf numFmtId="44" fontId="0" fillId="4" borderId="10" xfId="0" applyNumberFormat="1" applyFill="1" applyBorder="1" applyAlignment="1"/>
    <xf numFmtId="44" fontId="0" fillId="6" borderId="10" xfId="0" applyNumberFormat="1" applyFill="1" applyBorder="1" applyAlignment="1"/>
    <xf numFmtId="44" fontId="0" fillId="4" borderId="14" xfId="1" applyFont="1" applyFill="1" applyBorder="1" applyAlignment="1"/>
    <xf numFmtId="44" fontId="0" fillId="4" borderId="8" xfId="0" applyNumberFormat="1" applyFill="1" applyBorder="1" applyAlignment="1"/>
    <xf numFmtId="44" fontId="0" fillId="6" borderId="6" xfId="0" applyNumberFormat="1" applyFill="1" applyBorder="1" applyAlignment="1"/>
    <xf numFmtId="44" fontId="0" fillId="4" borderId="7" xfId="0" applyNumberFormat="1" applyFill="1" applyBorder="1" applyAlignment="1"/>
    <xf numFmtId="44" fontId="0" fillId="6" borderId="7" xfId="0" applyNumberFormat="1" applyFill="1" applyBorder="1" applyAlignment="1"/>
    <xf numFmtId="0" fontId="0" fillId="0" borderId="0" xfId="0" applyFill="1" applyBorder="1" applyAlignment="1">
      <alignment vertical="top"/>
    </xf>
    <xf numFmtId="0" fontId="37" fillId="0" borderId="0" xfId="0" applyFont="1" applyFill="1" applyBorder="1" applyAlignment="1">
      <alignment horizontal="left" vertical="top" wrapText="1"/>
    </xf>
    <xf numFmtId="0" fontId="0" fillId="0" borderId="22"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4" xfId="0" applyFont="1" applyBorder="1" applyAlignment="1">
      <alignment horizontal="center" vertical="center" wrapText="1"/>
    </xf>
    <xf numFmtId="44" fontId="0" fillId="0" borderId="1" xfId="0" applyNumberFormat="1" applyBorder="1" applyAlignment="1"/>
    <xf numFmtId="44" fontId="0" fillId="0" borderId="10" xfId="1" applyFont="1" applyBorder="1" applyAlignment="1" applyProtection="1">
      <alignment horizontal="right"/>
      <protection locked="0"/>
    </xf>
    <xf numFmtId="44" fontId="0" fillId="0" borderId="11" xfId="1" applyFont="1" applyBorder="1" applyAlignment="1" applyProtection="1">
      <alignment horizontal="right"/>
      <protection locked="0"/>
    </xf>
    <xf numFmtId="44" fontId="0" fillId="0" borderId="13" xfId="1" applyFont="1" applyBorder="1" applyAlignment="1" applyProtection="1">
      <protection locked="0"/>
    </xf>
    <xf numFmtId="44" fontId="0" fillId="0" borderId="13" xfId="0" applyNumberFormat="1" applyBorder="1" applyAlignment="1"/>
    <xf numFmtId="44" fontId="0" fillId="0" borderId="62" xfId="1" applyFont="1" applyBorder="1" applyAlignment="1" applyProtection="1">
      <alignment horizontal="right"/>
      <protection locked="0"/>
    </xf>
    <xf numFmtId="44" fontId="0" fillId="0" borderId="47" xfId="1" applyFont="1" applyBorder="1" applyAlignment="1" applyProtection="1">
      <protection locked="0"/>
    </xf>
    <xf numFmtId="44" fontId="0" fillId="0" borderId="47" xfId="0" applyNumberFormat="1" applyBorder="1" applyAlignment="1"/>
    <xf numFmtId="0" fontId="0" fillId="0" borderId="4" xfId="0" applyBorder="1" applyAlignment="1"/>
    <xf numFmtId="0" fontId="0" fillId="0" borderId="5" xfId="0" applyFont="1" applyBorder="1" applyAlignment="1">
      <alignment wrapText="1"/>
    </xf>
    <xf numFmtId="44" fontId="0" fillId="4" borderId="48" xfId="0" applyNumberFormat="1" applyFont="1" applyFill="1" applyBorder="1" applyAlignment="1">
      <alignment wrapText="1"/>
    </xf>
    <xf numFmtId="44" fontId="0" fillId="4" borderId="15" xfId="0" applyNumberFormat="1" applyFont="1" applyFill="1" applyBorder="1" applyAlignment="1">
      <alignment wrapText="1"/>
    </xf>
    <xf numFmtId="44" fontId="0" fillId="4" borderId="16" xfId="0" applyNumberFormat="1" applyFont="1" applyFill="1" applyBorder="1" applyAlignment="1">
      <alignment wrapText="1"/>
    </xf>
    <xf numFmtId="44" fontId="0" fillId="0" borderId="0" xfId="1" applyFont="1" applyBorder="1" applyAlignment="1" applyProtection="1">
      <alignment horizontal="left"/>
    </xf>
    <xf numFmtId="0" fontId="0" fillId="0" borderId="0" xfId="0" applyAlignment="1" applyProtection="1">
      <alignment horizontal="right" vertical="top"/>
    </xf>
    <xf numFmtId="0" fontId="0" fillId="0" borderId="0" xfId="0" applyBorder="1" applyAlignment="1" applyProtection="1">
      <alignment vertical="top"/>
    </xf>
    <xf numFmtId="0" fontId="41" fillId="0" borderId="0" xfId="0" applyFont="1" applyAlignment="1" applyProtection="1">
      <alignment vertical="top" wrapText="1"/>
    </xf>
    <xf numFmtId="0" fontId="0" fillId="0" borderId="0" xfId="0" applyFont="1" applyAlignment="1" applyProtection="1">
      <alignment vertical="top" wrapText="1"/>
    </xf>
    <xf numFmtId="0" fontId="0" fillId="0" borderId="0" xfId="0" applyFill="1" applyBorder="1" applyAlignment="1" applyProtection="1">
      <alignment vertical="top"/>
    </xf>
    <xf numFmtId="44" fontId="0" fillId="0" borderId="0" xfId="1" applyFont="1" applyFill="1" applyBorder="1" applyAlignment="1" applyProtection="1"/>
    <xf numFmtId="44" fontId="0" fillId="0" borderId="0" xfId="0" applyNumberFormat="1" applyFill="1" applyBorder="1" applyAlignment="1" applyProtection="1"/>
    <xf numFmtId="44" fontId="0" fillId="0" borderId="0" xfId="0" applyNumberFormat="1" applyFont="1" applyFill="1" applyBorder="1" applyAlignment="1" applyProtection="1">
      <alignment wrapText="1"/>
    </xf>
    <xf numFmtId="44" fontId="0" fillId="0" borderId="0" xfId="1" applyFont="1" applyAlignment="1" applyProtection="1"/>
    <xf numFmtId="0" fontId="0" fillId="0" borderId="0" xfId="0" applyFont="1" applyAlignment="1" applyProtection="1">
      <alignment vertical="top"/>
    </xf>
    <xf numFmtId="0" fontId="0" fillId="0" borderId="0" xfId="0" applyFont="1" applyBorder="1" applyAlignment="1" applyProtection="1">
      <alignment vertical="top"/>
    </xf>
    <xf numFmtId="0" fontId="37" fillId="0" borderId="0" xfId="0" applyFont="1" applyAlignment="1" applyProtection="1">
      <alignment horizontal="center" vertical="top"/>
    </xf>
    <xf numFmtId="0" fontId="37" fillId="0" borderId="0" xfId="0" applyFont="1" applyAlignment="1" applyProtection="1">
      <alignment horizontal="left" vertical="top" wrapText="1"/>
    </xf>
    <xf numFmtId="44" fontId="0" fillId="0" borderId="0" xfId="1" applyFont="1" applyAlignment="1" applyProtection="1">
      <alignment vertical="top"/>
    </xf>
    <xf numFmtId="44" fontId="0" fillId="4" borderId="14" xfId="1" applyFont="1" applyFill="1" applyBorder="1" applyAlignment="1" applyProtection="1">
      <alignment horizontal="left"/>
    </xf>
    <xf numFmtId="44" fontId="0" fillId="4" borderId="15" xfId="1" applyFont="1" applyFill="1" applyBorder="1" applyAlignment="1" applyProtection="1">
      <alignment horizontal="left"/>
    </xf>
    <xf numFmtId="44" fontId="0" fillId="4" borderId="16" xfId="1" applyFont="1" applyFill="1" applyBorder="1" applyAlignment="1" applyProtection="1">
      <alignment horizontal="left"/>
    </xf>
    <xf numFmtId="0" fontId="43" fillId="0" borderId="0" xfId="0" applyFont="1" applyAlignment="1" applyProtection="1">
      <alignment horizontal="left" vertical="top" wrapText="1"/>
    </xf>
    <xf numFmtId="0" fontId="43" fillId="0" borderId="0" xfId="0" applyFont="1" applyAlignment="1" applyProtection="1">
      <alignment vertical="top" wrapText="1"/>
    </xf>
    <xf numFmtId="0" fontId="37" fillId="0" borderId="0" xfId="0" applyFont="1" applyAlignment="1" applyProtection="1">
      <alignment horizontal="right" vertical="top"/>
    </xf>
    <xf numFmtId="0" fontId="0" fillId="0" borderId="29" xfId="0" applyBorder="1" applyAlignment="1" applyProtection="1">
      <alignment vertical="top"/>
    </xf>
    <xf numFmtId="0" fontId="0" fillId="0" borderId="30" xfId="0" applyBorder="1" applyAlignment="1" applyProtection="1">
      <alignment vertical="top"/>
    </xf>
    <xf numFmtId="44" fontId="0" fillId="0" borderId="30" xfId="1" applyFont="1" applyBorder="1" applyAlignment="1" applyProtection="1"/>
    <xf numFmtId="0" fontId="9" fillId="0" borderId="30" xfId="0" applyFont="1" applyBorder="1" applyAlignment="1" applyProtection="1">
      <alignment vertical="top" wrapText="1"/>
    </xf>
    <xf numFmtId="0" fontId="9" fillId="0" borderId="31" xfId="0" applyFont="1" applyBorder="1" applyAlignment="1" applyProtection="1">
      <alignment vertical="top" wrapText="1"/>
    </xf>
    <xf numFmtId="0" fontId="0" fillId="0" borderId="32" xfId="0" applyBorder="1" applyAlignment="1" applyProtection="1">
      <alignment vertical="top"/>
    </xf>
    <xf numFmtId="0" fontId="0" fillId="0" borderId="27" xfId="0" applyBorder="1" applyAlignment="1" applyProtection="1">
      <alignment vertical="top"/>
    </xf>
    <xf numFmtId="0" fontId="0" fillId="0" borderId="32" xfId="0" applyFont="1" applyBorder="1" applyAlignment="1" applyProtection="1">
      <alignment vertical="top"/>
    </xf>
    <xf numFmtId="0" fontId="0" fillId="0" borderId="0" xfId="0" applyFont="1" applyBorder="1" applyAlignment="1" applyProtection="1">
      <alignment horizontal="left" vertical="top"/>
    </xf>
    <xf numFmtId="0" fontId="41" fillId="0" borderId="0" xfId="0" applyFont="1" applyBorder="1" applyAlignment="1" applyProtection="1">
      <alignment horizontal="left" vertical="top" wrapText="1"/>
    </xf>
    <xf numFmtId="0" fontId="8" fillId="0" borderId="0" xfId="0" applyFont="1" applyBorder="1" applyAlignment="1" applyProtection="1">
      <alignment horizontal="left" vertical="top"/>
    </xf>
    <xf numFmtId="0" fontId="37" fillId="0" borderId="0" xfId="0" applyFont="1" applyBorder="1" applyAlignment="1" applyProtection="1">
      <alignment horizontal="center" vertical="top"/>
    </xf>
    <xf numFmtId="0" fontId="9" fillId="0" borderId="0" xfId="0" applyFont="1" applyBorder="1" applyAlignment="1" applyProtection="1">
      <alignment horizontal="left" vertical="top" wrapText="1"/>
    </xf>
    <xf numFmtId="0" fontId="0" fillId="0" borderId="0" xfId="0" applyFont="1" applyBorder="1" applyAlignment="1" applyProtection="1">
      <alignment horizontal="left" vertical="top" wrapText="1"/>
    </xf>
    <xf numFmtId="0" fontId="0" fillId="0" borderId="0" xfId="0" applyFont="1" applyBorder="1" applyAlignment="1" applyProtection="1">
      <alignment horizontal="left" wrapText="1"/>
    </xf>
    <xf numFmtId="44" fontId="0" fillId="0" borderId="27" xfId="1" applyFont="1" applyBorder="1" applyAlignment="1" applyProtection="1">
      <alignment wrapText="1"/>
    </xf>
    <xf numFmtId="0" fontId="0" fillId="0" borderId="0" xfId="0" applyFont="1" applyBorder="1" applyAlignment="1" applyProtection="1">
      <alignment horizontal="center" vertical="top" wrapText="1"/>
    </xf>
    <xf numFmtId="0" fontId="0" fillId="0" borderId="0" xfId="0" applyBorder="1" applyAlignment="1" applyProtection="1">
      <alignment horizontal="center" vertical="top"/>
    </xf>
    <xf numFmtId="0" fontId="36" fillId="0" borderId="0" xfId="0" applyFont="1" applyBorder="1" applyAlignment="1" applyProtection="1">
      <alignment horizontal="left" vertical="top" wrapText="1"/>
    </xf>
    <xf numFmtId="0" fontId="0" fillId="0" borderId="0" xfId="0" applyBorder="1" applyAlignment="1" applyProtection="1">
      <alignment horizontal="left" vertical="top"/>
    </xf>
    <xf numFmtId="0" fontId="39" fillId="0" borderId="0" xfId="0" applyFont="1" applyBorder="1" applyAlignment="1" applyProtection="1">
      <alignment vertical="top"/>
    </xf>
    <xf numFmtId="0" fontId="6" fillId="0" borderId="0" xfId="0" applyFont="1" applyBorder="1" applyAlignment="1" applyProtection="1">
      <alignment vertical="top"/>
    </xf>
    <xf numFmtId="0" fontId="0" fillId="0" borderId="0" xfId="0" applyBorder="1" applyAlignment="1" applyProtection="1">
      <alignment horizontal="left" vertical="top" wrapText="1"/>
    </xf>
    <xf numFmtId="0" fontId="39" fillId="0" borderId="0" xfId="0" applyFont="1" applyBorder="1" applyAlignment="1" applyProtection="1">
      <alignment vertical="center"/>
    </xf>
    <xf numFmtId="0" fontId="0" fillId="0" borderId="0" xfId="0" applyFont="1" applyBorder="1" applyAlignment="1" applyProtection="1">
      <alignment vertical="center"/>
    </xf>
    <xf numFmtId="0" fontId="0" fillId="0" borderId="33" xfId="0" applyBorder="1" applyAlignment="1" applyProtection="1">
      <alignment vertical="top"/>
    </xf>
    <xf numFmtId="0" fontId="0" fillId="0" borderId="28" xfId="0" applyBorder="1" applyAlignment="1" applyProtection="1">
      <alignment vertical="top"/>
    </xf>
    <xf numFmtId="44" fontId="0" fillId="0" borderId="28" xfId="1" applyFont="1" applyBorder="1" applyAlignment="1" applyProtection="1"/>
    <xf numFmtId="0" fontId="0" fillId="0" borderId="34" xfId="0" applyBorder="1" applyAlignment="1" applyProtection="1">
      <alignment vertical="top"/>
    </xf>
    <xf numFmtId="0" fontId="0" fillId="0" borderId="0" xfId="0" applyFill="1" applyBorder="1" applyAlignment="1" applyProtection="1">
      <alignment horizontal="center" vertical="center"/>
    </xf>
    <xf numFmtId="44" fontId="0" fillId="0" borderId="0" xfId="0" applyNumberFormat="1" applyAlignment="1" applyProtection="1">
      <alignment vertical="top"/>
    </xf>
    <xf numFmtId="44" fontId="0" fillId="0" borderId="0" xfId="1" applyFont="1" applyFill="1" applyBorder="1" applyAlignment="1" applyProtection="1">
      <alignment horizontal="left"/>
    </xf>
    <xf numFmtId="44" fontId="0" fillId="0" borderId="0" xfId="1" applyFont="1" applyBorder="1" applyAlignment="1" applyProtection="1">
      <alignment vertical="top"/>
    </xf>
    <xf numFmtId="0" fontId="0" fillId="0" borderId="0" xfId="0" applyBorder="1" applyAlignment="1" applyProtection="1">
      <alignment horizontal="left" vertical="center"/>
    </xf>
    <xf numFmtId="0" fontId="0" fillId="0" borderId="0" xfId="0" applyFill="1" applyBorder="1" applyAlignment="1" applyProtection="1">
      <alignment horizontal="left" vertical="center"/>
    </xf>
    <xf numFmtId="44" fontId="6" fillId="0" borderId="0" xfId="1" applyFont="1" applyFill="1" applyBorder="1" applyAlignment="1" applyProtection="1">
      <alignment horizontal="left" wrapText="1"/>
    </xf>
    <xf numFmtId="0" fontId="6" fillId="0" borderId="0" xfId="0" applyFont="1" applyFill="1" applyBorder="1" applyAlignment="1" applyProtection="1">
      <alignment vertical="top"/>
    </xf>
    <xf numFmtId="44" fontId="0" fillId="0" borderId="0" xfId="1" applyFont="1" applyFill="1" applyBorder="1" applyAlignment="1" applyProtection="1">
      <alignment vertical="top"/>
    </xf>
    <xf numFmtId="44" fontId="0" fillId="4" borderId="20" xfId="1" applyFont="1" applyFill="1" applyBorder="1" applyAlignment="1" applyProtection="1">
      <alignment horizontal="left"/>
    </xf>
    <xf numFmtId="0" fontId="43" fillId="0" borderId="0" xfId="0" applyFont="1" applyAlignment="1" applyProtection="1">
      <alignment vertical="top"/>
    </xf>
    <xf numFmtId="9" fontId="0" fillId="4" borderId="1" xfId="2" applyFont="1" applyFill="1" applyBorder="1" applyAlignment="1" applyProtection="1">
      <alignment horizontal="center" wrapText="1"/>
    </xf>
    <xf numFmtId="0" fontId="43" fillId="0" borderId="0" xfId="0" applyFont="1" applyFill="1" applyBorder="1" applyAlignment="1" applyProtection="1">
      <alignment vertical="top"/>
    </xf>
    <xf numFmtId="44" fontId="0" fillId="10" borderId="5" xfId="1" applyFont="1" applyFill="1" applyBorder="1" applyAlignment="1" applyProtection="1">
      <alignment horizontal="left"/>
    </xf>
    <xf numFmtId="44" fontId="0" fillId="0" borderId="1" xfId="1" applyFont="1" applyFill="1" applyBorder="1" applyAlignment="1" applyProtection="1">
      <alignment wrapText="1"/>
      <protection locked="0"/>
    </xf>
    <xf numFmtId="0" fontId="0" fillId="0" borderId="1" xfId="1" applyNumberFormat="1" applyFont="1" applyFill="1" applyBorder="1" applyAlignment="1" applyProtection="1">
      <alignment horizontal="center" wrapText="1"/>
      <protection locked="0"/>
    </xf>
    <xf numFmtId="0" fontId="0" fillId="0" borderId="0" xfId="0" applyFill="1" applyBorder="1" applyAlignment="1" applyProtection="1">
      <alignment horizontal="left" vertical="top"/>
    </xf>
    <xf numFmtId="44" fontId="0" fillId="0" borderId="6" xfId="1" applyFont="1" applyBorder="1" applyAlignment="1" applyProtection="1">
      <alignment horizontal="left"/>
    </xf>
    <xf numFmtId="44" fontId="0" fillId="0" borderId="7" xfId="1" applyFont="1" applyBorder="1" applyAlignment="1" applyProtection="1">
      <alignment horizontal="left"/>
    </xf>
    <xf numFmtId="44" fontId="0" fillId="0" borderId="0" xfId="0" applyNumberFormat="1" applyFill="1" applyBorder="1" applyAlignment="1" applyProtection="1">
      <alignment vertical="top"/>
    </xf>
    <xf numFmtId="0" fontId="37" fillId="0" borderId="0" xfId="0" applyFont="1" applyAlignment="1" applyProtection="1">
      <alignment horizontal="left" vertical="top" wrapText="1"/>
    </xf>
    <xf numFmtId="0" fontId="0" fillId="0" borderId="29" xfId="0" applyFont="1" applyBorder="1" applyAlignment="1" applyProtection="1">
      <alignment horizontal="center" vertical="center" wrapText="1"/>
    </xf>
    <xf numFmtId="0" fontId="0" fillId="0" borderId="41" xfId="0" applyFont="1" applyBorder="1" applyAlignment="1" applyProtection="1">
      <alignment horizontal="center" vertical="center" wrapText="1"/>
    </xf>
    <xf numFmtId="44" fontId="0" fillId="19" borderId="1" xfId="1" applyFont="1" applyFill="1" applyBorder="1" applyAlignment="1" applyProtection="1"/>
    <xf numFmtId="44" fontId="0" fillId="19" borderId="1" xfId="1" applyFont="1" applyFill="1" applyBorder="1" applyAlignment="1" applyProtection="1">
      <alignment wrapText="1"/>
    </xf>
    <xf numFmtId="0" fontId="37" fillId="0" borderId="0" xfId="0" applyFont="1" applyAlignment="1" applyProtection="1">
      <alignment horizontal="left" vertical="top" wrapText="1"/>
    </xf>
    <xf numFmtId="0" fontId="0" fillId="19" borderId="1" xfId="0" applyFill="1" applyBorder="1" applyAlignment="1" applyProtection="1"/>
    <xf numFmtId="0" fontId="0" fillId="0" borderId="42" xfId="0" applyBorder="1" applyAlignment="1" applyProtection="1">
      <alignment horizontal="center" vertical="center"/>
    </xf>
    <xf numFmtId="0" fontId="37" fillId="0" borderId="0" xfId="0" applyFont="1" applyAlignment="1" applyProtection="1">
      <alignment horizontal="left" vertical="top" wrapText="1"/>
    </xf>
    <xf numFmtId="44" fontId="0" fillId="4" borderId="1" xfId="1" applyFont="1" applyFill="1" applyBorder="1" applyAlignment="1" applyProtection="1">
      <alignment horizontal="left" wrapText="1"/>
    </xf>
    <xf numFmtId="44" fontId="0" fillId="4" borderId="54" xfId="1" applyFont="1" applyFill="1" applyBorder="1" applyAlignment="1" applyProtection="1">
      <alignment horizontal="left" wrapText="1"/>
    </xf>
    <xf numFmtId="44" fontId="0" fillId="4" borderId="12" xfId="1" applyFont="1" applyFill="1" applyBorder="1" applyAlignment="1" applyProtection="1">
      <alignment horizontal="left"/>
    </xf>
    <xf numFmtId="0" fontId="38" fillId="0" borderId="0" xfId="0" applyFont="1" applyBorder="1" applyAlignment="1" applyProtection="1">
      <alignment horizontal="left" vertical="top" wrapText="1"/>
    </xf>
    <xf numFmtId="44" fontId="0" fillId="4" borderId="12" xfId="1" applyFont="1" applyFill="1" applyBorder="1" applyAlignment="1" applyProtection="1">
      <alignment horizontal="left" wrapText="1"/>
    </xf>
    <xf numFmtId="44" fontId="0" fillId="4" borderId="1" xfId="1" applyFont="1" applyFill="1" applyBorder="1" applyAlignment="1" applyProtection="1">
      <alignment horizontal="left"/>
    </xf>
    <xf numFmtId="44" fontId="0" fillId="4" borderId="13" xfId="1" applyFont="1" applyFill="1" applyBorder="1" applyAlignment="1" applyProtection="1">
      <alignment horizontal="left"/>
    </xf>
    <xf numFmtId="0" fontId="0" fillId="0" borderId="0" xfId="0" applyFont="1" applyBorder="1" applyAlignment="1" applyProtection="1">
      <alignment horizontal="left" vertical="top" wrapText="1"/>
    </xf>
    <xf numFmtId="0" fontId="0" fillId="0" borderId="0" xfId="0" applyFont="1" applyBorder="1" applyAlignment="1" applyProtection="1">
      <alignment horizontal="left" vertical="center" wrapText="1"/>
    </xf>
    <xf numFmtId="44" fontId="0" fillId="6" borderId="1" xfId="1" applyFont="1" applyFill="1" applyBorder="1" applyAlignment="1" applyProtection="1">
      <alignment horizontal="left" wrapText="1"/>
    </xf>
    <xf numFmtId="0" fontId="0" fillId="0" borderId="0" xfId="0" applyBorder="1" applyAlignment="1" applyProtection="1">
      <alignment horizontal="left" vertical="top" wrapText="1"/>
    </xf>
    <xf numFmtId="44" fontId="0" fillId="10" borderId="4" xfId="1" applyFont="1" applyFill="1" applyBorder="1" applyAlignment="1" applyProtection="1">
      <alignment horizontal="left" wrapText="1"/>
    </xf>
    <xf numFmtId="44" fontId="0" fillId="0" borderId="10" xfId="1" applyFont="1" applyBorder="1" applyAlignment="1" applyProtection="1">
      <alignment wrapText="1"/>
      <protection locked="0"/>
    </xf>
    <xf numFmtId="0" fontId="0" fillId="0" borderId="12" xfId="0" applyFont="1" applyBorder="1" applyAlignment="1" applyProtection="1">
      <alignment horizontal="left"/>
    </xf>
    <xf numFmtId="0" fontId="0" fillId="0" borderId="14" xfId="0" applyFont="1" applyBorder="1" applyAlignment="1" applyProtection="1">
      <alignment horizontal="left"/>
    </xf>
    <xf numFmtId="44" fontId="0" fillId="19" borderId="1" xfId="1" applyFont="1" applyFill="1" applyBorder="1" applyAlignment="1" applyProtection="1">
      <alignment horizontal="left"/>
    </xf>
    <xf numFmtId="0" fontId="0" fillId="19" borderId="1" xfId="1" applyNumberFormat="1" applyFont="1" applyFill="1" applyBorder="1" applyAlignment="1" applyProtection="1">
      <alignment horizontal="left"/>
    </xf>
    <xf numFmtId="0" fontId="0" fillId="19" borderId="1" xfId="1" applyNumberFormat="1" applyFont="1" applyFill="1" applyBorder="1" applyAlignment="1" applyProtection="1"/>
    <xf numFmtId="44" fontId="0" fillId="19" borderId="1" xfId="1" applyFont="1" applyFill="1" applyBorder="1" applyAlignment="1" applyProtection="1">
      <alignment horizontal="left" wrapText="1"/>
    </xf>
    <xf numFmtId="44" fontId="0" fillId="19" borderId="39" xfId="1" applyFont="1" applyFill="1" applyBorder="1" applyAlignment="1" applyProtection="1">
      <alignment horizontal="left"/>
    </xf>
    <xf numFmtId="0" fontId="0" fillId="19" borderId="39" xfId="1" applyNumberFormat="1" applyFont="1" applyFill="1" applyBorder="1" applyAlignment="1" applyProtection="1"/>
    <xf numFmtId="0" fontId="0" fillId="19" borderId="39" xfId="0" applyNumberFormat="1" applyFill="1" applyBorder="1" applyAlignment="1" applyProtection="1">
      <alignment horizontal="left"/>
    </xf>
    <xf numFmtId="44" fontId="0" fillId="6" borderId="12" xfId="1" applyFont="1" applyFill="1" applyBorder="1" applyAlignment="1" applyProtection="1">
      <alignment horizontal="left" wrapText="1"/>
    </xf>
    <xf numFmtId="44" fontId="0" fillId="6" borderId="13" xfId="1" applyFont="1" applyFill="1" applyBorder="1" applyAlignment="1" applyProtection="1">
      <alignment horizontal="left" wrapText="1"/>
    </xf>
    <xf numFmtId="44" fontId="0" fillId="4" borderId="1" xfId="1" applyFont="1" applyFill="1" applyBorder="1" applyAlignment="1" applyProtection="1">
      <alignment horizontal="left"/>
    </xf>
    <xf numFmtId="44" fontId="0" fillId="4" borderId="13" xfId="1" applyFont="1" applyFill="1" applyBorder="1" applyAlignment="1" applyProtection="1">
      <alignment horizontal="left"/>
    </xf>
    <xf numFmtId="44" fontId="0" fillId="4" borderId="12" xfId="1" applyFont="1" applyFill="1" applyBorder="1" applyAlignment="1" applyProtection="1">
      <alignment horizontal="left"/>
    </xf>
    <xf numFmtId="0" fontId="0" fillId="19" borderId="1" xfId="0" applyFill="1" applyBorder="1" applyAlignment="1" applyProtection="1">
      <alignment vertical="top"/>
    </xf>
    <xf numFmtId="0" fontId="0" fillId="19" borderId="1" xfId="0" applyFill="1" applyBorder="1" applyAlignment="1" applyProtection="1">
      <alignment horizontal="left"/>
    </xf>
    <xf numFmtId="44" fontId="0" fillId="19" borderId="1" xfId="0" applyNumberFormat="1" applyFill="1" applyBorder="1" applyAlignment="1" applyProtection="1">
      <alignment horizontal="left"/>
    </xf>
    <xf numFmtId="44" fontId="0" fillId="19" borderId="1" xfId="0" applyNumberFormat="1" applyFill="1" applyBorder="1" applyAlignment="1" applyProtection="1"/>
    <xf numFmtId="44" fontId="0" fillId="19" borderId="1" xfId="1" applyNumberFormat="1" applyFont="1" applyFill="1" applyBorder="1" applyAlignment="1" applyProtection="1">
      <alignment horizontal="left"/>
    </xf>
    <xf numFmtId="0" fontId="0" fillId="0" borderId="54" xfId="0" applyFont="1" applyBorder="1" applyAlignment="1" applyProtection="1">
      <alignment horizontal="left"/>
    </xf>
    <xf numFmtId="44" fontId="0" fillId="0" borderId="9" xfId="1" applyFont="1" applyBorder="1" applyAlignment="1" applyProtection="1">
      <alignment wrapText="1"/>
      <protection locked="0"/>
    </xf>
    <xf numFmtId="44" fontId="0" fillId="0" borderId="12" xfId="1" applyFont="1" applyBorder="1" applyAlignment="1" applyProtection="1">
      <alignment wrapText="1"/>
      <protection locked="0"/>
    </xf>
    <xf numFmtId="44" fontId="0" fillId="0" borderId="12" xfId="1" applyFont="1" applyBorder="1" applyAlignment="1" applyProtection="1">
      <protection locked="0"/>
    </xf>
    <xf numFmtId="44" fontId="0" fillId="4" borderId="12" xfId="1" applyFont="1" applyFill="1" applyBorder="1" applyAlignment="1" applyProtection="1">
      <alignment wrapText="1"/>
    </xf>
    <xf numFmtId="44" fontId="0" fillId="0" borderId="12" xfId="1" applyFont="1" applyFill="1" applyBorder="1" applyAlignment="1" applyProtection="1">
      <alignment wrapText="1"/>
      <protection locked="0"/>
    </xf>
    <xf numFmtId="0" fontId="0" fillId="0" borderId="12" xfId="1" applyNumberFormat="1" applyFont="1" applyFill="1" applyBorder="1" applyAlignment="1" applyProtection="1">
      <alignment horizontal="center" wrapText="1"/>
      <protection locked="0"/>
    </xf>
    <xf numFmtId="9" fontId="0" fillId="4" borderId="12" xfId="2" applyFont="1" applyFill="1" applyBorder="1" applyAlignment="1" applyProtection="1">
      <alignment horizontal="center" wrapText="1"/>
    </xf>
    <xf numFmtId="44" fontId="0" fillId="4" borderId="14" xfId="1" applyFont="1" applyFill="1" applyBorder="1" applyAlignment="1" applyProtection="1">
      <alignment wrapText="1"/>
    </xf>
    <xf numFmtId="44" fontId="0" fillId="4" borderId="15" xfId="1" applyFont="1" applyFill="1" applyBorder="1" applyAlignment="1" applyProtection="1">
      <alignment wrapText="1"/>
    </xf>
    <xf numFmtId="44" fontId="0" fillId="0" borderId="8" xfId="1" applyFont="1" applyFill="1" applyBorder="1" applyAlignment="1" applyProtection="1">
      <alignment horizontal="left"/>
    </xf>
    <xf numFmtId="0" fontId="0" fillId="0" borderId="20" xfId="0" applyFont="1" applyBorder="1" applyAlignment="1" applyProtection="1">
      <alignment horizontal="left"/>
    </xf>
    <xf numFmtId="0" fontId="0" fillId="0" borderId="0" xfId="0" applyFont="1" applyBorder="1" applyAlignment="1" applyProtection="1">
      <alignment horizontal="center" vertical="center" wrapText="1"/>
    </xf>
    <xf numFmtId="44" fontId="0" fillId="0" borderId="0" xfId="1" applyFont="1" applyFill="1" applyBorder="1" applyAlignment="1" applyProtection="1">
      <protection locked="0"/>
    </xf>
    <xf numFmtId="0" fontId="9" fillId="0" borderId="0" xfId="0" applyFont="1" applyBorder="1" applyAlignment="1" applyProtection="1">
      <alignment vertical="top" wrapText="1"/>
    </xf>
    <xf numFmtId="44" fontId="0" fillId="0" borderId="0" xfId="1" applyFont="1" applyBorder="1" applyAlignment="1" applyProtection="1">
      <alignment wrapText="1"/>
    </xf>
    <xf numFmtId="0" fontId="0" fillId="0" borderId="29" xfId="0" applyFill="1" applyBorder="1" applyAlignment="1" applyProtection="1">
      <alignment vertical="top"/>
    </xf>
    <xf numFmtId="0" fontId="0" fillId="0" borderId="30" xfId="0" applyFill="1" applyBorder="1" applyAlignment="1" applyProtection="1">
      <alignment vertical="top"/>
    </xf>
    <xf numFmtId="0" fontId="0" fillId="0" borderId="31" xfId="0" applyBorder="1" applyAlignment="1" applyProtection="1">
      <alignment vertical="top"/>
    </xf>
    <xf numFmtId="0" fontId="9" fillId="0" borderId="32" xfId="0" applyFont="1" applyBorder="1" applyAlignment="1" applyProtection="1">
      <alignment vertical="top" wrapText="1"/>
    </xf>
    <xf numFmtId="0" fontId="0" fillId="0" borderId="27" xfId="0" applyFont="1" applyBorder="1" applyAlignment="1" applyProtection="1">
      <alignment vertical="top"/>
    </xf>
    <xf numFmtId="0" fontId="0" fillId="0" borderId="0" xfId="0" applyBorder="1" applyAlignment="1" applyProtection="1">
      <alignment vertical="center"/>
    </xf>
    <xf numFmtId="0" fontId="0" fillId="0" borderId="27" xfId="0" applyBorder="1" applyAlignment="1" applyProtection="1">
      <alignment vertical="center"/>
    </xf>
    <xf numFmtId="0" fontId="0" fillId="0" borderId="0" xfId="0" applyBorder="1" applyAlignment="1" applyProtection="1">
      <alignment vertical="top" wrapText="1"/>
    </xf>
    <xf numFmtId="0" fontId="0" fillId="0" borderId="0" xfId="0" applyFont="1" applyBorder="1" applyAlignment="1" applyProtection="1">
      <alignment horizontal="left" vertical="center"/>
    </xf>
    <xf numFmtId="44" fontId="0" fillId="0" borderId="0" xfId="1" applyFont="1" applyBorder="1" applyAlignment="1" applyProtection="1">
      <alignment horizontal="right" vertical="top"/>
    </xf>
    <xf numFmtId="0" fontId="0" fillId="0" borderId="0" xfId="0" applyBorder="1" applyAlignment="1" applyProtection="1">
      <alignment horizontal="right" vertical="top"/>
    </xf>
    <xf numFmtId="44" fontId="0" fillId="0" borderId="0" xfId="0" applyNumberFormat="1" applyBorder="1" applyAlignment="1" applyProtection="1">
      <alignment horizontal="right" vertical="top"/>
    </xf>
    <xf numFmtId="0" fontId="43" fillId="0" borderId="0" xfId="0" applyFont="1" applyBorder="1" applyAlignment="1" applyProtection="1">
      <alignment vertical="top"/>
    </xf>
    <xf numFmtId="44" fontId="43" fillId="0" borderId="0" xfId="1" applyFont="1" applyFill="1" applyBorder="1" applyAlignment="1" applyProtection="1"/>
    <xf numFmtId="44" fontId="0" fillId="0" borderId="54" xfId="1" applyFont="1" applyBorder="1" applyAlignment="1" applyProtection="1">
      <alignment wrapText="1"/>
      <protection locked="0"/>
    </xf>
    <xf numFmtId="44" fontId="0" fillId="0" borderId="54" xfId="1" applyFont="1" applyBorder="1" applyAlignment="1" applyProtection="1">
      <protection locked="0"/>
    </xf>
    <xf numFmtId="44" fontId="0" fillId="4" borderId="54" xfId="1" applyFont="1" applyFill="1" applyBorder="1" applyAlignment="1" applyProtection="1">
      <alignment wrapText="1"/>
    </xf>
    <xf numFmtId="44" fontId="0" fillId="0" borderId="54" xfId="1" applyFont="1" applyFill="1" applyBorder="1" applyAlignment="1" applyProtection="1">
      <alignment wrapText="1"/>
      <protection locked="0"/>
    </xf>
    <xf numFmtId="0" fontId="0" fillId="0" borderId="54" xfId="1" applyNumberFormat="1" applyFont="1" applyFill="1" applyBorder="1" applyAlignment="1" applyProtection="1">
      <alignment horizontal="center" wrapText="1"/>
      <protection locked="0"/>
    </xf>
    <xf numFmtId="9" fontId="0" fillId="4" borderId="54" xfId="2" applyFont="1" applyFill="1" applyBorder="1" applyAlignment="1" applyProtection="1">
      <alignment horizontal="center" wrapText="1"/>
    </xf>
    <xf numFmtId="44" fontId="0" fillId="4" borderId="20" xfId="1" applyFont="1" applyFill="1" applyBorder="1" applyAlignment="1" applyProtection="1">
      <alignment wrapText="1"/>
    </xf>
    <xf numFmtId="44" fontId="0" fillId="4" borderId="3" xfId="1" applyFont="1" applyFill="1" applyBorder="1" applyAlignment="1" applyProtection="1"/>
    <xf numFmtId="44" fontId="0" fillId="4" borderId="4" xfId="1" applyFont="1" applyFill="1" applyBorder="1" applyAlignment="1" applyProtection="1"/>
    <xf numFmtId="9" fontId="0" fillId="4" borderId="4" xfId="2" applyFont="1" applyFill="1" applyBorder="1" applyAlignment="1" applyProtection="1">
      <alignment horizontal="center"/>
    </xf>
    <xf numFmtId="44" fontId="0" fillId="4" borderId="5" xfId="1" applyFont="1" applyFill="1" applyBorder="1" applyAlignment="1" applyProtection="1"/>
    <xf numFmtId="44" fontId="0" fillId="10" borderId="60" xfId="1" applyFont="1" applyFill="1" applyBorder="1" applyAlignment="1" applyProtection="1">
      <alignment horizontal="left"/>
    </xf>
    <xf numFmtId="44" fontId="0" fillId="0" borderId="61" xfId="1" applyFont="1" applyBorder="1" applyAlignment="1" applyProtection="1">
      <alignment wrapText="1"/>
      <protection locked="0"/>
    </xf>
    <xf numFmtId="0" fontId="0" fillId="0" borderId="61" xfId="0" applyFill="1" applyBorder="1" applyAlignment="1" applyProtection="1">
      <alignment horizontal="center" wrapText="1"/>
      <protection locked="0"/>
    </xf>
    <xf numFmtId="0" fontId="0" fillId="0" borderId="54" xfId="0" applyFill="1" applyBorder="1" applyAlignment="1" applyProtection="1">
      <alignment horizontal="center" wrapText="1"/>
      <protection locked="0"/>
    </xf>
    <xf numFmtId="0" fontId="0" fillId="0" borderId="44" xfId="0" applyFill="1" applyBorder="1" applyAlignment="1">
      <alignment horizontal="center" wrapText="1"/>
    </xf>
    <xf numFmtId="0" fontId="0" fillId="6" borderId="26" xfId="0" applyFill="1" applyBorder="1" applyAlignment="1">
      <alignment horizontal="center" wrapText="1"/>
    </xf>
    <xf numFmtId="0" fontId="6" fillId="7" borderId="9" xfId="0" applyFont="1" applyFill="1" applyBorder="1" applyAlignment="1">
      <alignment horizontal="center" wrapText="1"/>
    </xf>
    <xf numFmtId="164" fontId="6" fillId="7" borderId="10" xfId="2" applyNumberFormat="1" applyFont="1" applyFill="1" applyBorder="1" applyAlignment="1">
      <alignment horizontal="center" wrapText="1"/>
    </xf>
    <xf numFmtId="0" fontId="6" fillId="7" borderId="10" xfId="0" applyFont="1" applyFill="1" applyBorder="1" applyAlignment="1">
      <alignment horizontal="center" wrapText="1"/>
    </xf>
    <xf numFmtId="0" fontId="6" fillId="7" borderId="10" xfId="2" applyNumberFormat="1" applyFont="1" applyFill="1" applyBorder="1" applyAlignment="1">
      <alignment horizontal="center" wrapText="1"/>
    </xf>
    <xf numFmtId="0" fontId="6" fillId="7" borderId="11" xfId="0" applyFont="1" applyFill="1" applyBorder="1" applyAlignment="1">
      <alignment horizontal="center" wrapText="1"/>
    </xf>
    <xf numFmtId="0" fontId="0" fillId="0" borderId="37" xfId="0" applyFill="1" applyBorder="1" applyAlignment="1">
      <alignment horizontal="center" vertical="center" wrapText="1"/>
    </xf>
    <xf numFmtId="0" fontId="0" fillId="0" borderId="2" xfId="0" applyFill="1" applyBorder="1" applyAlignment="1">
      <alignment horizontal="center" vertical="center" wrapText="1"/>
    </xf>
    <xf numFmtId="0" fontId="0" fillId="6" borderId="65" xfId="0" applyFill="1" applyBorder="1" applyAlignment="1">
      <alignment horizontal="center" wrapText="1"/>
    </xf>
    <xf numFmtId="0" fontId="0" fillId="9" borderId="56" xfId="0" applyFill="1" applyBorder="1" applyAlignment="1">
      <alignment horizontal="center" wrapText="1"/>
    </xf>
    <xf numFmtId="0" fontId="0" fillId="6" borderId="56" xfId="0" applyFill="1" applyBorder="1" applyAlignment="1">
      <alignment horizontal="center" wrapText="1"/>
    </xf>
    <xf numFmtId="0" fontId="6" fillId="9" borderId="56" xfId="0" applyFont="1" applyFill="1" applyBorder="1" applyAlignment="1">
      <alignment horizontal="center" wrapText="1"/>
    </xf>
    <xf numFmtId="0" fontId="0" fillId="6" borderId="57" xfId="0" applyFill="1" applyBorder="1" applyAlignment="1">
      <alignment horizontal="center" wrapText="1"/>
    </xf>
    <xf numFmtId="164" fontId="0" fillId="7" borderId="15" xfId="2" applyNumberFormat="1" applyFont="1" applyFill="1" applyBorder="1" applyAlignment="1">
      <alignment horizontal="center" wrapText="1"/>
    </xf>
    <xf numFmtId="0" fontId="0" fillId="7" borderId="15" xfId="0" applyFill="1" applyBorder="1" applyAlignment="1">
      <alignment horizontal="center" wrapText="1"/>
    </xf>
    <xf numFmtId="164" fontId="6" fillId="7" borderId="15" xfId="2" applyNumberFormat="1" applyFont="1" applyFill="1" applyBorder="1" applyAlignment="1">
      <alignment horizontal="center" wrapText="1"/>
    </xf>
    <xf numFmtId="0" fontId="6" fillId="7" borderId="16" xfId="0" applyFont="1" applyFill="1" applyBorder="1" applyAlignment="1">
      <alignment horizontal="center" wrapText="1"/>
    </xf>
    <xf numFmtId="0" fontId="6" fillId="7" borderId="62" xfId="0" applyFont="1" applyFill="1" applyBorder="1" applyAlignment="1">
      <alignment horizontal="center" wrapText="1"/>
    </xf>
    <xf numFmtId="0" fontId="0" fillId="7" borderId="48" xfId="0" applyFill="1" applyBorder="1" applyAlignment="1">
      <alignment horizontal="center" wrapText="1"/>
    </xf>
    <xf numFmtId="0" fontId="0" fillId="6" borderId="67" xfId="0" applyFill="1" applyBorder="1" applyAlignment="1">
      <alignment horizontal="center" wrapText="1"/>
    </xf>
    <xf numFmtId="164" fontId="6" fillId="7" borderId="11" xfId="2" applyNumberFormat="1" applyFont="1" applyFill="1" applyBorder="1" applyAlignment="1">
      <alignment horizontal="center" wrapText="1"/>
    </xf>
    <xf numFmtId="0" fontId="0" fillId="9" borderId="57" xfId="2" applyNumberFormat="1" applyFont="1" applyFill="1" applyBorder="1" applyAlignment="1">
      <alignment horizontal="center" wrapText="1"/>
    </xf>
    <xf numFmtId="0" fontId="6" fillId="7" borderId="61" xfId="0" applyFont="1" applyFill="1" applyBorder="1" applyAlignment="1">
      <alignment horizontal="center" wrapText="1"/>
    </xf>
    <xf numFmtId="0" fontId="0" fillId="7" borderId="20" xfId="0" applyFill="1" applyBorder="1" applyAlignment="1">
      <alignment horizontal="center" wrapText="1"/>
    </xf>
    <xf numFmtId="0" fontId="0" fillId="6" borderId="66" xfId="0" applyFill="1" applyBorder="1" applyAlignment="1">
      <alignment horizontal="center" wrapText="1"/>
    </xf>
    <xf numFmtId="0" fontId="6" fillId="7" borderId="14" xfId="0" applyFont="1" applyFill="1" applyBorder="1" applyAlignment="1">
      <alignment horizontal="center" wrapText="1"/>
    </xf>
    <xf numFmtId="0" fontId="0" fillId="0" borderId="45" xfId="0" applyFill="1" applyBorder="1" applyAlignment="1" applyProtection="1">
      <alignment horizontal="center" wrapText="1"/>
      <protection locked="0"/>
    </xf>
    <xf numFmtId="0" fontId="0" fillId="0" borderId="55" xfId="0" applyFill="1" applyBorder="1" applyAlignment="1" applyProtection="1">
      <alignment horizontal="center" wrapText="1"/>
      <protection locked="0"/>
    </xf>
    <xf numFmtId="0" fontId="0" fillId="0" borderId="43" xfId="0" applyFill="1" applyBorder="1" applyAlignment="1" applyProtection="1">
      <alignment horizontal="center" wrapText="1"/>
      <protection locked="0"/>
    </xf>
    <xf numFmtId="0" fontId="0" fillId="7" borderId="26" xfId="0" applyFill="1" applyBorder="1" applyAlignment="1">
      <alignment horizontal="center" wrapText="1"/>
    </xf>
    <xf numFmtId="0" fontId="0" fillId="7" borderId="6" xfId="0" applyFill="1" applyBorder="1" applyAlignment="1">
      <alignment horizontal="center" vertical="center" wrapText="1"/>
    </xf>
    <xf numFmtId="0" fontId="0" fillId="7" borderId="52" xfId="0" applyFill="1" applyBorder="1" applyAlignment="1">
      <alignment horizontal="center" vertical="center" wrapText="1"/>
    </xf>
    <xf numFmtId="0" fontId="0" fillId="7" borderId="8" xfId="0" applyFill="1" applyBorder="1" applyAlignment="1">
      <alignment horizontal="center" vertical="center" wrapText="1"/>
    </xf>
    <xf numFmtId="0" fontId="0" fillId="0" borderId="9" xfId="0" applyFill="1" applyBorder="1" applyAlignment="1" applyProtection="1">
      <alignment horizontal="center" vertical="center" wrapText="1"/>
      <protection locked="0"/>
    </xf>
    <xf numFmtId="0" fontId="6" fillId="7" borderId="10" xfId="0" applyFont="1" applyFill="1" applyBorder="1" applyAlignment="1">
      <alignment horizontal="center" vertical="center" wrapText="1"/>
    </xf>
    <xf numFmtId="0" fontId="0" fillId="0" borderId="10" xfId="0" applyFill="1" applyBorder="1" applyAlignment="1" applyProtection="1">
      <alignment horizontal="center" vertical="center" wrapText="1"/>
      <protection locked="0"/>
    </xf>
    <xf numFmtId="0" fontId="0" fillId="7" borderId="10" xfId="2" applyNumberFormat="1" applyFont="1" applyFill="1" applyBorder="1" applyAlignment="1">
      <alignment horizontal="center" wrapText="1"/>
    </xf>
    <xf numFmtId="0" fontId="0" fillId="7" borderId="10" xfId="0" applyFill="1" applyBorder="1" applyAlignment="1">
      <alignment horizontal="center" vertical="center" wrapText="1"/>
    </xf>
    <xf numFmtId="0" fontId="0" fillId="7" borderId="11" xfId="0" applyFill="1" applyBorder="1" applyAlignment="1">
      <alignment horizontal="center" vertical="center" wrapText="1"/>
    </xf>
    <xf numFmtId="0" fontId="0" fillId="7" borderId="13" xfId="0" applyFill="1" applyBorder="1" applyAlignment="1">
      <alignment horizontal="center" wrapText="1"/>
    </xf>
    <xf numFmtId="0" fontId="0" fillId="7" borderId="16" xfId="0" applyFill="1" applyBorder="1" applyAlignment="1">
      <alignment horizontal="center" wrapText="1"/>
    </xf>
    <xf numFmtId="0" fontId="0" fillId="6" borderId="7" xfId="0" applyFill="1" applyBorder="1" applyAlignment="1">
      <alignment horizontal="center" wrapText="1"/>
    </xf>
    <xf numFmtId="0" fontId="0" fillId="6" borderId="8" xfId="0" applyFill="1" applyBorder="1" applyAlignment="1">
      <alignment horizontal="center" wrapText="1"/>
    </xf>
    <xf numFmtId="0" fontId="0" fillId="0" borderId="62" xfId="0" applyFill="1" applyBorder="1" applyAlignment="1" applyProtection="1">
      <alignment horizontal="center" vertical="center" wrapText="1"/>
      <protection locked="0"/>
    </xf>
    <xf numFmtId="0" fontId="0" fillId="6" borderId="49" xfId="0" applyFill="1" applyBorder="1" applyAlignment="1">
      <alignment horizontal="center" wrapText="1"/>
    </xf>
    <xf numFmtId="0" fontId="6" fillId="7" borderId="61" xfId="0" applyFont="1" applyFill="1" applyBorder="1" applyAlignment="1">
      <alignment horizontal="center" vertical="center" wrapText="1"/>
    </xf>
    <xf numFmtId="0" fontId="0" fillId="6" borderId="52" xfId="0" applyFill="1" applyBorder="1" applyAlignment="1">
      <alignment horizontal="center" wrapText="1"/>
    </xf>
    <xf numFmtId="0" fontId="0" fillId="7" borderId="9" xfId="0" applyFill="1" applyBorder="1" applyAlignment="1">
      <alignment horizontal="center" vertical="center" wrapText="1"/>
    </xf>
    <xf numFmtId="0" fontId="51" fillId="0" borderId="0" xfId="0" applyFont="1" applyAlignment="1">
      <alignment wrapText="1"/>
    </xf>
    <xf numFmtId="0" fontId="51" fillId="0" borderId="0" xfId="0" applyFont="1" applyAlignment="1">
      <alignment horizontal="left" wrapText="1"/>
    </xf>
    <xf numFmtId="0" fontId="51" fillId="0" borderId="0" xfId="0" applyFont="1" applyBorder="1" applyAlignment="1">
      <alignment wrapText="1"/>
    </xf>
    <xf numFmtId="44" fontId="51" fillId="22" borderId="73" xfId="1" applyFont="1" applyFill="1" applyBorder="1" applyAlignment="1">
      <alignment horizontal="left" wrapText="1"/>
    </xf>
    <xf numFmtId="44" fontId="51" fillId="22" borderId="73" xfId="0" applyNumberFormat="1" applyFont="1" applyFill="1" applyBorder="1" applyAlignment="1">
      <alignment horizontal="left" wrapText="1"/>
    </xf>
    <xf numFmtId="0" fontId="53" fillId="0" borderId="73" xfId="0" applyFont="1" applyBorder="1"/>
    <xf numFmtId="0" fontId="51" fillId="0" borderId="0" xfId="0" applyFont="1" applyFill="1" applyAlignment="1">
      <alignment horizontal="left" wrapText="1"/>
    </xf>
    <xf numFmtId="0" fontId="51" fillId="0" borderId="73" xfId="0" applyFont="1" applyFill="1" applyBorder="1" applyAlignment="1">
      <alignment horizontal="left" wrapText="1"/>
    </xf>
    <xf numFmtId="0" fontId="51" fillId="0" borderId="0" xfId="0" applyFont="1" applyFill="1" applyBorder="1" applyAlignment="1">
      <alignment wrapText="1"/>
    </xf>
    <xf numFmtId="0" fontId="51" fillId="0" borderId="0" xfId="0" applyFont="1" applyFill="1" applyBorder="1" applyAlignment="1">
      <alignment horizontal="left" wrapText="1"/>
    </xf>
    <xf numFmtId="44" fontId="51" fillId="21" borderId="73" xfId="1" applyFont="1" applyFill="1" applyBorder="1" applyAlignment="1" applyProtection="1">
      <alignment wrapText="1"/>
      <protection locked="0"/>
    </xf>
    <xf numFmtId="44" fontId="51" fillId="21" borderId="73" xfId="1" applyFont="1" applyFill="1" applyBorder="1" applyAlignment="1" applyProtection="1">
      <alignment horizontal="left" wrapText="1"/>
      <protection locked="0"/>
    </xf>
    <xf numFmtId="0" fontId="51" fillId="0" borderId="0" xfId="0" applyFont="1" applyBorder="1" applyAlignment="1">
      <alignment horizontal="left" wrapText="1"/>
    </xf>
    <xf numFmtId="0" fontId="51" fillId="0" borderId="0" xfId="0" applyFont="1" applyBorder="1" applyAlignment="1">
      <alignment horizontal="left"/>
    </xf>
    <xf numFmtId="0" fontId="53" fillId="0" borderId="0" xfId="0" applyFont="1" applyBorder="1"/>
    <xf numFmtId="44" fontId="51" fillId="22" borderId="0" xfId="1" applyFont="1" applyFill="1" applyBorder="1" applyAlignment="1">
      <alignment horizontal="left" wrapText="1"/>
    </xf>
    <xf numFmtId="44" fontId="51" fillId="22" borderId="0" xfId="0" applyNumberFormat="1" applyFont="1" applyFill="1" applyBorder="1" applyAlignment="1">
      <alignment horizontal="left" wrapText="1"/>
    </xf>
    <xf numFmtId="44" fontId="51" fillId="0" borderId="0" xfId="1" applyFont="1" applyFill="1" applyBorder="1" applyAlignment="1">
      <alignment horizontal="left" wrapText="1"/>
    </xf>
    <xf numFmtId="44" fontId="51" fillId="0" borderId="0" xfId="0" applyNumberFormat="1" applyFont="1" applyFill="1" applyBorder="1" applyAlignment="1">
      <alignment horizontal="left" wrapText="1"/>
    </xf>
    <xf numFmtId="44" fontId="51" fillId="0" borderId="0" xfId="1" applyFont="1" applyFill="1" applyBorder="1" applyAlignment="1" applyProtection="1">
      <alignment horizontal="left" wrapText="1"/>
      <protection locked="0"/>
    </xf>
    <xf numFmtId="44" fontId="51" fillId="21" borderId="39" xfId="1" applyFont="1" applyFill="1" applyBorder="1" applyAlignment="1" applyProtection="1">
      <alignment horizontal="left" wrapText="1"/>
      <protection locked="0"/>
    </xf>
    <xf numFmtId="44" fontId="51" fillId="22" borderId="39" xfId="1" applyFont="1" applyFill="1" applyBorder="1" applyAlignment="1">
      <alignment horizontal="left" wrapText="1"/>
    </xf>
    <xf numFmtId="0" fontId="51" fillId="0" borderId="0" xfId="0" applyFont="1" applyFill="1" applyBorder="1" applyAlignment="1">
      <alignment horizontal="center" vertical="center" wrapText="1"/>
    </xf>
    <xf numFmtId="0" fontId="51" fillId="0" borderId="0" xfId="0" applyFont="1" applyAlignment="1">
      <alignment vertical="center" wrapText="1"/>
    </xf>
    <xf numFmtId="44" fontId="51" fillId="22" borderId="39" xfId="0" applyNumberFormat="1" applyFont="1" applyFill="1" applyBorder="1" applyAlignment="1">
      <alignment horizontal="left" wrapText="1"/>
    </xf>
    <xf numFmtId="44" fontId="51" fillId="22" borderId="73" xfId="1" applyFont="1" applyFill="1" applyBorder="1" applyAlignment="1" applyProtection="1">
      <alignment horizontal="left" wrapText="1"/>
    </xf>
    <xf numFmtId="44" fontId="51" fillId="23" borderId="0" xfId="0" applyNumberFormat="1" applyFont="1" applyFill="1" applyBorder="1" applyAlignment="1">
      <alignment horizontal="left" wrapText="1"/>
    </xf>
    <xf numFmtId="44" fontId="51" fillId="23" borderId="0" xfId="1" applyFont="1" applyFill="1" applyBorder="1" applyAlignment="1">
      <alignment horizontal="left" wrapText="1"/>
    </xf>
    <xf numFmtId="44" fontId="51" fillId="23" borderId="0" xfId="1" applyFont="1" applyFill="1" applyBorder="1" applyAlignment="1">
      <alignment wrapText="1"/>
    </xf>
    <xf numFmtId="44" fontId="51" fillId="23" borderId="73" xfId="1" applyFont="1" applyFill="1" applyBorder="1" applyAlignment="1">
      <alignment horizontal="left" wrapText="1"/>
    </xf>
    <xf numFmtId="44" fontId="51" fillId="23" borderId="73" xfId="1" applyFont="1" applyFill="1" applyBorder="1" applyAlignment="1">
      <alignment wrapText="1"/>
    </xf>
    <xf numFmtId="44" fontId="51" fillId="23" borderId="1" xfId="1" applyFont="1" applyFill="1" applyBorder="1" applyAlignment="1">
      <alignment horizontal="left" wrapText="1"/>
    </xf>
    <xf numFmtId="44" fontId="51" fillId="23" borderId="54" xfId="1" applyFont="1" applyFill="1" applyBorder="1" applyAlignment="1">
      <alignment wrapText="1"/>
    </xf>
    <xf numFmtId="44" fontId="51" fillId="23" borderId="0" xfId="0" applyNumberFormat="1" applyFont="1" applyFill="1" applyAlignment="1">
      <alignment horizontal="left" wrapText="1"/>
    </xf>
    <xf numFmtId="44" fontId="55" fillId="22" borderId="39" xfId="1" applyFont="1" applyFill="1" applyBorder="1" applyAlignment="1">
      <alignment wrapText="1"/>
    </xf>
    <xf numFmtId="44" fontId="51" fillId="23" borderId="1" xfId="0" applyNumberFormat="1" applyFont="1" applyFill="1" applyBorder="1" applyAlignment="1">
      <alignment horizontal="left" wrapText="1"/>
    </xf>
    <xf numFmtId="44" fontId="51" fillId="23" borderId="54" xfId="0" applyNumberFormat="1" applyFont="1" applyFill="1" applyBorder="1" applyAlignment="1">
      <alignment horizontal="left" wrapText="1"/>
    </xf>
    <xf numFmtId="44" fontId="51" fillId="21" borderId="53" xfId="1" applyFont="1" applyFill="1" applyBorder="1" applyAlignment="1" applyProtection="1">
      <alignment wrapText="1"/>
      <protection locked="0"/>
    </xf>
    <xf numFmtId="44" fontId="51" fillId="22" borderId="53" xfId="1" applyFont="1" applyFill="1" applyBorder="1" applyAlignment="1">
      <alignment wrapText="1"/>
    </xf>
    <xf numFmtId="44" fontId="51" fillId="23" borderId="53" xfId="0" applyNumberFormat="1" applyFont="1" applyFill="1" applyBorder="1" applyAlignment="1">
      <alignment wrapText="1"/>
    </xf>
    <xf numFmtId="44" fontId="51" fillId="22" borderId="53" xfId="0" applyNumberFormat="1" applyFont="1" applyFill="1" applyBorder="1" applyAlignment="1">
      <alignment wrapText="1"/>
    </xf>
    <xf numFmtId="2" fontId="51" fillId="22" borderId="73" xfId="2" applyNumberFormat="1" applyFont="1" applyFill="1" applyBorder="1" applyAlignment="1">
      <alignment horizontal="center" wrapText="1"/>
    </xf>
    <xf numFmtId="44" fontId="55" fillId="22" borderId="50" xfId="1" applyFont="1" applyFill="1" applyBorder="1" applyAlignment="1">
      <alignment horizontal="left" wrapText="1"/>
    </xf>
    <xf numFmtId="0" fontId="51" fillId="23" borderId="55" xfId="0" applyFont="1" applyFill="1" applyBorder="1" applyAlignment="1">
      <alignment wrapText="1"/>
    </xf>
    <xf numFmtId="44" fontId="55" fillId="22" borderId="53" xfId="1" applyFont="1" applyFill="1" applyBorder="1" applyAlignment="1">
      <alignment wrapText="1"/>
    </xf>
    <xf numFmtId="44" fontId="51" fillId="23" borderId="0" xfId="1" applyFont="1" applyFill="1" applyBorder="1" applyAlignment="1" applyProtection="1">
      <alignment horizontal="left" wrapText="1"/>
      <protection locked="0"/>
    </xf>
    <xf numFmtId="0" fontId="51" fillId="23" borderId="0" xfId="0" applyFont="1" applyFill="1" applyBorder="1" applyAlignment="1">
      <alignment wrapText="1"/>
    </xf>
    <xf numFmtId="0" fontId="51" fillId="23" borderId="0" xfId="0" applyFont="1" applyFill="1" applyAlignment="1">
      <alignment wrapText="1"/>
    </xf>
    <xf numFmtId="44" fontId="55" fillId="22" borderId="53" xfId="1" applyFont="1" applyFill="1" applyBorder="1" applyAlignment="1">
      <alignment horizontal="left" wrapText="1"/>
    </xf>
    <xf numFmtId="44" fontId="51" fillId="23" borderId="55" xfId="0" applyNumberFormat="1" applyFont="1" applyFill="1" applyBorder="1" applyAlignment="1">
      <alignment wrapText="1"/>
    </xf>
    <xf numFmtId="2" fontId="51" fillId="0" borderId="0" xfId="2" applyNumberFormat="1" applyFont="1" applyFill="1" applyBorder="1" applyAlignment="1">
      <alignment horizontal="center" wrapText="1"/>
    </xf>
    <xf numFmtId="44" fontId="51" fillId="22" borderId="53" xfId="1" applyFont="1" applyFill="1" applyBorder="1" applyAlignment="1" applyProtection="1">
      <alignment wrapText="1"/>
    </xf>
    <xf numFmtId="0" fontId="51" fillId="0" borderId="0" xfId="0" applyFont="1" applyBorder="1" applyAlignment="1">
      <alignment vertical="center" wrapText="1"/>
    </xf>
    <xf numFmtId="0" fontId="51" fillId="0" borderId="70" xfId="0" applyFont="1" applyBorder="1" applyAlignment="1">
      <alignment horizontal="left" wrapText="1"/>
    </xf>
    <xf numFmtId="1" fontId="51" fillId="21" borderId="39" xfId="1" applyNumberFormat="1" applyFont="1" applyFill="1" applyBorder="1" applyAlignment="1" applyProtection="1">
      <alignment horizontal="center" wrapText="1"/>
      <protection locked="0"/>
    </xf>
    <xf numFmtId="44" fontId="51" fillId="0" borderId="0" xfId="1" applyFont="1" applyFill="1" applyBorder="1" applyAlignment="1" applyProtection="1">
      <alignment wrapText="1"/>
    </xf>
    <xf numFmtId="44" fontId="51" fillId="0" borderId="0" xfId="1" applyFont="1" applyFill="1" applyBorder="1" applyAlignment="1" applyProtection="1">
      <alignment horizontal="left" wrapText="1"/>
    </xf>
    <xf numFmtId="44" fontId="51" fillId="23" borderId="0" xfId="1" applyFont="1" applyFill="1" applyBorder="1" applyAlignment="1">
      <alignment horizontal="center" vertical="center" wrapText="1"/>
    </xf>
    <xf numFmtId="44" fontId="51" fillId="0" borderId="0" xfId="1" applyFont="1" applyFill="1" applyAlignment="1">
      <alignment wrapText="1"/>
    </xf>
    <xf numFmtId="0" fontId="51" fillId="23" borderId="0" xfId="0" applyFont="1" applyFill="1" applyBorder="1" applyAlignment="1">
      <alignment horizontal="left" wrapText="1"/>
    </xf>
    <xf numFmtId="0" fontId="51" fillId="23" borderId="73" xfId="0" applyFont="1" applyFill="1" applyBorder="1" applyAlignment="1">
      <alignment wrapText="1"/>
    </xf>
    <xf numFmtId="0" fontId="51" fillId="23" borderId="73" xfId="0" applyFont="1" applyFill="1" applyBorder="1" applyAlignment="1">
      <alignment horizontal="left" wrapText="1"/>
    </xf>
    <xf numFmtId="44" fontId="51" fillId="23" borderId="73" xfId="0" applyNumberFormat="1" applyFont="1" applyFill="1" applyBorder="1" applyAlignment="1">
      <alignment horizontal="left" wrapText="1"/>
    </xf>
    <xf numFmtId="44" fontId="60" fillId="0" borderId="0" xfId="1" applyFont="1" applyFill="1" applyAlignment="1">
      <alignment wrapText="1"/>
    </xf>
    <xf numFmtId="0" fontId="60" fillId="0" borderId="0" xfId="0" applyFont="1" applyAlignment="1">
      <alignment wrapText="1"/>
    </xf>
    <xf numFmtId="44" fontId="55" fillId="22" borderId="39" xfId="0" applyNumberFormat="1" applyFont="1" applyFill="1" applyBorder="1" applyAlignment="1">
      <alignment horizontal="left" vertical="center"/>
    </xf>
    <xf numFmtId="0" fontId="51" fillId="0" borderId="30" xfId="0" applyFont="1" applyBorder="1" applyAlignment="1">
      <alignment horizontal="left" wrapText="1"/>
    </xf>
    <xf numFmtId="0" fontId="51" fillId="0" borderId="27" xfId="0" applyFont="1" applyBorder="1" applyAlignment="1">
      <alignment horizontal="left" wrapText="1"/>
    </xf>
    <xf numFmtId="0" fontId="51" fillId="0" borderId="32" xfId="0" applyFont="1" applyBorder="1" applyAlignment="1">
      <alignment horizontal="left" wrapText="1"/>
    </xf>
    <xf numFmtId="44" fontId="51" fillId="21" borderId="63" xfId="1" applyFont="1" applyFill="1" applyBorder="1" applyAlignment="1" applyProtection="1">
      <alignment horizontal="left" wrapText="1"/>
      <protection locked="0"/>
    </xf>
    <xf numFmtId="0" fontId="51" fillId="0" borderId="33" xfId="0" applyFont="1" applyBorder="1" applyAlignment="1">
      <alignment wrapText="1"/>
    </xf>
    <xf numFmtId="0" fontId="51" fillId="0" borderId="28" xfId="0" applyFont="1" applyBorder="1" applyAlignment="1">
      <alignment wrapText="1"/>
    </xf>
    <xf numFmtId="0" fontId="51" fillId="0" borderId="28" xfId="0" applyFont="1" applyBorder="1" applyAlignment="1">
      <alignment horizontal="left" wrapText="1"/>
    </xf>
    <xf numFmtId="0" fontId="51" fillId="0" borderId="28" xfId="0" applyFont="1" applyFill="1" applyBorder="1" applyAlignment="1">
      <alignment horizontal="left" wrapText="1"/>
    </xf>
    <xf numFmtId="0" fontId="51" fillId="0" borderId="34" xfId="0" applyFont="1" applyBorder="1" applyAlignment="1">
      <alignment horizontal="left" wrapText="1"/>
    </xf>
    <xf numFmtId="0" fontId="51" fillId="0" borderId="74" xfId="0" applyFont="1" applyBorder="1" applyAlignment="1">
      <alignment horizontal="left" wrapText="1"/>
    </xf>
    <xf numFmtId="0" fontId="51" fillId="0" borderId="69" xfId="0" applyFont="1" applyBorder="1" applyAlignment="1">
      <alignment horizontal="left" wrapText="1"/>
    </xf>
    <xf numFmtId="0" fontId="51" fillId="0" borderId="73" xfId="0" applyFont="1" applyBorder="1" applyAlignment="1">
      <alignment horizontal="left" wrapText="1"/>
    </xf>
    <xf numFmtId="0" fontId="50" fillId="0" borderId="58" xfId="0" applyFont="1" applyFill="1" applyBorder="1" applyAlignment="1">
      <alignment horizontal="left"/>
    </xf>
    <xf numFmtId="0" fontId="51" fillId="0" borderId="58" xfId="0" applyFont="1" applyBorder="1" applyAlignment="1">
      <alignment horizontal="left" wrapText="1"/>
    </xf>
    <xf numFmtId="0" fontId="51" fillId="0" borderId="60" xfId="0" applyFont="1" applyBorder="1" applyAlignment="1">
      <alignment horizontal="left" wrapText="1"/>
    </xf>
    <xf numFmtId="0" fontId="56" fillId="0" borderId="25" xfId="0" applyFont="1" applyBorder="1" applyAlignment="1"/>
    <xf numFmtId="0" fontId="50" fillId="0" borderId="58" xfId="0" applyFont="1" applyBorder="1" applyAlignment="1"/>
    <xf numFmtId="0" fontId="50" fillId="0" borderId="58" xfId="0" applyFont="1" applyFill="1" applyBorder="1" applyAlignment="1"/>
    <xf numFmtId="0" fontId="51" fillId="0" borderId="31" xfId="0" applyFont="1" applyBorder="1" applyAlignment="1">
      <alignment wrapText="1"/>
    </xf>
    <xf numFmtId="0" fontId="51" fillId="0" borderId="27" xfId="0" applyFont="1" applyBorder="1" applyAlignment="1">
      <alignment wrapText="1"/>
    </xf>
    <xf numFmtId="0" fontId="58" fillId="0" borderId="37" xfId="0" applyFont="1" applyBorder="1"/>
    <xf numFmtId="0" fontId="51" fillId="0" borderId="27" xfId="0" applyFont="1" applyFill="1" applyBorder="1" applyAlignment="1">
      <alignment horizontal="center" vertical="center" wrapText="1"/>
    </xf>
    <xf numFmtId="44" fontId="51" fillId="21" borderId="40" xfId="1" applyFont="1" applyFill="1" applyBorder="1" applyAlignment="1" applyProtection="1">
      <alignment horizontal="left" wrapText="1"/>
      <protection locked="0"/>
    </xf>
    <xf numFmtId="44" fontId="51" fillId="0" borderId="27" xfId="1" applyFont="1" applyFill="1" applyBorder="1" applyAlignment="1" applyProtection="1">
      <alignment horizontal="left" wrapText="1"/>
    </xf>
    <xf numFmtId="1" fontId="51" fillId="21" borderId="40" xfId="1" applyNumberFormat="1" applyFont="1" applyFill="1" applyBorder="1" applyAlignment="1" applyProtection="1">
      <alignment horizontal="center" wrapText="1"/>
      <protection locked="0"/>
    </xf>
    <xf numFmtId="0" fontId="51" fillId="0" borderId="0" xfId="0" applyFont="1" applyBorder="1" applyAlignment="1">
      <alignment horizontal="left" wrapText="1" indent="3"/>
    </xf>
    <xf numFmtId="0" fontId="51" fillId="0" borderId="32" xfId="0" applyFont="1" applyBorder="1" applyAlignment="1">
      <alignment wrapText="1"/>
    </xf>
    <xf numFmtId="0" fontId="51" fillId="0" borderId="32" xfId="0" applyFont="1" applyBorder="1" applyAlignment="1">
      <alignment vertical="top" wrapText="1"/>
    </xf>
    <xf numFmtId="44" fontId="51" fillId="22" borderId="40" xfId="1" applyFont="1" applyFill="1" applyBorder="1" applyAlignment="1" applyProtection="1">
      <alignment wrapText="1"/>
    </xf>
    <xf numFmtId="44" fontId="51" fillId="0" borderId="27" xfId="1" applyFont="1" applyFill="1" applyBorder="1" applyAlignment="1" applyProtection="1">
      <alignment horizontal="left" wrapText="1"/>
      <protection locked="0"/>
    </xf>
    <xf numFmtId="44" fontId="51" fillId="22" borderId="40" xfId="1" applyFont="1" applyFill="1" applyBorder="1" applyAlignment="1">
      <alignment horizontal="left" wrapText="1"/>
    </xf>
    <xf numFmtId="0" fontId="51" fillId="0" borderId="27" xfId="0" applyFont="1" applyFill="1" applyBorder="1" applyAlignment="1">
      <alignment horizontal="left" wrapText="1"/>
    </xf>
    <xf numFmtId="0" fontId="51" fillId="23" borderId="0" xfId="0" applyFont="1" applyFill="1" applyBorder="1" applyAlignment="1">
      <alignment horizontal="left" wrapText="1" indent="3"/>
    </xf>
    <xf numFmtId="44" fontId="51" fillId="23" borderId="40" xfId="0" applyNumberFormat="1" applyFont="1" applyFill="1" applyBorder="1" applyAlignment="1">
      <alignment wrapText="1"/>
    </xf>
    <xf numFmtId="44" fontId="51" fillId="23" borderId="43" xfId="0" applyNumberFormat="1" applyFont="1" applyFill="1" applyBorder="1" applyAlignment="1">
      <alignment horizontal="left" wrapText="1"/>
    </xf>
    <xf numFmtId="44" fontId="55" fillId="22" borderId="40" xfId="1" applyFont="1" applyFill="1" applyBorder="1" applyAlignment="1">
      <alignment horizontal="left" wrapText="1"/>
    </xf>
    <xf numFmtId="44" fontId="51" fillId="23" borderId="13" xfId="1" applyFont="1" applyFill="1" applyBorder="1" applyAlignment="1">
      <alignment wrapText="1"/>
    </xf>
    <xf numFmtId="44" fontId="51" fillId="23" borderId="13" xfId="1" applyFont="1" applyFill="1" applyBorder="1" applyAlignment="1">
      <alignment horizontal="left" wrapText="1"/>
    </xf>
    <xf numFmtId="44" fontId="51" fillId="22" borderId="40" xfId="0" applyNumberFormat="1" applyFont="1" applyFill="1" applyBorder="1" applyAlignment="1">
      <alignment horizontal="left" wrapText="1"/>
    </xf>
    <xf numFmtId="0" fontId="49" fillId="23" borderId="37" xfId="0" applyFont="1" applyFill="1" applyBorder="1" applyAlignment="1">
      <alignment wrapText="1"/>
    </xf>
    <xf numFmtId="44" fontId="51" fillId="23" borderId="63" xfId="1" applyFont="1" applyFill="1" applyBorder="1" applyAlignment="1">
      <alignment wrapText="1"/>
    </xf>
    <xf numFmtId="0" fontId="51" fillId="23" borderId="37" xfId="0" applyFont="1" applyFill="1" applyBorder="1" applyAlignment="1">
      <alignment wrapText="1"/>
    </xf>
    <xf numFmtId="44" fontId="51" fillId="23" borderId="63" xfId="0" applyNumberFormat="1" applyFont="1" applyFill="1" applyBorder="1" applyAlignment="1">
      <alignment horizontal="left" wrapText="1"/>
    </xf>
    <xf numFmtId="44" fontId="51" fillId="23" borderId="63" xfId="1" applyFont="1" applyFill="1" applyBorder="1" applyAlignment="1">
      <alignment horizontal="left" wrapText="1"/>
    </xf>
    <xf numFmtId="0" fontId="49" fillId="23" borderId="32" xfId="0" applyFont="1" applyFill="1" applyBorder="1" applyAlignment="1">
      <alignment wrapText="1"/>
    </xf>
    <xf numFmtId="44" fontId="55" fillId="22" borderId="40" xfId="0" applyNumberFormat="1" applyFont="1" applyFill="1" applyBorder="1" applyAlignment="1">
      <alignment horizontal="left" vertical="center"/>
    </xf>
    <xf numFmtId="44" fontId="51" fillId="0" borderId="27" xfId="1" applyFont="1" applyFill="1" applyBorder="1" applyAlignment="1">
      <alignment horizontal="left" wrapText="1"/>
    </xf>
    <xf numFmtId="0" fontId="51" fillId="0" borderId="27" xfId="0" applyFont="1" applyFill="1" applyBorder="1" applyAlignment="1">
      <alignment wrapText="1"/>
    </xf>
    <xf numFmtId="44" fontId="51" fillId="23" borderId="27" xfId="0" applyNumberFormat="1" applyFont="1" applyFill="1" applyBorder="1" applyAlignment="1">
      <alignment horizontal="left" wrapText="1"/>
    </xf>
    <xf numFmtId="0" fontId="49" fillId="0" borderId="32" xfId="0" applyFont="1" applyBorder="1" applyAlignment="1">
      <alignment wrapText="1"/>
    </xf>
    <xf numFmtId="0" fontId="51" fillId="0" borderId="33" xfId="0" applyFont="1" applyBorder="1" applyAlignment="1">
      <alignment horizontal="left" wrapText="1"/>
    </xf>
    <xf numFmtId="44" fontId="51" fillId="22" borderId="28" xfId="0" applyNumberFormat="1" applyFont="1" applyFill="1" applyBorder="1" applyAlignment="1">
      <alignment horizontal="left" wrapText="1"/>
    </xf>
    <xf numFmtId="0" fontId="51" fillId="0" borderId="34" xfId="0" applyFont="1" applyBorder="1" applyAlignment="1">
      <alignment wrapText="1"/>
    </xf>
    <xf numFmtId="0" fontId="51" fillId="0" borderId="63" xfId="0" applyFont="1" applyBorder="1" applyAlignment="1">
      <alignment wrapText="1"/>
    </xf>
    <xf numFmtId="0" fontId="51" fillId="0" borderId="60" xfId="0" applyFont="1" applyBorder="1" applyAlignment="1">
      <alignment wrapText="1"/>
    </xf>
    <xf numFmtId="0" fontId="51" fillId="0" borderId="44" xfId="0" applyFont="1" applyBorder="1" applyAlignment="1">
      <alignment horizontal="left" wrapText="1"/>
    </xf>
    <xf numFmtId="0" fontId="51" fillId="0" borderId="70" xfId="0" applyFont="1" applyFill="1" applyBorder="1" applyAlignment="1">
      <alignment horizontal="left" wrapText="1"/>
    </xf>
    <xf numFmtId="0" fontId="51" fillId="0" borderId="71" xfId="0" applyFont="1" applyBorder="1" applyAlignment="1">
      <alignment wrapText="1"/>
    </xf>
    <xf numFmtId="0" fontId="59" fillId="0" borderId="25" xfId="0" applyFont="1" applyBorder="1"/>
    <xf numFmtId="0" fontId="51" fillId="0" borderId="58" xfId="0" applyFont="1" applyFill="1" applyBorder="1" applyAlignment="1">
      <alignment horizontal="left" wrapText="1"/>
    </xf>
    <xf numFmtId="44" fontId="51" fillId="22" borderId="63" xfId="0" applyNumberFormat="1" applyFont="1" applyFill="1" applyBorder="1" applyAlignment="1">
      <alignment horizontal="left" wrapText="1"/>
    </xf>
    <xf numFmtId="0" fontId="61" fillId="0" borderId="0" xfId="111" applyFill="1" applyBorder="1" applyAlignment="1" applyProtection="1">
      <alignment horizontal="left" vertical="top"/>
      <protection hidden="1"/>
    </xf>
    <xf numFmtId="0" fontId="61" fillId="0" borderId="34" xfId="111" applyFill="1" applyBorder="1" applyAlignment="1" applyProtection="1">
      <alignment horizontal="left" vertical="top"/>
      <protection hidden="1"/>
    </xf>
    <xf numFmtId="0" fontId="61" fillId="0" borderId="28" xfId="111" applyFill="1" applyBorder="1" applyAlignment="1" applyProtection="1">
      <alignment horizontal="left" vertical="top"/>
      <protection hidden="1"/>
    </xf>
    <xf numFmtId="0" fontId="61" fillId="0" borderId="33" xfId="111" applyFill="1" applyBorder="1" applyAlignment="1" applyProtection="1">
      <alignment horizontal="left" vertical="top"/>
      <protection hidden="1"/>
    </xf>
    <xf numFmtId="0" fontId="61" fillId="0" borderId="27" xfId="111" applyFill="1" applyBorder="1" applyAlignment="1" applyProtection="1">
      <alignment horizontal="left" vertical="top"/>
      <protection hidden="1"/>
    </xf>
    <xf numFmtId="0" fontId="61" fillId="0" borderId="85" xfId="111" applyFill="1" applyBorder="1" applyAlignment="1" applyProtection="1">
      <alignment horizontal="left" wrapText="1"/>
      <protection hidden="1"/>
    </xf>
    <xf numFmtId="1" fontId="74" fillId="0" borderId="86" xfId="111" applyNumberFormat="1" applyFont="1" applyFill="1" applyBorder="1" applyAlignment="1" applyProtection="1">
      <alignment horizontal="center" vertical="top" shrinkToFit="1"/>
      <protection hidden="1"/>
    </xf>
    <xf numFmtId="0" fontId="76" fillId="0" borderId="86" xfId="111" applyFont="1" applyFill="1" applyBorder="1" applyAlignment="1" applyProtection="1">
      <alignment horizontal="center" vertical="top" wrapText="1"/>
      <protection hidden="1"/>
    </xf>
    <xf numFmtId="0" fontId="61" fillId="0" borderId="86" xfId="111" applyFill="1" applyBorder="1" applyAlignment="1" applyProtection="1">
      <alignment horizontal="left" wrapText="1"/>
      <protection hidden="1"/>
    </xf>
    <xf numFmtId="0" fontId="61" fillId="25" borderId="86" xfId="111" applyFill="1" applyBorder="1" applyAlignment="1" applyProtection="1">
      <alignment horizontal="center" wrapText="1"/>
      <protection hidden="1"/>
    </xf>
    <xf numFmtId="0" fontId="61" fillId="0" borderId="95" xfId="111" applyFill="1" applyBorder="1" applyAlignment="1" applyProtection="1">
      <alignment horizontal="left" wrapText="1"/>
      <protection hidden="1"/>
    </xf>
    <xf numFmtId="0" fontId="76" fillId="0" borderId="95" xfId="111" applyFont="1" applyFill="1" applyBorder="1" applyAlignment="1" applyProtection="1">
      <alignment horizontal="center" vertical="top" wrapText="1"/>
      <protection hidden="1"/>
    </xf>
    <xf numFmtId="0" fontId="61" fillId="0" borderId="100" xfId="111" applyFill="1" applyBorder="1" applyAlignment="1" applyProtection="1">
      <alignment horizontal="left" vertical="top"/>
      <protection hidden="1"/>
    </xf>
    <xf numFmtId="0" fontId="61" fillId="0" borderId="101" xfId="111" applyFill="1" applyBorder="1" applyAlignment="1" applyProtection="1">
      <alignment horizontal="left" vertical="top"/>
      <protection hidden="1"/>
    </xf>
    <xf numFmtId="0" fontId="61" fillId="0" borderId="102" xfId="111" applyFill="1" applyBorder="1" applyAlignment="1" applyProtection="1">
      <alignment horizontal="left" vertical="top"/>
      <protection hidden="1"/>
    </xf>
    <xf numFmtId="0" fontId="61" fillId="0" borderId="0" xfId="111" applyFont="1" applyFill="1" applyBorder="1" applyAlignment="1" applyProtection="1">
      <alignment horizontal="left" vertical="top"/>
      <protection hidden="1"/>
    </xf>
    <xf numFmtId="0" fontId="61" fillId="0" borderId="27" xfId="111" applyFont="1" applyFill="1" applyBorder="1" applyAlignment="1" applyProtection="1">
      <alignment horizontal="left" vertical="top"/>
      <protection hidden="1"/>
    </xf>
    <xf numFmtId="0" fontId="61" fillId="0" borderId="32" xfId="111" applyFont="1" applyFill="1" applyBorder="1" applyAlignment="1" applyProtection="1">
      <alignment horizontal="left" vertical="top"/>
      <protection hidden="1"/>
    </xf>
    <xf numFmtId="0" fontId="61" fillId="0" borderId="32" xfId="111" applyFill="1" applyBorder="1" applyAlignment="1" applyProtection="1">
      <alignment horizontal="left" vertical="top"/>
      <protection hidden="1"/>
    </xf>
    <xf numFmtId="0" fontId="86" fillId="0" borderId="32" xfId="111" applyFont="1" applyFill="1" applyBorder="1" applyAlignment="1" applyProtection="1">
      <alignment horizontal="left" vertical="top"/>
      <protection hidden="1"/>
    </xf>
    <xf numFmtId="0" fontId="61" fillId="0" borderId="32" xfId="111" applyFill="1" applyBorder="1" applyAlignment="1" applyProtection="1">
      <alignment horizontal="left" vertical="top" indent="16"/>
      <protection hidden="1"/>
    </xf>
    <xf numFmtId="0" fontId="61" fillId="0" borderId="92" xfId="111" applyFill="1" applyBorder="1" applyAlignment="1" applyProtection="1">
      <alignment horizontal="left" wrapText="1"/>
      <protection hidden="1"/>
    </xf>
    <xf numFmtId="0" fontId="61" fillId="0" borderId="0" xfId="111" applyFont="1" applyFill="1" applyBorder="1" applyAlignment="1">
      <alignment horizontal="left" vertical="top"/>
    </xf>
    <xf numFmtId="44" fontId="0" fillId="0" borderId="0" xfId="112" applyFont="1" applyFill="1" applyBorder="1" applyAlignment="1">
      <alignment horizontal="left"/>
    </xf>
    <xf numFmtId="44" fontId="0" fillId="0" borderId="0" xfId="112" applyFont="1" applyFill="1" applyBorder="1" applyAlignment="1">
      <alignment horizontal="left" vertical="top"/>
    </xf>
    <xf numFmtId="0" fontId="86" fillId="0" borderId="0" xfId="111" applyFont="1" applyFill="1" applyBorder="1" applyAlignment="1">
      <alignment horizontal="left" vertical="top"/>
    </xf>
    <xf numFmtId="0" fontId="86" fillId="0" borderId="113" xfId="111" applyFont="1" applyFill="1" applyBorder="1" applyAlignment="1">
      <alignment horizontal="left" wrapText="1"/>
    </xf>
    <xf numFmtId="0" fontId="75" fillId="0" borderId="114" xfId="111" applyFont="1" applyFill="1" applyBorder="1" applyAlignment="1">
      <alignment vertical="top" wrapText="1"/>
    </xf>
    <xf numFmtId="0" fontId="76" fillId="0" borderId="33" xfId="111" applyFont="1" applyFill="1" applyBorder="1" applyAlignment="1">
      <alignment horizontal="left" vertical="top" wrapText="1"/>
    </xf>
    <xf numFmtId="0" fontId="86" fillId="0" borderId="86" xfId="111" applyFont="1" applyFill="1" applyBorder="1" applyAlignment="1">
      <alignment horizontal="left" wrapText="1"/>
    </xf>
    <xf numFmtId="0" fontId="75" fillId="0" borderId="82" xfId="111" applyFont="1" applyFill="1" applyBorder="1" applyAlignment="1">
      <alignment vertical="top" wrapText="1"/>
    </xf>
    <xf numFmtId="0" fontId="76" fillId="0" borderId="32" xfId="111" applyFont="1" applyFill="1" applyBorder="1" applyAlignment="1">
      <alignment horizontal="left" vertical="top" wrapText="1"/>
    </xf>
    <xf numFmtId="0" fontId="86" fillId="0" borderId="86" xfId="111" applyFont="1" applyFill="1" applyBorder="1" applyAlignment="1">
      <alignment horizontal="center" vertical="center" wrapText="1"/>
    </xf>
    <xf numFmtId="0" fontId="75" fillId="0" borderId="82" xfId="111" applyFont="1" applyFill="1" applyBorder="1" applyAlignment="1">
      <alignment vertical="center" wrapText="1"/>
    </xf>
    <xf numFmtId="1" fontId="76" fillId="0" borderId="32" xfId="111" applyNumberFormat="1" applyFont="1" applyFill="1" applyBorder="1" applyAlignment="1">
      <alignment horizontal="left" vertical="center" shrinkToFit="1"/>
    </xf>
    <xf numFmtId="0" fontId="86" fillId="0" borderId="92" xfId="111" applyFont="1" applyFill="1" applyBorder="1" applyAlignment="1">
      <alignment horizontal="left" vertical="center" wrapText="1"/>
    </xf>
    <xf numFmtId="1" fontId="76" fillId="0" borderId="95" xfId="111" applyNumberFormat="1" applyFont="1" applyFill="1" applyBorder="1" applyAlignment="1">
      <alignment horizontal="center" shrinkToFit="1"/>
    </xf>
    <xf numFmtId="0" fontId="86" fillId="0" borderId="0" xfId="111" applyFont="1" applyFill="1" applyBorder="1" applyAlignment="1">
      <alignment horizontal="left" vertical="center"/>
    </xf>
    <xf numFmtId="0" fontId="86" fillId="0" borderId="36" xfId="111" applyFont="1" applyFill="1" applyBorder="1" applyAlignment="1">
      <alignment horizontal="left" vertical="center"/>
    </xf>
    <xf numFmtId="0" fontId="86" fillId="0" borderId="35" xfId="111" applyFont="1" applyFill="1" applyBorder="1" applyAlignment="1">
      <alignment horizontal="left" vertical="center"/>
    </xf>
    <xf numFmtId="0" fontId="78" fillId="0" borderId="26" xfId="111" applyFont="1" applyFill="1" applyBorder="1" applyAlignment="1">
      <alignment horizontal="left" vertical="center"/>
    </xf>
    <xf numFmtId="0" fontId="61" fillId="25" borderId="85" xfId="111" applyFont="1" applyFill="1" applyBorder="1" applyAlignment="1">
      <alignment horizontal="left" wrapText="1"/>
    </xf>
    <xf numFmtId="44" fontId="0" fillId="25" borderId="86" xfId="112" applyFont="1" applyFill="1" applyBorder="1" applyAlignment="1">
      <alignment horizontal="left" wrapText="1"/>
    </xf>
    <xf numFmtId="0" fontId="61" fillId="25" borderId="86" xfId="111" applyFont="1" applyFill="1" applyBorder="1" applyAlignment="1">
      <alignment horizontal="left" wrapText="1"/>
    </xf>
    <xf numFmtId="0" fontId="61" fillId="0" borderId="85" xfId="111" applyFont="1" applyFill="1" applyBorder="1" applyAlignment="1">
      <alignment horizontal="left" wrapText="1"/>
    </xf>
    <xf numFmtId="0" fontId="101" fillId="0" borderId="86" xfId="111" applyFont="1" applyFill="1" applyBorder="1" applyAlignment="1">
      <alignment horizontal="left" vertical="top" wrapText="1"/>
    </xf>
    <xf numFmtId="0" fontId="101" fillId="0" borderId="95" xfId="111" applyFont="1" applyFill="1" applyBorder="1" applyAlignment="1">
      <alignment horizontal="left" vertical="top" wrapText="1"/>
    </xf>
    <xf numFmtId="44" fontId="0" fillId="0" borderId="99" xfId="112" applyFont="1" applyFill="1" applyBorder="1" applyAlignment="1">
      <alignment horizontal="left" wrapText="1"/>
    </xf>
    <xf numFmtId="0" fontId="61" fillId="25" borderId="99" xfId="111" applyFont="1" applyFill="1" applyBorder="1" applyAlignment="1">
      <alignment horizontal="left" wrapText="1"/>
    </xf>
    <xf numFmtId="1" fontId="103" fillId="0" borderId="86" xfId="111" applyNumberFormat="1" applyFont="1" applyFill="1" applyBorder="1" applyAlignment="1">
      <alignment horizontal="left" vertical="top" shrinkToFit="1"/>
    </xf>
    <xf numFmtId="1" fontId="103" fillId="0" borderId="95" xfId="111" applyNumberFormat="1" applyFont="1" applyFill="1" applyBorder="1" applyAlignment="1">
      <alignment horizontal="left" vertical="top" shrinkToFit="1"/>
    </xf>
    <xf numFmtId="44" fontId="0" fillId="0" borderId="115" xfId="112" applyFont="1" applyFill="1" applyBorder="1" applyAlignment="1">
      <alignment horizontal="left" wrapText="1"/>
    </xf>
    <xf numFmtId="44" fontId="0" fillId="0" borderId="86" xfId="112" applyFont="1" applyFill="1" applyBorder="1" applyAlignment="1">
      <alignment horizontal="left" wrapText="1"/>
    </xf>
    <xf numFmtId="0" fontId="101" fillId="0" borderId="86" xfId="111" applyFont="1" applyFill="1" applyBorder="1" applyAlignment="1">
      <alignment horizontal="center" vertical="top" wrapText="1"/>
    </xf>
    <xf numFmtId="44" fontId="0" fillId="0" borderId="95" xfId="112" applyFont="1" applyFill="1" applyBorder="1" applyAlignment="1">
      <alignment horizontal="left" wrapText="1"/>
    </xf>
    <xf numFmtId="0" fontId="101" fillId="0" borderId="95" xfId="111" applyFont="1" applyFill="1" applyBorder="1" applyAlignment="1">
      <alignment horizontal="center" vertical="top" wrapText="1"/>
    </xf>
    <xf numFmtId="0" fontId="61" fillId="0" borderId="0" xfId="111" applyFill="1" applyBorder="1" applyAlignment="1">
      <alignment horizontal="left" vertical="top"/>
    </xf>
    <xf numFmtId="0" fontId="86" fillId="0" borderId="34" xfId="111" applyFont="1" applyFill="1" applyBorder="1" applyAlignment="1">
      <alignment horizontal="left" vertical="top"/>
    </xf>
    <xf numFmtId="0" fontId="86" fillId="0" borderId="28" xfId="111" applyFont="1" applyFill="1" applyBorder="1" applyAlignment="1">
      <alignment horizontal="left" vertical="top"/>
    </xf>
    <xf numFmtId="0" fontId="86" fillId="0" borderId="33" xfId="111" applyFont="1" applyFill="1" applyBorder="1" applyAlignment="1">
      <alignment horizontal="left" vertical="top"/>
    </xf>
    <xf numFmtId="44" fontId="86" fillId="0" borderId="31" xfId="112" applyFont="1" applyFill="1" applyBorder="1" applyAlignment="1">
      <alignment horizontal="left" vertical="top"/>
    </xf>
    <xf numFmtId="44" fontId="86" fillId="0" borderId="30" xfId="112" applyFont="1" applyFill="1" applyBorder="1" applyAlignment="1">
      <alignment horizontal="left" vertical="top"/>
    </xf>
    <xf numFmtId="0" fontId="86" fillId="0" borderId="30" xfId="111" applyFont="1" applyFill="1" applyBorder="1" applyAlignment="1">
      <alignment horizontal="left" vertical="top"/>
    </xf>
    <xf numFmtId="0" fontId="78" fillId="0" borderId="29" xfId="111" applyFont="1" applyFill="1" applyBorder="1" applyAlignment="1">
      <alignment horizontal="left" vertical="top"/>
    </xf>
    <xf numFmtId="0" fontId="86" fillId="0" borderId="27" xfId="111" applyFont="1" applyFill="1" applyBorder="1" applyAlignment="1">
      <alignment horizontal="left" vertical="top"/>
    </xf>
    <xf numFmtId="0" fontId="86" fillId="0" borderId="32" xfId="111" applyFont="1" applyFill="1" applyBorder="1" applyAlignment="1">
      <alignment horizontal="left" vertical="top"/>
    </xf>
    <xf numFmtId="0" fontId="63" fillId="0" borderId="32" xfId="111" applyFont="1" applyFill="1" applyBorder="1" applyAlignment="1">
      <alignment horizontal="left" vertical="top"/>
    </xf>
    <xf numFmtId="0" fontId="92" fillId="0" borderId="32" xfId="111" applyFont="1" applyFill="1" applyBorder="1" applyAlignment="1">
      <alignment horizontal="left" vertical="top"/>
    </xf>
    <xf numFmtId="0" fontId="84" fillId="0" borderId="32" xfId="111" applyFont="1" applyFill="1" applyBorder="1" applyAlignment="1">
      <alignment horizontal="left" vertical="top"/>
    </xf>
    <xf numFmtId="0" fontId="86" fillId="0" borderId="85" xfId="111" applyFont="1" applyFill="1" applyBorder="1" applyAlignment="1">
      <alignment horizontal="left" vertical="center" wrapText="1"/>
    </xf>
    <xf numFmtId="0" fontId="86" fillId="0" borderId="86" xfId="111" applyFont="1" applyFill="1" applyBorder="1" applyAlignment="1">
      <alignment horizontal="left" vertical="center" wrapText="1"/>
    </xf>
    <xf numFmtId="1" fontId="76" fillId="0" borderId="77" xfId="111" applyNumberFormat="1" applyFont="1" applyFill="1" applyBorder="1" applyAlignment="1">
      <alignment horizontal="left" vertical="top" shrinkToFit="1"/>
    </xf>
    <xf numFmtId="0" fontId="86" fillId="25" borderId="85" xfId="111" applyFont="1" applyFill="1" applyBorder="1" applyAlignment="1">
      <alignment horizontal="left" wrapText="1"/>
    </xf>
    <xf numFmtId="0" fontId="86" fillId="25" borderId="86" xfId="111" applyFont="1" applyFill="1" applyBorder="1" applyAlignment="1">
      <alignment horizontal="left" wrapText="1"/>
    </xf>
    <xf numFmtId="0" fontId="86" fillId="25" borderId="85" xfId="111" applyFont="1" applyFill="1" applyBorder="1" applyAlignment="1">
      <alignment horizontal="left" vertical="center" wrapText="1"/>
    </xf>
    <xf numFmtId="0" fontId="86" fillId="25" borderId="86" xfId="111" applyFont="1" applyFill="1" applyBorder="1" applyAlignment="1">
      <alignment horizontal="left" vertical="center" wrapText="1"/>
    </xf>
    <xf numFmtId="0" fontId="86" fillId="0" borderId="85" xfId="111" applyFont="1" applyFill="1" applyBorder="1" applyAlignment="1">
      <alignment horizontal="left" wrapText="1"/>
    </xf>
    <xf numFmtId="0" fontId="86" fillId="0" borderId="92" xfId="111" applyFont="1" applyFill="1" applyBorder="1" applyAlignment="1">
      <alignment horizontal="left" wrapText="1"/>
    </xf>
    <xf numFmtId="0" fontId="86" fillId="0" borderId="95" xfId="111" applyFont="1" applyFill="1" applyBorder="1" applyAlignment="1">
      <alignment horizontal="left" wrapText="1"/>
    </xf>
    <xf numFmtId="0" fontId="86" fillId="25" borderId="93" xfId="111" applyFont="1" applyFill="1" applyBorder="1" applyAlignment="1">
      <alignment horizontal="left" wrapText="1"/>
    </xf>
    <xf numFmtId="0" fontId="86" fillId="25" borderId="99" xfId="111" applyFont="1" applyFill="1" applyBorder="1" applyAlignment="1">
      <alignment horizontal="left" wrapText="1"/>
    </xf>
    <xf numFmtId="0" fontId="86" fillId="25" borderId="85" xfId="111" applyFont="1" applyFill="1" applyBorder="1" applyAlignment="1">
      <alignment horizontal="left" vertical="top" wrapText="1"/>
    </xf>
    <xf numFmtId="0" fontId="86" fillId="25" borderId="86" xfId="111" applyFont="1" applyFill="1" applyBorder="1" applyAlignment="1">
      <alignment horizontal="left" vertical="top" wrapText="1"/>
    </xf>
    <xf numFmtId="0" fontId="86" fillId="25" borderId="93" xfId="111" applyFont="1" applyFill="1" applyBorder="1" applyAlignment="1">
      <alignment horizontal="left" vertical="center" wrapText="1"/>
    </xf>
    <xf numFmtId="0" fontId="86" fillId="25" borderId="99" xfId="111" applyFont="1" applyFill="1" applyBorder="1" applyAlignment="1">
      <alignment horizontal="left" vertical="center" wrapText="1"/>
    </xf>
    <xf numFmtId="0" fontId="86" fillId="0" borderId="95" xfId="111" applyFont="1" applyFill="1" applyBorder="1" applyAlignment="1">
      <alignment horizontal="left" vertical="center" wrapText="1"/>
    </xf>
    <xf numFmtId="0" fontId="83" fillId="0" borderId="85" xfId="111" applyFont="1" applyFill="1" applyBorder="1" applyAlignment="1">
      <alignment horizontal="left" vertical="top" wrapText="1"/>
    </xf>
    <xf numFmtId="0" fontId="83" fillId="0" borderId="86" xfId="111" applyFont="1" applyFill="1" applyBorder="1" applyAlignment="1">
      <alignment horizontal="left" vertical="top" wrapText="1"/>
    </xf>
    <xf numFmtId="0" fontId="86" fillId="25" borderId="93" xfId="111" applyFont="1" applyFill="1" applyBorder="1" applyAlignment="1">
      <alignment horizontal="left" vertical="top" wrapText="1"/>
    </xf>
    <xf numFmtId="0" fontId="86" fillId="25" borderId="99" xfId="111" applyFont="1" applyFill="1" applyBorder="1" applyAlignment="1">
      <alignment horizontal="left" vertical="top" wrapText="1"/>
    </xf>
    <xf numFmtId="0" fontId="83" fillId="0" borderId="85" xfId="111" applyFont="1" applyFill="1" applyBorder="1" applyAlignment="1">
      <alignment horizontal="center" vertical="top" wrapText="1"/>
    </xf>
    <xf numFmtId="0" fontId="83" fillId="0" borderId="86" xfId="111" applyFont="1" applyFill="1" applyBorder="1" applyAlignment="1">
      <alignment horizontal="center" vertical="top" wrapText="1"/>
    </xf>
    <xf numFmtId="0" fontId="86" fillId="0" borderId="119" xfId="111" applyFont="1" applyFill="1" applyBorder="1" applyAlignment="1">
      <alignment horizontal="left" wrapText="1"/>
    </xf>
    <xf numFmtId="0" fontId="86" fillId="0" borderId="119" xfId="111" applyFont="1" applyFill="1" applyBorder="1" applyAlignment="1">
      <alignment horizontal="left" vertical="center" wrapText="1" indent="12"/>
    </xf>
    <xf numFmtId="0" fontId="86" fillId="0" borderId="85" xfId="111" applyFont="1" applyFill="1" applyBorder="1" applyAlignment="1">
      <alignment horizontal="left" vertical="top" wrapText="1"/>
    </xf>
    <xf numFmtId="0" fontId="86" fillId="0" borderId="86" xfId="111" applyFont="1" applyFill="1" applyBorder="1" applyAlignment="1">
      <alignment horizontal="left" vertical="top" wrapText="1"/>
    </xf>
    <xf numFmtId="0" fontId="86" fillId="0" borderId="92" xfId="111" applyFont="1" applyFill="1" applyBorder="1" applyAlignment="1">
      <alignment horizontal="left" vertical="top" wrapText="1"/>
    </xf>
    <xf numFmtId="0" fontId="86" fillId="0" borderId="95" xfId="111" applyFont="1" applyFill="1" applyBorder="1" applyAlignment="1">
      <alignment horizontal="left" vertical="top" wrapText="1"/>
    </xf>
    <xf numFmtId="1" fontId="76" fillId="0" borderId="33" xfId="111" applyNumberFormat="1" applyFont="1" applyFill="1" applyBorder="1" applyAlignment="1">
      <alignment horizontal="left" vertical="top" shrinkToFit="1"/>
    </xf>
    <xf numFmtId="1" fontId="76" fillId="0" borderId="32" xfId="111" applyNumberFormat="1" applyFont="1" applyFill="1" applyBorder="1" applyAlignment="1">
      <alignment horizontal="left" vertical="top" shrinkToFit="1"/>
    </xf>
    <xf numFmtId="0" fontId="76" fillId="0" borderId="32" xfId="111" applyFont="1" applyFill="1" applyBorder="1" applyAlignment="1">
      <alignment horizontal="right" vertical="top" wrapText="1"/>
    </xf>
    <xf numFmtId="0" fontId="86" fillId="0" borderId="32" xfId="111" applyFont="1" applyFill="1" applyBorder="1" applyAlignment="1">
      <alignment horizontal="left" wrapText="1"/>
    </xf>
    <xf numFmtId="0" fontId="76" fillId="0" borderId="32" xfId="111" applyFont="1" applyFill="1" applyBorder="1" applyAlignment="1">
      <alignment horizontal="center" vertical="top" wrapText="1"/>
    </xf>
    <xf numFmtId="1" fontId="76" fillId="0" borderId="32" xfId="111" applyNumberFormat="1" applyFont="1" applyFill="1" applyBorder="1" applyAlignment="1">
      <alignment horizontal="center" vertical="top" shrinkToFit="1"/>
    </xf>
    <xf numFmtId="0" fontId="86" fillId="0" borderId="87" xfId="111" applyFont="1" applyFill="1" applyBorder="1" applyAlignment="1">
      <alignment horizontal="left" wrapText="1"/>
    </xf>
    <xf numFmtId="0" fontId="75" fillId="0" borderId="32" xfId="111" applyFont="1" applyFill="1" applyBorder="1" applyAlignment="1">
      <alignment horizontal="left" vertical="top" indent="12"/>
    </xf>
    <xf numFmtId="0" fontId="86" fillId="0" borderId="31" xfId="111" applyFont="1" applyFill="1" applyBorder="1" applyAlignment="1">
      <alignment horizontal="left" vertical="top"/>
    </xf>
    <xf numFmtId="44" fontId="86" fillId="0" borderId="27" xfId="112" applyFont="1" applyFill="1" applyBorder="1" applyAlignment="1">
      <alignment horizontal="left" vertical="top"/>
    </xf>
    <xf numFmtId="44" fontId="86" fillId="0" borderId="0" xfId="112" applyFont="1" applyFill="1" applyBorder="1" applyAlignment="1">
      <alignment horizontal="left" vertical="top"/>
    </xf>
    <xf numFmtId="0" fontId="78" fillId="0" borderId="32" xfId="111" applyFont="1" applyFill="1" applyBorder="1" applyAlignment="1">
      <alignment horizontal="left" vertical="top"/>
    </xf>
    <xf numFmtId="0" fontId="98" fillId="0" borderId="32" xfId="111" applyFont="1" applyFill="1" applyBorder="1" applyAlignment="1">
      <alignment horizontal="left" vertical="top"/>
    </xf>
    <xf numFmtId="1" fontId="76" fillId="0" borderId="81" xfId="111" applyNumberFormat="1" applyFont="1" applyFill="1" applyBorder="1" applyAlignment="1">
      <alignment horizontal="left" vertical="top" shrinkToFit="1"/>
    </xf>
    <xf numFmtId="0" fontId="86" fillId="0" borderId="76" xfId="111" applyFont="1" applyFill="1" applyBorder="1" applyAlignment="1">
      <alignment horizontal="left" wrapText="1"/>
    </xf>
    <xf numFmtId="0" fontId="86" fillId="0" borderId="84" xfId="111" applyFont="1" applyFill="1" applyBorder="1" applyAlignment="1">
      <alignment horizontal="left" wrapText="1"/>
    </xf>
    <xf numFmtId="0" fontId="75" fillId="0" borderId="80" xfId="111" applyFont="1" applyFill="1" applyBorder="1" applyAlignment="1">
      <alignment horizontal="center" vertical="top" wrapText="1"/>
    </xf>
    <xf numFmtId="0" fontId="76" fillId="0" borderId="81" xfId="111" applyFont="1" applyFill="1" applyBorder="1" applyAlignment="1">
      <alignment horizontal="right" vertical="top" wrapText="1"/>
    </xf>
    <xf numFmtId="0" fontId="75" fillId="0" borderId="82" xfId="111" applyFont="1" applyFill="1" applyBorder="1" applyAlignment="1">
      <alignment horizontal="center" vertical="top" wrapText="1"/>
    </xf>
    <xf numFmtId="0" fontId="86" fillId="0" borderId="86" xfId="111" applyFont="1" applyFill="1" applyBorder="1" applyAlignment="1">
      <alignment horizontal="left" vertical="top" wrapText="1" indent="2"/>
    </xf>
    <xf numFmtId="0" fontId="75" fillId="0" borderId="82" xfId="111" applyFont="1" applyFill="1" applyBorder="1" applyAlignment="1">
      <alignment horizontal="left" vertical="top" wrapText="1"/>
    </xf>
    <xf numFmtId="1" fontId="76" fillId="0" borderId="86" xfId="111" applyNumberFormat="1" applyFont="1" applyFill="1" applyBorder="1" applyAlignment="1">
      <alignment horizontal="center" vertical="center" shrinkToFit="1"/>
    </xf>
    <xf numFmtId="0" fontId="61" fillId="0" borderId="0" xfId="111" applyFill="1" applyBorder="1" applyAlignment="1">
      <alignment vertical="top"/>
    </xf>
    <xf numFmtId="0" fontId="61" fillId="0" borderId="0" xfId="111" applyFont="1" applyFill="1" applyBorder="1" applyAlignment="1">
      <alignment vertical="top"/>
    </xf>
    <xf numFmtId="44" fontId="114" fillId="0" borderId="34" xfId="112" applyFont="1" applyFill="1" applyBorder="1" applyAlignment="1">
      <alignment wrapText="1"/>
    </xf>
    <xf numFmtId="0" fontId="114" fillId="0" borderId="28" xfId="111" applyFont="1" applyFill="1" applyBorder="1" applyAlignment="1">
      <alignment wrapText="1"/>
    </xf>
    <xf numFmtId="44" fontId="0" fillId="0" borderId="121" xfId="112" applyFont="1" applyFill="1" applyBorder="1" applyAlignment="1" applyProtection="1">
      <alignment horizontal="left" wrapText="1"/>
    </xf>
    <xf numFmtId="0" fontId="116" fillId="0" borderId="0" xfId="111" applyFont="1" applyFill="1" applyBorder="1" applyAlignment="1">
      <alignment horizontal="left"/>
    </xf>
    <xf numFmtId="44" fontId="0" fillId="0" borderId="27" xfId="112" applyFont="1" applyFill="1" applyBorder="1" applyAlignment="1">
      <alignment wrapText="1"/>
    </xf>
    <xf numFmtId="0" fontId="61" fillId="0" borderId="0" xfId="111" applyFont="1" applyFill="1" applyBorder="1" applyAlignment="1">
      <alignment wrapText="1"/>
    </xf>
    <xf numFmtId="44" fontId="114" fillId="0" borderId="27" xfId="112" applyFont="1" applyFill="1" applyBorder="1" applyAlignment="1">
      <alignment wrapText="1"/>
    </xf>
    <xf numFmtId="0" fontId="114" fillId="0" borderId="0" xfId="111" applyFont="1" applyFill="1" applyBorder="1" applyAlignment="1">
      <alignment wrapText="1"/>
    </xf>
    <xf numFmtId="0" fontId="61" fillId="0" borderId="0" xfId="111" applyFill="1" applyBorder="1" applyAlignment="1">
      <alignment horizontal="left" vertical="center"/>
    </xf>
    <xf numFmtId="0" fontId="61" fillId="0" borderId="0" xfId="111" applyFill="1" applyBorder="1" applyAlignment="1">
      <alignment horizontal="left"/>
    </xf>
    <xf numFmtId="44" fontId="118" fillId="0" borderId="27" xfId="112" applyFont="1" applyFill="1" applyBorder="1" applyAlignment="1">
      <alignment horizontal="left" wrapText="1"/>
    </xf>
    <xf numFmtId="0" fontId="118" fillId="0" borderId="0" xfId="111" applyFont="1" applyFill="1" applyBorder="1" applyAlignment="1">
      <alignment wrapText="1"/>
    </xf>
    <xf numFmtId="44" fontId="118" fillId="0" borderId="27" xfId="112" applyFont="1" applyFill="1" applyBorder="1" applyAlignment="1">
      <alignment vertical="center" wrapText="1"/>
    </xf>
    <xf numFmtId="0" fontId="118" fillId="0" borderId="0" xfId="111" applyFont="1" applyFill="1" applyBorder="1" applyAlignment="1">
      <alignment vertical="center" wrapText="1"/>
    </xf>
    <xf numFmtId="44" fontId="0" fillId="0" borderId="103" xfId="112" applyFont="1" applyFill="1" applyBorder="1" applyAlignment="1">
      <alignment wrapText="1"/>
    </xf>
    <xf numFmtId="44" fontId="0" fillId="0" borderId="34" xfId="112" applyFont="1" applyFill="1" applyBorder="1" applyAlignment="1">
      <alignment horizontal="left" vertical="top"/>
    </xf>
    <xf numFmtId="0" fontId="61" fillId="0" borderId="28" xfId="111" applyFill="1" applyBorder="1" applyAlignment="1">
      <alignment horizontal="left" vertical="top"/>
    </xf>
    <xf numFmtId="0" fontId="122" fillId="0" borderId="28" xfId="111" applyFont="1" applyFill="1" applyBorder="1" applyAlignment="1">
      <alignment horizontal="left" vertical="top" wrapText="1"/>
    </xf>
    <xf numFmtId="44" fontId="0" fillId="0" borderId="63" xfId="112" applyFont="1" applyFill="1" applyBorder="1" applyAlignment="1">
      <alignment horizontal="left"/>
    </xf>
    <xf numFmtId="0" fontId="122" fillId="0" borderId="0" xfId="111" applyFont="1" applyFill="1" applyBorder="1" applyAlignment="1">
      <alignment horizontal="left" vertical="top" wrapText="1"/>
    </xf>
    <xf numFmtId="44" fontId="0" fillId="0" borderId="27" xfId="112" applyFont="1" applyFill="1" applyBorder="1" applyAlignment="1">
      <alignment horizontal="left" vertical="top"/>
    </xf>
    <xf numFmtId="44" fontId="0" fillId="24" borderId="63" xfId="112" applyFont="1" applyFill="1" applyBorder="1" applyAlignment="1" applyProtection="1">
      <alignment horizontal="left"/>
      <protection locked="0"/>
    </xf>
    <xf numFmtId="44" fontId="0" fillId="0" borderId="27" xfId="112" applyFont="1" applyFill="1" applyBorder="1" applyAlignment="1">
      <alignment horizontal="left"/>
    </xf>
    <xf numFmtId="0" fontId="61" fillId="0" borderId="32" xfId="111" applyFill="1" applyBorder="1" applyAlignment="1">
      <alignment horizontal="left" vertical="top"/>
    </xf>
    <xf numFmtId="0" fontId="63" fillId="0" borderId="0" xfId="111" applyFont="1" applyFill="1" applyBorder="1" applyAlignment="1">
      <alignment horizontal="left" vertical="top"/>
    </xf>
    <xf numFmtId="0" fontId="92" fillId="0" borderId="0" xfId="111" applyFont="1" applyFill="1" applyBorder="1" applyAlignment="1">
      <alignment horizontal="left" vertical="top"/>
    </xf>
    <xf numFmtId="0" fontId="84" fillId="0" borderId="0" xfId="111" applyFont="1" applyFill="1" applyBorder="1" applyAlignment="1">
      <alignment horizontal="left" vertical="top"/>
    </xf>
    <xf numFmtId="0" fontId="61" fillId="0" borderId="79" xfId="111" applyFill="1" applyBorder="1" applyAlignment="1">
      <alignment horizontal="left" vertical="center" wrapText="1"/>
    </xf>
    <xf numFmtId="0" fontId="61" fillId="0" borderId="86" xfId="111" applyFill="1" applyBorder="1" applyAlignment="1">
      <alignment horizontal="left" vertical="center" wrapText="1"/>
    </xf>
    <xf numFmtId="1" fontId="74" fillId="0" borderId="76" xfId="111" applyNumberFormat="1" applyFont="1" applyFill="1" applyBorder="1" applyAlignment="1">
      <alignment horizontal="left" vertical="top" shrinkToFit="1"/>
    </xf>
    <xf numFmtId="0" fontId="61" fillId="25" borderId="79" xfId="111" applyFill="1" applyBorder="1" applyAlignment="1">
      <alignment horizontal="left" wrapText="1"/>
    </xf>
    <xf numFmtId="0" fontId="61" fillId="25" borderId="86" xfId="111" applyFill="1" applyBorder="1" applyAlignment="1">
      <alignment horizontal="left" wrapText="1"/>
    </xf>
    <xf numFmtId="0" fontId="61" fillId="25" borderId="79" xfId="111" applyFill="1" applyBorder="1" applyAlignment="1">
      <alignment horizontal="left" vertical="center" wrapText="1"/>
    </xf>
    <xf numFmtId="0" fontId="61" fillId="25" borderId="86" xfId="111" applyFill="1" applyBorder="1" applyAlignment="1">
      <alignment horizontal="left" vertical="center" wrapText="1"/>
    </xf>
    <xf numFmtId="0" fontId="61" fillId="0" borderId="79" xfId="111" applyFill="1" applyBorder="1" applyAlignment="1">
      <alignment horizontal="left" wrapText="1"/>
    </xf>
    <xf numFmtId="0" fontId="61" fillId="0" borderId="86" xfId="111" applyFill="1" applyBorder="1" applyAlignment="1">
      <alignment horizontal="left" wrapText="1"/>
    </xf>
    <xf numFmtId="0" fontId="61" fillId="0" borderId="88" xfId="111" applyFill="1" applyBorder="1" applyAlignment="1">
      <alignment horizontal="left" wrapText="1"/>
    </xf>
    <xf numFmtId="0" fontId="61" fillId="0" borderId="95" xfId="111" applyFill="1" applyBorder="1" applyAlignment="1">
      <alignment horizontal="left" wrapText="1"/>
    </xf>
    <xf numFmtId="0" fontId="61" fillId="25" borderId="94" xfId="111" applyFill="1" applyBorder="1" applyAlignment="1">
      <alignment horizontal="left" wrapText="1"/>
    </xf>
    <xf numFmtId="0" fontId="61" fillId="25" borderId="99" xfId="111" applyFill="1" applyBorder="1" applyAlignment="1">
      <alignment horizontal="left" wrapText="1"/>
    </xf>
    <xf numFmtId="0" fontId="61" fillId="25" borderId="79" xfId="111" applyFill="1" applyBorder="1" applyAlignment="1">
      <alignment horizontal="left" vertical="top" wrapText="1"/>
    </xf>
    <xf numFmtId="0" fontId="61" fillId="25" borderId="86" xfId="111" applyFill="1" applyBorder="1" applyAlignment="1">
      <alignment horizontal="left" vertical="top" wrapText="1"/>
    </xf>
    <xf numFmtId="0" fontId="61" fillId="25" borderId="94" xfId="111" applyFill="1" applyBorder="1" applyAlignment="1">
      <alignment horizontal="left" vertical="center" wrapText="1"/>
    </xf>
    <xf numFmtId="0" fontId="61" fillId="25" borderId="99" xfId="111" applyFill="1" applyBorder="1" applyAlignment="1">
      <alignment horizontal="left" vertical="center" wrapText="1"/>
    </xf>
    <xf numFmtId="0" fontId="61" fillId="0" borderId="88" xfId="111" applyFill="1" applyBorder="1" applyAlignment="1">
      <alignment horizontal="left" vertical="center" wrapText="1"/>
    </xf>
    <xf numFmtId="0" fontId="61" fillId="0" borderId="95" xfId="111" applyFill="1" applyBorder="1" applyAlignment="1">
      <alignment horizontal="left" vertical="center" wrapText="1"/>
    </xf>
    <xf numFmtId="0" fontId="83" fillId="0" borderId="79" xfId="111" applyFont="1" applyFill="1" applyBorder="1" applyAlignment="1">
      <alignment horizontal="left" vertical="top" wrapText="1"/>
    </xf>
    <xf numFmtId="44" fontId="0" fillId="28" borderId="95" xfId="112" applyFont="1" applyFill="1" applyBorder="1" applyAlignment="1" applyProtection="1">
      <alignment horizontal="left" wrapText="1"/>
      <protection locked="0"/>
    </xf>
    <xf numFmtId="44" fontId="0" fillId="28" borderId="86" xfId="112" applyFont="1" applyFill="1" applyBorder="1" applyAlignment="1" applyProtection="1">
      <alignment horizontal="left" wrapText="1"/>
      <protection locked="0"/>
    </xf>
    <xf numFmtId="44" fontId="0" fillId="28" borderId="121" xfId="112" applyFont="1" applyFill="1" applyBorder="1" applyAlignment="1" applyProtection="1">
      <alignment horizontal="left" wrapText="1"/>
      <protection locked="0"/>
    </xf>
    <xf numFmtId="44" fontId="0" fillId="28" borderId="121" xfId="112" applyFont="1" applyFill="1" applyBorder="1" applyAlignment="1" applyProtection="1">
      <alignment horizontal="left" indent="1" shrinkToFit="1"/>
      <protection locked="0"/>
    </xf>
    <xf numFmtId="0" fontId="131" fillId="0" borderId="0" xfId="0" applyFont="1"/>
    <xf numFmtId="0" fontId="131" fillId="0" borderId="0" xfId="0" applyFont="1" applyAlignment="1">
      <alignment horizontal="center"/>
    </xf>
    <xf numFmtId="0" fontId="131" fillId="0" borderId="6" xfId="0" applyFont="1" applyBorder="1" applyAlignment="1">
      <alignment horizontal="center"/>
    </xf>
    <xf numFmtId="0" fontId="131" fillId="0" borderId="7" xfId="0" applyFont="1" applyBorder="1" applyAlignment="1">
      <alignment horizontal="center"/>
    </xf>
    <xf numFmtId="0" fontId="131" fillId="0" borderId="8" xfId="0" applyFont="1" applyBorder="1" applyAlignment="1">
      <alignment horizontal="center"/>
    </xf>
    <xf numFmtId="44" fontId="131" fillId="0" borderId="39" xfId="0" applyNumberFormat="1" applyFont="1" applyBorder="1"/>
    <xf numFmtId="44" fontId="131" fillId="0" borderId="40" xfId="0" applyNumberFormat="1" applyFont="1" applyBorder="1"/>
    <xf numFmtId="44" fontId="131" fillId="0" borderId="1" xfId="0" applyNumberFormat="1" applyFont="1" applyBorder="1"/>
    <xf numFmtId="44" fontId="131" fillId="0" borderId="13" xfId="0" applyNumberFormat="1" applyFont="1" applyBorder="1"/>
    <xf numFmtId="44" fontId="131" fillId="0" borderId="15" xfId="0" applyNumberFormat="1" applyFont="1" applyBorder="1"/>
    <xf numFmtId="44" fontId="131" fillId="0" borderId="16" xfId="0" applyNumberFormat="1" applyFont="1" applyBorder="1"/>
    <xf numFmtId="49" fontId="131" fillId="0" borderId="39" xfId="0" applyNumberFormat="1" applyFont="1" applyBorder="1"/>
    <xf numFmtId="49" fontId="131" fillId="0" borderId="1" xfId="0" applyNumberFormat="1" applyFont="1" applyBorder="1"/>
    <xf numFmtId="49" fontId="131" fillId="0" borderId="15" xfId="0" applyNumberFormat="1" applyFont="1" applyBorder="1"/>
    <xf numFmtId="49" fontId="131" fillId="0" borderId="38" xfId="0" applyNumberFormat="1" applyFont="1" applyBorder="1" applyAlignment="1">
      <alignment horizontal="center"/>
    </xf>
    <xf numFmtId="49" fontId="131" fillId="0" borderId="12" xfId="0" applyNumberFormat="1" applyFont="1" applyBorder="1" applyAlignment="1">
      <alignment horizontal="center"/>
    </xf>
    <xf numFmtId="49" fontId="131" fillId="0" borderId="14" xfId="0" applyNumberFormat="1" applyFont="1" applyBorder="1" applyAlignment="1">
      <alignment horizontal="center"/>
    </xf>
    <xf numFmtId="0" fontId="131" fillId="0" borderId="12" xfId="0" applyNumberFormat="1" applyFont="1" applyBorder="1"/>
    <xf numFmtId="0" fontId="132" fillId="10" borderId="6" xfId="0" applyFont="1" applyFill="1" applyBorder="1" applyAlignment="1">
      <alignment vertical="center" wrapText="1"/>
    </xf>
    <xf numFmtId="44" fontId="132" fillId="10" borderId="35" xfId="0" applyNumberFormat="1" applyFont="1" applyFill="1" applyBorder="1" applyAlignment="1">
      <alignment horizontal="right" vertical="center" wrapText="1"/>
    </xf>
    <xf numFmtId="44" fontId="132" fillId="10" borderId="7" xfId="1" applyFont="1" applyFill="1" applyBorder="1" applyAlignment="1">
      <alignment horizontal="left" vertical="center" wrapText="1"/>
    </xf>
    <xf numFmtId="44" fontId="132" fillId="10" borderId="36" xfId="1" applyFont="1" applyFill="1" applyBorder="1" applyAlignment="1">
      <alignment horizontal="left" vertical="center" wrapText="1"/>
    </xf>
    <xf numFmtId="44" fontId="133" fillId="4" borderId="123" xfId="1" applyFont="1" applyFill="1" applyBorder="1" applyAlignment="1">
      <alignment horizontal="left" vertical="center" wrapText="1"/>
    </xf>
    <xf numFmtId="44" fontId="133" fillId="4" borderId="27" xfId="1" applyFont="1" applyFill="1" applyBorder="1" applyAlignment="1">
      <alignment horizontal="left" vertical="center" wrapText="1"/>
    </xf>
    <xf numFmtId="44" fontId="133" fillId="4" borderId="0" xfId="0" applyNumberFormat="1" applyFont="1" applyFill="1" applyBorder="1" applyAlignment="1">
      <alignment horizontal="left" vertical="center" wrapText="1"/>
    </xf>
    <xf numFmtId="44" fontId="133" fillId="4" borderId="68" xfId="0" applyNumberFormat="1" applyFont="1" applyFill="1" applyBorder="1" applyAlignment="1">
      <alignment horizontal="left" vertical="center" wrapText="1"/>
    </xf>
    <xf numFmtId="44" fontId="132" fillId="4" borderId="27" xfId="1" applyFont="1" applyFill="1" applyBorder="1" applyAlignment="1">
      <alignment horizontal="left" vertical="center" wrapText="1"/>
    </xf>
    <xf numFmtId="44" fontId="132" fillId="4" borderId="123" xfId="1" applyFont="1" applyFill="1" applyBorder="1" applyAlignment="1">
      <alignment horizontal="left" vertical="center" wrapText="1"/>
    </xf>
    <xf numFmtId="49" fontId="133" fillId="4" borderId="122" xfId="0" applyNumberFormat="1" applyFont="1" applyFill="1" applyBorder="1" applyAlignment="1">
      <alignment vertical="center" wrapText="1"/>
    </xf>
    <xf numFmtId="0" fontId="133" fillId="4" borderId="122" xfId="0" applyNumberFormat="1" applyFont="1" applyFill="1" applyBorder="1" applyAlignment="1">
      <alignment vertical="center" wrapText="1"/>
    </xf>
    <xf numFmtId="0" fontId="131" fillId="4" borderId="122" xfId="0" applyNumberFormat="1" applyFont="1" applyFill="1" applyBorder="1"/>
    <xf numFmtId="0" fontId="132" fillId="4" borderId="122" xfId="0" applyNumberFormat="1" applyFont="1" applyFill="1" applyBorder="1" applyAlignment="1">
      <alignment vertical="center" wrapText="1"/>
    </xf>
    <xf numFmtId="49" fontId="132" fillId="4" borderId="122" xfId="0" applyNumberFormat="1" applyFont="1" applyFill="1" applyBorder="1" applyAlignment="1">
      <alignment vertical="center" wrapText="1"/>
    </xf>
    <xf numFmtId="0" fontId="132" fillId="30" borderId="12" xfId="0" applyFont="1" applyFill="1" applyBorder="1" applyAlignment="1">
      <alignment horizontal="center" vertical="center" wrapText="1"/>
    </xf>
    <xf numFmtId="0" fontId="132" fillId="30" borderId="1" xfId="0" applyFont="1" applyFill="1" applyBorder="1" applyAlignment="1">
      <alignment horizontal="center" vertical="center" wrapText="1"/>
    </xf>
    <xf numFmtId="0" fontId="132" fillId="30" borderId="13" xfId="0" applyFont="1" applyFill="1" applyBorder="1" applyAlignment="1">
      <alignment horizontal="center" vertical="center" wrapText="1"/>
    </xf>
    <xf numFmtId="44" fontId="133" fillId="30" borderId="1" xfId="0" applyNumberFormat="1" applyFont="1" applyFill="1" applyBorder="1" applyAlignment="1">
      <alignment horizontal="left" vertical="center" wrapText="1"/>
    </xf>
    <xf numFmtId="44" fontId="133" fillId="30" borderId="60" xfId="0" applyNumberFormat="1" applyFont="1" applyFill="1" applyBorder="1" applyAlignment="1">
      <alignment horizontal="left" vertical="center" wrapText="1"/>
    </xf>
    <xf numFmtId="44" fontId="133" fillId="30" borderId="46" xfId="1" applyFont="1" applyFill="1" applyBorder="1" applyAlignment="1">
      <alignment horizontal="left" vertical="center" wrapText="1"/>
    </xf>
    <xf numFmtId="44" fontId="133" fillId="30" borderId="71" xfId="1" applyFont="1" applyFill="1" applyBorder="1" applyAlignment="1">
      <alignment horizontal="left" vertical="center" wrapText="1"/>
    </xf>
    <xf numFmtId="0" fontId="132" fillId="30" borderId="54" xfId="0" applyFont="1" applyFill="1" applyBorder="1" applyAlignment="1">
      <alignment horizontal="center" vertical="center" wrapText="1"/>
    </xf>
    <xf numFmtId="44" fontId="132" fillId="10" borderId="52" xfId="0" applyNumberFormat="1" applyFont="1" applyFill="1" applyBorder="1" applyAlignment="1">
      <alignment horizontal="right" vertical="center" wrapText="1"/>
    </xf>
    <xf numFmtId="0" fontId="132" fillId="4" borderId="32" xfId="0" applyFont="1" applyFill="1" applyBorder="1" applyAlignment="1">
      <alignment horizontal="center" vertical="center" wrapText="1"/>
    </xf>
    <xf numFmtId="0" fontId="133" fillId="4" borderId="32" xfId="0" applyFont="1" applyFill="1" applyBorder="1" applyAlignment="1">
      <alignment vertical="center" wrapText="1"/>
    </xf>
    <xf numFmtId="0" fontId="132" fillId="30" borderId="25" xfId="0" applyFont="1" applyFill="1" applyBorder="1" applyAlignment="1">
      <alignment vertical="center" wrapText="1"/>
    </xf>
    <xf numFmtId="49" fontId="133" fillId="4" borderId="32" xfId="0" applyNumberFormat="1" applyFont="1" applyFill="1" applyBorder="1" applyAlignment="1">
      <alignment horizontal="center" vertical="center" wrapText="1"/>
    </xf>
    <xf numFmtId="0" fontId="132" fillId="30" borderId="44" xfId="0" applyFont="1" applyFill="1" applyBorder="1" applyAlignment="1">
      <alignment vertical="center" wrapText="1"/>
    </xf>
    <xf numFmtId="0" fontId="132" fillId="10" borderId="26" xfId="0" applyFont="1" applyFill="1" applyBorder="1" applyAlignment="1">
      <alignment vertical="center" wrapText="1"/>
    </xf>
    <xf numFmtId="0" fontId="134" fillId="0" borderId="0" xfId="0" applyFont="1"/>
    <xf numFmtId="0" fontId="131" fillId="0" borderId="0" xfId="0" applyFont="1" applyAlignment="1"/>
    <xf numFmtId="44" fontId="131" fillId="0" borderId="46" xfId="0" applyNumberFormat="1" applyFont="1" applyBorder="1"/>
    <xf numFmtId="44" fontId="131" fillId="0" borderId="43" xfId="0" applyNumberFormat="1" applyFont="1" applyBorder="1"/>
    <xf numFmtId="44" fontId="132" fillId="4" borderId="122" xfId="0" applyNumberFormat="1" applyFont="1" applyFill="1" applyBorder="1" applyAlignment="1">
      <alignment vertical="center" wrapText="1"/>
    </xf>
    <xf numFmtId="0" fontId="131" fillId="0" borderId="38" xfId="0" applyNumberFormat="1" applyFont="1" applyBorder="1"/>
    <xf numFmtId="0" fontId="131" fillId="0" borderId="45" xfId="0" applyNumberFormat="1" applyFont="1" applyBorder="1"/>
    <xf numFmtId="0" fontId="131" fillId="0" borderId="14" xfId="0" applyNumberFormat="1" applyFont="1" applyBorder="1"/>
    <xf numFmtId="44" fontId="131" fillId="0" borderId="0" xfId="0" applyNumberFormat="1" applyFont="1"/>
    <xf numFmtId="0" fontId="135" fillId="0" borderId="17" xfId="0" applyFont="1" applyBorder="1" applyAlignment="1">
      <alignment horizontal="center" vertical="center" wrapText="1"/>
    </xf>
    <xf numFmtId="0" fontId="135" fillId="0" borderId="34" xfId="0" applyFont="1" applyBorder="1" applyAlignment="1">
      <alignment horizontal="center" vertical="center" wrapText="1"/>
    </xf>
    <xf numFmtId="0" fontId="136" fillId="0" borderId="124" xfId="0" applyFont="1" applyBorder="1" applyAlignment="1">
      <alignment vertical="center" wrapText="1"/>
    </xf>
    <xf numFmtId="6" fontId="136" fillId="0" borderId="27" xfId="0" applyNumberFormat="1" applyFont="1" applyBorder="1" applyAlignment="1">
      <alignment horizontal="right" vertical="center" wrapText="1"/>
    </xf>
    <xf numFmtId="0" fontId="136" fillId="0" borderId="34" xfId="0" applyFont="1" applyBorder="1" applyAlignment="1">
      <alignment vertical="center" wrapText="1"/>
    </xf>
    <xf numFmtId="6" fontId="136" fillId="0" borderId="34" xfId="0" applyNumberFormat="1" applyFont="1" applyBorder="1" applyAlignment="1">
      <alignment horizontal="right" vertical="center" wrapText="1"/>
    </xf>
    <xf numFmtId="0" fontId="135" fillId="31" borderId="34" xfId="0" applyFont="1" applyFill="1" applyBorder="1" applyAlignment="1">
      <alignment vertical="center" wrapText="1"/>
    </xf>
    <xf numFmtId="6" fontId="136" fillId="31" borderId="34" xfId="0" applyNumberFormat="1" applyFont="1" applyFill="1" applyBorder="1" applyAlignment="1">
      <alignment horizontal="right" vertical="center" wrapText="1"/>
    </xf>
    <xf numFmtId="0" fontId="136" fillId="0" borderId="27" xfId="0" applyFont="1" applyBorder="1" applyAlignment="1">
      <alignment vertical="center" wrapText="1"/>
    </xf>
    <xf numFmtId="6" fontId="136" fillId="0" borderId="31" xfId="0" applyNumberFormat="1" applyFont="1" applyBorder="1" applyAlignment="1">
      <alignment horizontal="right" vertical="center" wrapText="1"/>
    </xf>
    <xf numFmtId="0" fontId="135" fillId="0" borderId="124" xfId="0" applyFont="1" applyBorder="1" applyAlignment="1">
      <alignment vertical="center" wrapText="1"/>
    </xf>
    <xf numFmtId="0" fontId="135" fillId="0" borderId="27" xfId="0" applyFont="1" applyBorder="1" applyAlignment="1">
      <alignment horizontal="right" vertical="center" wrapText="1"/>
    </xf>
    <xf numFmtId="0" fontId="136" fillId="0" borderId="27" xfId="0" applyFont="1" applyBorder="1" applyAlignment="1">
      <alignment horizontal="right" vertical="center" wrapText="1"/>
    </xf>
    <xf numFmtId="0" fontId="135" fillId="0" borderId="27" xfId="0" applyFont="1" applyBorder="1" applyAlignment="1">
      <alignment horizontal="center" vertical="center" wrapText="1"/>
    </xf>
    <xf numFmtId="0" fontId="135" fillId="0" borderId="17" xfId="0" applyFont="1" applyBorder="1" applyAlignment="1">
      <alignment vertical="center" wrapText="1"/>
    </xf>
    <xf numFmtId="0" fontId="135" fillId="0" borderId="34" xfId="0" applyFont="1" applyBorder="1" applyAlignment="1">
      <alignment horizontal="right" vertical="center" wrapText="1"/>
    </xf>
    <xf numFmtId="0" fontId="135" fillId="32" borderId="17" xfId="0" applyFont="1" applyFill="1" applyBorder="1" applyAlignment="1">
      <alignment vertical="center" wrapText="1"/>
    </xf>
    <xf numFmtId="6" fontId="135" fillId="32" borderId="34" xfId="0" applyNumberFormat="1" applyFont="1" applyFill="1" applyBorder="1" applyAlignment="1">
      <alignment horizontal="right" vertical="center" wrapText="1"/>
    </xf>
    <xf numFmtId="0" fontId="135" fillId="32" borderId="34" xfId="0" applyFont="1" applyFill="1" applyBorder="1" applyAlignment="1">
      <alignment vertical="center" wrapText="1"/>
    </xf>
    <xf numFmtId="0" fontId="51" fillId="0" borderId="0" xfId="0" applyFont="1" applyBorder="1" applyAlignment="1">
      <alignment horizontal="left" wrapText="1"/>
    </xf>
    <xf numFmtId="0" fontId="51" fillId="0" borderId="28" xfId="0" applyFont="1" applyBorder="1" applyAlignment="1">
      <alignment horizontal="left" wrapText="1"/>
    </xf>
    <xf numFmtId="0" fontId="51" fillId="0" borderId="44" xfId="0" applyFont="1" applyBorder="1" applyAlignment="1">
      <alignment horizontal="left" vertical="top" wrapText="1"/>
    </xf>
    <xf numFmtId="0" fontId="51" fillId="0" borderId="32" xfId="0" applyFont="1" applyBorder="1" applyAlignment="1">
      <alignment horizontal="left" vertical="top" wrapText="1"/>
    </xf>
    <xf numFmtId="0" fontId="51" fillId="0" borderId="0" xfId="0" applyFont="1" applyBorder="1" applyAlignment="1">
      <alignment horizontal="left" wrapText="1" indent="1"/>
    </xf>
    <xf numFmtId="0" fontId="49" fillId="0" borderId="32" xfId="0" applyFont="1" applyBorder="1" applyAlignment="1">
      <alignment horizontal="left" wrapText="1" indent="3"/>
    </xf>
    <xf numFmtId="0" fontId="51" fillId="0" borderId="0" xfId="0" applyFont="1" applyFill="1" applyBorder="1" applyAlignment="1">
      <alignment horizontal="left" wrapText="1"/>
    </xf>
    <xf numFmtId="0" fontId="49" fillId="0" borderId="32" xfId="0" applyFont="1" applyBorder="1" applyAlignment="1">
      <alignment horizontal="left" wrapText="1"/>
    </xf>
    <xf numFmtId="0" fontId="51" fillId="0" borderId="32" xfId="0" applyFont="1" applyBorder="1" applyAlignment="1">
      <alignment horizontal="left" wrapText="1" indent="3"/>
    </xf>
    <xf numFmtId="0" fontId="51" fillId="0" borderId="25" xfId="0" applyFont="1" applyBorder="1" applyAlignment="1">
      <alignment horizontal="left" vertical="center" wrapText="1"/>
    </xf>
    <xf numFmtId="0" fontId="51" fillId="0" borderId="58" xfId="0" applyFont="1" applyBorder="1" applyAlignment="1">
      <alignment horizontal="left" vertical="center" wrapText="1"/>
    </xf>
    <xf numFmtId="0" fontId="51" fillId="0" borderId="32" xfId="0" applyFont="1" applyBorder="1" applyAlignment="1">
      <alignment horizontal="left" wrapText="1"/>
    </xf>
    <xf numFmtId="0" fontId="54" fillId="0" borderId="25" xfId="0" applyFont="1" applyBorder="1" applyAlignment="1">
      <alignment horizontal="left"/>
    </xf>
    <xf numFmtId="0" fontId="54" fillId="0" borderId="58" xfId="0" applyFont="1" applyBorder="1" applyAlignment="1">
      <alignment horizontal="left"/>
    </xf>
    <xf numFmtId="0" fontId="51" fillId="0" borderId="32" xfId="0" applyFont="1" applyBorder="1" applyAlignment="1">
      <alignment horizontal="left" vertical="center" wrapText="1" indent="3"/>
    </xf>
    <xf numFmtId="0" fontId="51" fillId="0" borderId="0" xfId="0" applyFont="1" applyFill="1" applyBorder="1" applyAlignment="1">
      <alignment horizontal="left" wrapText="1" indent="1"/>
    </xf>
    <xf numFmtId="0" fontId="51" fillId="0" borderId="0" xfId="0" applyFont="1" applyFill="1" applyBorder="1" applyAlignment="1">
      <alignment horizontal="center" vertical="center" wrapText="1"/>
    </xf>
    <xf numFmtId="0" fontId="57" fillId="0" borderId="19" xfId="0" applyFont="1" applyBorder="1" applyAlignment="1">
      <alignment horizontal="left" wrapText="1"/>
    </xf>
    <xf numFmtId="0" fontId="57" fillId="0" borderId="74" xfId="0" applyFont="1" applyBorder="1" applyAlignment="1">
      <alignment horizontal="left" wrapText="1"/>
    </xf>
    <xf numFmtId="0" fontId="57" fillId="0" borderId="29" xfId="0" applyFont="1" applyBorder="1" applyAlignment="1">
      <alignment horizontal="left"/>
    </xf>
    <xf numFmtId="0" fontId="57" fillId="0" borderId="30" xfId="0" applyFont="1" applyBorder="1" applyAlignment="1">
      <alignment horizontal="left"/>
    </xf>
    <xf numFmtId="0" fontId="51" fillId="0" borderId="32" xfId="0" applyFont="1" applyBorder="1" applyAlignment="1">
      <alignment horizontal="left"/>
    </xf>
    <xf numFmtId="0" fontId="2" fillId="0" borderId="29" xfId="0" applyFont="1" applyFill="1" applyBorder="1" applyAlignment="1">
      <alignment horizontal="center" vertical="center" wrapText="1"/>
    </xf>
    <xf numFmtId="0" fontId="2" fillId="0" borderId="30" xfId="0" applyFont="1" applyFill="1" applyBorder="1" applyAlignment="1">
      <alignment horizontal="center" vertical="center" wrapText="1"/>
    </xf>
    <xf numFmtId="0" fontId="2" fillId="0" borderId="31"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35" xfId="0" applyFont="1" applyFill="1" applyBorder="1" applyAlignment="1">
      <alignment horizontal="center" vertical="center" wrapText="1"/>
    </xf>
    <xf numFmtId="0" fontId="2" fillId="0" borderId="36" xfId="0" applyFont="1" applyFill="1" applyBorder="1" applyAlignment="1">
      <alignment horizontal="center" vertical="center" wrapText="1"/>
    </xf>
    <xf numFmtId="0" fontId="28" fillId="0" borderId="29" xfId="0" applyFont="1" applyFill="1" applyBorder="1" applyAlignment="1">
      <alignment horizontal="center" vertical="center" wrapText="1"/>
    </xf>
    <xf numFmtId="0" fontId="28" fillId="0" borderId="30" xfId="0" applyFont="1" applyFill="1" applyBorder="1" applyAlignment="1">
      <alignment horizontal="center" vertical="center" wrapText="1"/>
    </xf>
    <xf numFmtId="0" fontId="28" fillId="0" borderId="31" xfId="0" applyFont="1" applyFill="1" applyBorder="1" applyAlignment="1">
      <alignment horizontal="center" vertical="center" wrapText="1"/>
    </xf>
    <xf numFmtId="0" fontId="10" fillId="0" borderId="0" xfId="0" applyFont="1" applyFill="1" applyBorder="1" applyAlignment="1">
      <alignment horizontal="left" vertical="top" wrapText="1"/>
    </xf>
    <xf numFmtId="0" fontId="2" fillId="0" borderId="6" xfId="0" applyFont="1" applyFill="1" applyBorder="1" applyAlignment="1">
      <alignment horizontal="center" vertical="center" wrapText="1"/>
    </xf>
    <xf numFmtId="0" fontId="2" fillId="0" borderId="8" xfId="0" applyFont="1" applyFill="1" applyBorder="1" applyAlignment="1">
      <alignment horizontal="center" vertical="center" wrapText="1"/>
    </xf>
    <xf numFmtId="10" fontId="0" fillId="0" borderId="38" xfId="2" applyNumberFormat="1" applyFont="1" applyFill="1" applyBorder="1" applyAlignment="1">
      <alignment horizontal="center" wrapText="1"/>
    </xf>
    <xf numFmtId="10" fontId="0" fillId="0" borderId="40" xfId="2" applyNumberFormat="1" applyFont="1" applyFill="1" applyBorder="1" applyAlignment="1">
      <alignment horizontal="center" wrapText="1"/>
    </xf>
    <xf numFmtId="10" fontId="0" fillId="0" borderId="25" xfId="2" applyNumberFormat="1" applyFont="1" applyFill="1" applyBorder="1" applyAlignment="1">
      <alignment horizontal="center" wrapText="1"/>
    </xf>
    <xf numFmtId="10" fontId="0" fillId="0" borderId="60" xfId="2" applyNumberFormat="1" applyFont="1" applyFill="1" applyBorder="1" applyAlignment="1">
      <alignment horizontal="center" wrapText="1"/>
    </xf>
    <xf numFmtId="0" fontId="2" fillId="0" borderId="0" xfId="0" applyFont="1" applyAlignment="1">
      <alignment horizontal="left" vertical="center" wrapText="1"/>
    </xf>
    <xf numFmtId="0" fontId="8" fillId="0" borderId="0" xfId="0" applyFont="1" applyAlignment="1">
      <alignment horizontal="left" vertical="top" wrapText="1"/>
    </xf>
    <xf numFmtId="0" fontId="0" fillId="0" borderId="0" xfId="0" applyFont="1" applyAlignment="1">
      <alignment horizontal="left" vertical="top" wrapText="1"/>
    </xf>
    <xf numFmtId="0" fontId="9" fillId="0" borderId="0" xfId="0" applyFont="1" applyAlignment="1">
      <alignment horizontal="left" vertical="center" wrapText="1"/>
    </xf>
    <xf numFmtId="0" fontId="9" fillId="0" borderId="0" xfId="0" applyFont="1" applyAlignment="1">
      <alignment horizontal="left" vertical="top" wrapText="1"/>
    </xf>
    <xf numFmtId="0" fontId="2" fillId="0" borderId="49" xfId="0" applyFont="1" applyFill="1" applyBorder="1" applyAlignment="1">
      <alignment horizontal="center" vertical="center" wrapText="1"/>
    </xf>
    <xf numFmtId="0" fontId="2" fillId="0" borderId="52" xfId="0" applyFont="1" applyFill="1" applyBorder="1" applyAlignment="1">
      <alignment horizontal="center" vertical="center" wrapText="1"/>
    </xf>
    <xf numFmtId="10" fontId="0" fillId="0" borderId="50" xfId="2" applyNumberFormat="1" applyFont="1" applyFill="1" applyBorder="1" applyAlignment="1">
      <alignment horizontal="center" wrapText="1"/>
    </xf>
    <xf numFmtId="10" fontId="0" fillId="0" borderId="53" xfId="2" applyNumberFormat="1" applyFont="1" applyFill="1" applyBorder="1" applyAlignment="1">
      <alignment horizontal="center" wrapText="1"/>
    </xf>
    <xf numFmtId="10" fontId="0" fillId="0" borderId="18" xfId="2" applyNumberFormat="1" applyFont="1" applyFill="1" applyBorder="1" applyAlignment="1">
      <alignment horizontal="center" wrapText="1"/>
    </xf>
    <xf numFmtId="10" fontId="0" fillId="0" borderId="21" xfId="2" applyNumberFormat="1" applyFont="1" applyFill="1" applyBorder="1" applyAlignment="1">
      <alignment horizontal="center" wrapText="1"/>
    </xf>
    <xf numFmtId="0" fontId="2" fillId="0" borderId="7" xfId="0" applyFont="1" applyFill="1" applyBorder="1" applyAlignment="1">
      <alignment horizontal="center" vertical="center" wrapText="1"/>
    </xf>
    <xf numFmtId="0" fontId="0" fillId="0" borderId="0" xfId="0" applyFont="1" applyBorder="1" applyAlignment="1">
      <alignment horizontal="left" vertical="top" wrapText="1"/>
    </xf>
    <xf numFmtId="0" fontId="24" fillId="0" borderId="70" xfId="0" applyFont="1" applyFill="1" applyBorder="1" applyAlignment="1">
      <alignment horizontal="left" vertical="center" wrapText="1"/>
    </xf>
    <xf numFmtId="0" fontId="24" fillId="0" borderId="0" xfId="0" applyFont="1" applyFill="1" applyBorder="1" applyAlignment="1">
      <alignment horizontal="left" vertical="center" wrapText="1"/>
    </xf>
    <xf numFmtId="0" fontId="23" fillId="0" borderId="0" xfId="0" applyFont="1" applyFill="1" applyBorder="1" applyAlignment="1">
      <alignment horizontal="left" vertical="top" wrapText="1"/>
    </xf>
    <xf numFmtId="44" fontId="13" fillId="4" borderId="6" xfId="0" applyNumberFormat="1" applyFont="1" applyFill="1" applyBorder="1" applyAlignment="1">
      <alignment horizontal="center"/>
    </xf>
    <xf numFmtId="44" fontId="13" fillId="4" borderId="8" xfId="0" applyNumberFormat="1" applyFont="1" applyFill="1" applyBorder="1" applyAlignment="1">
      <alignment horizontal="center"/>
    </xf>
    <xf numFmtId="44" fontId="13" fillId="4" borderId="9" xfId="0" applyNumberFormat="1" applyFont="1" applyFill="1" applyBorder="1" applyAlignment="1">
      <alignment horizontal="center"/>
    </xf>
    <xf numFmtId="44" fontId="13" fillId="4" borderId="11" xfId="0" applyNumberFormat="1" applyFont="1" applyFill="1" applyBorder="1" applyAlignment="1">
      <alignment horizontal="center"/>
    </xf>
    <xf numFmtId="44" fontId="13" fillId="4" borderId="12" xfId="0" applyNumberFormat="1" applyFont="1" applyFill="1" applyBorder="1" applyAlignment="1">
      <alignment horizontal="center"/>
    </xf>
    <xf numFmtId="44" fontId="13" fillId="4" borderId="13" xfId="0" applyNumberFormat="1" applyFont="1" applyFill="1" applyBorder="1" applyAlignment="1">
      <alignment horizontal="center"/>
    </xf>
    <xf numFmtId="44" fontId="13" fillId="4" borderId="14" xfId="1" applyFont="1" applyFill="1" applyBorder="1" applyAlignment="1">
      <alignment horizontal="center"/>
    </xf>
    <xf numFmtId="44" fontId="13" fillId="4" borderId="16" xfId="1" applyFont="1" applyFill="1" applyBorder="1" applyAlignment="1">
      <alignment horizontal="center"/>
    </xf>
    <xf numFmtId="0" fontId="13" fillId="17" borderId="0" xfId="0" applyFont="1" applyFill="1" applyBorder="1" applyAlignment="1">
      <alignment horizontal="left"/>
    </xf>
    <xf numFmtId="0" fontId="13" fillId="17" borderId="0" xfId="0" applyFont="1" applyFill="1" applyBorder="1" applyAlignment="1"/>
    <xf numFmtId="44" fontId="13" fillId="4" borderId="14" xfId="0" applyNumberFormat="1" applyFont="1" applyFill="1" applyBorder="1" applyAlignment="1">
      <alignment horizontal="center"/>
    </xf>
    <xf numFmtId="44" fontId="13" fillId="4" borderId="16" xfId="0" applyNumberFormat="1" applyFont="1" applyFill="1" applyBorder="1" applyAlignment="1">
      <alignment horizontal="center"/>
    </xf>
    <xf numFmtId="0" fontId="13" fillId="15" borderId="0" xfId="0" applyFont="1" applyFill="1" applyBorder="1" applyAlignment="1">
      <alignment horizontal="left"/>
    </xf>
    <xf numFmtId="0" fontId="13" fillId="15" borderId="0" xfId="0" applyFont="1" applyFill="1" applyBorder="1" applyAlignment="1"/>
    <xf numFmtId="0" fontId="12" fillId="0" borderId="0" xfId="0" applyFont="1" applyFill="1" applyBorder="1" applyAlignment="1">
      <alignment horizontal="left" vertical="top" wrapText="1"/>
    </xf>
    <xf numFmtId="0" fontId="13" fillId="14" borderId="0" xfId="0" applyFont="1" applyFill="1" applyBorder="1" applyAlignment="1">
      <alignment horizontal="left"/>
    </xf>
    <xf numFmtId="0" fontId="8" fillId="0" borderId="0" xfId="0" applyFont="1" applyAlignment="1">
      <alignment horizontal="center"/>
    </xf>
    <xf numFmtId="0" fontId="14" fillId="0" borderId="29" xfId="0" applyFont="1" applyBorder="1" applyAlignment="1">
      <alignment horizontal="center" vertical="center"/>
    </xf>
    <xf numFmtId="0" fontId="14" fillId="0" borderId="30" xfId="0" applyFont="1" applyBorder="1" applyAlignment="1">
      <alignment horizontal="center" vertical="center"/>
    </xf>
    <xf numFmtId="0" fontId="14" fillId="0" borderId="31" xfId="0" applyFont="1" applyBorder="1" applyAlignment="1">
      <alignment horizontal="center" vertical="center"/>
    </xf>
    <xf numFmtId="0" fontId="13" fillId="0" borderId="0" xfId="0" applyNumberFormat="1" applyFont="1" applyAlignment="1">
      <alignment horizontal="center"/>
    </xf>
    <xf numFmtId="0" fontId="23" fillId="0" borderId="0" xfId="0" applyFont="1" applyFill="1" applyBorder="1" applyAlignment="1">
      <alignment vertical="top" wrapText="1"/>
    </xf>
    <xf numFmtId="0" fontId="45" fillId="0" borderId="0" xfId="0" applyFont="1" applyFill="1" applyBorder="1" applyAlignment="1">
      <alignment horizontal="center" vertical="center" wrapText="1"/>
    </xf>
    <xf numFmtId="0" fontId="13" fillId="0" borderId="0" xfId="0" applyFont="1" applyAlignment="1">
      <alignment horizontal="left" vertical="top" wrapText="1"/>
    </xf>
    <xf numFmtId="0" fontId="23" fillId="0" borderId="0" xfId="0" applyFont="1" applyAlignment="1">
      <alignment horizontal="left" vertical="top" wrapText="1"/>
    </xf>
    <xf numFmtId="0" fontId="13" fillId="12" borderId="19" xfId="0" applyFont="1" applyFill="1" applyBorder="1" applyAlignment="1">
      <alignment horizontal="left" wrapText="1"/>
    </xf>
    <xf numFmtId="0" fontId="13" fillId="12" borderId="69" xfId="0" applyFont="1" applyFill="1" applyBorder="1" applyAlignment="1">
      <alignment horizontal="left" wrapText="1"/>
    </xf>
    <xf numFmtId="0" fontId="47" fillId="12" borderId="25" xfId="0" applyFont="1" applyFill="1" applyBorder="1" applyAlignment="1">
      <alignment horizontal="left" wrapText="1"/>
    </xf>
    <xf numFmtId="0" fontId="47" fillId="12" borderId="60" xfId="0" applyFont="1" applyFill="1" applyBorder="1" applyAlignment="1">
      <alignment horizontal="left" wrapText="1"/>
    </xf>
    <xf numFmtId="0" fontId="13" fillId="12" borderId="25" xfId="0" applyFont="1" applyFill="1" applyBorder="1" applyAlignment="1">
      <alignment horizontal="left" wrapText="1"/>
    </xf>
    <xf numFmtId="0" fontId="13" fillId="12" borderId="60" xfId="0" applyFont="1" applyFill="1" applyBorder="1" applyAlignment="1">
      <alignment horizontal="left" wrapText="1"/>
    </xf>
    <xf numFmtId="0" fontId="8" fillId="0" borderId="0" xfId="0" applyFont="1" applyAlignment="1">
      <alignment horizontal="left" vertical="top"/>
    </xf>
    <xf numFmtId="0" fontId="8" fillId="0" borderId="0" xfId="0" applyFont="1" applyAlignment="1">
      <alignment horizontal="left" vertical="center"/>
    </xf>
    <xf numFmtId="0" fontId="9" fillId="0" borderId="0" xfId="0" applyFont="1" applyAlignment="1">
      <alignment horizontal="left" vertical="center"/>
    </xf>
    <xf numFmtId="0" fontId="14" fillId="12" borderId="22" xfId="0" applyFont="1" applyFill="1" applyBorder="1" applyAlignment="1">
      <alignment horizontal="center" vertical="center"/>
    </xf>
    <xf numFmtId="0" fontId="14" fillId="12" borderId="23" xfId="0" applyFont="1" applyFill="1" applyBorder="1" applyAlignment="1">
      <alignment horizontal="center" vertical="center"/>
    </xf>
    <xf numFmtId="0" fontId="14" fillId="12" borderId="24" xfId="0" applyFont="1" applyFill="1" applyBorder="1" applyAlignment="1">
      <alignment horizontal="center" vertical="center"/>
    </xf>
    <xf numFmtId="0" fontId="13" fillId="0" borderId="0" xfId="0" applyFont="1" applyAlignment="1">
      <alignment horizontal="left" vertical="top"/>
    </xf>
    <xf numFmtId="0" fontId="9" fillId="0" borderId="0" xfId="0" applyFont="1" applyAlignment="1">
      <alignment horizontal="left" vertical="top"/>
    </xf>
    <xf numFmtId="0" fontId="22" fillId="0" borderId="0" xfId="0" applyFont="1" applyAlignment="1">
      <alignment horizontal="left" vertical="center" wrapText="1"/>
    </xf>
    <xf numFmtId="0" fontId="29" fillId="0" borderId="0" xfId="0" applyFont="1" applyAlignment="1">
      <alignment horizontal="left" vertical="top" wrapText="1"/>
    </xf>
    <xf numFmtId="0" fontId="12" fillId="0" borderId="0" xfId="0" applyFont="1" applyFill="1" applyBorder="1" applyAlignment="1">
      <alignment horizontal="center" vertical="top" wrapText="1"/>
    </xf>
    <xf numFmtId="44" fontId="13" fillId="6" borderId="7" xfId="1" applyFont="1" applyFill="1" applyBorder="1" applyAlignment="1">
      <alignment horizontal="center"/>
    </xf>
    <xf numFmtId="44" fontId="13" fillId="6" borderId="8" xfId="1" applyFont="1" applyFill="1" applyBorder="1" applyAlignment="1">
      <alignment horizontal="center"/>
    </xf>
    <xf numFmtId="0" fontId="13" fillId="0" borderId="26" xfId="0" applyFont="1" applyFill="1" applyBorder="1" applyAlignment="1">
      <alignment horizontal="left" wrapText="1"/>
    </xf>
    <xf numFmtId="0" fontId="13" fillId="0" borderId="49" xfId="0" applyFont="1" applyFill="1" applyBorder="1" applyAlignment="1">
      <alignment horizontal="left" wrapText="1"/>
    </xf>
    <xf numFmtId="0" fontId="13" fillId="0" borderId="0" xfId="0" applyFont="1" applyFill="1" applyBorder="1" applyAlignment="1">
      <alignment horizontal="left"/>
    </xf>
    <xf numFmtId="0" fontId="13" fillId="0" borderId="6" xfId="0" applyFont="1" applyBorder="1" applyAlignment="1">
      <alignment horizontal="left"/>
    </xf>
    <xf numFmtId="0" fontId="13" fillId="0" borderId="8" xfId="0" applyFont="1" applyBorder="1" applyAlignment="1">
      <alignment horizontal="left"/>
    </xf>
    <xf numFmtId="0" fontId="13" fillId="0" borderId="52" xfId="0" applyFont="1" applyBorder="1" applyAlignment="1">
      <alignment horizontal="left"/>
    </xf>
    <xf numFmtId="0" fontId="13" fillId="12" borderId="0" xfId="0" applyFont="1" applyFill="1" applyBorder="1" applyAlignment="1">
      <alignment horizontal="left"/>
    </xf>
    <xf numFmtId="0" fontId="13" fillId="13" borderId="0" xfId="0" applyFont="1" applyFill="1" applyBorder="1" applyAlignment="1">
      <alignment horizontal="left"/>
    </xf>
    <xf numFmtId="0" fontId="13" fillId="12" borderId="0" xfId="0" applyFont="1" applyFill="1" applyBorder="1" applyAlignment="1"/>
    <xf numFmtId="0" fontId="13" fillId="13" borderId="0" xfId="0" applyFont="1" applyFill="1" applyBorder="1" applyAlignment="1"/>
    <xf numFmtId="0" fontId="13" fillId="14" borderId="0" xfId="0" applyFont="1" applyFill="1" applyBorder="1" applyAlignment="1"/>
    <xf numFmtId="0" fontId="13" fillId="0" borderId="0" xfId="0" applyFont="1" applyBorder="1" applyAlignment="1">
      <alignment horizontal="left" vertical="top" wrapText="1"/>
    </xf>
    <xf numFmtId="0" fontId="13" fillId="0" borderId="0" xfId="0" applyFont="1" applyAlignment="1">
      <alignment horizontal="left" vertical="center" wrapText="1"/>
    </xf>
    <xf numFmtId="0" fontId="13" fillId="14" borderId="26" xfId="0" applyFont="1" applyFill="1" applyBorder="1" applyAlignment="1">
      <alignment horizontal="left" wrapText="1"/>
    </xf>
    <xf numFmtId="0" fontId="13" fillId="14" borderId="36" xfId="0" applyFont="1" applyFill="1" applyBorder="1" applyAlignment="1">
      <alignment horizontal="left" wrapText="1"/>
    </xf>
    <xf numFmtId="0" fontId="13" fillId="15" borderId="6" xfId="0" applyFont="1" applyFill="1" applyBorder="1" applyAlignment="1">
      <alignment horizontal="left" wrapText="1"/>
    </xf>
    <xf numFmtId="0" fontId="13" fillId="15" borderId="52" xfId="0" applyFont="1" applyFill="1" applyBorder="1" applyAlignment="1">
      <alignment horizontal="left" wrapText="1"/>
    </xf>
    <xf numFmtId="0" fontId="13" fillId="15" borderId="65" xfId="0" applyFont="1" applyFill="1" applyBorder="1" applyAlignment="1">
      <alignment horizontal="left" wrapText="1"/>
    </xf>
    <xf numFmtId="0" fontId="13" fillId="15" borderId="66" xfId="0" applyFont="1" applyFill="1" applyBorder="1" applyAlignment="1">
      <alignment horizontal="left" wrapText="1"/>
    </xf>
    <xf numFmtId="0" fontId="13" fillId="17" borderId="6" xfId="0" applyFont="1" applyFill="1" applyBorder="1" applyAlignment="1">
      <alignment horizontal="left" wrapText="1"/>
    </xf>
    <xf numFmtId="0" fontId="13" fillId="17" borderId="52" xfId="0" applyFont="1" applyFill="1" applyBorder="1" applyAlignment="1">
      <alignment horizontal="left" wrapText="1"/>
    </xf>
    <xf numFmtId="0" fontId="13" fillId="17" borderId="65" xfId="0" applyFont="1" applyFill="1" applyBorder="1" applyAlignment="1">
      <alignment horizontal="left" wrapText="1"/>
    </xf>
    <xf numFmtId="0" fontId="13" fillId="17" borderId="66" xfId="0" applyFont="1" applyFill="1" applyBorder="1" applyAlignment="1">
      <alignment horizontal="left" wrapText="1"/>
    </xf>
    <xf numFmtId="0" fontId="29" fillId="0" borderId="0" xfId="0" applyFont="1" applyAlignment="1">
      <alignment horizontal="left" wrapText="1"/>
    </xf>
    <xf numFmtId="0" fontId="13" fillId="12" borderId="6" xfId="0" applyFont="1" applyFill="1" applyBorder="1" applyAlignment="1">
      <alignment horizontal="left" wrapText="1"/>
    </xf>
    <xf numFmtId="0" fontId="13" fillId="12" borderId="52" xfId="0" applyFont="1" applyFill="1" applyBorder="1" applyAlignment="1">
      <alignment horizontal="left" wrapText="1"/>
    </xf>
    <xf numFmtId="0" fontId="13" fillId="12" borderId="65" xfId="0" applyFont="1" applyFill="1" applyBorder="1" applyAlignment="1">
      <alignment horizontal="left" wrapText="1"/>
    </xf>
    <xf numFmtId="0" fontId="13" fillId="12" borderId="66" xfId="0" applyFont="1" applyFill="1" applyBorder="1" applyAlignment="1">
      <alignment horizontal="left" wrapText="1"/>
    </xf>
    <xf numFmtId="0" fontId="13" fillId="13" borderId="26" xfId="0" applyFont="1" applyFill="1" applyBorder="1" applyAlignment="1">
      <alignment horizontal="left" wrapText="1"/>
    </xf>
    <xf numFmtId="0" fontId="13" fillId="13" borderId="35" xfId="0" applyFont="1" applyFill="1" applyBorder="1" applyAlignment="1">
      <alignment horizontal="left" wrapText="1"/>
    </xf>
    <xf numFmtId="0" fontId="13" fillId="13" borderId="33" xfId="0" applyFont="1" applyFill="1" applyBorder="1" applyAlignment="1">
      <alignment horizontal="left" wrapText="1"/>
    </xf>
    <xf numFmtId="0" fontId="13" fillId="13" borderId="28" xfId="0" applyFont="1" applyFill="1" applyBorder="1" applyAlignment="1">
      <alignment horizontal="left" wrapText="1"/>
    </xf>
    <xf numFmtId="0" fontId="31" fillId="0" borderId="0" xfId="0" applyFont="1" applyFill="1" applyBorder="1" applyAlignment="1">
      <alignment horizontal="center" vertical="center" wrapText="1"/>
    </xf>
    <xf numFmtId="0" fontId="14" fillId="0" borderId="26" xfId="0" applyFont="1" applyBorder="1" applyAlignment="1">
      <alignment horizontal="center" vertical="center"/>
    </xf>
    <xf numFmtId="0" fontId="14" fillId="0" borderId="35" xfId="0" applyFont="1" applyBorder="1" applyAlignment="1">
      <alignment horizontal="center" vertical="center"/>
    </xf>
    <xf numFmtId="0" fontId="14" fillId="0" borderId="36" xfId="0" applyFont="1" applyBorder="1" applyAlignment="1">
      <alignment horizontal="center" vertical="center"/>
    </xf>
    <xf numFmtId="0" fontId="14" fillId="13" borderId="22" xfId="0" applyFont="1" applyFill="1" applyBorder="1" applyAlignment="1">
      <alignment horizontal="center" vertical="center"/>
    </xf>
    <xf numFmtId="0" fontId="14" fillId="13" borderId="23" xfId="0" applyFont="1" applyFill="1" applyBorder="1" applyAlignment="1">
      <alignment horizontal="center" vertical="center"/>
    </xf>
    <xf numFmtId="0" fontId="14" fillId="13" borderId="24" xfId="0" applyFont="1" applyFill="1" applyBorder="1" applyAlignment="1">
      <alignment horizontal="center" vertical="center"/>
    </xf>
    <xf numFmtId="0" fontId="14" fillId="14" borderId="22" xfId="0" applyFont="1" applyFill="1" applyBorder="1" applyAlignment="1">
      <alignment horizontal="center" vertical="center"/>
    </xf>
    <xf numFmtId="0" fontId="14" fillId="14" borderId="23" xfId="0" applyFont="1" applyFill="1" applyBorder="1" applyAlignment="1">
      <alignment horizontal="center" vertical="center"/>
    </xf>
    <xf numFmtId="0" fontId="14" fillId="14" borderId="24" xfId="0" applyFont="1" applyFill="1" applyBorder="1" applyAlignment="1">
      <alignment horizontal="center" vertical="center"/>
    </xf>
    <xf numFmtId="0" fontId="14" fillId="15" borderId="22" xfId="0" applyFont="1" applyFill="1" applyBorder="1" applyAlignment="1">
      <alignment horizontal="center" vertical="center"/>
    </xf>
    <xf numFmtId="0" fontId="14" fillId="15" borderId="23" xfId="0" applyFont="1" applyFill="1" applyBorder="1" applyAlignment="1">
      <alignment horizontal="center" vertical="center"/>
    </xf>
    <xf numFmtId="0" fontId="14" fillId="15" borderId="24" xfId="0" applyFont="1" applyFill="1" applyBorder="1" applyAlignment="1">
      <alignment horizontal="center" vertical="center"/>
    </xf>
    <xf numFmtId="0" fontId="14" fillId="17" borderId="22" xfId="0" applyFont="1" applyFill="1" applyBorder="1" applyAlignment="1">
      <alignment horizontal="center" vertical="center"/>
    </xf>
    <xf numFmtId="0" fontId="14" fillId="17" borderId="23" xfId="0" applyFont="1" applyFill="1" applyBorder="1" applyAlignment="1">
      <alignment horizontal="center" vertical="center"/>
    </xf>
    <xf numFmtId="0" fontId="14" fillId="17" borderId="24" xfId="0" applyFont="1" applyFill="1" applyBorder="1" applyAlignment="1">
      <alignment horizontal="center" vertical="center"/>
    </xf>
    <xf numFmtId="0" fontId="12" fillId="14" borderId="26" xfId="0" applyFont="1" applyFill="1" applyBorder="1" applyAlignment="1" applyProtection="1">
      <alignment horizontal="center" vertical="center" wrapText="1"/>
    </xf>
    <xf numFmtId="0" fontId="12" fillId="14" borderId="35" xfId="0" applyFont="1" applyFill="1" applyBorder="1" applyAlignment="1" applyProtection="1">
      <alignment horizontal="center" vertical="center" wrapText="1"/>
    </xf>
    <xf numFmtId="0" fontId="12" fillId="14" borderId="36" xfId="0" applyFont="1" applyFill="1" applyBorder="1" applyAlignment="1" applyProtection="1">
      <alignment horizontal="center" vertical="center" wrapText="1"/>
    </xf>
    <xf numFmtId="44" fontId="13" fillId="12" borderId="61" xfId="1" applyFont="1" applyFill="1" applyBorder="1" applyAlignment="1" applyProtection="1">
      <alignment horizontal="right" wrapText="1"/>
      <protection locked="0"/>
    </xf>
    <xf numFmtId="44" fontId="13" fillId="12" borderId="69" xfId="1" applyFont="1" applyFill="1" applyBorder="1" applyAlignment="1" applyProtection="1">
      <alignment horizontal="right" wrapText="1"/>
      <protection locked="0"/>
    </xf>
    <xf numFmtId="44" fontId="13" fillId="12" borderId="54" xfId="1" applyFont="1" applyFill="1" applyBorder="1" applyAlignment="1" applyProtection="1">
      <alignment horizontal="right"/>
      <protection locked="0"/>
    </xf>
    <xf numFmtId="44" fontId="13" fillId="12" borderId="60" xfId="1" applyFont="1" applyFill="1" applyBorder="1" applyAlignment="1" applyProtection="1">
      <alignment horizontal="right"/>
      <protection locked="0"/>
    </xf>
    <xf numFmtId="0" fontId="13" fillId="12" borderId="20" xfId="1" applyNumberFormat="1" applyFont="1" applyFill="1" applyBorder="1" applyAlignment="1" applyProtection="1">
      <alignment horizontal="center"/>
      <protection locked="0"/>
    </xf>
    <xf numFmtId="0" fontId="13" fillId="12" borderId="21" xfId="1" applyNumberFormat="1" applyFont="1" applyFill="1" applyBorder="1" applyAlignment="1" applyProtection="1">
      <alignment horizontal="center"/>
      <protection locked="0"/>
    </xf>
    <xf numFmtId="0" fontId="13" fillId="0" borderId="9" xfId="0" applyFont="1" applyBorder="1" applyAlignment="1">
      <alignment horizontal="left"/>
    </xf>
    <xf numFmtId="0" fontId="13" fillId="0" borderId="11" xfId="0" applyFont="1" applyBorder="1" applyAlignment="1">
      <alignment horizontal="left"/>
    </xf>
    <xf numFmtId="0" fontId="13" fillId="0" borderId="12" xfId="0" applyFont="1" applyBorder="1" applyAlignment="1">
      <alignment horizontal="left"/>
    </xf>
    <xf numFmtId="0" fontId="13" fillId="0" borderId="13" xfId="0" applyFont="1" applyBorder="1" applyAlignment="1">
      <alignment horizontal="left"/>
    </xf>
    <xf numFmtId="0" fontId="13" fillId="0" borderId="14" xfId="0" applyFont="1" applyBorder="1" applyAlignment="1">
      <alignment horizontal="left" wrapText="1"/>
    </xf>
    <xf numFmtId="0" fontId="13" fillId="0" borderId="16" xfId="0" applyFont="1" applyBorder="1" applyAlignment="1">
      <alignment horizontal="left" wrapText="1"/>
    </xf>
    <xf numFmtId="44" fontId="13" fillId="13" borderId="61" xfId="1" applyFont="1" applyFill="1" applyBorder="1" applyAlignment="1" applyProtection="1">
      <alignment horizontal="right" wrapText="1"/>
      <protection locked="0"/>
    </xf>
    <xf numFmtId="44" fontId="13" fillId="13" borderId="69" xfId="1" applyFont="1" applyFill="1" applyBorder="1" applyAlignment="1" applyProtection="1">
      <alignment horizontal="right" wrapText="1"/>
      <protection locked="0"/>
    </xf>
    <xf numFmtId="44" fontId="13" fillId="13" borderId="54" xfId="1" applyFont="1" applyFill="1" applyBorder="1" applyAlignment="1" applyProtection="1">
      <alignment horizontal="right"/>
      <protection locked="0"/>
    </xf>
    <xf numFmtId="44" fontId="13" fillId="13" borderId="60" xfId="1" applyFont="1" applyFill="1" applyBorder="1" applyAlignment="1" applyProtection="1">
      <alignment horizontal="right"/>
      <protection locked="0"/>
    </xf>
    <xf numFmtId="0" fontId="12" fillId="13" borderId="26" xfId="0" applyFont="1" applyFill="1" applyBorder="1" applyAlignment="1">
      <alignment horizontal="center" wrapText="1"/>
    </xf>
    <xf numFmtId="0" fontId="12" fillId="13" borderId="35" xfId="0" applyFont="1" applyFill="1" applyBorder="1" applyAlignment="1">
      <alignment horizontal="center" wrapText="1"/>
    </xf>
    <xf numFmtId="0" fontId="12" fillId="13" borderId="36" xfId="0" applyFont="1" applyFill="1" applyBorder="1" applyAlignment="1">
      <alignment horizontal="center" wrapText="1"/>
    </xf>
    <xf numFmtId="0" fontId="13" fillId="0" borderId="65" xfId="0" applyFont="1" applyBorder="1" applyAlignment="1">
      <alignment horizontal="left"/>
    </xf>
    <xf numFmtId="0" fontId="13" fillId="0" borderId="56" xfId="0" applyFont="1" applyBorder="1" applyAlignment="1">
      <alignment horizontal="left"/>
    </xf>
    <xf numFmtId="44" fontId="13" fillId="0" borderId="56" xfId="0" applyNumberFormat="1" applyFont="1" applyBorder="1" applyAlignment="1" applyProtection="1">
      <alignment horizontal="center"/>
    </xf>
    <xf numFmtId="44" fontId="13" fillId="0" borderId="57" xfId="0" applyNumberFormat="1" applyFont="1" applyBorder="1" applyAlignment="1" applyProtection="1">
      <alignment horizontal="center"/>
    </xf>
    <xf numFmtId="0" fontId="47" fillId="8" borderId="25" xfId="0" applyFont="1" applyFill="1" applyBorder="1" applyAlignment="1">
      <alignment horizontal="left" wrapText="1"/>
    </xf>
    <xf numFmtId="0" fontId="47" fillId="8" borderId="60" xfId="0" applyFont="1" applyFill="1" applyBorder="1" applyAlignment="1">
      <alignment horizontal="left" wrapText="1"/>
    </xf>
    <xf numFmtId="44" fontId="13" fillId="8" borderId="19" xfId="1" applyFont="1" applyFill="1" applyBorder="1" applyAlignment="1" applyProtection="1">
      <alignment horizontal="right"/>
      <protection locked="0"/>
    </xf>
    <xf numFmtId="44" fontId="13" fillId="8" borderId="69" xfId="1" applyFont="1" applyFill="1" applyBorder="1" applyAlignment="1" applyProtection="1">
      <alignment horizontal="right"/>
      <protection locked="0"/>
    </xf>
    <xf numFmtId="0" fontId="13" fillId="8" borderId="19" xfId="0" applyFont="1" applyFill="1" applyBorder="1" applyAlignment="1">
      <alignment horizontal="left" wrapText="1"/>
    </xf>
    <xf numFmtId="0" fontId="13" fillId="8" borderId="69" xfId="0" applyFont="1" applyFill="1" applyBorder="1" applyAlignment="1">
      <alignment horizontal="left" wrapText="1"/>
    </xf>
    <xf numFmtId="0" fontId="13" fillId="8" borderId="18" xfId="0" applyFont="1" applyFill="1" applyBorder="1" applyAlignment="1" applyProtection="1">
      <alignment horizontal="right"/>
      <protection locked="0"/>
    </xf>
    <xf numFmtId="0" fontId="13" fillId="8" borderId="21" xfId="0" applyFont="1" applyFill="1" applyBorder="1" applyAlignment="1" applyProtection="1">
      <alignment horizontal="right"/>
      <protection locked="0"/>
    </xf>
    <xf numFmtId="0" fontId="13" fillId="8" borderId="18" xfId="0" applyFont="1" applyFill="1" applyBorder="1" applyAlignment="1">
      <alignment horizontal="left" wrapText="1"/>
    </xf>
    <xf numFmtId="0" fontId="13" fillId="8" borderId="21" xfId="0" applyFont="1" applyFill="1" applyBorder="1" applyAlignment="1">
      <alignment horizontal="left" wrapText="1"/>
    </xf>
    <xf numFmtId="44" fontId="13" fillId="4" borderId="25" xfId="1" applyFont="1" applyFill="1" applyBorder="1" applyAlignment="1" applyProtection="1">
      <alignment horizontal="right"/>
    </xf>
    <xf numFmtId="44" fontId="13" fillId="4" borderId="60" xfId="1" applyFont="1" applyFill="1" applyBorder="1" applyAlignment="1" applyProtection="1">
      <alignment horizontal="right"/>
    </xf>
    <xf numFmtId="0" fontId="13" fillId="8" borderId="25" xfId="0" applyFont="1" applyFill="1" applyBorder="1" applyAlignment="1">
      <alignment horizontal="left" wrapText="1"/>
    </xf>
    <xf numFmtId="0" fontId="13" fillId="8" borderId="60" xfId="0" applyFont="1" applyFill="1" applyBorder="1" applyAlignment="1">
      <alignment horizontal="left" wrapText="1"/>
    </xf>
    <xf numFmtId="0" fontId="13" fillId="8" borderId="25" xfId="1" applyNumberFormat="1" applyFont="1" applyFill="1" applyBorder="1" applyAlignment="1" applyProtection="1">
      <alignment horizontal="center"/>
      <protection locked="0"/>
    </xf>
    <xf numFmtId="0" fontId="13" fillId="8" borderId="60" xfId="1" applyNumberFormat="1" applyFont="1" applyFill="1" applyBorder="1" applyAlignment="1" applyProtection="1">
      <alignment horizontal="center"/>
      <protection locked="0"/>
    </xf>
    <xf numFmtId="0" fontId="12" fillId="12" borderId="26" xfId="0" applyFont="1" applyFill="1" applyBorder="1" applyAlignment="1">
      <alignment horizontal="center" wrapText="1"/>
    </xf>
    <xf numFmtId="0" fontId="12" fillId="12" borderId="35" xfId="0" applyFont="1" applyFill="1" applyBorder="1" applyAlignment="1">
      <alignment horizontal="center" wrapText="1"/>
    </xf>
    <xf numFmtId="0" fontId="12" fillId="12" borderId="36" xfId="0" applyFont="1" applyFill="1" applyBorder="1" applyAlignment="1">
      <alignment horizontal="center" wrapText="1"/>
    </xf>
    <xf numFmtId="44" fontId="13" fillId="12" borderId="19" xfId="1" applyFont="1" applyFill="1" applyBorder="1" applyAlignment="1" applyProtection="1">
      <alignment horizontal="right"/>
      <protection locked="0"/>
    </xf>
    <xf numFmtId="44" fontId="13" fillId="12" borderId="69" xfId="1" applyFont="1" applyFill="1" applyBorder="1" applyAlignment="1" applyProtection="1">
      <alignment horizontal="right"/>
      <protection locked="0"/>
    </xf>
    <xf numFmtId="0" fontId="13" fillId="12" borderId="25" xfId="1" applyNumberFormat="1" applyFont="1" applyFill="1" applyBorder="1" applyAlignment="1" applyProtection="1">
      <alignment horizontal="center"/>
      <protection locked="0"/>
    </xf>
    <xf numFmtId="0" fontId="13" fillId="12" borderId="60" xfId="1" applyNumberFormat="1" applyFont="1" applyFill="1" applyBorder="1" applyAlignment="1" applyProtection="1">
      <alignment horizontal="center"/>
      <protection locked="0"/>
    </xf>
    <xf numFmtId="44" fontId="13" fillId="0" borderId="15" xfId="0" applyNumberFormat="1" applyFont="1" applyBorder="1" applyAlignment="1" applyProtection="1">
      <alignment horizontal="center"/>
    </xf>
    <xf numFmtId="44" fontId="13" fillId="0" borderId="16" xfId="0" applyNumberFormat="1" applyFont="1" applyBorder="1" applyAlignment="1" applyProtection="1">
      <alignment horizontal="center"/>
    </xf>
    <xf numFmtId="0" fontId="13" fillId="0" borderId="0" xfId="0" applyFont="1" applyBorder="1" applyAlignment="1">
      <alignment horizontal="left" vertical="center" wrapText="1"/>
    </xf>
    <xf numFmtId="0" fontId="13" fillId="0" borderId="0" xfId="0" applyFont="1" applyBorder="1" applyAlignment="1">
      <alignment horizontal="left" wrapText="1"/>
    </xf>
    <xf numFmtId="0" fontId="35" fillId="3" borderId="9" xfId="0" applyFont="1" applyFill="1" applyBorder="1" applyAlignment="1">
      <alignment horizontal="left"/>
    </xf>
    <xf numFmtId="0" fontId="35" fillId="3" borderId="11" xfId="0" applyFont="1" applyFill="1" applyBorder="1" applyAlignment="1">
      <alignment horizontal="left"/>
    </xf>
    <xf numFmtId="0" fontId="35" fillId="2" borderId="12" xfId="0" applyFont="1" applyFill="1" applyBorder="1" applyAlignment="1">
      <alignment horizontal="left"/>
    </xf>
    <xf numFmtId="0" fontId="35" fillId="2" borderId="13" xfId="0" applyFont="1" applyFill="1" applyBorder="1" applyAlignment="1">
      <alignment horizontal="left"/>
    </xf>
    <xf numFmtId="0" fontId="35" fillId="8" borderId="12" xfId="0" applyFont="1" applyFill="1" applyBorder="1" applyAlignment="1">
      <alignment horizontal="left"/>
    </xf>
    <xf numFmtId="0" fontId="35" fillId="8" borderId="13" xfId="0" applyFont="1" applyFill="1" applyBorder="1" applyAlignment="1">
      <alignment horizontal="left"/>
    </xf>
    <xf numFmtId="0" fontId="35" fillId="3" borderId="62" xfId="0" applyFont="1" applyFill="1" applyBorder="1" applyAlignment="1" applyProtection="1">
      <alignment horizontal="center"/>
      <protection locked="0"/>
    </xf>
    <xf numFmtId="0" fontId="35" fillId="3" borderId="11" xfId="0" applyFont="1" applyFill="1" applyBorder="1" applyAlignment="1" applyProtection="1">
      <alignment horizontal="center"/>
      <protection locked="0"/>
    </xf>
    <xf numFmtId="0" fontId="35" fillId="2" borderId="25" xfId="0" applyFont="1" applyFill="1" applyBorder="1" applyAlignment="1" applyProtection="1">
      <alignment horizontal="center" wrapText="1"/>
      <protection locked="0"/>
    </xf>
    <xf numFmtId="0" fontId="35" fillId="2" borderId="60" xfId="0" applyFont="1" applyFill="1" applyBorder="1" applyAlignment="1" applyProtection="1">
      <alignment horizontal="center" wrapText="1"/>
      <protection locked="0"/>
    </xf>
    <xf numFmtId="0" fontId="35" fillId="8" borderId="25" xfId="0" applyFont="1" applyFill="1" applyBorder="1" applyAlignment="1" applyProtection="1">
      <alignment horizontal="center"/>
      <protection locked="0"/>
    </xf>
    <xf numFmtId="0" fontId="35" fillId="8" borderId="60" xfId="0" applyFont="1" applyFill="1" applyBorder="1" applyAlignment="1" applyProtection="1">
      <alignment horizontal="center"/>
      <protection locked="0"/>
    </xf>
    <xf numFmtId="0" fontId="13" fillId="0" borderId="14" xfId="0" applyFont="1" applyBorder="1" applyAlignment="1">
      <alignment horizontal="left"/>
    </xf>
    <xf numFmtId="0" fontId="13" fillId="0" borderId="15" xfId="0" applyFont="1" applyBorder="1" applyAlignment="1">
      <alignment horizontal="left"/>
    </xf>
    <xf numFmtId="0" fontId="12" fillId="12" borderId="26" xfId="0" applyFont="1" applyFill="1" applyBorder="1" applyAlignment="1" applyProtection="1">
      <alignment horizontal="center" vertical="center" wrapText="1"/>
    </xf>
    <xf numFmtId="0" fontId="12" fillId="12" borderId="35" xfId="0" applyFont="1" applyFill="1" applyBorder="1" applyAlignment="1" applyProtection="1">
      <alignment horizontal="center" vertical="center" wrapText="1"/>
    </xf>
    <xf numFmtId="0" fontId="12" fillId="12" borderId="36" xfId="0" applyFont="1" applyFill="1" applyBorder="1" applyAlignment="1" applyProtection="1">
      <alignment horizontal="center" vertical="center" wrapText="1"/>
    </xf>
    <xf numFmtId="0" fontId="12" fillId="13" borderId="26" xfId="0" applyFont="1" applyFill="1" applyBorder="1" applyAlignment="1" applyProtection="1">
      <alignment horizontal="center" vertical="center" wrapText="1"/>
    </xf>
    <xf numFmtId="0" fontId="12" fillId="13" borderId="35" xfId="0" applyFont="1" applyFill="1" applyBorder="1" applyAlignment="1" applyProtection="1">
      <alignment horizontal="center" vertical="center" wrapText="1"/>
    </xf>
    <xf numFmtId="0" fontId="12" fillId="13" borderId="36" xfId="0" applyFont="1" applyFill="1" applyBorder="1" applyAlignment="1" applyProtection="1">
      <alignment horizontal="center" vertical="center" wrapText="1"/>
    </xf>
    <xf numFmtId="44" fontId="13" fillId="0" borderId="6" xfId="1" applyFont="1" applyBorder="1" applyAlignment="1">
      <alignment horizontal="center" vertical="center" wrapText="1"/>
    </xf>
    <xf numFmtId="44" fontId="13" fillId="0" borderId="8" xfId="1" applyFont="1" applyBorder="1" applyAlignment="1">
      <alignment horizontal="center" vertical="center" wrapText="1"/>
    </xf>
    <xf numFmtId="44" fontId="13" fillId="0" borderId="49" xfId="1" applyFont="1" applyBorder="1" applyAlignment="1">
      <alignment horizontal="center" vertical="center" wrapText="1"/>
    </xf>
    <xf numFmtId="44" fontId="13" fillId="0" borderId="52" xfId="1" applyFont="1" applyBorder="1" applyAlignment="1">
      <alignment horizontal="center" vertical="center" wrapText="1"/>
    </xf>
    <xf numFmtId="44" fontId="13" fillId="0" borderId="6" xfId="1" applyFont="1" applyBorder="1" applyAlignment="1">
      <alignment horizontal="center" vertical="center"/>
    </xf>
    <xf numFmtId="44" fontId="13" fillId="0" borderId="8" xfId="1" applyFont="1" applyBorder="1" applyAlignment="1">
      <alignment horizontal="center" vertical="center"/>
    </xf>
    <xf numFmtId="0" fontId="25" fillId="0" borderId="70" xfId="0" applyFont="1" applyFill="1" applyBorder="1" applyAlignment="1">
      <alignment horizontal="left" vertical="center" wrapText="1"/>
    </xf>
    <xf numFmtId="0" fontId="25" fillId="0" borderId="0" xfId="0" applyFont="1" applyFill="1" applyBorder="1" applyAlignment="1">
      <alignment horizontal="left" vertical="center" wrapText="1"/>
    </xf>
    <xf numFmtId="0" fontId="13" fillId="17" borderId="18" xfId="0" applyFont="1" applyFill="1" applyBorder="1" applyAlignment="1" applyProtection="1">
      <alignment horizontal="right"/>
      <protection locked="0"/>
    </xf>
    <xf numFmtId="0" fontId="13" fillId="17" borderId="21" xfId="0" applyFont="1" applyFill="1" applyBorder="1" applyAlignment="1" applyProtection="1">
      <alignment horizontal="right"/>
      <protection locked="0"/>
    </xf>
    <xf numFmtId="0" fontId="13" fillId="17" borderId="18" xfId="0" applyFont="1" applyFill="1" applyBorder="1" applyAlignment="1">
      <alignment horizontal="left" wrapText="1"/>
    </xf>
    <xf numFmtId="0" fontId="13" fillId="17" borderId="21" xfId="0" applyFont="1" applyFill="1" applyBorder="1" applyAlignment="1">
      <alignment horizontal="left" wrapText="1"/>
    </xf>
    <xf numFmtId="0" fontId="13" fillId="17" borderId="25" xfId="0" applyFont="1" applyFill="1" applyBorder="1" applyAlignment="1">
      <alignment horizontal="left" wrapText="1"/>
    </xf>
    <xf numFmtId="0" fontId="13" fillId="17" borderId="60" xfId="0" applyFont="1" applyFill="1" applyBorder="1" applyAlignment="1">
      <alignment horizontal="left" wrapText="1"/>
    </xf>
    <xf numFmtId="0" fontId="13" fillId="17" borderId="25" xfId="1" applyNumberFormat="1" applyFont="1" applyFill="1" applyBorder="1" applyAlignment="1" applyProtection="1">
      <alignment horizontal="center"/>
      <protection locked="0"/>
    </xf>
    <xf numFmtId="0" fontId="13" fillId="17" borderId="60" xfId="1" applyNumberFormat="1" applyFont="1" applyFill="1" applyBorder="1" applyAlignment="1" applyProtection="1">
      <alignment horizontal="center"/>
      <protection locked="0"/>
    </xf>
    <xf numFmtId="0" fontId="47" fillId="17" borderId="25" xfId="0" applyFont="1" applyFill="1" applyBorder="1" applyAlignment="1">
      <alignment horizontal="left" wrapText="1"/>
    </xf>
    <xf numFmtId="0" fontId="47" fillId="17" borderId="60" xfId="0" applyFont="1" applyFill="1" applyBorder="1" applyAlignment="1">
      <alignment horizontal="left" wrapText="1"/>
    </xf>
    <xf numFmtId="44" fontId="13" fillId="17" borderId="19" xfId="1" applyFont="1" applyFill="1" applyBorder="1" applyAlignment="1" applyProtection="1">
      <alignment horizontal="right"/>
      <protection locked="0"/>
    </xf>
    <xf numFmtId="44" fontId="13" fillId="17" borderId="69" xfId="1" applyFont="1" applyFill="1" applyBorder="1" applyAlignment="1" applyProtection="1">
      <alignment horizontal="right"/>
      <protection locked="0"/>
    </xf>
    <xf numFmtId="0" fontId="12" fillId="15" borderId="26" xfId="0" applyFont="1" applyFill="1" applyBorder="1" applyAlignment="1" applyProtection="1">
      <alignment horizontal="center" vertical="center" wrapText="1"/>
    </xf>
    <xf numFmtId="0" fontId="12" fillId="15" borderId="35" xfId="0" applyFont="1" applyFill="1" applyBorder="1" applyAlignment="1" applyProtection="1">
      <alignment horizontal="center" vertical="center" wrapText="1"/>
    </xf>
    <xf numFmtId="0" fontId="12" fillId="15" borderId="36" xfId="0" applyFont="1" applyFill="1" applyBorder="1" applyAlignment="1" applyProtection="1">
      <alignment horizontal="center" vertical="center" wrapText="1"/>
    </xf>
    <xf numFmtId="0" fontId="12" fillId="17" borderId="26" xfId="0" applyFont="1" applyFill="1" applyBorder="1" applyAlignment="1" applyProtection="1">
      <alignment horizontal="center" vertical="center" wrapText="1"/>
    </xf>
    <xf numFmtId="0" fontId="12" fillId="17" borderId="35" xfId="0" applyFont="1" applyFill="1" applyBorder="1" applyAlignment="1" applyProtection="1">
      <alignment horizontal="center" vertical="center" wrapText="1"/>
    </xf>
    <xf numFmtId="0" fontId="12" fillId="17" borderId="36" xfId="0" applyFont="1" applyFill="1" applyBorder="1" applyAlignment="1" applyProtection="1">
      <alignment horizontal="center" vertical="center" wrapText="1"/>
    </xf>
    <xf numFmtId="0" fontId="13" fillId="16" borderId="19" xfId="0" applyFont="1" applyFill="1" applyBorder="1" applyAlignment="1">
      <alignment horizontal="left" wrapText="1"/>
    </xf>
    <xf numFmtId="0" fontId="13" fillId="16" borderId="69" xfId="0" applyFont="1" applyFill="1" applyBorder="1" applyAlignment="1">
      <alignment horizontal="left" wrapText="1"/>
    </xf>
    <xf numFmtId="0" fontId="13" fillId="16" borderId="18" xfId="0" applyFont="1" applyFill="1" applyBorder="1" applyAlignment="1" applyProtection="1">
      <alignment horizontal="right"/>
      <protection locked="0"/>
    </xf>
    <xf numFmtId="0" fontId="13" fillId="16" borderId="21" xfId="0" applyFont="1" applyFill="1" applyBorder="1" applyAlignment="1" applyProtection="1">
      <alignment horizontal="right"/>
      <protection locked="0"/>
    </xf>
    <xf numFmtId="0" fontId="13" fillId="16" borderId="18" xfId="0" applyFont="1" applyFill="1" applyBorder="1" applyAlignment="1">
      <alignment horizontal="left" wrapText="1"/>
    </xf>
    <xf numFmtId="0" fontId="13" fillId="16" borderId="21" xfId="0" applyFont="1" applyFill="1" applyBorder="1" applyAlignment="1">
      <alignment horizontal="left" wrapText="1"/>
    </xf>
    <xf numFmtId="0" fontId="13" fillId="16" borderId="25" xfId="0" applyFont="1" applyFill="1" applyBorder="1" applyAlignment="1">
      <alignment horizontal="left" wrapText="1"/>
    </xf>
    <xf numFmtId="0" fontId="13" fillId="16" borderId="60" xfId="0" applyFont="1" applyFill="1" applyBorder="1" applyAlignment="1">
      <alignment horizontal="left" wrapText="1"/>
    </xf>
    <xf numFmtId="0" fontId="13" fillId="16" borderId="25" xfId="1" applyNumberFormat="1" applyFont="1" applyFill="1" applyBorder="1" applyAlignment="1" applyProtection="1">
      <alignment horizontal="center"/>
      <protection locked="0"/>
    </xf>
    <xf numFmtId="0" fontId="13" fillId="16" borderId="60" xfId="1" applyNumberFormat="1" applyFont="1" applyFill="1" applyBorder="1" applyAlignment="1" applyProtection="1">
      <alignment horizontal="center"/>
      <protection locked="0"/>
    </xf>
    <xf numFmtId="0" fontId="47" fillId="16" borderId="25" xfId="0" applyFont="1" applyFill="1" applyBorder="1" applyAlignment="1">
      <alignment horizontal="left" wrapText="1"/>
    </xf>
    <xf numFmtId="0" fontId="47" fillId="16" borderId="60" xfId="0" applyFont="1" applyFill="1" applyBorder="1" applyAlignment="1">
      <alignment horizontal="left" wrapText="1"/>
    </xf>
    <xf numFmtId="44" fontId="13" fillId="16" borderId="19" xfId="1" applyFont="1" applyFill="1" applyBorder="1" applyAlignment="1" applyProtection="1">
      <alignment horizontal="right"/>
      <protection locked="0"/>
    </xf>
    <xf numFmtId="44" fontId="13" fillId="16" borderId="69" xfId="1" applyFont="1" applyFill="1" applyBorder="1" applyAlignment="1" applyProtection="1">
      <alignment horizontal="right"/>
      <protection locked="0"/>
    </xf>
    <xf numFmtId="0" fontId="13" fillId="17" borderId="19" xfId="0" applyFont="1" applyFill="1" applyBorder="1" applyAlignment="1">
      <alignment horizontal="left" wrapText="1"/>
    </xf>
    <xf numFmtId="0" fontId="13" fillId="17" borderId="69" xfId="0" applyFont="1" applyFill="1" applyBorder="1" applyAlignment="1">
      <alignment horizontal="left" wrapText="1"/>
    </xf>
    <xf numFmtId="0" fontId="13" fillId="12" borderId="18" xfId="0" applyFont="1" applyFill="1" applyBorder="1" applyAlignment="1" applyProtection="1">
      <alignment horizontal="right"/>
      <protection locked="0"/>
    </xf>
    <xf numFmtId="0" fontId="13" fillId="12" borderId="21" xfId="0" applyFont="1" applyFill="1" applyBorder="1" applyAlignment="1" applyProtection="1">
      <alignment horizontal="right"/>
      <protection locked="0"/>
    </xf>
    <xf numFmtId="0" fontId="13" fillId="2" borderId="19" xfId="0" applyFont="1" applyFill="1" applyBorder="1" applyAlignment="1">
      <alignment horizontal="left" wrapText="1"/>
    </xf>
    <xf numFmtId="0" fontId="13" fillId="2" borderId="69" xfId="0" applyFont="1" applyFill="1" applyBorder="1" applyAlignment="1">
      <alignment horizontal="left" wrapText="1"/>
    </xf>
    <xf numFmtId="44" fontId="13" fillId="2" borderId="19" xfId="1" applyFont="1" applyFill="1" applyBorder="1" applyAlignment="1" applyProtection="1">
      <alignment horizontal="right"/>
      <protection locked="0"/>
    </xf>
    <xf numFmtId="44" fontId="13" fillId="2" borderId="69" xfId="1" applyFont="1" applyFill="1" applyBorder="1" applyAlignment="1" applyProtection="1">
      <alignment horizontal="right"/>
      <protection locked="0"/>
    </xf>
    <xf numFmtId="0" fontId="47" fillId="2" borderId="25" xfId="0" applyFont="1" applyFill="1" applyBorder="1" applyAlignment="1">
      <alignment horizontal="left" wrapText="1"/>
    </xf>
    <xf numFmtId="0" fontId="47" fillId="2" borderId="60" xfId="0" applyFont="1" applyFill="1" applyBorder="1" applyAlignment="1">
      <alignment horizontal="left" wrapText="1"/>
    </xf>
    <xf numFmtId="0" fontId="13" fillId="2" borderId="25" xfId="1" applyNumberFormat="1" applyFont="1" applyFill="1" applyBorder="1" applyAlignment="1" applyProtection="1">
      <alignment horizontal="center"/>
      <protection locked="0"/>
    </xf>
    <xf numFmtId="0" fontId="13" fillId="2" borderId="60" xfId="1" applyNumberFormat="1" applyFont="1" applyFill="1" applyBorder="1" applyAlignment="1" applyProtection="1">
      <alignment horizontal="center"/>
      <protection locked="0"/>
    </xf>
    <xf numFmtId="0" fontId="13" fillId="2" borderId="25" xfId="0" applyFont="1" applyFill="1" applyBorder="1" applyAlignment="1">
      <alignment horizontal="left" wrapText="1"/>
    </xf>
    <xf numFmtId="0" fontId="13" fillId="2" borderId="60" xfId="0" applyFont="1" applyFill="1" applyBorder="1" applyAlignment="1">
      <alignment horizontal="left" wrapText="1"/>
    </xf>
    <xf numFmtId="44" fontId="13" fillId="18" borderId="25" xfId="1" applyFont="1" applyFill="1" applyBorder="1" applyAlignment="1" applyProtection="1">
      <alignment horizontal="right"/>
    </xf>
    <xf numFmtId="44" fontId="13" fillId="18" borderId="60" xfId="1" applyFont="1" applyFill="1" applyBorder="1" applyAlignment="1" applyProtection="1">
      <alignment horizontal="right"/>
    </xf>
    <xf numFmtId="0" fontId="13" fillId="2" borderId="18" xfId="0" applyFont="1" applyFill="1" applyBorder="1" applyAlignment="1">
      <alignment horizontal="left" wrapText="1"/>
    </xf>
    <xf numFmtId="0" fontId="13" fillId="2" borderId="21" xfId="0" applyFont="1" applyFill="1" applyBorder="1" applyAlignment="1">
      <alignment horizontal="left" wrapText="1"/>
    </xf>
    <xf numFmtId="0" fontId="13" fillId="2" borderId="18" xfId="0" applyFont="1" applyFill="1" applyBorder="1" applyAlignment="1" applyProtection="1">
      <alignment horizontal="right"/>
      <protection locked="0"/>
    </xf>
    <xf numFmtId="0" fontId="13" fillId="2" borderId="21" xfId="0" applyFont="1" applyFill="1" applyBorder="1" applyAlignment="1" applyProtection="1">
      <alignment horizontal="right"/>
      <protection locked="0"/>
    </xf>
    <xf numFmtId="0" fontId="13" fillId="16" borderId="20" xfId="0" applyNumberFormat="1" applyFont="1" applyFill="1" applyBorder="1" applyAlignment="1" applyProtection="1">
      <alignment horizontal="center"/>
      <protection locked="0"/>
    </xf>
    <xf numFmtId="0" fontId="13" fillId="16" borderId="21" xfId="0" applyNumberFormat="1" applyFont="1" applyFill="1" applyBorder="1" applyAlignment="1" applyProtection="1">
      <alignment horizontal="center"/>
      <protection locked="0"/>
    </xf>
    <xf numFmtId="0" fontId="13" fillId="13" borderId="20" xfId="0" applyNumberFormat="1" applyFont="1" applyFill="1" applyBorder="1" applyAlignment="1" applyProtection="1">
      <alignment horizontal="center"/>
      <protection locked="0"/>
    </xf>
    <xf numFmtId="0" fontId="13" fillId="13" borderId="21" xfId="0" applyNumberFormat="1" applyFont="1" applyFill="1" applyBorder="1" applyAlignment="1" applyProtection="1">
      <alignment horizontal="center"/>
      <protection locked="0"/>
    </xf>
    <xf numFmtId="0" fontId="46" fillId="0" borderId="0" xfId="0" applyFont="1" applyAlignment="1">
      <alignment horizontal="center"/>
    </xf>
    <xf numFmtId="0" fontId="13" fillId="12" borderId="26" xfId="0" applyFont="1" applyFill="1" applyBorder="1" applyAlignment="1">
      <alignment horizontal="center" vertical="center"/>
    </xf>
    <xf numFmtId="0" fontId="13" fillId="12" borderId="35" xfId="0" applyFont="1" applyFill="1" applyBorder="1" applyAlignment="1">
      <alignment horizontal="center" vertical="center"/>
    </xf>
    <xf numFmtId="0" fontId="13" fillId="12" borderId="36" xfId="0" applyFont="1" applyFill="1" applyBorder="1" applyAlignment="1">
      <alignment horizontal="center" vertical="center"/>
    </xf>
    <xf numFmtId="0" fontId="13" fillId="13" borderId="26" xfId="0" applyFont="1" applyFill="1" applyBorder="1" applyAlignment="1">
      <alignment horizontal="center" vertical="center"/>
    </xf>
    <xf numFmtId="0" fontId="13" fillId="13" borderId="35" xfId="0" applyFont="1" applyFill="1" applyBorder="1" applyAlignment="1">
      <alignment horizontal="center" vertical="center"/>
    </xf>
    <xf numFmtId="0" fontId="13" fillId="13" borderId="36" xfId="0" applyFont="1" applyFill="1" applyBorder="1" applyAlignment="1">
      <alignment horizontal="center" vertical="center"/>
    </xf>
    <xf numFmtId="0" fontId="13" fillId="8" borderId="26" xfId="0" applyFont="1" applyFill="1" applyBorder="1" applyAlignment="1">
      <alignment horizontal="center" vertical="center"/>
    </xf>
    <xf numFmtId="0" fontId="13" fillId="8" borderId="35" xfId="0" applyFont="1" applyFill="1" applyBorder="1" applyAlignment="1">
      <alignment horizontal="center" vertical="center"/>
    </xf>
    <xf numFmtId="0" fontId="13" fillId="8" borderId="36" xfId="0" applyFont="1" applyFill="1" applyBorder="1" applyAlignment="1">
      <alignment horizontal="center" vertical="center"/>
    </xf>
    <xf numFmtId="0" fontId="13" fillId="16" borderId="26" xfId="0" applyFont="1" applyFill="1" applyBorder="1" applyAlignment="1">
      <alignment horizontal="center" vertical="center"/>
    </xf>
    <xf numFmtId="0" fontId="13" fillId="16" borderId="35" xfId="0" applyFont="1" applyFill="1" applyBorder="1" applyAlignment="1">
      <alignment horizontal="center" vertical="center"/>
    </xf>
    <xf numFmtId="0" fontId="13" fillId="16" borderId="36" xfId="0" applyFont="1" applyFill="1" applyBorder="1" applyAlignment="1">
      <alignment horizontal="center" vertical="center"/>
    </xf>
    <xf numFmtId="0" fontId="13" fillId="17" borderId="26" xfId="0" applyFont="1" applyFill="1" applyBorder="1" applyAlignment="1">
      <alignment horizontal="center" vertical="center"/>
    </xf>
    <xf numFmtId="0" fontId="13" fillId="17" borderId="35" xfId="0" applyFont="1" applyFill="1" applyBorder="1" applyAlignment="1">
      <alignment horizontal="center" vertical="center"/>
    </xf>
    <xf numFmtId="0" fontId="13" fillId="17" borderId="36" xfId="0" applyFont="1" applyFill="1" applyBorder="1" applyAlignment="1">
      <alignment horizontal="center" vertical="center"/>
    </xf>
    <xf numFmtId="44" fontId="13" fillId="8" borderId="61" xfId="1" applyFont="1" applyFill="1" applyBorder="1" applyAlignment="1" applyProtection="1">
      <alignment horizontal="right" wrapText="1"/>
      <protection locked="0"/>
    </xf>
    <xf numFmtId="44" fontId="13" fillId="8" borderId="69" xfId="1" applyFont="1" applyFill="1" applyBorder="1" applyAlignment="1" applyProtection="1">
      <alignment horizontal="right" wrapText="1"/>
      <protection locked="0"/>
    </xf>
    <xf numFmtId="44" fontId="13" fillId="8" borderId="54" xfId="1" applyFont="1" applyFill="1" applyBorder="1" applyAlignment="1" applyProtection="1">
      <alignment horizontal="right"/>
      <protection locked="0"/>
    </xf>
    <xf numFmtId="44" fontId="13" fillId="8" borderId="60" xfId="1" applyFont="1" applyFill="1" applyBorder="1" applyAlignment="1" applyProtection="1">
      <alignment horizontal="right"/>
      <protection locked="0"/>
    </xf>
    <xf numFmtId="0" fontId="13" fillId="8" borderId="20" xfId="0" applyNumberFormat="1" applyFont="1" applyFill="1" applyBorder="1" applyAlignment="1" applyProtection="1">
      <alignment horizontal="center"/>
      <protection locked="0"/>
    </xf>
    <xf numFmtId="0" fontId="13" fillId="8" borderId="21" xfId="0" applyNumberFormat="1" applyFont="1" applyFill="1" applyBorder="1" applyAlignment="1" applyProtection="1">
      <alignment horizontal="center"/>
      <protection locked="0"/>
    </xf>
    <xf numFmtId="0" fontId="12" fillId="16" borderId="26" xfId="0" applyFont="1" applyFill="1" applyBorder="1" applyAlignment="1">
      <alignment horizontal="center" wrapText="1"/>
    </xf>
    <xf numFmtId="0" fontId="12" fillId="16" borderId="35" xfId="0" applyFont="1" applyFill="1" applyBorder="1" applyAlignment="1">
      <alignment horizontal="center" wrapText="1"/>
    </xf>
    <xf numFmtId="0" fontId="12" fillId="16" borderId="36" xfId="0" applyFont="1" applyFill="1" applyBorder="1" applyAlignment="1">
      <alignment horizontal="center" wrapText="1"/>
    </xf>
    <xf numFmtId="44" fontId="13" fillId="16" borderId="61" xfId="1" applyFont="1" applyFill="1" applyBorder="1" applyAlignment="1" applyProtection="1">
      <alignment horizontal="right" wrapText="1"/>
      <protection locked="0"/>
    </xf>
    <xf numFmtId="44" fontId="13" fillId="16" borderId="69" xfId="1" applyFont="1" applyFill="1" applyBorder="1" applyAlignment="1" applyProtection="1">
      <alignment horizontal="right" wrapText="1"/>
      <protection locked="0"/>
    </xf>
    <xf numFmtId="44" fontId="13" fillId="16" borderId="54" xfId="1" applyFont="1" applyFill="1" applyBorder="1" applyAlignment="1" applyProtection="1">
      <alignment horizontal="right"/>
      <protection locked="0"/>
    </xf>
    <xf numFmtId="44" fontId="13" fillId="16" borderId="60" xfId="1" applyFont="1" applyFill="1" applyBorder="1" applyAlignment="1" applyProtection="1">
      <alignment horizontal="right"/>
      <protection locked="0"/>
    </xf>
    <xf numFmtId="0" fontId="12" fillId="17" borderId="26" xfId="0" applyFont="1" applyFill="1" applyBorder="1" applyAlignment="1">
      <alignment horizontal="center" wrapText="1"/>
    </xf>
    <xf numFmtId="0" fontId="12" fillId="17" borderId="35" xfId="0" applyFont="1" applyFill="1" applyBorder="1" applyAlignment="1">
      <alignment horizontal="center" wrapText="1"/>
    </xf>
    <xf numFmtId="0" fontId="12" fillId="17" borderId="36" xfId="0" applyFont="1" applyFill="1" applyBorder="1" applyAlignment="1">
      <alignment horizontal="center" wrapText="1"/>
    </xf>
    <xf numFmtId="44" fontId="13" fillId="17" borderId="61" xfId="1" applyFont="1" applyFill="1" applyBorder="1" applyAlignment="1" applyProtection="1">
      <alignment horizontal="right" wrapText="1"/>
      <protection locked="0"/>
    </xf>
    <xf numFmtId="44" fontId="13" fillId="17" borderId="69" xfId="1" applyFont="1" applyFill="1" applyBorder="1" applyAlignment="1" applyProtection="1">
      <alignment horizontal="right" wrapText="1"/>
      <protection locked="0"/>
    </xf>
    <xf numFmtId="44" fontId="13" fillId="17" borderId="54" xfId="1" applyFont="1" applyFill="1" applyBorder="1" applyAlignment="1" applyProtection="1">
      <alignment horizontal="right"/>
      <protection locked="0"/>
    </xf>
    <xf numFmtId="44" fontId="13" fillId="17" borderId="60" xfId="1" applyFont="1" applyFill="1" applyBorder="1" applyAlignment="1" applyProtection="1">
      <alignment horizontal="right"/>
      <protection locked="0"/>
    </xf>
    <xf numFmtId="0" fontId="13" fillId="17" borderId="20" xfId="0" applyNumberFormat="1" applyFont="1" applyFill="1" applyBorder="1" applyAlignment="1" applyProtection="1">
      <alignment horizontal="center"/>
      <protection locked="0"/>
    </xf>
    <xf numFmtId="0" fontId="13" fillId="17" borderId="21" xfId="0" applyNumberFormat="1" applyFont="1" applyFill="1" applyBorder="1" applyAlignment="1" applyProtection="1">
      <alignment horizontal="center"/>
      <protection locked="0"/>
    </xf>
    <xf numFmtId="0" fontId="12" fillId="8" borderId="26" xfId="0" applyFont="1" applyFill="1" applyBorder="1" applyAlignment="1">
      <alignment horizontal="center" wrapText="1"/>
    </xf>
    <xf numFmtId="0" fontId="12" fillId="8" borderId="35" xfId="0" applyFont="1" applyFill="1" applyBorder="1" applyAlignment="1">
      <alignment horizontal="center" wrapText="1"/>
    </xf>
    <xf numFmtId="0" fontId="12" fillId="8" borderId="36" xfId="0" applyFont="1" applyFill="1" applyBorder="1" applyAlignment="1">
      <alignment horizontal="center" wrapText="1"/>
    </xf>
    <xf numFmtId="0" fontId="35" fillId="16" borderId="25" xfId="0" applyFont="1" applyFill="1" applyBorder="1" applyAlignment="1" applyProtection="1">
      <alignment horizontal="center"/>
      <protection locked="0"/>
    </xf>
    <xf numFmtId="0" fontId="35" fillId="16" borderId="60" xfId="0" applyFont="1" applyFill="1" applyBorder="1" applyAlignment="1" applyProtection="1">
      <alignment horizontal="center"/>
      <protection locked="0"/>
    </xf>
    <xf numFmtId="0" fontId="35" fillId="17" borderId="18" xfId="0" applyFont="1" applyFill="1" applyBorder="1" applyAlignment="1" applyProtection="1">
      <alignment horizontal="center"/>
      <protection locked="0"/>
    </xf>
    <xf numFmtId="0" fontId="35" fillId="17" borderId="21" xfId="0" applyFont="1" applyFill="1" applyBorder="1" applyAlignment="1" applyProtection="1">
      <alignment horizontal="center"/>
      <protection locked="0"/>
    </xf>
    <xf numFmtId="0" fontId="29" fillId="0" borderId="0" xfId="0" applyFont="1" applyFill="1" applyBorder="1" applyAlignment="1">
      <alignment horizontal="left" vertical="top" wrapText="1"/>
    </xf>
    <xf numFmtId="0" fontId="47" fillId="0" borderId="0" xfId="0" applyFont="1" applyBorder="1" applyAlignment="1">
      <alignment horizontal="center" wrapText="1"/>
    </xf>
    <xf numFmtId="0" fontId="13" fillId="12" borderId="18" xfId="0" applyFont="1" applyFill="1" applyBorder="1" applyAlignment="1">
      <alignment horizontal="left" wrapText="1"/>
    </xf>
    <xf numFmtId="0" fontId="13" fillId="12" borderId="21" xfId="0" applyFont="1" applyFill="1" applyBorder="1" applyAlignment="1">
      <alignment horizontal="left" wrapText="1"/>
    </xf>
    <xf numFmtId="0" fontId="2" fillId="0" borderId="0" xfId="0" applyFont="1" applyAlignment="1">
      <alignment horizontal="center" vertical="center" wrapText="1"/>
    </xf>
    <xf numFmtId="0" fontId="2" fillId="0" borderId="0" xfId="0" applyFont="1" applyAlignment="1">
      <alignment horizontal="center" vertical="center"/>
    </xf>
    <xf numFmtId="0" fontId="131" fillId="0" borderId="0" xfId="0" applyFont="1" applyBorder="1" applyAlignment="1">
      <alignment horizontal="center"/>
    </xf>
    <xf numFmtId="0" fontId="131" fillId="0" borderId="0" xfId="0" applyFont="1" applyAlignment="1">
      <alignment horizontal="center"/>
    </xf>
    <xf numFmtId="0" fontId="132" fillId="29" borderId="22" xfId="0" applyFont="1" applyFill="1" applyBorder="1" applyAlignment="1">
      <alignment horizontal="center" vertical="center" wrapText="1"/>
    </xf>
    <xf numFmtId="0" fontId="132" fillId="29" borderId="23" xfId="0" applyFont="1" applyFill="1" applyBorder="1" applyAlignment="1">
      <alignment horizontal="center" vertical="center" wrapText="1"/>
    </xf>
    <xf numFmtId="0" fontId="132" fillId="29" borderId="41" xfId="0" applyFont="1" applyFill="1" applyBorder="1" applyAlignment="1">
      <alignment horizontal="center" vertical="center" wrapText="1"/>
    </xf>
    <xf numFmtId="0" fontId="132" fillId="29" borderId="24" xfId="0" applyFont="1" applyFill="1" applyBorder="1" applyAlignment="1">
      <alignment horizontal="center" vertical="center" wrapText="1"/>
    </xf>
    <xf numFmtId="0" fontId="132" fillId="29" borderId="25" xfId="0" applyFont="1" applyFill="1" applyBorder="1" applyAlignment="1">
      <alignment horizontal="center" vertical="center" wrapText="1"/>
    </xf>
    <xf numFmtId="0" fontId="132" fillId="29" borderId="58" xfId="0" applyFont="1" applyFill="1" applyBorder="1" applyAlignment="1">
      <alignment horizontal="center" vertical="center" wrapText="1"/>
    </xf>
    <xf numFmtId="0" fontId="132" fillId="29" borderId="60" xfId="0" applyFont="1" applyFill="1" applyBorder="1" applyAlignment="1">
      <alignment horizontal="center" vertical="center" wrapText="1"/>
    </xf>
    <xf numFmtId="0" fontId="61" fillId="0" borderId="77" xfId="111" applyFill="1" applyBorder="1" applyAlignment="1" applyProtection="1">
      <alignment horizontal="left" vertical="center" wrapText="1"/>
      <protection hidden="1"/>
    </xf>
    <xf numFmtId="0" fontId="61" fillId="0" borderId="76" xfId="111" applyFill="1" applyBorder="1" applyAlignment="1" applyProtection="1">
      <alignment horizontal="left" vertical="center" wrapText="1"/>
      <protection hidden="1"/>
    </xf>
    <xf numFmtId="0" fontId="61" fillId="0" borderId="75" xfId="111" applyFill="1" applyBorder="1" applyAlignment="1" applyProtection="1">
      <alignment horizontal="left" vertical="center" wrapText="1"/>
      <protection hidden="1"/>
    </xf>
    <xf numFmtId="0" fontId="75" fillId="0" borderId="77" xfId="111" applyFont="1" applyFill="1" applyBorder="1" applyAlignment="1" applyProtection="1">
      <alignment horizontal="left" vertical="top" wrapText="1"/>
      <protection hidden="1"/>
    </xf>
    <xf numFmtId="0" fontId="61" fillId="0" borderId="76" xfId="111" applyFill="1" applyBorder="1" applyAlignment="1" applyProtection="1">
      <alignment horizontal="left" vertical="top" wrapText="1"/>
      <protection hidden="1"/>
    </xf>
    <xf numFmtId="0" fontId="61" fillId="0" borderId="75" xfId="111" applyFill="1" applyBorder="1" applyAlignment="1" applyProtection="1">
      <alignment horizontal="left" vertical="top" wrapText="1"/>
      <protection hidden="1"/>
    </xf>
    <xf numFmtId="44" fontId="0" fillId="0" borderId="79" xfId="112" applyFont="1" applyFill="1" applyBorder="1" applyAlignment="1" applyProtection="1">
      <alignment horizontal="left" wrapText="1"/>
      <protection hidden="1"/>
    </xf>
    <xf numFmtId="44" fontId="0" fillId="0" borderId="75" xfId="112" applyFont="1" applyFill="1" applyBorder="1" applyAlignment="1" applyProtection="1">
      <alignment horizontal="left" wrapText="1"/>
      <protection hidden="1"/>
    </xf>
    <xf numFmtId="0" fontId="72" fillId="0" borderId="77" xfId="111" applyFont="1" applyFill="1" applyBorder="1" applyAlignment="1" applyProtection="1">
      <alignment horizontal="left" vertical="top" wrapText="1"/>
      <protection hidden="1"/>
    </xf>
    <xf numFmtId="0" fontId="72" fillId="0" borderId="75" xfId="111" applyFont="1" applyFill="1" applyBorder="1" applyAlignment="1" applyProtection="1">
      <alignment horizontal="left" vertical="top" wrapText="1"/>
      <protection hidden="1"/>
    </xf>
    <xf numFmtId="0" fontId="68" fillId="0" borderId="79" xfId="111" applyFont="1" applyFill="1" applyBorder="1" applyAlignment="1" applyProtection="1">
      <alignment horizontal="left" vertical="top" wrapText="1"/>
      <protection hidden="1"/>
    </xf>
    <xf numFmtId="0" fontId="68" fillId="0" borderId="76" xfId="111" applyFont="1" applyFill="1" applyBorder="1" applyAlignment="1" applyProtection="1">
      <alignment horizontal="left" vertical="top" wrapText="1"/>
      <protection hidden="1"/>
    </xf>
    <xf numFmtId="0" fontId="68" fillId="0" borderId="78" xfId="111" applyFont="1" applyFill="1" applyBorder="1" applyAlignment="1" applyProtection="1">
      <alignment horizontal="left" vertical="top" wrapText="1"/>
      <protection hidden="1"/>
    </xf>
    <xf numFmtId="0" fontId="67" fillId="0" borderId="84" xfId="111" applyFont="1" applyFill="1" applyBorder="1" applyAlignment="1" applyProtection="1">
      <alignment horizontal="left" vertical="top" wrapText="1"/>
      <protection hidden="1"/>
    </xf>
    <xf numFmtId="0" fontId="67" fillId="0" borderId="83" xfId="111" applyFont="1" applyFill="1" applyBorder="1" applyAlignment="1" applyProtection="1">
      <alignment horizontal="left" vertical="top" wrapText="1"/>
      <protection hidden="1"/>
    </xf>
    <xf numFmtId="0" fontId="67" fillId="0" borderId="32" xfId="111" applyFont="1" applyFill="1" applyBorder="1" applyAlignment="1" applyProtection="1">
      <alignment horizontal="left" vertical="top" wrapText="1"/>
      <protection hidden="1"/>
    </xf>
    <xf numFmtId="0" fontId="67" fillId="0" borderId="82" xfId="111" applyFont="1" applyFill="1" applyBorder="1" applyAlignment="1" applyProtection="1">
      <alignment horizontal="left" vertical="top" wrapText="1"/>
      <protection hidden="1"/>
    </xf>
    <xf numFmtId="0" fontId="67" fillId="0" borderId="81" xfId="111" applyFont="1" applyFill="1" applyBorder="1" applyAlignment="1" applyProtection="1">
      <alignment horizontal="left" vertical="top" wrapText="1"/>
      <protection hidden="1"/>
    </xf>
    <xf numFmtId="0" fontId="67" fillId="0" borderId="80" xfId="111" applyFont="1" applyFill="1" applyBorder="1" applyAlignment="1" applyProtection="1">
      <alignment horizontal="left" vertical="top" wrapText="1"/>
      <protection hidden="1"/>
    </xf>
    <xf numFmtId="0" fontId="63" fillId="0" borderId="79" xfId="111" applyFont="1" applyFill="1" applyBorder="1" applyAlignment="1" applyProtection="1">
      <alignment horizontal="left" vertical="top" wrapText="1"/>
      <protection hidden="1"/>
    </xf>
    <xf numFmtId="0" fontId="63" fillId="0" borderId="76" xfId="111" applyFont="1" applyFill="1" applyBorder="1" applyAlignment="1" applyProtection="1">
      <alignment horizontal="left" vertical="top" wrapText="1"/>
      <protection hidden="1"/>
    </xf>
    <xf numFmtId="0" fontId="63" fillId="0" borderId="75" xfId="111" applyFont="1" applyFill="1" applyBorder="1" applyAlignment="1" applyProtection="1">
      <alignment horizontal="left" vertical="top" wrapText="1"/>
      <protection hidden="1"/>
    </xf>
    <xf numFmtId="0" fontId="63" fillId="0" borderId="78" xfId="111" applyFont="1" applyFill="1" applyBorder="1" applyAlignment="1" applyProtection="1">
      <alignment horizontal="left" vertical="top" wrapText="1"/>
      <protection hidden="1"/>
    </xf>
    <xf numFmtId="0" fontId="61" fillId="0" borderId="79" xfId="111" applyFill="1" applyBorder="1" applyAlignment="1" applyProtection="1">
      <alignment horizontal="left" vertical="top" wrapText="1"/>
      <protection hidden="1"/>
    </xf>
    <xf numFmtId="0" fontId="61" fillId="0" borderId="78" xfId="111" applyFill="1" applyBorder="1" applyAlignment="1" applyProtection="1">
      <alignment horizontal="left" vertical="top" wrapText="1"/>
      <protection hidden="1"/>
    </xf>
    <xf numFmtId="0" fontId="61" fillId="0" borderId="93" xfId="111" applyFill="1" applyBorder="1" applyAlignment="1" applyProtection="1">
      <alignment horizontal="left" vertical="top" wrapText="1"/>
      <protection hidden="1"/>
    </xf>
    <xf numFmtId="0" fontId="61" fillId="0" borderId="92" xfId="111" applyFill="1" applyBorder="1" applyAlignment="1" applyProtection="1">
      <alignment horizontal="left" vertical="top" wrapText="1"/>
      <protection hidden="1"/>
    </xf>
    <xf numFmtId="44" fontId="0" fillId="28" borderId="79" xfId="112" applyFont="1" applyFill="1" applyBorder="1" applyAlignment="1" applyProtection="1">
      <alignment horizontal="left" wrapText="1"/>
      <protection locked="0" hidden="1"/>
    </xf>
    <xf numFmtId="44" fontId="0" fillId="28" borderId="75" xfId="112" applyFont="1" applyFill="1" applyBorder="1" applyAlignment="1" applyProtection="1">
      <alignment horizontal="left" wrapText="1"/>
      <protection locked="0" hidden="1"/>
    </xf>
    <xf numFmtId="0" fontId="61" fillId="0" borderId="90" xfId="111" applyFill="1" applyBorder="1" applyAlignment="1" applyProtection="1">
      <alignment horizontal="left" vertical="top" wrapText="1"/>
      <protection hidden="1"/>
    </xf>
    <xf numFmtId="0" fontId="61" fillId="0" borderId="0" xfId="111" applyFill="1" applyBorder="1" applyAlignment="1" applyProtection="1">
      <alignment horizontal="left" vertical="top" wrapText="1"/>
      <protection hidden="1"/>
    </xf>
    <xf numFmtId="0" fontId="61" fillId="0" borderId="82" xfId="111" applyFill="1" applyBorder="1" applyAlignment="1" applyProtection="1">
      <alignment horizontal="left" vertical="top" wrapText="1"/>
      <protection hidden="1"/>
    </xf>
    <xf numFmtId="0" fontId="61" fillId="0" borderId="88" xfId="111" applyFill="1" applyBorder="1" applyAlignment="1" applyProtection="1">
      <alignment horizontal="left" vertical="top" wrapText="1"/>
      <protection hidden="1"/>
    </xf>
    <xf numFmtId="0" fontId="61" fillId="0" borderId="87" xfId="111" applyFill="1" applyBorder="1" applyAlignment="1" applyProtection="1">
      <alignment horizontal="left" vertical="top" wrapText="1"/>
      <protection hidden="1"/>
    </xf>
    <xf numFmtId="0" fontId="61" fillId="0" borderId="80" xfId="111" applyFill="1" applyBorder="1" applyAlignment="1" applyProtection="1">
      <alignment horizontal="left" vertical="top" wrapText="1"/>
      <protection hidden="1"/>
    </xf>
    <xf numFmtId="0" fontId="61" fillId="0" borderId="97" xfId="111" applyFill="1" applyBorder="1" applyAlignment="1" applyProtection="1">
      <alignment horizontal="left" textRotation="90" wrapText="1"/>
      <protection hidden="1"/>
    </xf>
    <xf numFmtId="0" fontId="61" fillId="0" borderId="91" xfId="111" applyFill="1" applyBorder="1" applyAlignment="1" applyProtection="1">
      <alignment horizontal="left" textRotation="90" wrapText="1"/>
      <protection hidden="1"/>
    </xf>
    <xf numFmtId="0" fontId="61" fillId="0" borderId="89" xfId="111" applyFill="1" applyBorder="1" applyAlignment="1" applyProtection="1">
      <alignment horizontal="left" textRotation="90" wrapText="1"/>
      <protection hidden="1"/>
    </xf>
    <xf numFmtId="0" fontId="75" fillId="0" borderId="94" xfId="111" applyFont="1" applyFill="1" applyBorder="1" applyAlignment="1" applyProtection="1">
      <alignment horizontal="left" vertical="top" wrapText="1"/>
      <protection hidden="1"/>
    </xf>
    <xf numFmtId="0" fontId="61" fillId="0" borderId="96" xfId="111" applyFill="1" applyBorder="1" applyAlignment="1" applyProtection="1">
      <alignment horizontal="left" vertical="top" wrapText="1"/>
      <protection hidden="1"/>
    </xf>
    <xf numFmtId="0" fontId="61" fillId="0" borderId="83" xfId="111" applyFill="1" applyBorder="1" applyAlignment="1" applyProtection="1">
      <alignment horizontal="left" vertical="top" wrapText="1"/>
      <protection hidden="1"/>
    </xf>
    <xf numFmtId="0" fontId="75" fillId="0" borderId="90" xfId="111" applyFont="1" applyFill="1" applyBorder="1" applyAlignment="1" applyProtection="1">
      <alignment horizontal="left" vertical="top" wrapText="1"/>
      <protection hidden="1"/>
    </xf>
    <xf numFmtId="44" fontId="0" fillId="28" borderId="88" xfId="112" applyFont="1" applyFill="1" applyBorder="1" applyAlignment="1" applyProtection="1">
      <alignment horizontal="left" wrapText="1"/>
      <protection locked="0" hidden="1"/>
    </xf>
    <xf numFmtId="44" fontId="0" fillId="28" borderId="80" xfId="112" applyFont="1" applyFill="1" applyBorder="1" applyAlignment="1" applyProtection="1">
      <alignment horizontal="left" wrapText="1"/>
      <protection locked="0" hidden="1"/>
    </xf>
    <xf numFmtId="44" fontId="0" fillId="0" borderId="94" xfId="112" applyFont="1" applyFill="1" applyBorder="1" applyAlignment="1" applyProtection="1">
      <alignment horizontal="left" wrapText="1"/>
      <protection hidden="1"/>
    </xf>
    <xf numFmtId="44" fontId="0" fillId="0" borderId="83" xfId="112" applyFont="1" applyFill="1" applyBorder="1" applyAlignment="1" applyProtection="1">
      <alignment horizontal="left" wrapText="1"/>
      <protection hidden="1"/>
    </xf>
    <xf numFmtId="44" fontId="0" fillId="0" borderId="88" xfId="112" applyFont="1" applyFill="1" applyBorder="1" applyAlignment="1" applyProtection="1">
      <alignment horizontal="left" wrapText="1"/>
      <protection hidden="1"/>
    </xf>
    <xf numFmtId="44" fontId="0" fillId="0" borderId="80" xfId="112" applyFont="1" applyFill="1" applyBorder="1" applyAlignment="1" applyProtection="1">
      <alignment horizontal="left" wrapText="1"/>
      <protection hidden="1"/>
    </xf>
    <xf numFmtId="0" fontId="61" fillId="0" borderId="98" xfId="111" applyFill="1" applyBorder="1" applyAlignment="1" applyProtection="1">
      <alignment horizontal="left" vertical="top" wrapText="1"/>
      <protection hidden="1"/>
    </xf>
    <xf numFmtId="0" fontId="78" fillId="0" borderId="97" xfId="111" applyFont="1" applyFill="1" applyBorder="1" applyAlignment="1" applyProtection="1">
      <alignment horizontal="left" textRotation="90" wrapText="1"/>
      <protection hidden="1"/>
    </xf>
    <xf numFmtId="0" fontId="78" fillId="0" borderId="91" xfId="111" applyFont="1" applyFill="1" applyBorder="1" applyAlignment="1" applyProtection="1">
      <alignment horizontal="left" textRotation="90" wrapText="1"/>
      <protection hidden="1"/>
    </xf>
    <xf numFmtId="0" fontId="78" fillId="0" borderId="89" xfId="111" applyFont="1" applyFill="1" applyBorder="1" applyAlignment="1" applyProtection="1">
      <alignment horizontal="left" textRotation="90" wrapText="1"/>
      <protection hidden="1"/>
    </xf>
    <xf numFmtId="0" fontId="61" fillId="25" borderId="99" xfId="111" applyFill="1" applyBorder="1" applyAlignment="1" applyProtection="1">
      <alignment horizontal="left" vertical="top" wrapText="1"/>
      <protection hidden="1"/>
    </xf>
    <xf numFmtId="0" fontId="61" fillId="25" borderId="95" xfId="111" applyFill="1" applyBorder="1" applyAlignment="1" applyProtection="1">
      <alignment horizontal="left" vertical="top" wrapText="1"/>
      <protection hidden="1"/>
    </xf>
    <xf numFmtId="44" fontId="0" fillId="0" borderId="90" xfId="112" applyFont="1" applyFill="1" applyBorder="1" applyAlignment="1" applyProtection="1">
      <alignment horizontal="left" wrapText="1"/>
      <protection hidden="1"/>
    </xf>
    <xf numFmtId="44" fontId="0" fillId="0" borderId="82" xfId="112" applyFont="1" applyFill="1" applyBorder="1" applyAlignment="1" applyProtection="1">
      <alignment horizontal="left" wrapText="1"/>
      <protection hidden="1"/>
    </xf>
    <xf numFmtId="0" fontId="98" fillId="0" borderId="29" xfId="111" applyFont="1" applyFill="1" applyBorder="1" applyAlignment="1" applyProtection="1">
      <alignment horizontal="left" vertical="top" wrapText="1"/>
      <protection hidden="1"/>
    </xf>
    <xf numFmtId="0" fontId="61" fillId="0" borderId="30" xfId="111" applyFill="1" applyBorder="1" applyAlignment="1" applyProtection="1">
      <alignment horizontal="left" vertical="top" wrapText="1"/>
      <protection hidden="1"/>
    </xf>
    <xf numFmtId="0" fontId="61" fillId="0" borderId="107" xfId="111" applyFill="1" applyBorder="1" applyAlignment="1" applyProtection="1">
      <alignment horizontal="left" vertical="top" wrapText="1"/>
      <protection hidden="1"/>
    </xf>
    <xf numFmtId="0" fontId="61" fillId="0" borderId="81" xfId="111" applyFill="1" applyBorder="1" applyAlignment="1" applyProtection="1">
      <alignment horizontal="left" vertical="top" wrapText="1"/>
      <protection hidden="1"/>
    </xf>
    <xf numFmtId="0" fontId="61" fillId="0" borderId="108" xfId="111" applyFill="1" applyBorder="1" applyAlignment="1" applyProtection="1">
      <alignment horizontal="center" vertical="top" wrapText="1"/>
      <protection hidden="1"/>
    </xf>
    <xf numFmtId="0" fontId="61" fillId="0" borderId="30" xfId="111" applyFill="1" applyBorder="1" applyAlignment="1" applyProtection="1">
      <alignment horizontal="center" vertical="top" wrapText="1"/>
      <protection hidden="1"/>
    </xf>
    <xf numFmtId="0" fontId="61" fillId="0" borderId="107" xfId="111" applyFill="1" applyBorder="1" applyAlignment="1" applyProtection="1">
      <alignment horizontal="center" vertical="top" wrapText="1"/>
      <protection hidden="1"/>
    </xf>
    <xf numFmtId="0" fontId="61" fillId="0" borderId="88" xfId="111" applyFill="1" applyBorder="1" applyAlignment="1" applyProtection="1">
      <alignment horizontal="center" vertical="top" wrapText="1"/>
      <protection hidden="1"/>
    </xf>
    <xf numFmtId="0" fontId="61" fillId="0" borderId="87" xfId="111" applyFill="1" applyBorder="1" applyAlignment="1" applyProtection="1">
      <alignment horizontal="center" vertical="top" wrapText="1"/>
      <protection hidden="1"/>
    </xf>
    <xf numFmtId="0" fontId="61" fillId="0" borderId="80" xfId="111" applyFill="1" applyBorder="1" applyAlignment="1" applyProtection="1">
      <alignment horizontal="center" vertical="top" wrapText="1"/>
      <protection hidden="1"/>
    </xf>
    <xf numFmtId="0" fontId="63" fillId="0" borderId="106" xfId="111" applyFont="1" applyFill="1" applyBorder="1" applyAlignment="1" applyProtection="1">
      <alignment horizontal="left" vertical="top" wrapText="1" indent="2"/>
      <protection hidden="1"/>
    </xf>
    <xf numFmtId="0" fontId="63" fillId="0" borderId="105" xfId="111" applyFont="1" applyFill="1" applyBorder="1" applyAlignment="1" applyProtection="1">
      <alignment horizontal="left" vertical="top" wrapText="1" indent="2"/>
      <protection hidden="1"/>
    </xf>
    <xf numFmtId="0" fontId="63" fillId="0" borderId="104" xfId="111" applyFont="1" applyFill="1" applyBorder="1" applyAlignment="1" applyProtection="1">
      <alignment horizontal="left" vertical="top" wrapText="1" indent="2"/>
      <protection hidden="1"/>
    </xf>
    <xf numFmtId="1" fontId="93" fillId="0" borderId="79" xfId="111" applyNumberFormat="1" applyFont="1" applyFill="1" applyBorder="1" applyAlignment="1" applyProtection="1">
      <alignment horizontal="left" vertical="top" indent="2" shrinkToFit="1"/>
      <protection hidden="1"/>
    </xf>
    <xf numFmtId="1" fontId="93" fillId="0" borderId="76" xfId="111" applyNumberFormat="1" applyFont="1" applyFill="1" applyBorder="1" applyAlignment="1" applyProtection="1">
      <alignment horizontal="left" vertical="top" indent="2" shrinkToFit="1"/>
      <protection hidden="1"/>
    </xf>
    <xf numFmtId="1" fontId="93" fillId="0" borderId="78" xfId="111" applyNumberFormat="1" applyFont="1" applyFill="1" applyBorder="1" applyAlignment="1" applyProtection="1">
      <alignment horizontal="left" vertical="top" indent="2" shrinkToFit="1"/>
      <protection hidden="1"/>
    </xf>
    <xf numFmtId="0" fontId="61" fillId="0" borderId="77" xfId="111" applyFill="1" applyBorder="1" applyAlignment="1" applyProtection="1">
      <alignment horizontal="left" vertical="top" wrapText="1"/>
      <protection hidden="1"/>
    </xf>
    <xf numFmtId="0" fontId="83" fillId="0" borderId="94" xfId="111" applyFont="1" applyFill="1" applyBorder="1" applyAlignment="1" applyProtection="1">
      <alignment horizontal="center" vertical="top" wrapText="1"/>
      <protection hidden="1"/>
    </xf>
    <xf numFmtId="0" fontId="83" fillId="0" borderId="83" xfId="111" applyFont="1" applyFill="1" applyBorder="1" applyAlignment="1" applyProtection="1">
      <alignment horizontal="center" vertical="top" wrapText="1"/>
      <protection hidden="1"/>
    </xf>
    <xf numFmtId="0" fontId="83" fillId="0" borderId="90" xfId="111" applyFont="1" applyFill="1" applyBorder="1" applyAlignment="1" applyProtection="1">
      <alignment horizontal="center" vertical="top" wrapText="1"/>
      <protection hidden="1"/>
    </xf>
    <xf numFmtId="0" fontId="83" fillId="0" borderId="82" xfId="111" applyFont="1" applyFill="1" applyBorder="1" applyAlignment="1" applyProtection="1">
      <alignment horizontal="center" vertical="top" wrapText="1"/>
      <protection hidden="1"/>
    </xf>
    <xf numFmtId="0" fontId="83" fillId="0" borderId="88" xfId="111" applyFont="1" applyFill="1" applyBorder="1" applyAlignment="1" applyProtection="1">
      <alignment horizontal="center" vertical="top" wrapText="1"/>
      <protection hidden="1"/>
    </xf>
    <xf numFmtId="0" fontId="83" fillId="0" borderId="80" xfId="111" applyFont="1" applyFill="1" applyBorder="1" applyAlignment="1" applyProtection="1">
      <alignment horizontal="center" vertical="top" wrapText="1"/>
      <protection hidden="1"/>
    </xf>
    <xf numFmtId="0" fontId="71" fillId="0" borderId="79" xfId="111" applyFont="1" applyFill="1" applyBorder="1" applyAlignment="1" applyProtection="1">
      <alignment horizontal="left" vertical="top" wrapText="1"/>
      <protection hidden="1"/>
    </xf>
    <xf numFmtId="0" fontId="71" fillId="0" borderId="76" xfId="111" applyFont="1" applyFill="1" applyBorder="1" applyAlignment="1" applyProtection="1">
      <alignment horizontal="left" vertical="top" wrapText="1"/>
      <protection hidden="1"/>
    </xf>
    <xf numFmtId="0" fontId="71" fillId="0" borderId="78" xfId="111" applyFont="1" applyFill="1" applyBorder="1" applyAlignment="1" applyProtection="1">
      <alignment horizontal="left" vertical="top" wrapText="1"/>
      <protection hidden="1"/>
    </xf>
    <xf numFmtId="0" fontId="61" fillId="0" borderId="84" xfId="111" applyFill="1" applyBorder="1" applyAlignment="1" applyProtection="1">
      <alignment horizontal="left" vertical="top" wrapText="1"/>
      <protection hidden="1"/>
    </xf>
    <xf numFmtId="0" fontId="63" fillId="0" borderId="94" xfId="111" applyFont="1" applyFill="1" applyBorder="1" applyAlignment="1" applyProtection="1">
      <alignment horizontal="left" vertical="top" wrapText="1"/>
      <protection hidden="1"/>
    </xf>
    <xf numFmtId="0" fontId="63" fillId="0" borderId="96" xfId="111" applyFont="1" applyFill="1" applyBorder="1" applyAlignment="1" applyProtection="1">
      <alignment horizontal="left" vertical="top" wrapText="1"/>
      <protection hidden="1"/>
    </xf>
    <xf numFmtId="0" fontId="63" fillId="0" borderId="83" xfId="111" applyFont="1" applyFill="1" applyBorder="1" applyAlignment="1" applyProtection="1">
      <alignment horizontal="left" vertical="top" wrapText="1"/>
      <protection hidden="1"/>
    </xf>
    <xf numFmtId="0" fontId="63" fillId="0" borderId="88" xfId="111" applyFont="1" applyFill="1" applyBorder="1" applyAlignment="1" applyProtection="1">
      <alignment horizontal="left" vertical="top" wrapText="1"/>
      <protection hidden="1"/>
    </xf>
    <xf numFmtId="0" fontId="63" fillId="0" borderId="87" xfId="111" applyFont="1" applyFill="1" applyBorder="1" applyAlignment="1" applyProtection="1">
      <alignment horizontal="left" vertical="top" wrapText="1"/>
      <protection hidden="1"/>
    </xf>
    <xf numFmtId="0" fontId="63" fillId="0" borderId="80" xfId="111" applyFont="1" applyFill="1" applyBorder="1" applyAlignment="1" applyProtection="1">
      <alignment horizontal="left" vertical="top" wrapText="1"/>
      <protection hidden="1"/>
    </xf>
    <xf numFmtId="0" fontId="61" fillId="0" borderId="94" xfId="111" applyFill="1" applyBorder="1" applyAlignment="1" applyProtection="1">
      <alignment horizontal="left" vertical="top" wrapText="1"/>
      <protection hidden="1"/>
    </xf>
    <xf numFmtId="0" fontId="61" fillId="0" borderId="103" xfId="111" applyFill="1" applyBorder="1" applyAlignment="1" applyProtection="1">
      <alignment horizontal="left" vertical="top" wrapText="1"/>
      <protection hidden="1"/>
    </xf>
    <xf numFmtId="0" fontId="63" fillId="0" borderId="88" xfId="111" applyFont="1" applyFill="1" applyBorder="1" applyAlignment="1" applyProtection="1">
      <alignment horizontal="left" vertical="top" wrapText="1" indent="1"/>
      <protection hidden="1"/>
    </xf>
    <xf numFmtId="0" fontId="63" fillId="0" borderId="80" xfId="111" applyFont="1" applyFill="1" applyBorder="1" applyAlignment="1" applyProtection="1">
      <alignment horizontal="left" vertical="top" wrapText="1" indent="1"/>
      <protection hidden="1"/>
    </xf>
    <xf numFmtId="0" fontId="75" fillId="0" borderId="76" xfId="111" applyFont="1" applyFill="1" applyBorder="1" applyAlignment="1">
      <alignment horizontal="left" vertical="top" wrapText="1"/>
    </xf>
    <xf numFmtId="0" fontId="75" fillId="0" borderId="75" xfId="111" applyFont="1" applyFill="1" applyBorder="1" applyAlignment="1">
      <alignment horizontal="left" vertical="top" wrapText="1"/>
    </xf>
    <xf numFmtId="0" fontId="112" fillId="26" borderId="29" xfId="111" applyFont="1" applyFill="1" applyBorder="1" applyAlignment="1">
      <alignment horizontal="left" vertical="center" wrapText="1"/>
    </xf>
    <xf numFmtId="0" fontId="94" fillId="26" borderId="30" xfId="111" applyFont="1" applyFill="1" applyBorder="1" applyAlignment="1">
      <alignment horizontal="left" vertical="center" wrapText="1"/>
    </xf>
    <xf numFmtId="0" fontId="94" fillId="0" borderId="105" xfId="111" applyFont="1" applyFill="1" applyBorder="1" applyAlignment="1">
      <alignment horizontal="left" vertical="center" wrapText="1"/>
    </xf>
    <xf numFmtId="0" fontId="94" fillId="0" borderId="104" xfId="111" applyFont="1" applyFill="1" applyBorder="1" applyAlignment="1">
      <alignment horizontal="left" vertical="center" wrapText="1"/>
    </xf>
    <xf numFmtId="0" fontId="86" fillId="0" borderId="96" xfId="111" applyFont="1" applyFill="1" applyBorder="1" applyAlignment="1">
      <alignment horizontal="center" vertical="top" wrapText="1"/>
    </xf>
    <xf numFmtId="0" fontId="86" fillId="0" borderId="87" xfId="111" applyFont="1" applyFill="1" applyBorder="1" applyAlignment="1">
      <alignment horizontal="center" vertical="top" wrapText="1"/>
    </xf>
    <xf numFmtId="0" fontId="86" fillId="0" borderId="83" xfId="111" applyFont="1" applyFill="1" applyBorder="1" applyAlignment="1">
      <alignment horizontal="left" vertical="top" wrapText="1"/>
    </xf>
    <xf numFmtId="0" fontId="86" fillId="0" borderId="80" xfId="111" applyFont="1" applyFill="1" applyBorder="1" applyAlignment="1">
      <alignment horizontal="left" vertical="top" wrapText="1"/>
    </xf>
    <xf numFmtId="0" fontId="86" fillId="0" borderId="76" xfId="111" applyFont="1" applyFill="1" applyBorder="1" applyAlignment="1">
      <alignment horizontal="left" vertical="top" wrapText="1"/>
    </xf>
    <xf numFmtId="0" fontId="86" fillId="0" borderId="75" xfId="111" applyFont="1" applyFill="1" applyBorder="1" applyAlignment="1">
      <alignment horizontal="left" vertical="top" wrapText="1"/>
    </xf>
    <xf numFmtId="0" fontId="86" fillId="0" borderId="84" xfId="111" applyFont="1" applyFill="1" applyBorder="1" applyAlignment="1">
      <alignment horizontal="left" vertical="top" wrapText="1"/>
    </xf>
    <xf numFmtId="0" fontId="86" fillId="0" borderId="81" xfId="111" applyFont="1" applyFill="1" applyBorder="1" applyAlignment="1">
      <alignment horizontal="left" vertical="top" wrapText="1"/>
    </xf>
    <xf numFmtId="0" fontId="86" fillId="0" borderId="96" xfId="111" applyFont="1" applyFill="1" applyBorder="1" applyAlignment="1">
      <alignment horizontal="left" vertical="top" wrapText="1"/>
    </xf>
    <xf numFmtId="0" fontId="86" fillId="0" borderId="87" xfId="111" applyFont="1" applyFill="1" applyBorder="1" applyAlignment="1">
      <alignment horizontal="left" vertical="top" wrapText="1"/>
    </xf>
    <xf numFmtId="0" fontId="75" fillId="0" borderId="96" xfId="111" applyFont="1" applyFill="1" applyBorder="1" applyAlignment="1">
      <alignment horizontal="left" vertical="top" wrapText="1"/>
    </xf>
    <xf numFmtId="0" fontId="75" fillId="0" borderId="87" xfId="111" applyFont="1" applyFill="1" applyBorder="1" applyAlignment="1">
      <alignment horizontal="left" vertical="top" wrapText="1"/>
    </xf>
    <xf numFmtId="1" fontId="76" fillId="0" borderId="84" xfId="111" applyNumberFormat="1" applyFont="1" applyFill="1" applyBorder="1" applyAlignment="1">
      <alignment horizontal="left" vertical="top" shrinkToFit="1"/>
    </xf>
    <xf numFmtId="1" fontId="76" fillId="0" borderId="81" xfId="111" applyNumberFormat="1" applyFont="1" applyFill="1" applyBorder="1" applyAlignment="1">
      <alignment horizontal="left" vertical="top" shrinkToFit="1"/>
    </xf>
    <xf numFmtId="1" fontId="76" fillId="0" borderId="32" xfId="111" applyNumberFormat="1" applyFont="1" applyFill="1" applyBorder="1" applyAlignment="1">
      <alignment horizontal="left" vertical="top" shrinkToFit="1"/>
    </xf>
    <xf numFmtId="0" fontId="75" fillId="0" borderId="83" xfId="111" applyFont="1" applyFill="1" applyBorder="1" applyAlignment="1">
      <alignment horizontal="left" vertical="top" wrapText="1"/>
    </xf>
    <xf numFmtId="0" fontId="75" fillId="0" borderId="0" xfId="111" applyFont="1" applyFill="1" applyBorder="1" applyAlignment="1">
      <alignment horizontal="left" vertical="top" wrapText="1"/>
    </xf>
    <xf numFmtId="0" fontId="75" fillId="0" borderId="82" xfId="111" applyFont="1" applyFill="1" applyBorder="1" applyAlignment="1">
      <alignment horizontal="left" vertical="top" wrapText="1"/>
    </xf>
    <xf numFmtId="0" fontId="75" fillId="0" borderId="80" xfId="111" applyFont="1" applyFill="1" applyBorder="1" applyAlignment="1">
      <alignment horizontal="left" vertical="top" wrapText="1"/>
    </xf>
    <xf numFmtId="0" fontId="86" fillId="0" borderId="32" xfId="111" applyFont="1" applyFill="1" applyBorder="1" applyAlignment="1">
      <alignment horizontal="left" vertical="top" wrapText="1"/>
    </xf>
    <xf numFmtId="0" fontId="86" fillId="0" borderId="0" xfId="111" applyFont="1" applyFill="1" applyBorder="1" applyAlignment="1">
      <alignment horizontal="left" vertical="top" wrapText="1"/>
    </xf>
    <xf numFmtId="0" fontId="86" fillId="0" borderId="82" xfId="111" applyFont="1" applyFill="1" applyBorder="1" applyAlignment="1">
      <alignment horizontal="left" vertical="top" wrapText="1"/>
    </xf>
    <xf numFmtId="0" fontId="86" fillId="0" borderId="84" xfId="111" applyFont="1" applyFill="1" applyBorder="1" applyAlignment="1">
      <alignment horizontal="left" vertical="top" wrapText="1" indent="1"/>
    </xf>
    <xf numFmtId="0" fontId="86" fillId="0" borderId="96" xfId="111" applyFont="1" applyFill="1" applyBorder="1" applyAlignment="1">
      <alignment horizontal="left" vertical="top" wrapText="1" indent="1"/>
    </xf>
    <xf numFmtId="0" fontId="86" fillId="0" borderId="83" xfId="111" applyFont="1" applyFill="1" applyBorder="1" applyAlignment="1">
      <alignment horizontal="left" vertical="top" wrapText="1" indent="1"/>
    </xf>
    <xf numFmtId="0" fontId="86" fillId="0" borderId="32" xfId="111" applyFont="1" applyFill="1" applyBorder="1" applyAlignment="1">
      <alignment horizontal="left" vertical="top" wrapText="1" indent="1"/>
    </xf>
    <xf numFmtId="0" fontId="86" fillId="0" borderId="0" xfId="111" applyFont="1" applyFill="1" applyBorder="1" applyAlignment="1">
      <alignment horizontal="left" vertical="top" wrapText="1" indent="1"/>
    </xf>
    <xf numFmtId="0" fontId="86" fillId="0" borderId="82" xfId="111" applyFont="1" applyFill="1" applyBorder="1" applyAlignment="1">
      <alignment horizontal="left" vertical="top" wrapText="1" indent="1"/>
    </xf>
    <xf numFmtId="0" fontId="86" fillId="0" borderId="81" xfId="111" applyFont="1" applyFill="1" applyBorder="1" applyAlignment="1">
      <alignment horizontal="left" vertical="top" wrapText="1" indent="1"/>
    </xf>
    <xf numFmtId="0" fontId="86" fillId="0" borderId="87" xfId="111" applyFont="1" applyFill="1" applyBorder="1" applyAlignment="1">
      <alignment horizontal="left" vertical="top" wrapText="1" indent="1"/>
    </xf>
    <xf numFmtId="0" fontId="86" fillId="0" borderId="80" xfId="111" applyFont="1" applyFill="1" applyBorder="1" applyAlignment="1">
      <alignment horizontal="left" vertical="top" wrapText="1" indent="1"/>
    </xf>
    <xf numFmtId="0" fontId="86" fillId="0" borderId="77" xfId="111" applyFont="1" applyFill="1" applyBorder="1" applyAlignment="1">
      <alignment horizontal="left" vertical="top" wrapText="1" indent="1"/>
    </xf>
    <xf numFmtId="0" fontId="86" fillId="0" borderId="76" xfId="111" applyFont="1" applyFill="1" applyBorder="1" applyAlignment="1">
      <alignment horizontal="left" vertical="top" wrapText="1" indent="1"/>
    </xf>
    <xf numFmtId="0" fontId="86" fillId="0" borderId="75" xfId="111" applyFont="1" applyFill="1" applyBorder="1" applyAlignment="1">
      <alignment horizontal="left" vertical="top" wrapText="1" indent="1"/>
    </xf>
    <xf numFmtId="0" fontId="86" fillId="0" borderId="79" xfId="111" applyFont="1" applyFill="1" applyBorder="1" applyAlignment="1">
      <alignment horizontal="left" wrapText="1"/>
    </xf>
    <xf numFmtId="0" fontId="86" fillId="0" borderId="75" xfId="111" applyFont="1" applyFill="1" applyBorder="1" applyAlignment="1">
      <alignment horizontal="left" wrapText="1"/>
    </xf>
    <xf numFmtId="0" fontId="86" fillId="0" borderId="76" xfId="111" applyFont="1" applyFill="1" applyBorder="1" applyAlignment="1">
      <alignment horizontal="left" wrapText="1"/>
    </xf>
    <xf numFmtId="0" fontId="86" fillId="0" borderId="78" xfId="111" applyFont="1" applyFill="1" applyBorder="1" applyAlignment="1">
      <alignment horizontal="left" wrapText="1"/>
    </xf>
    <xf numFmtId="0" fontId="86" fillId="0" borderId="79" xfId="111" applyFont="1" applyFill="1" applyBorder="1" applyAlignment="1">
      <alignment horizontal="left" vertical="top" wrapText="1" indent="1"/>
    </xf>
    <xf numFmtId="0" fontId="86" fillId="0" borderId="79" xfId="111" applyFont="1" applyFill="1" applyBorder="1" applyAlignment="1">
      <alignment horizontal="left" vertical="top" wrapText="1" indent="2"/>
    </xf>
    <xf numFmtId="0" fontId="86" fillId="0" borderId="75" xfId="111" applyFont="1" applyFill="1" applyBorder="1" applyAlignment="1">
      <alignment horizontal="left" vertical="top" wrapText="1" indent="2"/>
    </xf>
    <xf numFmtId="0" fontId="86" fillId="0" borderId="79" xfId="111" applyFont="1" applyFill="1" applyBorder="1" applyAlignment="1">
      <alignment horizontal="left" vertical="top" wrapText="1"/>
    </xf>
    <xf numFmtId="0" fontId="86" fillId="0" borderId="78" xfId="111" applyFont="1" applyFill="1" applyBorder="1" applyAlignment="1">
      <alignment horizontal="left" vertical="top" wrapText="1"/>
    </xf>
    <xf numFmtId="0" fontId="86" fillId="0" borderId="77" xfId="111" applyFont="1" applyFill="1" applyBorder="1" applyAlignment="1">
      <alignment horizontal="left" wrapText="1"/>
    </xf>
    <xf numFmtId="0" fontId="86" fillId="0" borderId="84" xfId="111" applyFont="1" applyFill="1" applyBorder="1" applyAlignment="1">
      <alignment horizontal="left" vertical="top" wrapText="1" indent="2"/>
    </xf>
    <xf numFmtId="0" fontId="86" fillId="0" borderId="96" xfId="111" applyFont="1" applyFill="1" applyBorder="1" applyAlignment="1">
      <alignment horizontal="left" vertical="top" wrapText="1" indent="2"/>
    </xf>
    <xf numFmtId="0" fontId="86" fillId="0" borderId="83" xfId="111" applyFont="1" applyFill="1" applyBorder="1" applyAlignment="1">
      <alignment horizontal="left" vertical="top" wrapText="1" indent="2"/>
    </xf>
    <xf numFmtId="0" fontId="86" fillId="0" borderId="81" xfId="111" applyFont="1" applyFill="1" applyBorder="1" applyAlignment="1">
      <alignment horizontal="left" vertical="top" wrapText="1" indent="2"/>
    </xf>
    <xf numFmtId="0" fontId="86" fillId="0" borderId="87" xfId="111" applyFont="1" applyFill="1" applyBorder="1" applyAlignment="1">
      <alignment horizontal="left" vertical="top" wrapText="1" indent="2"/>
    </xf>
    <xf numFmtId="0" fontId="86" fillId="0" borderId="80" xfId="111" applyFont="1" applyFill="1" applyBorder="1" applyAlignment="1">
      <alignment horizontal="left" vertical="top" wrapText="1" indent="2"/>
    </xf>
    <xf numFmtId="0" fontId="75" fillId="0" borderId="77" xfId="111" applyFont="1" applyFill="1" applyBorder="1" applyAlignment="1">
      <alignment horizontal="left" vertical="top" wrapText="1" indent="1"/>
    </xf>
    <xf numFmtId="49" fontId="98" fillId="0" borderId="84" xfId="111" applyNumberFormat="1" applyFont="1" applyFill="1" applyBorder="1" applyAlignment="1">
      <alignment horizontal="left" vertical="top" wrapText="1" indent="1"/>
    </xf>
    <xf numFmtId="49" fontId="98" fillId="0" borderId="96" xfId="111" applyNumberFormat="1" applyFont="1" applyFill="1" applyBorder="1" applyAlignment="1">
      <alignment horizontal="left" vertical="top" wrapText="1" indent="1"/>
    </xf>
    <xf numFmtId="49" fontId="98" fillId="0" borderId="83" xfId="111" applyNumberFormat="1" applyFont="1" applyFill="1" applyBorder="1" applyAlignment="1">
      <alignment horizontal="left" vertical="top" wrapText="1" indent="1"/>
    </xf>
    <xf numFmtId="49" fontId="98" fillId="0" borderId="32" xfId="111" applyNumberFormat="1" applyFont="1" applyFill="1" applyBorder="1" applyAlignment="1">
      <alignment horizontal="left" vertical="top" wrapText="1" indent="1"/>
    </xf>
    <xf numFmtId="49" fontId="98" fillId="0" borderId="0" xfId="111" applyNumberFormat="1" applyFont="1" applyFill="1" applyBorder="1" applyAlignment="1">
      <alignment horizontal="left" vertical="top" wrapText="1" indent="1"/>
    </xf>
    <xf numFmtId="49" fontId="98" fillId="0" borderId="82" xfId="111" applyNumberFormat="1" applyFont="1" applyFill="1" applyBorder="1" applyAlignment="1">
      <alignment horizontal="left" vertical="top" wrapText="1" indent="1"/>
    </xf>
    <xf numFmtId="49" fontId="98" fillId="0" borderId="81" xfId="111" applyNumberFormat="1" applyFont="1" applyFill="1" applyBorder="1" applyAlignment="1">
      <alignment horizontal="left" vertical="top" wrapText="1" indent="1"/>
    </xf>
    <xf numFmtId="49" fontId="98" fillId="0" borderId="87" xfId="111" applyNumberFormat="1" applyFont="1" applyFill="1" applyBorder="1" applyAlignment="1">
      <alignment horizontal="left" vertical="top" wrapText="1" indent="1"/>
    </xf>
    <xf numFmtId="49" fontId="98" fillId="0" borderId="80" xfId="111" applyNumberFormat="1" applyFont="1" applyFill="1" applyBorder="1" applyAlignment="1">
      <alignment horizontal="left" vertical="top" wrapText="1" indent="1"/>
    </xf>
    <xf numFmtId="0" fontId="86" fillId="0" borderId="77" xfId="111" applyFont="1" applyFill="1" applyBorder="1" applyAlignment="1">
      <alignment horizontal="left" vertical="top" wrapText="1" indent="12"/>
    </xf>
    <xf numFmtId="0" fontId="86" fillId="0" borderId="75" xfId="111" applyFont="1" applyFill="1" applyBorder="1" applyAlignment="1">
      <alignment horizontal="left" vertical="top" wrapText="1" indent="12"/>
    </xf>
    <xf numFmtId="0" fontId="86" fillId="0" borderId="78" xfId="111" applyFont="1" applyFill="1" applyBorder="1" applyAlignment="1">
      <alignment horizontal="left" vertical="top" wrapText="1" indent="1"/>
    </xf>
    <xf numFmtId="0" fontId="101" fillId="0" borderId="97" xfId="111" applyFont="1" applyFill="1" applyBorder="1" applyAlignment="1">
      <alignment horizontal="left" textRotation="90" wrapText="1"/>
    </xf>
    <xf numFmtId="0" fontId="101" fillId="0" borderId="91" xfId="111" applyFont="1" applyFill="1" applyBorder="1" applyAlignment="1">
      <alignment horizontal="left" textRotation="90" wrapText="1"/>
    </xf>
    <xf numFmtId="0" fontId="101" fillId="0" borderId="89" xfId="111" applyFont="1" applyFill="1" applyBorder="1" applyAlignment="1">
      <alignment horizontal="left" textRotation="90" wrapText="1"/>
    </xf>
    <xf numFmtId="0" fontId="86" fillId="0" borderId="94" xfId="111" applyFont="1" applyFill="1" applyBorder="1" applyAlignment="1">
      <alignment horizontal="left" vertical="top" wrapText="1" indent="1"/>
    </xf>
    <xf numFmtId="0" fontId="61" fillId="0" borderId="96" xfId="111" applyFont="1" applyFill="1" applyBorder="1" applyAlignment="1">
      <alignment horizontal="left" vertical="top" wrapText="1" indent="1"/>
    </xf>
    <xf numFmtId="0" fontId="61" fillId="0" borderId="83" xfId="111" applyFont="1" applyFill="1" applyBorder="1" applyAlignment="1">
      <alignment horizontal="left" vertical="top" wrapText="1" indent="1"/>
    </xf>
    <xf numFmtId="0" fontId="61" fillId="0" borderId="90" xfId="111" applyFont="1" applyFill="1" applyBorder="1" applyAlignment="1">
      <alignment horizontal="left" vertical="top" wrapText="1" indent="1"/>
    </xf>
    <xf numFmtId="0" fontId="61" fillId="0" borderId="0" xfId="111" applyFont="1" applyFill="1" applyBorder="1" applyAlignment="1">
      <alignment horizontal="left" vertical="top" wrapText="1" indent="1"/>
    </xf>
    <xf numFmtId="0" fontId="61" fillId="0" borderId="82" xfId="111" applyFont="1" applyFill="1" applyBorder="1" applyAlignment="1">
      <alignment horizontal="left" vertical="top" wrapText="1" indent="1"/>
    </xf>
    <xf numFmtId="0" fontId="61" fillId="0" borderId="88" xfId="111" applyFont="1" applyFill="1" applyBorder="1" applyAlignment="1">
      <alignment horizontal="left" vertical="top" wrapText="1" indent="1"/>
    </xf>
    <xf numFmtId="0" fontId="61" fillId="0" borderId="87" xfId="111" applyFont="1" applyFill="1" applyBorder="1" applyAlignment="1">
      <alignment horizontal="left" vertical="top" wrapText="1" indent="1"/>
    </xf>
    <xf numFmtId="0" fontId="61" fillId="0" borderId="80" xfId="111" applyFont="1" applyFill="1" applyBorder="1" applyAlignment="1">
      <alignment horizontal="left" vertical="top" wrapText="1" indent="1"/>
    </xf>
    <xf numFmtId="0" fontId="61" fillId="0" borderId="90" xfId="111" applyFont="1" applyFill="1" applyBorder="1" applyAlignment="1">
      <alignment horizontal="left" vertical="top" wrapText="1" indent="9"/>
    </xf>
    <xf numFmtId="0" fontId="61" fillId="0" borderId="0" xfId="111" applyFont="1" applyFill="1" applyBorder="1" applyAlignment="1">
      <alignment horizontal="left" vertical="top" wrapText="1" indent="9"/>
    </xf>
    <xf numFmtId="0" fontId="61" fillId="0" borderId="82" xfId="111" applyFont="1" applyFill="1" applyBorder="1" applyAlignment="1">
      <alignment horizontal="left" vertical="top" wrapText="1" indent="9"/>
    </xf>
    <xf numFmtId="0" fontId="86" fillId="0" borderId="90" xfId="111" applyFont="1" applyFill="1" applyBorder="1" applyAlignment="1">
      <alignment horizontal="left" vertical="top" wrapText="1" indent="1"/>
    </xf>
    <xf numFmtId="0" fontId="61" fillId="25" borderId="99" xfId="111" applyFont="1" applyFill="1" applyBorder="1" applyAlignment="1">
      <alignment horizontal="left" vertical="top" wrapText="1"/>
    </xf>
    <xf numFmtId="0" fontId="61" fillId="25" borderId="115" xfId="111" applyFont="1" applyFill="1" applyBorder="1" applyAlignment="1">
      <alignment horizontal="left" vertical="top" wrapText="1"/>
    </xf>
    <xf numFmtId="0" fontId="86" fillId="0" borderId="79" xfId="111" applyFont="1" applyFill="1" applyBorder="1" applyAlignment="1">
      <alignment horizontal="center" vertical="center" wrapText="1"/>
    </xf>
    <xf numFmtId="0" fontId="86" fillId="0" borderId="75" xfId="111" applyFont="1" applyFill="1" applyBorder="1" applyAlignment="1">
      <alignment horizontal="center" vertical="center" wrapText="1"/>
    </xf>
    <xf numFmtId="0" fontId="86" fillId="0" borderId="76" xfId="111" applyFont="1" applyFill="1" applyBorder="1" applyAlignment="1">
      <alignment horizontal="center" vertical="center" wrapText="1"/>
    </xf>
    <xf numFmtId="0" fontId="86" fillId="0" borderId="94" xfId="111" applyFont="1" applyFill="1" applyBorder="1" applyAlignment="1">
      <alignment horizontal="left" vertical="top" wrapText="1"/>
    </xf>
    <xf numFmtId="0" fontId="61" fillId="0" borderId="96" xfId="111" applyFont="1" applyFill="1" applyBorder="1" applyAlignment="1">
      <alignment horizontal="left" vertical="top" wrapText="1"/>
    </xf>
    <xf numFmtId="0" fontId="61" fillId="0" borderId="83" xfId="111" applyFont="1" applyFill="1" applyBorder="1" applyAlignment="1">
      <alignment horizontal="left" vertical="top" wrapText="1"/>
    </xf>
    <xf numFmtId="0" fontId="61" fillId="0" borderId="90" xfId="111" applyFont="1" applyFill="1" applyBorder="1" applyAlignment="1">
      <alignment horizontal="left" vertical="top" wrapText="1"/>
    </xf>
    <xf numFmtId="0" fontId="61" fillId="0" borderId="0" xfId="111" applyFont="1" applyFill="1" applyBorder="1" applyAlignment="1">
      <alignment horizontal="left" vertical="top" wrapText="1"/>
    </xf>
    <xf numFmtId="0" fontId="61" fillId="0" borderId="82" xfId="111" applyFont="1" applyFill="1" applyBorder="1" applyAlignment="1">
      <alignment horizontal="left" vertical="top" wrapText="1"/>
    </xf>
    <xf numFmtId="0" fontId="61" fillId="0" borderId="88" xfId="111" applyFont="1" applyFill="1" applyBorder="1" applyAlignment="1">
      <alignment horizontal="left" vertical="top" wrapText="1"/>
    </xf>
    <xf numFmtId="0" fontId="61" fillId="0" borderId="87" xfId="111" applyFont="1" applyFill="1" applyBorder="1" applyAlignment="1">
      <alignment horizontal="left" vertical="top" wrapText="1"/>
    </xf>
    <xf numFmtId="0" fontId="61" fillId="0" borderId="80" xfId="111" applyFont="1" applyFill="1" applyBorder="1" applyAlignment="1">
      <alignment horizontal="left" vertical="top" wrapText="1"/>
    </xf>
    <xf numFmtId="0" fontId="101" fillId="0" borderId="105" xfId="111" applyFont="1" applyFill="1" applyBorder="1" applyAlignment="1">
      <alignment horizontal="left" vertical="top" wrapText="1"/>
    </xf>
    <xf numFmtId="0" fontId="101" fillId="0" borderId="116" xfId="111" applyFont="1" applyFill="1" applyBorder="1" applyAlignment="1">
      <alignment horizontal="left" vertical="top" wrapText="1"/>
    </xf>
    <xf numFmtId="0" fontId="86" fillId="0" borderId="110" xfId="111" applyFont="1" applyFill="1" applyBorder="1" applyAlignment="1">
      <alignment horizontal="left" wrapText="1"/>
    </xf>
    <xf numFmtId="0" fontId="86" fillId="0" borderId="112" xfId="111" applyFont="1" applyFill="1" applyBorder="1" applyAlignment="1">
      <alignment horizontal="left" wrapText="1"/>
    </xf>
    <xf numFmtId="0" fontId="86" fillId="0" borderId="111" xfId="111" applyFont="1" applyFill="1" applyBorder="1" applyAlignment="1">
      <alignment horizontal="left" wrapText="1"/>
    </xf>
    <xf numFmtId="0" fontId="98" fillId="0" borderId="32" xfId="111" applyFont="1" applyFill="1" applyBorder="1" applyAlignment="1">
      <alignment vertical="top" wrapText="1"/>
    </xf>
    <xf numFmtId="0" fontId="98" fillId="0" borderId="0" xfId="111" applyFont="1" applyFill="1" applyBorder="1" applyAlignment="1">
      <alignment vertical="top" wrapText="1"/>
    </xf>
    <xf numFmtId="0" fontId="98" fillId="0" borderId="82" xfId="111" applyFont="1" applyFill="1" applyBorder="1" applyAlignment="1">
      <alignment vertical="top" wrapText="1"/>
    </xf>
    <xf numFmtId="44" fontId="86" fillId="0" borderId="88" xfId="111" applyNumberFormat="1" applyFont="1" applyFill="1" applyBorder="1" applyAlignment="1">
      <alignment horizontal="left" wrapText="1"/>
    </xf>
    <xf numFmtId="0" fontId="86" fillId="0" borderId="87" xfId="111" applyFont="1" applyFill="1" applyBorder="1" applyAlignment="1">
      <alignment horizontal="left" wrapText="1"/>
    </xf>
    <xf numFmtId="0" fontId="86" fillId="0" borderId="80" xfId="111" applyFont="1" applyFill="1" applyBorder="1" applyAlignment="1">
      <alignment horizontal="left" wrapText="1"/>
    </xf>
    <xf numFmtId="44" fontId="0" fillId="0" borderId="99" xfId="112" applyFont="1" applyFill="1" applyBorder="1" applyAlignment="1">
      <alignment horizontal="left" wrapText="1"/>
    </xf>
    <xf numFmtId="44" fontId="0" fillId="0" borderId="115" xfId="112" applyFont="1" applyFill="1" applyBorder="1" applyAlignment="1">
      <alignment horizontal="left" wrapText="1"/>
    </xf>
    <xf numFmtId="44" fontId="0" fillId="0" borderId="95" xfId="112" applyFont="1" applyFill="1" applyBorder="1" applyAlignment="1">
      <alignment horizontal="left" wrapText="1"/>
    </xf>
    <xf numFmtId="0" fontId="61" fillId="0" borderId="93" xfId="111" applyFont="1" applyFill="1" applyBorder="1" applyAlignment="1">
      <alignment horizontal="left" vertical="top" wrapText="1"/>
    </xf>
    <xf numFmtId="0" fontId="61" fillId="0" borderId="98" xfId="111" applyFont="1" applyFill="1" applyBorder="1" applyAlignment="1">
      <alignment horizontal="left" vertical="top" wrapText="1"/>
    </xf>
    <xf numFmtId="0" fontId="61" fillId="0" borderId="92" xfId="111" applyFont="1" applyFill="1" applyBorder="1" applyAlignment="1">
      <alignment horizontal="left" vertical="top" wrapText="1"/>
    </xf>
    <xf numFmtId="0" fontId="86" fillId="0" borderId="109" xfId="111" applyFont="1" applyFill="1" applyBorder="1" applyAlignment="1">
      <alignment horizontal="left" wrapText="1"/>
    </xf>
    <xf numFmtId="0" fontId="86" fillId="0" borderId="78" xfId="111" applyFont="1" applyFill="1" applyBorder="1" applyAlignment="1">
      <alignment horizontal="center" vertical="center" wrapText="1"/>
    </xf>
    <xf numFmtId="0" fontId="101" fillId="26" borderId="117" xfId="111" applyFont="1" applyFill="1" applyBorder="1" applyAlignment="1">
      <alignment horizontal="left" vertical="top" wrapText="1"/>
    </xf>
    <xf numFmtId="0" fontId="101" fillId="26" borderId="105" xfId="111" applyFont="1" applyFill="1" applyBorder="1" applyAlignment="1">
      <alignment horizontal="left" vertical="top" wrapText="1"/>
    </xf>
    <xf numFmtId="0" fontId="101" fillId="0" borderId="106" xfId="111" applyFont="1" applyFill="1" applyBorder="1" applyAlignment="1">
      <alignment horizontal="left" vertical="top" wrapText="1" indent="4"/>
    </xf>
    <xf numFmtId="0" fontId="101" fillId="0" borderId="105" xfId="111" applyFont="1" applyFill="1" applyBorder="1" applyAlignment="1">
      <alignment horizontal="left" vertical="top" wrapText="1" indent="4"/>
    </xf>
    <xf numFmtId="0" fontId="101" fillId="0" borderId="104" xfId="111" applyFont="1" applyFill="1" applyBorder="1" applyAlignment="1">
      <alignment horizontal="left" vertical="top" wrapText="1" indent="4"/>
    </xf>
    <xf numFmtId="0" fontId="80" fillId="0" borderId="79" xfId="111" applyFont="1" applyFill="1" applyBorder="1" applyAlignment="1">
      <alignment horizontal="center" vertical="top" wrapText="1"/>
    </xf>
    <xf numFmtId="0" fontId="80" fillId="0" borderId="76" xfId="111" applyFont="1" applyFill="1" applyBorder="1" applyAlignment="1">
      <alignment horizontal="center" vertical="top" wrapText="1"/>
    </xf>
    <xf numFmtId="0" fontId="80" fillId="0" borderId="78" xfId="111" applyFont="1" applyFill="1" applyBorder="1" applyAlignment="1">
      <alignment horizontal="center" vertical="top" wrapText="1"/>
    </xf>
    <xf numFmtId="0" fontId="80" fillId="0" borderId="75" xfId="111" applyFont="1" applyFill="1" applyBorder="1" applyAlignment="1">
      <alignment horizontal="center" vertical="top" wrapText="1"/>
    </xf>
    <xf numFmtId="44" fontId="86" fillId="0" borderId="79" xfId="111" applyNumberFormat="1" applyFont="1" applyFill="1" applyBorder="1" applyAlignment="1">
      <alignment horizontal="left" wrapText="1"/>
    </xf>
    <xf numFmtId="44" fontId="86" fillId="0" borderId="76" xfId="111" applyNumberFormat="1" applyFont="1" applyFill="1" applyBorder="1" applyAlignment="1">
      <alignment horizontal="left" wrapText="1"/>
    </xf>
    <xf numFmtId="44" fontId="86" fillId="0" borderId="78" xfId="111" applyNumberFormat="1" applyFont="1" applyFill="1" applyBorder="1" applyAlignment="1">
      <alignment horizontal="left" wrapText="1"/>
    </xf>
    <xf numFmtId="44" fontId="86" fillId="0" borderId="75" xfId="111" applyNumberFormat="1" applyFont="1" applyFill="1" applyBorder="1" applyAlignment="1">
      <alignment horizontal="left" wrapText="1"/>
    </xf>
    <xf numFmtId="0" fontId="78" fillId="0" borderId="117" xfId="111" applyFont="1" applyFill="1" applyBorder="1" applyAlignment="1">
      <alignment horizontal="left" vertical="top" wrapText="1"/>
    </xf>
    <xf numFmtId="0" fontId="78" fillId="0" borderId="105" xfId="111" applyFont="1" applyFill="1" applyBorder="1" applyAlignment="1">
      <alignment horizontal="left" vertical="top" wrapText="1"/>
    </xf>
    <xf numFmtId="0" fontId="78" fillId="0" borderId="116" xfId="111" applyFont="1" applyFill="1" applyBorder="1" applyAlignment="1">
      <alignment horizontal="left" vertical="top" wrapText="1"/>
    </xf>
    <xf numFmtId="44" fontId="86" fillId="27" borderId="94" xfId="111" applyNumberFormat="1" applyFont="1" applyFill="1" applyBorder="1" applyAlignment="1">
      <alignment horizontal="left" vertical="top" wrapText="1"/>
    </xf>
    <xf numFmtId="44" fontId="86" fillId="27" borderId="96" xfId="111" applyNumberFormat="1" applyFont="1" applyFill="1" applyBorder="1" applyAlignment="1">
      <alignment horizontal="left" vertical="top" wrapText="1"/>
    </xf>
    <xf numFmtId="44" fontId="86" fillId="27" borderId="83" xfId="111" applyNumberFormat="1" applyFont="1" applyFill="1" applyBorder="1" applyAlignment="1">
      <alignment horizontal="left" vertical="top" wrapText="1"/>
    </xf>
    <xf numFmtId="44" fontId="86" fillId="27" borderId="90" xfId="111" applyNumberFormat="1" applyFont="1" applyFill="1" applyBorder="1" applyAlignment="1">
      <alignment horizontal="left" vertical="top" wrapText="1"/>
    </xf>
    <xf numFmtId="44" fontId="86" fillId="27" borderId="0" xfId="111" applyNumberFormat="1" applyFont="1" applyFill="1" applyBorder="1" applyAlignment="1">
      <alignment horizontal="left" vertical="top" wrapText="1"/>
    </xf>
    <xf numFmtId="44" fontId="86" fillId="27" borderId="82" xfId="111" applyNumberFormat="1" applyFont="1" applyFill="1" applyBorder="1" applyAlignment="1">
      <alignment horizontal="left" vertical="top" wrapText="1"/>
    </xf>
    <xf numFmtId="44" fontId="86" fillId="0" borderId="87" xfId="111" applyNumberFormat="1" applyFont="1" applyFill="1" applyBorder="1" applyAlignment="1">
      <alignment horizontal="left" wrapText="1"/>
    </xf>
    <xf numFmtId="44" fontId="86" fillId="0" borderId="121" xfId="111" applyNumberFormat="1" applyFont="1" applyFill="1" applyBorder="1" applyAlignment="1">
      <alignment horizontal="left" wrapText="1"/>
    </xf>
    <xf numFmtId="0" fontId="86" fillId="0" borderId="96" xfId="111" applyFont="1" applyFill="1" applyBorder="1" applyAlignment="1">
      <alignment horizontal="left" wrapText="1"/>
    </xf>
    <xf numFmtId="0" fontId="76" fillId="0" borderId="96" xfId="111" applyFont="1" applyFill="1" applyBorder="1" applyAlignment="1">
      <alignment horizontal="center" vertical="top" wrapText="1"/>
    </xf>
    <xf numFmtId="44" fontId="86" fillId="27" borderId="94" xfId="111" applyNumberFormat="1" applyFont="1" applyFill="1" applyBorder="1" applyAlignment="1">
      <alignment horizontal="left" wrapText="1"/>
    </xf>
    <xf numFmtId="44" fontId="86" fillId="27" borderId="96" xfId="111" applyNumberFormat="1" applyFont="1" applyFill="1" applyBorder="1" applyAlignment="1">
      <alignment horizontal="left" wrapText="1"/>
    </xf>
    <xf numFmtId="44" fontId="86" fillId="27" borderId="103" xfId="111" applyNumberFormat="1" applyFont="1" applyFill="1" applyBorder="1" applyAlignment="1">
      <alignment horizontal="left" wrapText="1"/>
    </xf>
    <xf numFmtId="44" fontId="86" fillId="0" borderId="80" xfId="111" applyNumberFormat="1" applyFont="1" applyFill="1" applyBorder="1" applyAlignment="1">
      <alignment horizontal="left" wrapText="1"/>
    </xf>
    <xf numFmtId="44" fontId="86" fillId="27" borderId="83" xfId="111" applyNumberFormat="1" applyFont="1" applyFill="1" applyBorder="1" applyAlignment="1">
      <alignment horizontal="left" wrapText="1"/>
    </xf>
    <xf numFmtId="0" fontId="100" fillId="0" borderId="106" xfId="111" applyFont="1" applyFill="1" applyBorder="1" applyAlignment="1">
      <alignment horizontal="left" vertical="top" wrapText="1" indent="6"/>
    </xf>
    <xf numFmtId="0" fontId="100" fillId="0" borderId="105" xfId="111" applyFont="1" applyFill="1" applyBorder="1" applyAlignment="1">
      <alignment horizontal="left" vertical="top" wrapText="1" indent="6"/>
    </xf>
    <xf numFmtId="0" fontId="100" fillId="0" borderId="104" xfId="111" applyFont="1" applyFill="1" applyBorder="1" applyAlignment="1">
      <alignment horizontal="left" vertical="top" wrapText="1" indent="6"/>
    </xf>
    <xf numFmtId="0" fontId="100" fillId="0" borderId="106" xfId="111" applyFont="1" applyFill="1" applyBorder="1" applyAlignment="1">
      <alignment horizontal="left" vertical="top" wrapText="1" indent="5"/>
    </xf>
    <xf numFmtId="0" fontId="100" fillId="0" borderId="105" xfId="111" applyFont="1" applyFill="1" applyBorder="1" applyAlignment="1">
      <alignment horizontal="left" vertical="top" wrapText="1" indent="5"/>
    </xf>
    <xf numFmtId="0" fontId="100" fillId="0" borderId="116" xfId="111" applyFont="1" applyFill="1" applyBorder="1" applyAlignment="1">
      <alignment horizontal="left" vertical="top" wrapText="1" indent="5"/>
    </xf>
    <xf numFmtId="0" fontId="80" fillId="0" borderId="76" xfId="111" applyFont="1" applyFill="1" applyBorder="1" applyAlignment="1">
      <alignment horizontal="left" vertical="top" wrapText="1"/>
    </xf>
    <xf numFmtId="0" fontId="80" fillId="0" borderId="75" xfId="111" applyFont="1" applyFill="1" applyBorder="1" applyAlignment="1">
      <alignment horizontal="left" vertical="top" wrapText="1"/>
    </xf>
    <xf numFmtId="44" fontId="86" fillId="27" borderId="120" xfId="111" applyNumberFormat="1" applyFont="1" applyFill="1" applyBorder="1" applyAlignment="1">
      <alignment horizontal="left" vertical="top" wrapText="1"/>
    </xf>
    <xf numFmtId="44" fontId="86" fillId="27" borderId="28" xfId="111" applyNumberFormat="1" applyFont="1" applyFill="1" applyBorder="1" applyAlignment="1">
      <alignment horizontal="left" vertical="top" wrapText="1"/>
    </xf>
    <xf numFmtId="44" fontId="86" fillId="27" borderId="114" xfId="111" applyNumberFormat="1" applyFont="1" applyFill="1" applyBorder="1" applyAlignment="1">
      <alignment horizontal="left" vertical="top" wrapText="1"/>
    </xf>
    <xf numFmtId="0" fontId="84" fillId="0" borderId="0" xfId="111" applyFont="1" applyFill="1" applyBorder="1" applyAlignment="1">
      <alignment horizontal="left" vertical="top" wrapText="1"/>
    </xf>
    <xf numFmtId="0" fontId="84" fillId="0" borderId="82" xfId="111" applyFont="1" applyFill="1" applyBorder="1" applyAlignment="1">
      <alignment horizontal="left" vertical="top" wrapText="1"/>
    </xf>
    <xf numFmtId="0" fontId="100" fillId="0" borderId="0" xfId="111" applyFont="1" applyFill="1" applyBorder="1" applyAlignment="1">
      <alignment horizontal="left" vertical="top" wrapText="1"/>
    </xf>
    <xf numFmtId="0" fontId="100" fillId="0" borderId="82" xfId="111" applyFont="1" applyFill="1" applyBorder="1" applyAlignment="1">
      <alignment horizontal="left" vertical="top" wrapText="1"/>
    </xf>
    <xf numFmtId="0" fontId="86" fillId="0" borderId="0" xfId="111" applyFont="1" applyFill="1" applyBorder="1" applyAlignment="1">
      <alignment horizontal="left" wrapText="1"/>
    </xf>
    <xf numFmtId="0" fontId="86" fillId="0" borderId="82" xfId="111" applyFont="1" applyFill="1" applyBorder="1" applyAlignment="1">
      <alignment horizontal="left" wrapText="1"/>
    </xf>
    <xf numFmtId="0" fontId="76" fillId="0" borderId="0" xfId="111" applyFont="1" applyFill="1" applyBorder="1" applyAlignment="1">
      <alignment horizontal="left" vertical="top" wrapText="1" indent="5"/>
    </xf>
    <xf numFmtId="44" fontId="86" fillId="0" borderId="110" xfId="111" applyNumberFormat="1" applyFont="1" applyFill="1" applyBorder="1" applyAlignment="1">
      <alignment horizontal="left" vertical="center" wrapText="1"/>
    </xf>
    <xf numFmtId="44" fontId="86" fillId="0" borderId="112" xfId="111" applyNumberFormat="1" applyFont="1" applyFill="1" applyBorder="1" applyAlignment="1">
      <alignment horizontal="left" vertical="center" wrapText="1"/>
    </xf>
    <xf numFmtId="44" fontId="86" fillId="0" borderId="109" xfId="111" applyNumberFormat="1" applyFont="1" applyFill="1" applyBorder="1" applyAlignment="1">
      <alignment horizontal="left" vertical="center" wrapText="1"/>
    </xf>
    <xf numFmtId="44" fontId="86" fillId="0" borderId="111" xfId="111" applyNumberFormat="1" applyFont="1" applyFill="1" applyBorder="1" applyAlignment="1">
      <alignment horizontal="left" vertical="center" wrapText="1"/>
    </xf>
    <xf numFmtId="0" fontId="75" fillId="0" borderId="28" xfId="111" applyFont="1" applyFill="1" applyBorder="1" applyAlignment="1">
      <alignment horizontal="left" vertical="top" wrapText="1"/>
    </xf>
    <xf numFmtId="0" fontId="75" fillId="0" borderId="114" xfId="111" applyFont="1" applyFill="1" applyBorder="1" applyAlignment="1">
      <alignment horizontal="left" vertical="top" wrapText="1"/>
    </xf>
    <xf numFmtId="44" fontId="86" fillId="0" borderId="94" xfId="112" applyFont="1" applyFill="1" applyBorder="1" applyAlignment="1">
      <alignment horizontal="left" vertical="top" wrapText="1"/>
    </xf>
    <xf numFmtId="44" fontId="86" fillId="0" borderId="103" xfId="112" applyFont="1" applyFill="1" applyBorder="1" applyAlignment="1">
      <alignment horizontal="left" vertical="top" wrapText="1"/>
    </xf>
    <xf numFmtId="44" fontId="86" fillId="0" borderId="120" xfId="112" applyFont="1" applyFill="1" applyBorder="1" applyAlignment="1">
      <alignment horizontal="left" vertical="top" wrapText="1"/>
    </xf>
    <xf numFmtId="44" fontId="86" fillId="0" borderId="34" xfId="112" applyFont="1" applyFill="1" applyBorder="1" applyAlignment="1">
      <alignment horizontal="left" vertical="top" wrapText="1"/>
    </xf>
    <xf numFmtId="44" fontId="86" fillId="0" borderId="110" xfId="112" applyFont="1" applyFill="1" applyBorder="1" applyAlignment="1">
      <alignment horizontal="left" wrapText="1"/>
    </xf>
    <xf numFmtId="44" fontId="86" fillId="0" borderId="112" xfId="112" applyFont="1" applyFill="1" applyBorder="1" applyAlignment="1">
      <alignment horizontal="left" wrapText="1"/>
    </xf>
    <xf numFmtId="44" fontId="86" fillId="0" borderId="111" xfId="112" applyFont="1" applyFill="1" applyBorder="1" applyAlignment="1">
      <alignment horizontal="left" wrapText="1"/>
    </xf>
    <xf numFmtId="0" fontId="86" fillId="0" borderId="33" xfId="111" applyFont="1" applyFill="1" applyBorder="1" applyAlignment="1">
      <alignment horizontal="left" vertical="top" wrapText="1" indent="1"/>
    </xf>
    <xf numFmtId="0" fontId="86" fillId="0" borderId="28" xfId="111" applyFont="1" applyFill="1" applyBorder="1" applyAlignment="1">
      <alignment horizontal="left" vertical="top" wrapText="1" indent="1"/>
    </xf>
    <xf numFmtId="0" fontId="86" fillId="0" borderId="114" xfId="111" applyFont="1" applyFill="1" applyBorder="1" applyAlignment="1">
      <alignment horizontal="left" vertical="top" wrapText="1" indent="1"/>
    </xf>
    <xf numFmtId="44" fontId="86" fillId="0" borderId="79" xfId="112" applyFont="1" applyFill="1" applyBorder="1" applyAlignment="1">
      <alignment horizontal="left" wrapText="1"/>
    </xf>
    <xf numFmtId="44" fontId="86" fillId="0" borderId="76" xfId="112" applyFont="1" applyFill="1" applyBorder="1" applyAlignment="1">
      <alignment horizontal="left" wrapText="1"/>
    </xf>
    <xf numFmtId="44" fontId="86" fillId="0" borderId="75" xfId="112" applyFont="1" applyFill="1" applyBorder="1" applyAlignment="1">
      <alignment horizontal="left" wrapText="1"/>
    </xf>
    <xf numFmtId="0" fontId="86" fillId="0" borderId="120" xfId="111" applyFont="1" applyFill="1" applyBorder="1" applyAlignment="1">
      <alignment horizontal="left" vertical="top" wrapText="1" indent="1"/>
    </xf>
    <xf numFmtId="44" fontId="86" fillId="0" borderId="88" xfId="112" applyFont="1" applyFill="1" applyBorder="1" applyAlignment="1">
      <alignment horizontal="left" vertical="top" wrapText="1"/>
    </xf>
    <xf numFmtId="44" fontId="86" fillId="0" borderId="121" xfId="112" applyFont="1" applyFill="1" applyBorder="1" applyAlignment="1">
      <alignment horizontal="left" vertical="top" wrapText="1"/>
    </xf>
    <xf numFmtId="44" fontId="86" fillId="0" borderId="79" xfId="112" applyFont="1" applyFill="1" applyBorder="1" applyAlignment="1">
      <alignment horizontal="left" vertical="top" wrapText="1"/>
    </xf>
    <xf numFmtId="44" fontId="86" fillId="0" borderId="76" xfId="112" applyFont="1" applyFill="1" applyBorder="1" applyAlignment="1">
      <alignment horizontal="left" vertical="top" wrapText="1"/>
    </xf>
    <xf numFmtId="44" fontId="86" fillId="0" borderId="75" xfId="112" applyFont="1" applyFill="1" applyBorder="1" applyAlignment="1">
      <alignment horizontal="left" vertical="top" wrapText="1"/>
    </xf>
    <xf numFmtId="44" fontId="86" fillId="0" borderId="79" xfId="112" applyFont="1" applyFill="1" applyBorder="1" applyAlignment="1">
      <alignment horizontal="left" vertical="center" wrapText="1"/>
    </xf>
    <xf numFmtId="44" fontId="86" fillId="0" borderId="76" xfId="112" applyFont="1" applyFill="1" applyBorder="1" applyAlignment="1">
      <alignment horizontal="left" vertical="center" wrapText="1"/>
    </xf>
    <xf numFmtId="44" fontId="86" fillId="0" borderId="75" xfId="112" applyFont="1" applyFill="1" applyBorder="1" applyAlignment="1">
      <alignment horizontal="left" vertical="center" wrapText="1"/>
    </xf>
    <xf numFmtId="44" fontId="86" fillId="0" borderId="96" xfId="112" applyFont="1" applyFill="1" applyBorder="1" applyAlignment="1">
      <alignment horizontal="left" vertical="top" wrapText="1"/>
    </xf>
    <xf numFmtId="44" fontId="86" fillId="0" borderId="83" xfId="112" applyFont="1" applyFill="1" applyBorder="1" applyAlignment="1">
      <alignment horizontal="left" vertical="top" wrapText="1"/>
    </xf>
    <xf numFmtId="44" fontId="86" fillId="0" borderId="90" xfId="112" applyFont="1" applyFill="1" applyBorder="1" applyAlignment="1">
      <alignment horizontal="left" vertical="top" wrapText="1"/>
    </xf>
    <xf numFmtId="44" fontId="86" fillId="0" borderId="0" xfId="112" applyFont="1" applyFill="1" applyBorder="1" applyAlignment="1">
      <alignment horizontal="left" vertical="top" wrapText="1"/>
    </xf>
    <xf numFmtId="44" fontId="86" fillId="0" borderId="82" xfId="112" applyFont="1" applyFill="1" applyBorder="1" applyAlignment="1">
      <alignment horizontal="left" vertical="top" wrapText="1"/>
    </xf>
    <xf numFmtId="44" fontId="86" fillId="0" borderId="87" xfId="112" applyFont="1" applyFill="1" applyBorder="1" applyAlignment="1">
      <alignment horizontal="left" vertical="top" wrapText="1"/>
    </xf>
    <xf numFmtId="44" fontId="86" fillId="0" borderId="80" xfId="112" applyFont="1" applyFill="1" applyBorder="1" applyAlignment="1">
      <alignment horizontal="left" vertical="top" wrapText="1"/>
    </xf>
    <xf numFmtId="44" fontId="86" fillId="0" borderId="78" xfId="112" applyFont="1" applyFill="1" applyBorder="1" applyAlignment="1">
      <alignment horizontal="left" wrapText="1"/>
    </xf>
    <xf numFmtId="44" fontId="86" fillId="0" borderId="79" xfId="112" applyFont="1" applyFill="1" applyBorder="1" applyAlignment="1" applyProtection="1">
      <alignment wrapText="1"/>
    </xf>
    <xf numFmtId="44" fontId="86" fillId="0" borderId="78" xfId="112" applyFont="1" applyFill="1" applyBorder="1" applyAlignment="1" applyProtection="1">
      <alignment wrapText="1"/>
    </xf>
    <xf numFmtId="0" fontId="75" fillId="0" borderId="84" xfId="111" applyFont="1" applyFill="1" applyBorder="1" applyAlignment="1">
      <alignment horizontal="left" vertical="top" wrapText="1" indent="1"/>
    </xf>
    <xf numFmtId="44" fontId="86" fillId="28" borderId="79" xfId="112" applyFont="1" applyFill="1" applyBorder="1" applyAlignment="1" applyProtection="1">
      <alignment horizontal="left" wrapText="1"/>
      <protection locked="0"/>
    </xf>
    <xf numFmtId="44" fontId="86" fillId="28" borderId="76" xfId="112" applyFont="1" applyFill="1" applyBorder="1" applyAlignment="1" applyProtection="1">
      <alignment horizontal="left" wrapText="1"/>
      <protection locked="0"/>
    </xf>
    <xf numFmtId="44" fontId="86" fillId="28" borderId="75" xfId="112" applyFont="1" applyFill="1" applyBorder="1" applyAlignment="1" applyProtection="1">
      <alignment horizontal="left" wrapText="1"/>
      <protection locked="0"/>
    </xf>
    <xf numFmtId="0" fontId="98" fillId="0" borderId="94" xfId="111" applyFont="1" applyFill="1" applyBorder="1" applyAlignment="1">
      <alignment horizontal="left" vertical="top" wrapText="1" indent="1"/>
    </xf>
    <xf numFmtId="0" fontId="86" fillId="0" borderId="88" xfId="111" applyFont="1" applyFill="1" applyBorder="1" applyAlignment="1">
      <alignment horizontal="left" vertical="top" wrapText="1" indent="1"/>
    </xf>
    <xf numFmtId="44" fontId="86" fillId="28" borderId="79" xfId="112" applyFont="1" applyFill="1" applyBorder="1" applyAlignment="1" applyProtection="1">
      <alignment wrapText="1"/>
      <protection locked="0"/>
    </xf>
    <xf numFmtId="44" fontId="86" fillId="28" borderId="78" xfId="112" applyFont="1" applyFill="1" applyBorder="1" applyAlignment="1" applyProtection="1">
      <alignment wrapText="1"/>
      <protection locked="0"/>
    </xf>
    <xf numFmtId="44" fontId="86" fillId="28" borderId="94" xfId="112" applyFont="1" applyFill="1" applyBorder="1" applyAlignment="1" applyProtection="1">
      <alignment wrapText="1"/>
      <protection locked="0"/>
    </xf>
    <xf numFmtId="44" fontId="86" fillId="28" borderId="103" xfId="112" applyFont="1" applyFill="1" applyBorder="1" applyAlignment="1" applyProtection="1">
      <alignment wrapText="1"/>
      <protection locked="0"/>
    </xf>
    <xf numFmtId="44" fontId="86" fillId="0" borderId="118" xfId="112" applyFont="1" applyFill="1" applyBorder="1" applyAlignment="1" applyProtection="1">
      <alignment wrapText="1"/>
    </xf>
    <xf numFmtId="44" fontId="86" fillId="0" borderId="100" xfId="112" applyFont="1" applyFill="1" applyBorder="1" applyAlignment="1" applyProtection="1">
      <alignment wrapText="1"/>
    </xf>
    <xf numFmtId="44" fontId="86" fillId="24" borderId="94" xfId="112" applyFont="1" applyFill="1" applyBorder="1" applyAlignment="1" applyProtection="1">
      <alignment wrapText="1"/>
      <protection locked="0"/>
    </xf>
    <xf numFmtId="44" fontId="86" fillId="24" borderId="103" xfId="112" applyFont="1" applyFill="1" applyBorder="1" applyAlignment="1" applyProtection="1">
      <alignment wrapText="1"/>
      <protection locked="0"/>
    </xf>
    <xf numFmtId="44" fontId="86" fillId="0" borderId="78" xfId="112" applyFont="1" applyFill="1" applyBorder="1" applyAlignment="1">
      <alignment horizontal="left" vertical="center" wrapText="1"/>
    </xf>
    <xf numFmtId="44" fontId="86" fillId="24" borderId="79" xfId="112" applyFont="1" applyFill="1" applyBorder="1" applyAlignment="1" applyProtection="1">
      <alignment horizontal="left" wrapText="1"/>
      <protection locked="0"/>
    </xf>
    <xf numFmtId="44" fontId="86" fillId="24" borderId="76" xfId="112" applyFont="1" applyFill="1" applyBorder="1" applyAlignment="1" applyProtection="1">
      <alignment horizontal="left" wrapText="1"/>
      <protection locked="0"/>
    </xf>
    <xf numFmtId="44" fontId="86" fillId="24" borderId="75" xfId="112" applyFont="1" applyFill="1" applyBorder="1" applyAlignment="1" applyProtection="1">
      <alignment horizontal="left" wrapText="1"/>
      <protection locked="0"/>
    </xf>
    <xf numFmtId="44" fontId="86" fillId="24" borderId="79" xfId="112" applyFont="1" applyFill="1" applyBorder="1" applyAlignment="1" applyProtection="1">
      <alignment wrapText="1"/>
      <protection locked="0"/>
    </xf>
    <xf numFmtId="44" fontId="86" fillId="24" borderId="78" xfId="112" applyFont="1" applyFill="1" applyBorder="1" applyAlignment="1" applyProtection="1">
      <alignment wrapText="1"/>
      <protection locked="0"/>
    </xf>
    <xf numFmtId="44" fontId="86" fillId="25" borderId="94" xfId="112" applyFont="1" applyFill="1" applyBorder="1" applyAlignment="1">
      <alignment horizontal="left" vertical="top" wrapText="1"/>
    </xf>
    <xf numFmtId="44" fontId="86" fillId="25" borderId="96" xfId="112" applyFont="1" applyFill="1" applyBorder="1" applyAlignment="1">
      <alignment horizontal="left" vertical="top" wrapText="1"/>
    </xf>
    <xf numFmtId="44" fontId="86" fillId="25" borderId="83" xfId="112" applyFont="1" applyFill="1" applyBorder="1" applyAlignment="1">
      <alignment horizontal="left" vertical="top" wrapText="1"/>
    </xf>
    <xf numFmtId="44" fontId="86" fillId="25" borderId="90" xfId="112" applyFont="1" applyFill="1" applyBorder="1" applyAlignment="1">
      <alignment horizontal="left" vertical="top" wrapText="1"/>
    </xf>
    <xf numFmtId="44" fontId="86" fillId="25" borderId="0" xfId="112" applyFont="1" applyFill="1" applyBorder="1" applyAlignment="1">
      <alignment horizontal="left" vertical="top" wrapText="1"/>
    </xf>
    <xf numFmtId="44" fontId="86" fillId="25" borderId="82" xfId="112" applyFont="1" applyFill="1" applyBorder="1" applyAlignment="1">
      <alignment horizontal="left" vertical="top" wrapText="1"/>
    </xf>
    <xf numFmtId="44" fontId="86" fillId="25" borderId="88" xfId="112" applyFont="1" applyFill="1" applyBorder="1" applyAlignment="1">
      <alignment horizontal="left" vertical="top" wrapText="1"/>
    </xf>
    <xf numFmtId="44" fontId="86" fillId="25" borderId="87" xfId="112" applyFont="1" applyFill="1" applyBorder="1" applyAlignment="1">
      <alignment horizontal="left" vertical="top" wrapText="1"/>
    </xf>
    <xf numFmtId="44" fontId="86" fillId="25" borderId="80" xfId="112" applyFont="1" applyFill="1" applyBorder="1" applyAlignment="1">
      <alignment horizontal="left" vertical="top" wrapText="1"/>
    </xf>
    <xf numFmtId="44" fontId="86" fillId="25" borderId="94" xfId="112" applyFont="1" applyFill="1" applyBorder="1" applyAlignment="1">
      <alignment horizontal="left" wrapText="1"/>
    </xf>
    <xf numFmtId="44" fontId="86" fillId="25" borderId="83" xfId="112" applyFont="1" applyFill="1" applyBorder="1" applyAlignment="1">
      <alignment horizontal="left" wrapText="1"/>
    </xf>
    <xf numFmtId="44" fontId="86" fillId="25" borderId="96" xfId="112" applyFont="1" applyFill="1" applyBorder="1" applyAlignment="1">
      <alignment horizontal="left" wrapText="1"/>
    </xf>
    <xf numFmtId="44" fontId="86" fillId="25" borderId="103" xfId="112" applyFont="1" applyFill="1" applyBorder="1" applyAlignment="1">
      <alignment horizontal="left" wrapText="1"/>
    </xf>
    <xf numFmtId="44" fontId="86" fillId="0" borderId="88" xfId="112" applyFont="1" applyFill="1" applyBorder="1" applyAlignment="1">
      <alignment horizontal="left" wrapText="1"/>
    </xf>
    <xf numFmtId="44" fontId="86" fillId="0" borderId="80" xfId="112" applyFont="1" applyFill="1" applyBorder="1" applyAlignment="1">
      <alignment horizontal="left" wrapText="1"/>
    </xf>
    <xf numFmtId="44" fontId="86" fillId="0" borderId="87" xfId="112" applyFont="1" applyFill="1" applyBorder="1" applyAlignment="1">
      <alignment horizontal="left" wrapText="1"/>
    </xf>
    <xf numFmtId="44" fontId="86" fillId="0" borderId="121" xfId="112" applyFont="1" applyFill="1" applyBorder="1" applyAlignment="1">
      <alignment horizontal="left" wrapText="1"/>
    </xf>
    <xf numFmtId="0" fontId="98" fillId="0" borderId="84" xfId="111" applyFont="1" applyFill="1" applyBorder="1" applyAlignment="1">
      <alignment horizontal="left" vertical="top" wrapText="1" indent="1"/>
    </xf>
    <xf numFmtId="0" fontId="98" fillId="0" borderId="96" xfId="111" applyFont="1" applyFill="1" applyBorder="1" applyAlignment="1">
      <alignment horizontal="left" vertical="top" wrapText="1" indent="1"/>
    </xf>
    <xf numFmtId="0" fontId="98" fillId="0" borderId="83" xfId="111" applyFont="1" applyFill="1" applyBorder="1" applyAlignment="1">
      <alignment horizontal="left" vertical="top" wrapText="1" indent="1"/>
    </xf>
    <xf numFmtId="0" fontId="86" fillId="0" borderId="79" xfId="111" applyFont="1" applyFill="1" applyBorder="1" applyAlignment="1">
      <alignment horizontal="left" vertical="center" wrapText="1"/>
    </xf>
    <xf numFmtId="0" fontId="86" fillId="0" borderId="76" xfId="111" applyFont="1" applyFill="1" applyBorder="1" applyAlignment="1">
      <alignment horizontal="left" vertical="center" wrapText="1"/>
    </xf>
    <xf numFmtId="0" fontId="86" fillId="0" borderId="75" xfId="111" applyFont="1" applyFill="1" applyBorder="1" applyAlignment="1">
      <alignment horizontal="left" vertical="center" wrapText="1"/>
    </xf>
    <xf numFmtId="0" fontId="78" fillId="0" borderId="77" xfId="111" applyFont="1" applyFill="1" applyBorder="1" applyAlignment="1">
      <alignment horizontal="left" vertical="top" wrapText="1"/>
    </xf>
    <xf numFmtId="0" fontId="78" fillId="0" borderId="76" xfId="111" applyFont="1" applyFill="1" applyBorder="1" applyAlignment="1">
      <alignment horizontal="left" vertical="top" wrapText="1"/>
    </xf>
    <xf numFmtId="0" fontId="78" fillId="0" borderId="75" xfId="111" applyFont="1" applyFill="1" applyBorder="1" applyAlignment="1">
      <alignment horizontal="left" vertical="top" wrapText="1"/>
    </xf>
    <xf numFmtId="0" fontId="100" fillId="0" borderId="79" xfId="111" applyFont="1" applyFill="1" applyBorder="1" applyAlignment="1">
      <alignment horizontal="left" vertical="top" wrapText="1" indent="5"/>
    </xf>
    <xf numFmtId="0" fontId="100" fillId="0" borderId="76" xfId="111" applyFont="1" applyFill="1" applyBorder="1" applyAlignment="1">
      <alignment horizontal="left" vertical="top" wrapText="1" indent="5"/>
    </xf>
    <xf numFmtId="0" fontId="100" fillId="0" borderId="75" xfId="111" applyFont="1" applyFill="1" applyBorder="1" applyAlignment="1">
      <alignment horizontal="left" vertical="top" wrapText="1" indent="5"/>
    </xf>
    <xf numFmtId="0" fontId="100" fillId="0" borderId="79" xfId="111" applyFont="1" applyFill="1" applyBorder="1" applyAlignment="1">
      <alignment horizontal="left" vertical="top" wrapText="1" indent="6"/>
    </xf>
    <xf numFmtId="0" fontId="100" fillId="0" borderId="76" xfId="111" applyFont="1" applyFill="1" applyBorder="1" applyAlignment="1">
      <alignment horizontal="left" vertical="top" wrapText="1" indent="6"/>
    </xf>
    <xf numFmtId="0" fontId="100" fillId="0" borderId="78" xfId="111" applyFont="1" applyFill="1" applyBorder="1" applyAlignment="1">
      <alignment horizontal="left" vertical="top" wrapText="1" indent="6"/>
    </xf>
    <xf numFmtId="0" fontId="86" fillId="0" borderId="79" xfId="111" applyFont="1" applyFill="1" applyBorder="1" applyAlignment="1">
      <alignment horizontal="center" vertical="top" wrapText="1"/>
    </xf>
    <xf numFmtId="0" fontId="86" fillId="0" borderId="78" xfId="111" applyFont="1" applyFill="1" applyBorder="1" applyAlignment="1">
      <alignment horizontal="center" vertical="top" wrapText="1"/>
    </xf>
    <xf numFmtId="0" fontId="114" fillId="0" borderId="32" xfId="111" applyFont="1" applyFill="1" applyBorder="1" applyAlignment="1">
      <alignment wrapText="1"/>
    </xf>
    <xf numFmtId="0" fontId="114" fillId="0" borderId="0" xfId="111" applyFont="1" applyFill="1" applyBorder="1" applyAlignment="1">
      <alignment wrapText="1"/>
    </xf>
    <xf numFmtId="0" fontId="61" fillId="0" borderId="0" xfId="111" applyFont="1" applyFill="1" applyBorder="1" applyAlignment="1">
      <alignment wrapText="1"/>
    </xf>
    <xf numFmtId="0" fontId="61" fillId="0" borderId="32" xfId="111" applyFont="1" applyFill="1" applyBorder="1" applyAlignment="1">
      <alignment wrapText="1"/>
    </xf>
    <xf numFmtId="0" fontId="115" fillId="0" borderId="32" xfId="111" applyFont="1" applyFill="1" applyBorder="1" applyAlignment="1">
      <alignment wrapText="1"/>
    </xf>
    <xf numFmtId="0" fontId="115" fillId="0" borderId="0" xfId="111" applyFont="1" applyFill="1" applyBorder="1" applyAlignment="1">
      <alignment wrapText="1"/>
    </xf>
    <xf numFmtId="0" fontId="61" fillId="0" borderId="117" xfId="111" applyFill="1" applyBorder="1" applyAlignment="1">
      <alignment horizontal="left" vertical="center" wrapText="1"/>
    </xf>
    <xf numFmtId="0" fontId="61" fillId="0" borderId="105" xfId="111" applyFill="1" applyBorder="1" applyAlignment="1">
      <alignment horizontal="left" vertical="center" wrapText="1"/>
    </xf>
    <xf numFmtId="0" fontId="61" fillId="0" borderId="104" xfId="111" applyFill="1" applyBorder="1" applyAlignment="1">
      <alignment horizontal="left" vertical="center" wrapText="1"/>
    </xf>
    <xf numFmtId="0" fontId="114" fillId="0" borderId="84" xfId="111" applyFont="1" applyFill="1" applyBorder="1" applyAlignment="1">
      <alignment wrapText="1"/>
    </xf>
    <xf numFmtId="0" fontId="114" fillId="0" borderId="96" xfId="111" applyFont="1" applyFill="1" applyBorder="1" applyAlignment="1">
      <alignment wrapText="1"/>
    </xf>
    <xf numFmtId="0" fontId="118" fillId="0" borderId="0" xfId="111" applyFont="1" applyFill="1" applyBorder="1" applyAlignment="1">
      <alignment wrapText="1"/>
    </xf>
    <xf numFmtId="0" fontId="117" fillId="0" borderId="32" xfId="111" applyFont="1" applyFill="1" applyBorder="1" applyAlignment="1">
      <alignment wrapText="1"/>
    </xf>
    <xf numFmtId="0" fontId="117" fillId="0" borderId="0" xfId="111" applyFont="1" applyFill="1" applyBorder="1" applyAlignment="1">
      <alignment wrapText="1"/>
    </xf>
    <xf numFmtId="0" fontId="114" fillId="0" borderId="33" xfId="111" applyFont="1" applyFill="1" applyBorder="1" applyAlignment="1">
      <alignment wrapText="1"/>
    </xf>
    <xf numFmtId="0" fontId="114" fillId="0" borderId="28" xfId="111" applyFont="1" applyFill="1" applyBorder="1" applyAlignment="1">
      <alignment wrapText="1"/>
    </xf>
    <xf numFmtId="0" fontId="120" fillId="0" borderId="19" xfId="111" applyFont="1" applyFill="1" applyBorder="1" applyAlignment="1">
      <alignment horizontal="left" vertical="center" wrapText="1"/>
    </xf>
    <xf numFmtId="0" fontId="120" fillId="0" borderId="74" xfId="111" applyFont="1" applyFill="1" applyBorder="1" applyAlignment="1">
      <alignment horizontal="left" vertical="center" wrapText="1"/>
    </xf>
    <xf numFmtId="0" fontId="127" fillId="0" borderId="74" xfId="111" applyFont="1" applyFill="1" applyBorder="1" applyAlignment="1">
      <alignment horizontal="left" vertical="center"/>
    </xf>
    <xf numFmtId="0" fontId="127" fillId="0" borderId="69" xfId="111" applyFont="1" applyFill="1" applyBorder="1" applyAlignment="1">
      <alignment horizontal="left" vertical="center"/>
    </xf>
    <xf numFmtId="0" fontId="122" fillId="0" borderId="32" xfId="111" applyFont="1" applyFill="1" applyBorder="1" applyAlignment="1">
      <alignment horizontal="left" vertical="top" wrapText="1"/>
    </xf>
    <xf numFmtId="0" fontId="122" fillId="0" borderId="33" xfId="111" applyFont="1" applyFill="1" applyBorder="1" applyAlignment="1">
      <alignment horizontal="left" vertical="top" wrapText="1"/>
    </xf>
    <xf numFmtId="0" fontId="135" fillId="7" borderId="26" xfId="0" applyFont="1" applyFill="1" applyBorder="1" applyAlignment="1">
      <alignment horizontal="center" vertical="center" wrapText="1"/>
    </xf>
    <xf numFmtId="0" fontId="135" fillId="7" borderId="35" xfId="0" applyFont="1" applyFill="1" applyBorder="1" applyAlignment="1">
      <alignment horizontal="center" vertical="center" wrapText="1"/>
    </xf>
    <xf numFmtId="0" fontId="135" fillId="7" borderId="36" xfId="0" applyFont="1" applyFill="1" applyBorder="1" applyAlignment="1">
      <alignment horizontal="center" vertical="center" wrapText="1"/>
    </xf>
    <xf numFmtId="0" fontId="61" fillId="0" borderId="76" xfId="111" applyFill="1" applyBorder="1" applyAlignment="1">
      <alignment horizontal="left" vertical="top" wrapText="1"/>
    </xf>
    <xf numFmtId="0" fontId="61" fillId="0" borderId="75" xfId="111" applyFill="1" applyBorder="1" applyAlignment="1">
      <alignment horizontal="left" vertical="top" wrapText="1"/>
    </xf>
    <xf numFmtId="1" fontId="74" fillId="0" borderId="96" xfId="111" applyNumberFormat="1" applyFont="1" applyFill="1" applyBorder="1" applyAlignment="1">
      <alignment horizontal="left" vertical="top" shrinkToFit="1"/>
    </xf>
    <xf numFmtId="1" fontId="74" fillId="0" borderId="87" xfId="111" applyNumberFormat="1" applyFont="1" applyFill="1" applyBorder="1" applyAlignment="1">
      <alignment horizontal="left" vertical="top" shrinkToFit="1"/>
    </xf>
    <xf numFmtId="0" fontId="61" fillId="0" borderId="96" xfId="111" applyFill="1" applyBorder="1" applyAlignment="1">
      <alignment horizontal="left" vertical="top" wrapText="1"/>
    </xf>
    <xf numFmtId="0" fontId="61" fillId="0" borderId="83" xfId="111" applyFill="1" applyBorder="1" applyAlignment="1">
      <alignment horizontal="left" vertical="top" wrapText="1"/>
    </xf>
    <xf numFmtId="0" fontId="61" fillId="0" borderId="87" xfId="111" applyFill="1" applyBorder="1" applyAlignment="1">
      <alignment horizontal="left" vertical="top" wrapText="1"/>
    </xf>
    <xf numFmtId="0" fontId="61" fillId="0" borderId="80" xfId="111" applyFill="1" applyBorder="1" applyAlignment="1">
      <alignment horizontal="left" vertical="top" wrapText="1"/>
    </xf>
    <xf numFmtId="0" fontId="61" fillId="0" borderId="96" xfId="111" applyFill="1" applyBorder="1" applyAlignment="1">
      <alignment horizontal="center" vertical="top" wrapText="1"/>
    </xf>
    <xf numFmtId="0" fontId="61" fillId="0" borderId="87" xfId="111" applyFill="1" applyBorder="1" applyAlignment="1">
      <alignment horizontal="center" vertical="top" wrapText="1"/>
    </xf>
    <xf numFmtId="1" fontId="74" fillId="0" borderId="0" xfId="111" applyNumberFormat="1" applyFont="1" applyFill="1" applyBorder="1" applyAlignment="1">
      <alignment horizontal="left" vertical="top" shrinkToFit="1"/>
    </xf>
    <xf numFmtId="0" fontId="61" fillId="0" borderId="0" xfId="111" applyFill="1" applyBorder="1" applyAlignment="1">
      <alignment horizontal="left" vertical="top" wrapText="1"/>
    </xf>
    <xf numFmtId="0" fontId="61" fillId="0" borderId="82" xfId="111" applyFill="1" applyBorder="1" applyAlignment="1">
      <alignment horizontal="left" vertical="top" wrapText="1"/>
    </xf>
    <xf numFmtId="0" fontId="0" fillId="0" borderId="3" xfId="0" applyFont="1" applyBorder="1" applyAlignment="1" applyProtection="1">
      <alignment horizontal="center" vertical="center" wrapText="1"/>
    </xf>
    <xf numFmtId="0" fontId="0" fillId="0" borderId="72" xfId="0" applyFont="1" applyBorder="1" applyAlignment="1" applyProtection="1">
      <alignment horizontal="center" vertical="center" wrapText="1"/>
    </xf>
    <xf numFmtId="0" fontId="39" fillId="0" borderId="0" xfId="0" applyFont="1" applyBorder="1" applyAlignment="1" applyProtection="1">
      <alignment horizontal="left" vertical="top"/>
    </xf>
    <xf numFmtId="0" fontId="0" fillId="0" borderId="0" xfId="0" applyBorder="1" applyAlignment="1" applyProtection="1">
      <alignment horizontal="left" vertical="top" wrapText="1"/>
    </xf>
    <xf numFmtId="0" fontId="9" fillId="0" borderId="0" xfId="0" applyFont="1" applyBorder="1" applyAlignment="1" applyProtection="1">
      <alignment horizontal="left" vertical="top" wrapText="1"/>
    </xf>
    <xf numFmtId="44" fontId="0" fillId="20" borderId="9" xfId="1" applyFont="1" applyFill="1" applyBorder="1" applyAlignment="1" applyProtection="1">
      <alignment horizontal="left"/>
    </xf>
    <xf numFmtId="44" fontId="0" fillId="20" borderId="12" xfId="1" applyFont="1" applyFill="1" applyBorder="1" applyAlignment="1" applyProtection="1">
      <alignment horizontal="left"/>
    </xf>
    <xf numFmtId="0" fontId="8" fillId="0" borderId="0" xfId="0" applyFont="1" applyBorder="1" applyAlignment="1" applyProtection="1">
      <alignment horizontal="left" vertical="top"/>
    </xf>
    <xf numFmtId="0" fontId="37" fillId="0" borderId="0" xfId="0" applyFont="1" applyAlignment="1" applyProtection="1">
      <alignment horizontal="left" vertical="top" wrapText="1"/>
    </xf>
    <xf numFmtId="44" fontId="0" fillId="4" borderId="12" xfId="1" applyFont="1" applyFill="1" applyBorder="1" applyAlignment="1" applyProtection="1">
      <alignment horizontal="left"/>
    </xf>
    <xf numFmtId="44" fontId="0" fillId="4" borderId="1" xfId="1" applyFont="1" applyFill="1" applyBorder="1" applyAlignment="1" applyProtection="1">
      <alignment horizontal="left"/>
    </xf>
    <xf numFmtId="0" fontId="38" fillId="0" borderId="0" xfId="0" applyFont="1" applyBorder="1" applyAlignment="1" applyProtection="1">
      <alignment horizontal="left" vertical="top" wrapText="1"/>
    </xf>
    <xf numFmtId="44" fontId="0" fillId="6" borderId="3" xfId="1" applyFont="1" applyFill="1" applyBorder="1" applyAlignment="1" applyProtection="1">
      <alignment horizontal="left" wrapText="1"/>
    </xf>
    <xf numFmtId="44" fontId="0" fillId="6" borderId="4" xfId="1" applyFont="1" applyFill="1" applyBorder="1" applyAlignment="1" applyProtection="1">
      <alignment horizontal="left" wrapText="1"/>
    </xf>
    <xf numFmtId="44" fontId="0" fillId="10" borderId="4" xfId="1" applyFont="1" applyFill="1" applyBorder="1" applyAlignment="1" applyProtection="1">
      <alignment horizontal="left" wrapText="1"/>
    </xf>
    <xf numFmtId="44" fontId="0" fillId="6" borderId="69" xfId="1" applyFont="1" applyFill="1" applyBorder="1" applyAlignment="1" applyProtection="1">
      <alignment horizontal="left"/>
    </xf>
    <xf numFmtId="44" fontId="0" fillId="6" borderId="60" xfId="1" applyFont="1" applyFill="1" applyBorder="1" applyAlignment="1" applyProtection="1">
      <alignment horizontal="left"/>
    </xf>
    <xf numFmtId="44" fontId="0" fillId="6" borderId="11" xfId="1" applyFont="1" applyFill="1" applyBorder="1" applyAlignment="1" applyProtection="1">
      <alignment horizontal="left"/>
    </xf>
    <xf numFmtId="44" fontId="0" fillId="6" borderId="13" xfId="1" applyFont="1" applyFill="1" applyBorder="1" applyAlignment="1" applyProtection="1">
      <alignment horizontal="left"/>
    </xf>
    <xf numFmtId="0" fontId="43" fillId="0" borderId="0" xfId="0" applyFont="1" applyFill="1" applyBorder="1" applyAlignment="1" applyProtection="1">
      <alignment horizontal="left" vertical="top" wrapText="1"/>
    </xf>
    <xf numFmtId="44" fontId="0" fillId="20" borderId="10" xfId="1" applyFont="1" applyFill="1" applyBorder="1" applyAlignment="1" applyProtection="1">
      <alignment horizontal="left"/>
    </xf>
    <xf numFmtId="44" fontId="0" fillId="20" borderId="1" xfId="1" applyFont="1" applyFill="1" applyBorder="1" applyAlignment="1" applyProtection="1">
      <alignment horizontal="left"/>
    </xf>
    <xf numFmtId="0" fontId="0" fillId="0" borderId="0" xfId="0" applyBorder="1" applyAlignment="1" applyProtection="1">
      <alignment vertical="center" wrapText="1"/>
    </xf>
    <xf numFmtId="0" fontId="0" fillId="0" borderId="27" xfId="0" applyBorder="1" applyAlignment="1" applyProtection="1">
      <alignment vertical="center" wrapText="1"/>
    </xf>
    <xf numFmtId="0" fontId="0" fillId="0" borderId="0" xfId="0" applyFont="1" applyBorder="1" applyAlignment="1" applyProtection="1">
      <alignment horizontal="left" vertical="top" wrapText="1"/>
    </xf>
    <xf numFmtId="0" fontId="0" fillId="0" borderId="0" xfId="0" applyBorder="1" applyAlignment="1" applyProtection="1">
      <alignment horizontal="center" vertical="top"/>
    </xf>
    <xf numFmtId="44" fontId="0" fillId="4" borderId="13" xfId="1" applyFont="1" applyFill="1" applyBorder="1" applyAlignment="1" applyProtection="1">
      <alignment horizontal="left"/>
    </xf>
    <xf numFmtId="0" fontId="0" fillId="0" borderId="0" xfId="0" applyFont="1" applyBorder="1" applyAlignment="1" applyProtection="1">
      <alignment vertical="top" wrapText="1"/>
    </xf>
    <xf numFmtId="44" fontId="0" fillId="20" borderId="11" xfId="1" applyFont="1" applyFill="1" applyBorder="1" applyAlignment="1" applyProtection="1">
      <alignment horizontal="left"/>
    </xf>
    <xf numFmtId="44" fontId="0" fillId="20" borderId="13" xfId="1" applyFont="1" applyFill="1" applyBorder="1" applyAlignment="1" applyProtection="1">
      <alignment horizontal="left"/>
    </xf>
    <xf numFmtId="0" fontId="0" fillId="0" borderId="0" xfId="0" applyFont="1" applyBorder="1" applyAlignment="1" applyProtection="1">
      <alignment horizontal="left" vertical="center" wrapText="1"/>
    </xf>
    <xf numFmtId="44" fontId="0" fillId="4" borderId="9" xfId="1" applyFont="1" applyFill="1" applyBorder="1" applyAlignment="1" applyProtection="1">
      <alignment horizontal="left" wrapText="1"/>
    </xf>
    <xf numFmtId="44" fontId="0" fillId="4" borderId="12" xfId="1" applyFont="1" applyFill="1" applyBorder="1" applyAlignment="1" applyProtection="1">
      <alignment horizontal="left" wrapText="1"/>
    </xf>
    <xf numFmtId="44" fontId="0" fillId="4" borderId="10" xfId="1" applyFont="1" applyFill="1" applyBorder="1" applyAlignment="1" applyProtection="1">
      <alignment horizontal="left" wrapText="1"/>
    </xf>
    <xf numFmtId="44" fontId="0" fillId="4" borderId="1" xfId="1" applyFont="1" applyFill="1" applyBorder="1" applyAlignment="1" applyProtection="1">
      <alignment horizontal="left" wrapText="1"/>
    </xf>
    <xf numFmtId="44" fontId="0" fillId="4" borderId="11" xfId="1" applyFont="1" applyFill="1" applyBorder="1" applyAlignment="1" applyProtection="1">
      <alignment horizontal="left" wrapText="1"/>
    </xf>
    <xf numFmtId="44" fontId="0" fillId="4" borderId="13" xfId="1" applyFont="1" applyFill="1" applyBorder="1" applyAlignment="1" applyProtection="1">
      <alignment horizontal="left" wrapText="1"/>
    </xf>
    <xf numFmtId="44" fontId="0" fillId="4" borderId="14" xfId="1" applyFont="1" applyFill="1" applyBorder="1" applyAlignment="1" applyProtection="1">
      <alignment horizontal="left" wrapText="1"/>
    </xf>
    <xf numFmtId="44" fontId="0" fillId="4" borderId="15" xfId="1" applyFont="1" applyFill="1" applyBorder="1" applyAlignment="1" applyProtection="1">
      <alignment horizontal="left" wrapText="1"/>
    </xf>
    <xf numFmtId="44" fontId="0" fillId="4" borderId="16" xfId="1" applyFont="1" applyFill="1" applyBorder="1" applyAlignment="1" applyProtection="1">
      <alignment horizontal="left" wrapText="1"/>
    </xf>
    <xf numFmtId="0" fontId="38" fillId="0" borderId="0" xfId="0" applyFont="1" applyBorder="1" applyAlignment="1" applyProtection="1">
      <alignment horizontal="left" vertical="center" wrapText="1"/>
    </xf>
    <xf numFmtId="44" fontId="0" fillId="6" borderId="12" xfId="1" applyFont="1" applyFill="1" applyBorder="1" applyAlignment="1" applyProtection="1">
      <alignment horizontal="left"/>
    </xf>
    <xf numFmtId="44" fontId="0" fillId="6" borderId="1" xfId="1" applyFont="1" applyFill="1" applyBorder="1" applyAlignment="1" applyProtection="1">
      <alignment horizontal="left"/>
    </xf>
    <xf numFmtId="0" fontId="43" fillId="0" borderId="0" xfId="0" applyFont="1" applyAlignment="1" applyProtection="1">
      <alignment horizontal="left" vertical="top" wrapText="1"/>
    </xf>
    <xf numFmtId="44" fontId="0" fillId="10" borderId="60" xfId="1" applyFont="1" applyFill="1" applyBorder="1" applyAlignment="1" applyProtection="1">
      <alignment horizontal="left"/>
    </xf>
    <xf numFmtId="44" fontId="0" fillId="10" borderId="21" xfId="1" applyFont="1" applyFill="1" applyBorder="1" applyAlignment="1" applyProtection="1">
      <alignment horizontal="left"/>
    </xf>
    <xf numFmtId="0" fontId="0" fillId="0" borderId="0" xfId="0" applyBorder="1" applyAlignment="1" applyProtection="1">
      <alignment horizontal="left" vertical="center" wrapText="1"/>
    </xf>
    <xf numFmtId="44" fontId="0" fillId="20" borderId="14" xfId="1" applyFont="1" applyFill="1" applyBorder="1" applyAlignment="1" applyProtection="1">
      <alignment horizontal="left"/>
    </xf>
    <xf numFmtId="44" fontId="0" fillId="20" borderId="15" xfId="1" applyFont="1" applyFill="1" applyBorder="1" applyAlignment="1" applyProtection="1">
      <alignment horizontal="left"/>
    </xf>
    <xf numFmtId="44" fontId="0" fillId="20" borderId="16" xfId="1" applyFont="1" applyFill="1" applyBorder="1" applyAlignment="1" applyProtection="1">
      <alignment horizontal="left"/>
    </xf>
    <xf numFmtId="0" fontId="0" fillId="0" borderId="12" xfId="0" applyFont="1" applyBorder="1" applyAlignment="1" applyProtection="1">
      <alignment horizontal="left"/>
    </xf>
    <xf numFmtId="0" fontId="0" fillId="0" borderId="54" xfId="0" applyFont="1" applyBorder="1" applyAlignment="1" applyProtection="1">
      <alignment horizontal="left"/>
    </xf>
    <xf numFmtId="0" fontId="0" fillId="0" borderId="9" xfId="0" applyFont="1" applyBorder="1" applyAlignment="1" applyProtection="1">
      <alignment horizontal="left"/>
    </xf>
    <xf numFmtId="0" fontId="0" fillId="0" borderId="61" xfId="0" applyFont="1" applyBorder="1" applyAlignment="1" applyProtection="1">
      <alignment horizontal="left"/>
    </xf>
    <xf numFmtId="0" fontId="0" fillId="0" borderId="12" xfId="0" applyBorder="1" applyAlignment="1" applyProtection="1">
      <alignment horizontal="left"/>
    </xf>
    <xf numFmtId="0" fontId="0" fillId="0" borderId="54" xfId="0" applyBorder="1" applyAlignment="1" applyProtection="1">
      <alignment horizontal="left"/>
    </xf>
    <xf numFmtId="0" fontId="0" fillId="0" borderId="6" xfId="0" applyFont="1" applyBorder="1" applyAlignment="1" applyProtection="1">
      <alignment horizontal="center" vertical="center" wrapText="1"/>
    </xf>
    <xf numFmtId="0" fontId="0" fillId="0" borderId="7" xfId="0" applyFont="1" applyBorder="1" applyAlignment="1" applyProtection="1">
      <alignment horizontal="center" vertical="center" wrapText="1"/>
    </xf>
    <xf numFmtId="0" fontId="0" fillId="0" borderId="52" xfId="0" applyFont="1" applyBorder="1" applyAlignment="1" applyProtection="1">
      <alignment horizontal="center" vertical="center" wrapText="1"/>
    </xf>
    <xf numFmtId="0" fontId="0" fillId="0" borderId="8" xfId="0" applyFont="1" applyBorder="1" applyAlignment="1" applyProtection="1">
      <alignment horizontal="center" vertical="center" wrapText="1"/>
    </xf>
    <xf numFmtId="44" fontId="0" fillId="0" borderId="44" xfId="1" applyFont="1" applyFill="1" applyBorder="1" applyAlignment="1" applyProtection="1">
      <protection locked="0"/>
    </xf>
    <xf numFmtId="44" fontId="0" fillId="0" borderId="70" xfId="1" applyFont="1" applyFill="1" applyBorder="1" applyAlignment="1" applyProtection="1">
      <protection locked="0"/>
    </xf>
    <xf numFmtId="44" fontId="0" fillId="0" borderId="71" xfId="1" applyFont="1" applyFill="1" applyBorder="1" applyAlignment="1" applyProtection="1">
      <protection locked="0"/>
    </xf>
    <xf numFmtId="0" fontId="0" fillId="0" borderId="44" xfId="0" applyFont="1" applyFill="1" applyBorder="1" applyAlignment="1" applyProtection="1">
      <alignment wrapText="1"/>
    </xf>
    <xf numFmtId="0" fontId="0" fillId="0" borderId="70" xfId="0" applyFont="1" applyFill="1" applyBorder="1" applyAlignment="1" applyProtection="1">
      <alignment wrapText="1"/>
    </xf>
    <xf numFmtId="0" fontId="0" fillId="0" borderId="9" xfId="0" applyBorder="1" applyAlignment="1" applyProtection="1"/>
    <xf numFmtId="0" fontId="0" fillId="0" borderId="61" xfId="0" applyBorder="1" applyAlignment="1" applyProtection="1"/>
    <xf numFmtId="0" fontId="0" fillId="0" borderId="38" xfId="0" applyBorder="1" applyAlignment="1" applyProtection="1"/>
    <xf numFmtId="0" fontId="0" fillId="0" borderId="53" xfId="0" applyBorder="1" applyAlignment="1" applyProtection="1"/>
    <xf numFmtId="44" fontId="0" fillId="0" borderId="9" xfId="1" applyFont="1" applyBorder="1" applyAlignment="1" applyProtection="1">
      <protection locked="0"/>
    </xf>
    <xf numFmtId="44" fontId="0" fillId="0" borderId="10" xfId="1" applyFont="1" applyBorder="1" applyAlignment="1" applyProtection="1">
      <protection locked="0"/>
    </xf>
    <xf numFmtId="44" fontId="0" fillId="0" borderId="11" xfId="1" applyFont="1" applyBorder="1" applyAlignment="1" applyProtection="1">
      <protection locked="0"/>
    </xf>
    <xf numFmtId="44" fontId="0" fillId="0" borderId="38" xfId="1" applyFont="1" applyBorder="1" applyAlignment="1" applyProtection="1">
      <protection locked="0"/>
    </xf>
    <xf numFmtId="44" fontId="0" fillId="0" borderId="39" xfId="1" applyFont="1" applyBorder="1" applyAlignment="1" applyProtection="1">
      <protection locked="0"/>
    </xf>
    <xf numFmtId="44" fontId="0" fillId="0" borderId="40" xfId="1" applyFont="1" applyBorder="1" applyAlignment="1" applyProtection="1">
      <protection locked="0"/>
    </xf>
    <xf numFmtId="44" fontId="0" fillId="0" borderId="6" xfId="1" applyFont="1" applyFill="1" applyBorder="1" applyAlignment="1" applyProtection="1"/>
    <xf numFmtId="44" fontId="0" fillId="0" borderId="52" xfId="1" applyFont="1" applyFill="1" applyBorder="1" applyAlignment="1" applyProtection="1"/>
    <xf numFmtId="44" fontId="0" fillId="4" borderId="6" xfId="1" applyFont="1" applyFill="1" applyBorder="1" applyAlignment="1" applyProtection="1"/>
    <xf numFmtId="44" fontId="0" fillId="4" borderId="7" xfId="1" applyFont="1" applyFill="1" applyBorder="1" applyAlignment="1" applyProtection="1"/>
    <xf numFmtId="44" fontId="0" fillId="4" borderId="8" xfId="1" applyFont="1" applyFill="1" applyBorder="1" applyAlignment="1" applyProtection="1"/>
    <xf numFmtId="0" fontId="0" fillId="0" borderId="18" xfId="0" applyBorder="1" applyAlignment="1" applyProtection="1"/>
    <xf numFmtId="0" fontId="0" fillId="0" borderId="59" xfId="0" applyBorder="1" applyAlignment="1" applyProtection="1"/>
    <xf numFmtId="44" fontId="0" fillId="4" borderId="18" xfId="1" applyFont="1" applyFill="1" applyBorder="1" applyAlignment="1" applyProtection="1"/>
    <xf numFmtId="44" fontId="0" fillId="4" borderId="59" xfId="1" applyFont="1" applyFill="1" applyBorder="1" applyAlignment="1" applyProtection="1"/>
    <xf numFmtId="44" fontId="0" fillId="4" borderId="21" xfId="1" applyFont="1" applyFill="1" applyBorder="1" applyAlignment="1" applyProtection="1"/>
    <xf numFmtId="0" fontId="0" fillId="0" borderId="12" xfId="0" applyFont="1" applyFill="1" applyBorder="1" applyAlignment="1" applyProtection="1">
      <alignment wrapText="1"/>
    </xf>
    <xf numFmtId="0" fontId="0" fillId="0" borderId="54" xfId="0" applyFont="1" applyFill="1" applyBorder="1" applyAlignment="1" applyProtection="1">
      <alignment wrapText="1"/>
    </xf>
    <xf numFmtId="44" fontId="0" fillId="0" borderId="12" xfId="1" applyFont="1" applyFill="1" applyBorder="1" applyAlignment="1" applyProtection="1">
      <protection locked="0"/>
    </xf>
    <xf numFmtId="44" fontId="0" fillId="0" borderId="1" xfId="1" applyFont="1" applyFill="1" applyBorder="1" applyAlignment="1" applyProtection="1">
      <protection locked="0"/>
    </xf>
    <xf numFmtId="44" fontId="0" fillId="0" borderId="13" xfId="1" applyFont="1" applyFill="1" applyBorder="1" applyAlignment="1" applyProtection="1">
      <protection locked="0"/>
    </xf>
    <xf numFmtId="0" fontId="44" fillId="0" borderId="0" xfId="0" applyFont="1" applyBorder="1" applyAlignment="1" applyProtection="1">
      <alignment horizontal="left" vertical="top" wrapText="1"/>
    </xf>
    <xf numFmtId="0" fontId="0" fillId="0" borderId="0" xfId="0" applyFont="1" applyBorder="1" applyAlignment="1" applyProtection="1">
      <alignment horizontal="center" vertical="top" wrapText="1"/>
    </xf>
    <xf numFmtId="0" fontId="37" fillId="0" borderId="0" xfId="0" applyFont="1" applyBorder="1" applyAlignment="1" applyProtection="1">
      <alignment horizontal="left" vertical="top" wrapText="1"/>
    </xf>
    <xf numFmtId="0" fontId="42" fillId="0" borderId="0" xfId="0" applyFont="1" applyBorder="1" applyAlignment="1" applyProtection="1">
      <alignment horizontal="left" vertical="top" wrapText="1"/>
    </xf>
    <xf numFmtId="44" fontId="0" fillId="6" borderId="10" xfId="1" applyFont="1" applyFill="1" applyBorder="1" applyAlignment="1" applyProtection="1">
      <alignment horizontal="left"/>
    </xf>
    <xf numFmtId="0" fontId="0" fillId="0" borderId="61" xfId="0" applyFont="1" applyBorder="1" applyAlignment="1" applyProtection="1">
      <alignment horizontal="center" vertical="center" wrapText="1"/>
    </xf>
    <xf numFmtId="0" fontId="0" fillId="0" borderId="55" xfId="0" applyFont="1" applyBorder="1" applyAlignment="1" applyProtection="1">
      <alignment horizontal="center" vertical="center" wrapText="1"/>
    </xf>
    <xf numFmtId="44" fontId="0" fillId="6" borderId="9" xfId="1" applyFont="1" applyFill="1" applyBorder="1" applyAlignment="1" applyProtection="1">
      <alignment horizontal="left"/>
    </xf>
    <xf numFmtId="44" fontId="0" fillId="4" borderId="54" xfId="1" applyFont="1" applyFill="1" applyBorder="1" applyAlignment="1" applyProtection="1">
      <alignment horizontal="left" wrapText="1"/>
    </xf>
    <xf numFmtId="0" fontId="0" fillId="0" borderId="9" xfId="0" applyFont="1" applyBorder="1" applyAlignment="1" applyProtection="1">
      <alignment horizontal="center" vertical="center" wrapText="1"/>
    </xf>
    <xf numFmtId="0" fontId="0" fillId="0" borderId="45" xfId="0" applyFont="1" applyBorder="1" applyAlignment="1" applyProtection="1">
      <alignment horizontal="center" vertical="center" wrapText="1"/>
    </xf>
    <xf numFmtId="0" fontId="0" fillId="0" borderId="10" xfId="0" applyFont="1" applyBorder="1" applyAlignment="1" applyProtection="1">
      <alignment horizontal="center" vertical="center" wrapText="1"/>
    </xf>
    <xf numFmtId="0" fontId="0" fillId="0" borderId="46" xfId="0" applyFont="1" applyBorder="1" applyAlignment="1" applyProtection="1">
      <alignment horizontal="center" vertical="center" wrapText="1"/>
    </xf>
    <xf numFmtId="44" fontId="0" fillId="6" borderId="9" xfId="1" applyFont="1" applyFill="1" applyBorder="1" applyAlignment="1" applyProtection="1">
      <alignment horizontal="left" wrapText="1"/>
    </xf>
    <xf numFmtId="44" fontId="0" fillId="6" borderId="12" xfId="1" applyFont="1" applyFill="1" applyBorder="1" applyAlignment="1" applyProtection="1">
      <alignment horizontal="left" wrapText="1"/>
    </xf>
    <xf numFmtId="44" fontId="0" fillId="6" borderId="10" xfId="1" applyFont="1" applyFill="1" applyBorder="1" applyAlignment="1" applyProtection="1">
      <alignment horizontal="left" wrapText="1"/>
    </xf>
    <xf numFmtId="44" fontId="0" fillId="6" borderId="1" xfId="1" applyFont="1" applyFill="1" applyBorder="1" applyAlignment="1" applyProtection="1">
      <alignment horizontal="left" wrapText="1"/>
    </xf>
    <xf numFmtId="44" fontId="0" fillId="6" borderId="61" xfId="1" applyFont="1" applyFill="1" applyBorder="1" applyAlignment="1" applyProtection="1">
      <alignment horizontal="left" wrapText="1"/>
    </xf>
    <xf numFmtId="44" fontId="0" fillId="6" borderId="54" xfId="1" applyFont="1" applyFill="1" applyBorder="1" applyAlignment="1" applyProtection="1">
      <alignment horizontal="left" wrapText="1"/>
    </xf>
    <xf numFmtId="0" fontId="37" fillId="0" borderId="0" xfId="0" applyFont="1" applyAlignment="1">
      <alignment horizontal="left" vertical="top" wrapText="1"/>
    </xf>
    <xf numFmtId="0" fontId="0" fillId="0" borderId="0" xfId="0" applyAlignment="1">
      <alignment horizontal="left" vertical="top" wrapText="1"/>
    </xf>
    <xf numFmtId="0" fontId="43" fillId="0" borderId="0" xfId="0" applyFont="1" applyAlignment="1">
      <alignment horizontal="left" vertical="top" wrapText="1"/>
    </xf>
    <xf numFmtId="0" fontId="0" fillId="0" borderId="0" xfId="0" applyAlignment="1">
      <alignment horizontal="right" vertical="top" wrapText="1"/>
    </xf>
    <xf numFmtId="0" fontId="0" fillId="0" borderId="0" xfId="0" applyFont="1" applyAlignment="1">
      <alignment horizontal="center" vertical="center" wrapText="1"/>
    </xf>
    <xf numFmtId="0" fontId="38" fillId="0" borderId="0" xfId="0" applyFont="1" applyAlignment="1">
      <alignment horizontal="left" vertical="top" wrapText="1"/>
    </xf>
    <xf numFmtId="0" fontId="44" fillId="0" borderId="0" xfId="0" applyFont="1" applyAlignment="1">
      <alignment horizontal="left" vertical="top" wrapText="1"/>
    </xf>
    <xf numFmtId="0" fontId="0" fillId="0" borderId="0" xfId="0" applyAlignment="1">
      <alignment horizontal="center" vertical="center"/>
    </xf>
    <xf numFmtId="0" fontId="42" fillId="0" borderId="0" xfId="0" applyFont="1" applyAlignment="1">
      <alignment horizontal="left" vertical="top" wrapText="1"/>
    </xf>
    <xf numFmtId="0" fontId="0" fillId="0" borderId="0" xfId="0" applyAlignment="1">
      <alignment horizontal="right" vertical="center" wrapText="1"/>
    </xf>
    <xf numFmtId="0" fontId="38" fillId="0" borderId="0" xfId="0" applyFont="1" applyAlignment="1">
      <alignment horizontal="left" vertical="center" wrapText="1"/>
    </xf>
    <xf numFmtId="0" fontId="0" fillId="0" borderId="0" xfId="0" applyFont="1" applyAlignment="1">
      <alignment horizontal="center" vertical="top" wrapText="1"/>
    </xf>
  </cellXfs>
  <cellStyles count="113">
    <cellStyle name="Currency" xfId="1" builtinId="4"/>
    <cellStyle name="Currency 2" xfId="112" xr:uid="{E466F4B6-9F2A-5045-ABC1-53BD1036D469}"/>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Normal" xfId="0" builtinId="0"/>
    <cellStyle name="Normal 2" xfId="111" xr:uid="{FBE8883B-063E-6A48-AF6B-AF1E20096358}"/>
    <cellStyle name="Percent" xfId="2" builtinId="5"/>
  </cellStyles>
  <dxfs count="223">
    <dxf>
      <font>
        <color theme="2" tint="-9.9948118533890809E-2"/>
      </font>
      <fill>
        <patternFill>
          <bgColor theme="2" tint="-9.9948118533890809E-2"/>
        </patternFill>
      </fill>
    </dxf>
    <dxf>
      <font>
        <color rgb="FF9C0006"/>
      </font>
      <fill>
        <patternFill>
          <bgColor rgb="FFFFC7CE"/>
        </patternFill>
      </fill>
    </dxf>
    <dxf>
      <font>
        <color rgb="FF9C0006"/>
      </font>
      <fill>
        <patternFill>
          <bgColor rgb="FFFFC7CE"/>
        </patternFill>
      </fill>
    </dxf>
    <dxf>
      <font>
        <color theme="2" tint="-9.9948118533890809E-2"/>
      </font>
      <fill>
        <patternFill>
          <bgColor theme="2" tint="-9.9948118533890809E-2"/>
        </patternFill>
      </fill>
    </dxf>
    <dxf>
      <font>
        <color theme="2" tint="-9.9948118533890809E-2"/>
      </font>
      <fill>
        <patternFill>
          <bgColor theme="2" tint="-9.9948118533890809E-2"/>
        </patternFill>
      </fill>
    </dxf>
    <dxf>
      <font>
        <color theme="2" tint="-9.9948118533890809E-2"/>
      </font>
      <fill>
        <patternFill>
          <bgColor theme="2" tint="-9.9948118533890809E-2"/>
        </patternFill>
      </fill>
    </dxf>
    <dxf>
      <font>
        <color theme="2" tint="-9.9948118533890809E-2"/>
      </font>
      <fill>
        <patternFill>
          <bgColor theme="2" tint="-9.9948118533890809E-2"/>
        </patternFill>
      </fill>
    </dxf>
    <dxf>
      <font>
        <color theme="2" tint="-9.9948118533890809E-2"/>
      </font>
      <fill>
        <patternFill>
          <bgColor theme="2" tint="-9.9948118533890809E-2"/>
        </patternFill>
      </fill>
    </dxf>
    <dxf>
      <font>
        <color theme="0"/>
      </font>
    </dxf>
    <dxf>
      <font>
        <color theme="0"/>
      </font>
    </dxf>
    <dxf>
      <font>
        <color theme="2" tint="-9.9948118533890809E-2"/>
      </font>
      <fill>
        <patternFill>
          <bgColor theme="2" tint="-9.9948118533890809E-2"/>
        </patternFill>
      </fill>
    </dxf>
    <dxf>
      <font>
        <color theme="2" tint="-9.9948118533890809E-2"/>
      </font>
      <fill>
        <patternFill>
          <bgColor theme="2" tint="-9.9948118533890809E-2"/>
        </patternFill>
      </fill>
    </dxf>
    <dxf>
      <font>
        <color theme="2" tint="-9.9948118533890809E-2"/>
      </font>
      <fill>
        <patternFill>
          <bgColor theme="2" tint="-9.9948118533890809E-2"/>
        </patternFill>
      </fill>
    </dxf>
    <dxf>
      <font>
        <color theme="2" tint="-9.9948118533890809E-2"/>
      </font>
      <fill>
        <patternFill>
          <bgColor theme="2" tint="-9.9948118533890809E-2"/>
        </patternFill>
      </fill>
    </dxf>
    <dxf>
      <font>
        <color theme="2" tint="-9.9948118533890809E-2"/>
      </font>
      <fill>
        <patternFill>
          <bgColor theme="2" tint="-9.9948118533890809E-2"/>
        </patternFill>
      </fill>
    </dxf>
    <dxf>
      <font>
        <color theme="2" tint="-9.9948118533890809E-2"/>
      </font>
      <fill>
        <patternFill>
          <bgColor theme="2" tint="-9.9948118533890809E-2"/>
        </patternFill>
      </fill>
    </dxf>
    <dxf>
      <font>
        <color theme="2" tint="-9.9948118533890809E-2"/>
      </font>
      <fill>
        <patternFill>
          <bgColor theme="2" tint="-9.9948118533890809E-2"/>
        </patternFill>
      </fill>
    </dxf>
    <dxf>
      <font>
        <color theme="2" tint="-9.9948118533890809E-2"/>
      </font>
      <fill>
        <patternFill>
          <bgColor theme="2" tint="-9.9948118533890809E-2"/>
        </patternFill>
      </fill>
    </dxf>
    <dxf>
      <font>
        <color theme="2" tint="-9.9948118533890809E-2"/>
      </font>
      <fill>
        <patternFill>
          <bgColor theme="2" tint="-9.9948118533890809E-2"/>
        </patternFill>
      </fill>
    </dxf>
    <dxf>
      <font>
        <color theme="2" tint="-9.9948118533890809E-2"/>
      </font>
      <fill>
        <patternFill>
          <bgColor theme="2" tint="-9.9948118533890809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7"/>
      </font>
      <fill>
        <patternFill>
          <bgColor theme="7"/>
        </patternFill>
      </fill>
    </dxf>
    <dxf>
      <font>
        <color theme="2" tint="-9.9948118533890809E-2"/>
      </font>
      <fill>
        <patternFill>
          <bgColor theme="2" tint="-9.9948118533890809E-2"/>
        </patternFill>
      </fill>
    </dxf>
    <dxf>
      <font>
        <color theme="7"/>
      </font>
      <fill>
        <patternFill>
          <bgColor theme="7"/>
        </patternFill>
      </fill>
    </dxf>
    <dxf>
      <font>
        <color theme="2" tint="-9.9948118533890809E-2"/>
      </font>
      <fill>
        <patternFill>
          <bgColor theme="2" tint="-9.9948118533890809E-2"/>
        </patternFill>
      </fill>
    </dxf>
    <dxf>
      <font>
        <color theme="7"/>
      </font>
      <fill>
        <patternFill>
          <bgColor theme="7"/>
        </patternFill>
      </fill>
    </dxf>
    <dxf>
      <font>
        <color theme="2" tint="-9.9948118533890809E-2"/>
      </font>
      <fill>
        <patternFill>
          <bgColor theme="2" tint="-9.9948118533890809E-2"/>
        </patternFill>
      </fill>
    </dxf>
    <dxf>
      <font>
        <color theme="7"/>
      </font>
      <fill>
        <patternFill>
          <bgColor theme="7"/>
        </patternFill>
      </fill>
    </dxf>
    <dxf>
      <font>
        <color theme="2" tint="-9.9948118533890809E-2"/>
      </font>
      <fill>
        <patternFill>
          <bgColor theme="2" tint="-9.9948118533890809E-2"/>
        </patternFill>
      </fill>
    </dxf>
    <dxf>
      <font>
        <color theme="2" tint="-9.9948118533890809E-2"/>
      </font>
      <fill>
        <patternFill>
          <bgColor theme="2" tint="-9.9948118533890809E-2"/>
        </patternFill>
      </fill>
    </dxf>
    <dxf>
      <font>
        <color theme="2" tint="-9.9948118533890809E-2"/>
      </font>
      <fill>
        <patternFill>
          <bgColor theme="2" tint="-9.9948118533890809E-2"/>
        </patternFill>
      </fill>
    </dxf>
    <dxf>
      <font>
        <color theme="2" tint="-9.9948118533890809E-2"/>
      </font>
      <fill>
        <patternFill>
          <bgColor theme="2" tint="-9.9948118533890809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2" tint="-9.9948118533890809E-2"/>
      </font>
      <fill>
        <patternFill>
          <bgColor theme="2" tint="-9.9948118533890809E-2"/>
        </patternFill>
      </fill>
    </dxf>
    <dxf>
      <font>
        <color theme="2" tint="-9.9948118533890809E-2"/>
      </font>
      <fill>
        <patternFill>
          <bgColor theme="2" tint="-9.9948118533890809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2" tint="-9.9948118533890809E-2"/>
      </font>
      <fill>
        <patternFill>
          <bgColor theme="2" tint="-9.9948118533890809E-2"/>
        </patternFill>
      </fill>
    </dxf>
    <dxf>
      <font>
        <color theme="2" tint="-9.9948118533890809E-2"/>
      </font>
      <fill>
        <patternFill>
          <bgColor theme="2" tint="-9.9948118533890809E-2"/>
        </patternFill>
      </fill>
    </dxf>
    <dxf>
      <font>
        <color theme="2" tint="-9.9948118533890809E-2"/>
      </font>
      <fill>
        <patternFill>
          <bgColor theme="2" tint="-9.9948118533890809E-2"/>
        </patternFill>
      </fill>
    </dxf>
    <dxf>
      <font>
        <color theme="2" tint="-9.9948118533890809E-2"/>
      </font>
      <fill>
        <patternFill>
          <bgColor theme="2" tint="-9.9948118533890809E-2"/>
        </patternFill>
      </fill>
    </dxf>
    <dxf>
      <font>
        <color theme="2" tint="-9.9948118533890809E-2"/>
      </font>
      <fill>
        <patternFill>
          <bgColor theme="2" tint="-9.9948118533890809E-2"/>
        </patternFill>
      </fill>
    </dxf>
    <dxf>
      <font>
        <color theme="2" tint="-9.9948118533890809E-2"/>
      </font>
      <fill>
        <patternFill>
          <bgColor theme="2" tint="-9.9948118533890809E-2"/>
        </patternFill>
      </fill>
    </dxf>
    <dxf>
      <font>
        <color theme="2" tint="-9.9948118533890809E-2"/>
      </font>
      <fill>
        <patternFill>
          <bgColor theme="2" tint="-9.9948118533890809E-2"/>
        </patternFill>
      </fill>
    </dxf>
    <dxf>
      <font>
        <color theme="2" tint="-9.9948118533890809E-2"/>
      </font>
      <fill>
        <patternFill>
          <bgColor theme="2" tint="-9.9948118533890809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2" tint="-9.9948118533890809E-2"/>
      </font>
      <fill>
        <patternFill>
          <bgColor theme="2" tint="-9.9948118533890809E-2"/>
        </patternFill>
      </fill>
    </dxf>
    <dxf>
      <font>
        <color theme="2" tint="-9.9948118533890809E-2"/>
      </font>
      <fill>
        <patternFill>
          <bgColor theme="2" tint="-9.9948118533890809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7"/>
      </font>
      <fill>
        <patternFill>
          <bgColor theme="7"/>
        </patternFill>
      </fill>
    </dxf>
    <dxf>
      <font>
        <color theme="1" tint="0.499984740745262"/>
      </font>
      <fill>
        <patternFill>
          <bgColor theme="1" tint="0.499984740745262"/>
        </patternFill>
      </fill>
    </dxf>
    <dxf>
      <font>
        <color theme="2" tint="-9.9948118533890809E-2"/>
      </font>
      <fill>
        <patternFill>
          <bgColor theme="2" tint="-9.9948118533890809E-2"/>
        </patternFill>
      </fill>
    </dxf>
    <dxf>
      <font>
        <color theme="2" tint="-9.9948118533890809E-2"/>
      </font>
      <fill>
        <patternFill>
          <bgColor theme="2" tint="-9.9948118533890809E-2"/>
        </patternFill>
      </fill>
    </dxf>
    <dxf>
      <font>
        <color theme="2" tint="-9.9948118533890809E-2"/>
      </font>
      <fill>
        <patternFill>
          <bgColor theme="2" tint="-9.9948118533890809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BFBFBF"/>
      </font>
      <fill>
        <patternFill>
          <bgColor theme="2" tint="-9.9948118533890809E-2"/>
        </patternFill>
      </fill>
    </dxf>
    <dxf>
      <font>
        <color theme="2" tint="-9.9948118533890809E-2"/>
      </font>
      <fill>
        <patternFill>
          <bgColor theme="2" tint="-9.9948118533890809E-2"/>
        </patternFill>
      </fill>
    </dxf>
    <dxf>
      <font>
        <color rgb="FFBFBFBF"/>
      </font>
      <fill>
        <patternFill>
          <bgColor theme="2" tint="-9.9948118533890809E-2"/>
        </patternFill>
      </fill>
    </dxf>
    <dxf>
      <font>
        <color theme="2" tint="-9.9948118533890809E-2"/>
      </font>
      <fill>
        <patternFill>
          <bgColor theme="2" tint="-9.9948118533890809E-2"/>
        </patternFill>
      </fill>
    </dxf>
    <dxf>
      <font>
        <color rgb="FFBFBFBF"/>
      </font>
      <fill>
        <patternFill>
          <bgColor theme="2" tint="-9.9948118533890809E-2"/>
        </patternFill>
      </fill>
    </dxf>
    <dxf>
      <font>
        <color theme="2" tint="-9.9948118533890809E-2"/>
      </font>
      <fill>
        <patternFill>
          <bgColor theme="2" tint="-9.9948118533890809E-2"/>
        </patternFill>
      </fill>
    </dxf>
    <dxf>
      <font>
        <color rgb="FFBFBFBF"/>
      </font>
      <fill>
        <patternFill>
          <bgColor theme="2" tint="-9.9948118533890809E-2"/>
        </patternFill>
      </fill>
    </dxf>
    <dxf>
      <font>
        <color theme="2" tint="-9.9948118533890809E-2"/>
      </font>
      <fill>
        <patternFill>
          <bgColor theme="2" tint="-9.9948118533890809E-2"/>
        </patternFill>
      </fill>
    </dxf>
    <dxf>
      <font>
        <color rgb="FFBFBFBF"/>
      </font>
      <fill>
        <patternFill>
          <bgColor theme="2" tint="-9.9948118533890809E-2"/>
        </patternFill>
      </fill>
    </dxf>
    <dxf>
      <font>
        <color theme="2" tint="-9.9948118533890809E-2"/>
      </font>
      <fill>
        <patternFill>
          <bgColor theme="2" tint="-9.9948118533890809E-2"/>
        </patternFill>
      </fill>
    </dxf>
    <dxf>
      <font>
        <color theme="2" tint="-9.9948118533890809E-2"/>
      </font>
      <fill>
        <patternFill>
          <bgColor theme="2" tint="-9.9948118533890809E-2"/>
        </patternFill>
      </fill>
    </dxf>
    <dxf>
      <font>
        <color theme="2" tint="-9.9948118533890809E-2"/>
      </font>
      <fill>
        <patternFill>
          <bgColor theme="2" tint="-9.9948118533890809E-2"/>
        </patternFill>
      </fill>
    </dxf>
    <dxf>
      <font>
        <color theme="2" tint="-9.9948118533890809E-2"/>
      </font>
      <fill>
        <patternFill>
          <bgColor theme="2" tint="-9.9948118533890809E-2"/>
        </patternFill>
      </fill>
    </dxf>
    <dxf>
      <font>
        <color theme="2" tint="-9.9948118533890809E-2"/>
      </font>
      <fill>
        <patternFill>
          <bgColor theme="2" tint="-9.9948118533890809E-2"/>
        </patternFill>
      </fill>
    </dxf>
    <dxf>
      <font>
        <color theme="2" tint="-9.9948118533890809E-2"/>
      </font>
      <fill>
        <patternFill>
          <bgColor theme="2" tint="-9.9948118533890809E-2"/>
        </patternFill>
      </fill>
    </dxf>
    <dxf>
      <font>
        <color theme="2" tint="-9.9948118533890809E-2"/>
      </font>
      <fill>
        <patternFill>
          <bgColor theme="2" tint="-9.9948118533890809E-2"/>
        </patternFill>
      </fill>
    </dxf>
    <dxf>
      <font>
        <color rgb="FF006100"/>
      </font>
      <fill>
        <patternFill>
          <bgColor rgb="FFC6EFCE"/>
        </patternFill>
      </fill>
    </dxf>
    <dxf>
      <font>
        <color rgb="FF9C0006"/>
      </font>
      <fill>
        <patternFill>
          <bgColor rgb="FFFFC7CE"/>
        </patternFill>
      </fill>
    </dxf>
    <dxf>
      <font>
        <color theme="1" tint="0.499984740745262"/>
      </font>
      <fill>
        <patternFill>
          <bgColor theme="1" tint="0.499984740745262"/>
        </patternFill>
      </fill>
    </dxf>
    <dxf>
      <font>
        <color rgb="FF006100"/>
      </font>
      <fill>
        <patternFill>
          <bgColor rgb="FFC6EFCE"/>
        </patternFill>
      </fill>
    </dxf>
    <dxf>
      <font>
        <color rgb="FF9C0006"/>
      </font>
      <fill>
        <patternFill>
          <bgColor rgb="FFFFC7CE"/>
        </patternFill>
      </fill>
    </dxf>
    <dxf>
      <font>
        <color theme="1" tint="0.499984740745262"/>
      </font>
      <fill>
        <patternFill>
          <bgColor theme="1" tint="0.499984740745262"/>
        </patternFill>
      </fill>
    </dxf>
    <dxf>
      <font>
        <color rgb="FF006100"/>
      </font>
      <fill>
        <patternFill>
          <bgColor rgb="FFC6EFCE"/>
        </patternFill>
      </fill>
    </dxf>
    <dxf>
      <font>
        <color rgb="FF9C0006"/>
      </font>
      <fill>
        <patternFill>
          <bgColor rgb="FFFFC7CE"/>
        </patternFill>
      </fill>
    </dxf>
    <dxf>
      <font>
        <color theme="1" tint="0.499984740745262"/>
      </font>
      <fill>
        <patternFill>
          <bgColor theme="1" tint="0.499984740745262"/>
        </patternFill>
      </fill>
    </dxf>
    <dxf>
      <font>
        <color rgb="FF006100"/>
      </font>
      <fill>
        <patternFill>
          <bgColor rgb="FFC6EFCE"/>
        </patternFill>
      </fill>
    </dxf>
    <dxf>
      <font>
        <color rgb="FF9C0006"/>
      </font>
      <fill>
        <patternFill>
          <bgColor rgb="FFFFC7CE"/>
        </patternFill>
      </fill>
    </dxf>
    <dxf>
      <font>
        <color theme="1" tint="0.499984740745262"/>
      </font>
      <fill>
        <patternFill>
          <bgColor theme="1" tint="0.499984740745262"/>
        </patternFill>
      </fill>
    </dxf>
    <dxf>
      <font>
        <color rgb="FF006100"/>
      </font>
      <fill>
        <patternFill>
          <bgColor rgb="FFC6EFCE"/>
        </patternFill>
      </fill>
    </dxf>
    <dxf>
      <font>
        <color rgb="FF9C0006"/>
      </font>
      <fill>
        <patternFill>
          <bgColor rgb="FFFFC7CE"/>
        </patternFill>
      </fill>
    </dxf>
    <dxf>
      <font>
        <color theme="1" tint="0.499984740745262"/>
      </font>
      <fill>
        <patternFill>
          <bgColor theme="1" tint="0.499984740745262"/>
        </patternFill>
      </fill>
    </dxf>
    <dxf>
      <font>
        <color rgb="FF006100"/>
      </font>
      <fill>
        <patternFill>
          <bgColor rgb="FFC6EFCE"/>
        </patternFill>
      </fill>
    </dxf>
    <dxf>
      <font>
        <color rgb="FF9C0006"/>
      </font>
      <fill>
        <patternFill>
          <bgColor rgb="FFFFC7CE"/>
        </patternFill>
      </fill>
    </dxf>
    <dxf>
      <font>
        <color theme="1" tint="0.499984740745262"/>
      </font>
      <fill>
        <patternFill>
          <bgColor theme="1" tint="0.499984740745262"/>
        </patternFill>
      </fill>
    </dxf>
    <dxf>
      <font>
        <color rgb="FF006100"/>
      </font>
      <fill>
        <patternFill>
          <bgColor rgb="FFC6EFCE"/>
        </patternFill>
      </fill>
    </dxf>
    <dxf>
      <font>
        <color rgb="FF9C0006"/>
      </font>
      <fill>
        <patternFill>
          <bgColor rgb="FFFFC7CE"/>
        </patternFill>
      </fill>
    </dxf>
    <dxf>
      <font>
        <color theme="1" tint="0.499984740745262"/>
      </font>
      <fill>
        <patternFill>
          <bgColor theme="1" tint="0.499984740745262"/>
        </patternFill>
      </fill>
    </dxf>
    <dxf>
      <font>
        <color rgb="FF006100"/>
      </font>
      <fill>
        <patternFill>
          <bgColor rgb="FFC6EFCE"/>
        </patternFill>
      </fill>
    </dxf>
    <dxf>
      <font>
        <color rgb="FF9C0006"/>
      </font>
      <fill>
        <patternFill>
          <bgColor rgb="FFFFC7CE"/>
        </patternFill>
      </fill>
    </dxf>
    <dxf>
      <font>
        <color theme="1" tint="0.499984740745262"/>
      </font>
      <fill>
        <patternFill>
          <bgColor theme="1" tint="0.499984740745262"/>
        </patternFill>
      </fill>
    </dxf>
    <dxf>
      <font>
        <color theme="2" tint="-9.9948118533890809E-2"/>
      </font>
      <fill>
        <patternFill>
          <bgColor theme="2" tint="-9.9948118533890809E-2"/>
        </patternFill>
      </fill>
    </dxf>
    <dxf>
      <font>
        <color theme="2" tint="-9.9948118533890809E-2"/>
      </font>
      <fill>
        <patternFill>
          <bgColor theme="2" tint="-9.9948118533890809E-2"/>
        </patternFill>
      </fill>
    </dxf>
    <dxf>
      <font>
        <color rgb="FF9C0006"/>
      </font>
      <fill>
        <patternFill>
          <bgColor rgb="FFFFC7CE"/>
        </patternFill>
      </fill>
    </dxf>
    <dxf>
      <font>
        <color rgb="FF9C0006"/>
      </font>
      <fill>
        <patternFill>
          <bgColor rgb="FFFFC7CE"/>
        </patternFill>
      </fill>
    </dxf>
    <dxf>
      <font>
        <color theme="2" tint="-9.9948118533890809E-2"/>
      </font>
      <fill>
        <patternFill>
          <bgColor theme="2" tint="-9.9948118533890809E-2"/>
        </patternFill>
      </fill>
    </dxf>
    <dxf>
      <font>
        <color theme="2" tint="-9.9948118533890809E-2"/>
      </font>
      <fill>
        <patternFill>
          <bgColor theme="2" tint="-9.9948118533890809E-2"/>
        </patternFill>
      </fill>
    </dxf>
    <dxf>
      <font>
        <color theme="2" tint="-9.9948118533890809E-2"/>
      </font>
      <fill>
        <patternFill>
          <bgColor theme="2" tint="-9.9948118533890809E-2"/>
        </patternFill>
      </fill>
    </dxf>
    <dxf>
      <font>
        <color theme="2" tint="-9.9948118533890809E-2"/>
      </font>
      <fill>
        <patternFill>
          <bgColor theme="2" tint="-9.9948118533890809E-2"/>
        </patternFill>
      </fill>
    </dxf>
    <dxf>
      <font>
        <color theme="2" tint="-9.9948118533890809E-2"/>
      </font>
      <fill>
        <patternFill>
          <bgColor theme="2" tint="-9.9948118533890809E-2"/>
        </patternFill>
      </fill>
    </dxf>
    <dxf>
      <font>
        <color theme="2" tint="-9.9948118533890809E-2"/>
      </font>
      <fill>
        <patternFill>
          <bgColor theme="2" tint="-9.9948118533890809E-2"/>
        </patternFill>
      </fill>
    </dxf>
    <dxf>
      <font>
        <color theme="2" tint="-9.9948118533890809E-2"/>
      </font>
      <fill>
        <patternFill>
          <bgColor theme="2" tint="-9.9948118533890809E-2"/>
        </patternFill>
      </fill>
    </dxf>
    <dxf>
      <font>
        <color theme="2" tint="-9.9948118533890809E-2"/>
      </font>
      <fill>
        <patternFill>
          <bgColor theme="2" tint="-9.9948118533890809E-2"/>
        </patternFill>
      </fill>
    </dxf>
    <dxf>
      <font>
        <color theme="2" tint="-9.9948118533890809E-2"/>
      </font>
      <fill>
        <patternFill>
          <bgColor theme="2" tint="-9.9948118533890809E-2"/>
        </patternFill>
      </fill>
    </dxf>
    <dxf>
      <font>
        <color theme="2" tint="-9.9948118533890809E-2"/>
      </font>
      <fill>
        <patternFill>
          <bgColor theme="2" tint="-9.9948118533890809E-2"/>
        </patternFill>
      </fill>
    </dxf>
    <dxf>
      <font>
        <color theme="2" tint="-9.9948118533890809E-2"/>
      </font>
      <fill>
        <patternFill>
          <bgColor theme="2" tint="-9.9948118533890809E-2"/>
        </patternFill>
      </fill>
    </dxf>
    <dxf>
      <font>
        <color theme="2" tint="-9.9948118533890809E-2"/>
      </font>
      <fill>
        <patternFill>
          <bgColor theme="2" tint="-9.9948118533890809E-2"/>
        </patternFill>
      </fill>
    </dxf>
    <dxf>
      <font>
        <color theme="2" tint="-9.9948118533890809E-2"/>
      </font>
      <fill>
        <patternFill>
          <bgColor theme="2" tint="-9.9948118533890809E-2"/>
        </patternFill>
      </fill>
    </dxf>
    <dxf>
      <font>
        <color theme="2" tint="-9.9948118533890809E-2"/>
      </font>
      <fill>
        <patternFill>
          <bgColor theme="2" tint="-9.9948118533890809E-2"/>
        </patternFill>
      </fill>
    </dxf>
    <dxf>
      <font>
        <color theme="2" tint="-9.9948118533890809E-2"/>
      </font>
      <fill>
        <patternFill>
          <bgColor theme="2" tint="-9.9948118533890809E-2"/>
        </patternFill>
      </fill>
    </dxf>
    <dxf>
      <font>
        <color theme="2" tint="-9.9948118533890809E-2"/>
      </font>
      <fill>
        <patternFill>
          <bgColor theme="2" tint="-9.9948118533890809E-2"/>
        </patternFill>
      </fill>
    </dxf>
    <dxf>
      <font>
        <color theme="2" tint="-9.9948118533890809E-2"/>
      </font>
      <fill>
        <patternFill>
          <bgColor theme="2" tint="-9.9948118533890809E-2"/>
        </patternFill>
      </fill>
    </dxf>
    <dxf>
      <font>
        <color theme="2" tint="-9.9948118533890809E-2"/>
      </font>
      <fill>
        <patternFill>
          <bgColor theme="2" tint="-9.9948118533890809E-2"/>
        </patternFill>
      </fill>
    </dxf>
    <dxf>
      <font>
        <color theme="2" tint="-9.9948118533890809E-2"/>
      </font>
      <fill>
        <patternFill>
          <bgColor theme="2" tint="-9.9948118533890809E-2"/>
        </patternFill>
      </fill>
    </dxf>
    <dxf>
      <font>
        <color theme="2" tint="-9.9948118533890809E-2"/>
      </font>
      <fill>
        <patternFill>
          <bgColor theme="2" tint="-9.9948118533890809E-2"/>
        </patternFill>
      </fill>
    </dxf>
    <dxf>
      <font>
        <color theme="2" tint="-9.9948118533890809E-2"/>
      </font>
      <fill>
        <patternFill>
          <bgColor theme="2" tint="-9.9948118533890809E-2"/>
        </patternFill>
      </fill>
    </dxf>
    <dxf>
      <font>
        <color rgb="FFBFBFBF"/>
      </font>
      <fill>
        <patternFill>
          <bgColor theme="2" tint="-9.9948118533890809E-2"/>
        </patternFill>
      </fill>
    </dxf>
    <dxf>
      <font>
        <color theme="2" tint="-9.9948118533890809E-2"/>
      </font>
      <fill>
        <patternFill>
          <bgColor theme="2" tint="-9.9948118533890809E-2"/>
        </patternFill>
      </fill>
    </dxf>
    <dxf>
      <font>
        <color rgb="FFBFBFBF"/>
      </font>
      <fill>
        <patternFill>
          <bgColor theme="2" tint="-9.9948118533890809E-2"/>
        </patternFill>
      </fill>
    </dxf>
    <dxf>
      <font>
        <color theme="2" tint="-9.9948118533890809E-2"/>
      </font>
      <fill>
        <patternFill>
          <bgColor theme="2" tint="-9.9948118533890809E-2"/>
        </patternFill>
      </fill>
    </dxf>
    <dxf>
      <font>
        <color rgb="FFBFBFBF"/>
      </font>
      <fill>
        <patternFill>
          <bgColor theme="2" tint="-9.9948118533890809E-2"/>
        </patternFill>
      </fill>
    </dxf>
    <dxf>
      <font>
        <color theme="2" tint="-9.9948118533890809E-2"/>
      </font>
      <fill>
        <patternFill>
          <bgColor theme="2" tint="-9.9948118533890809E-2"/>
        </patternFill>
      </fill>
    </dxf>
    <dxf>
      <font>
        <color rgb="FFBFBFBF"/>
      </font>
      <fill>
        <patternFill>
          <bgColor theme="2" tint="-9.9948118533890809E-2"/>
        </patternFill>
      </fill>
    </dxf>
    <dxf>
      <font>
        <color theme="2" tint="-9.9948118533890809E-2"/>
      </font>
      <fill>
        <patternFill>
          <bgColor theme="2" tint="-9.9948118533890809E-2"/>
        </patternFill>
      </fill>
    </dxf>
    <dxf>
      <font>
        <color theme="2" tint="-9.9948118533890809E-2"/>
      </font>
      <fill>
        <patternFill>
          <bgColor theme="2" tint="-9.9948118533890809E-2"/>
        </patternFill>
      </fill>
    </dxf>
    <dxf>
      <font>
        <color theme="2" tint="-9.9948118533890809E-2"/>
      </font>
      <fill>
        <patternFill>
          <bgColor theme="2" tint="-9.9948118533890809E-2"/>
        </patternFill>
      </fill>
    </dxf>
    <dxf>
      <font>
        <color theme="2" tint="-9.9948118533890809E-2"/>
      </font>
      <fill>
        <patternFill>
          <bgColor theme="2" tint="-9.9948118533890809E-2"/>
        </patternFill>
      </fill>
    </dxf>
    <dxf>
      <font>
        <color theme="1" tint="0.499984740745262"/>
      </font>
      <fill>
        <patternFill>
          <bgColor theme="1" tint="0.499984740745262"/>
        </patternFill>
      </fill>
    </dxf>
    <dxf>
      <font>
        <color rgb="FF006100"/>
      </font>
      <fill>
        <patternFill>
          <bgColor rgb="FFC6EFCE"/>
        </patternFill>
      </fill>
    </dxf>
    <dxf>
      <font>
        <color rgb="FF9C0006"/>
      </font>
      <fill>
        <patternFill>
          <bgColor rgb="FFFFC7CE"/>
        </patternFill>
      </fill>
    </dxf>
    <dxf>
      <font>
        <color theme="1" tint="0.499984740745262"/>
      </font>
      <fill>
        <patternFill>
          <bgColor theme="1" tint="0.499984740745262"/>
        </patternFill>
      </fill>
    </dxf>
    <dxf>
      <font>
        <color rgb="FF006100"/>
      </font>
      <fill>
        <patternFill>
          <bgColor rgb="FFC6EFCE"/>
        </patternFill>
      </fill>
    </dxf>
    <dxf>
      <font>
        <color rgb="FF9C0006"/>
      </font>
      <fill>
        <patternFill>
          <bgColor rgb="FFFFC7CE"/>
        </patternFill>
      </fill>
    </dxf>
    <dxf>
      <font>
        <color theme="1" tint="0.499984740745262"/>
      </font>
      <fill>
        <patternFill>
          <bgColor theme="1" tint="0.499984740745262"/>
        </patternFill>
      </fill>
    </dxf>
    <dxf>
      <font>
        <color rgb="FF006100"/>
      </font>
      <fill>
        <patternFill>
          <bgColor rgb="FFC6EFCE"/>
        </patternFill>
      </fill>
    </dxf>
    <dxf>
      <font>
        <color rgb="FF9C0006"/>
      </font>
      <fill>
        <patternFill>
          <bgColor rgb="FFFFC7CE"/>
        </patternFill>
      </fill>
    </dxf>
    <dxf>
      <font>
        <color theme="1" tint="0.499984740745262"/>
      </font>
      <fill>
        <patternFill>
          <bgColor theme="1" tint="0.499984740745262"/>
        </patternFill>
      </fill>
    </dxf>
    <dxf>
      <font>
        <color theme="1" tint="0.499984740745262"/>
      </font>
      <fill>
        <patternFill>
          <bgColor theme="1" tint="0.499984740745262"/>
        </patternFill>
      </fill>
    </dxf>
    <dxf>
      <font>
        <color theme="1" tint="0.499984740745262"/>
      </font>
      <fill>
        <patternFill>
          <bgColor theme="1" tint="0.499984740745262"/>
        </patternFill>
      </fill>
    </dxf>
    <dxf>
      <font>
        <color rgb="FF9C0006"/>
      </font>
      <fill>
        <patternFill>
          <bgColor rgb="FFFFC7CE"/>
        </patternFill>
      </fill>
    </dxf>
    <dxf>
      <font>
        <color theme="1" tint="0.499984740745262"/>
      </font>
      <fill>
        <patternFill>
          <bgColor theme="1" tint="0.49998474074526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BFBFBF"/>
      </font>
      <fill>
        <patternFill>
          <bgColor rgb="FFBFBFBF"/>
        </patternFill>
      </fill>
    </dxf>
    <dxf>
      <font>
        <color rgb="FFBFBFBF"/>
      </font>
      <fill>
        <patternFill>
          <bgColor rgb="FFBFBFBF"/>
        </patternFill>
      </fill>
    </dxf>
    <dxf>
      <font>
        <color theme="7"/>
      </font>
      <fill>
        <patternFill>
          <bgColor theme="7"/>
        </patternFill>
      </fill>
    </dxf>
    <dxf>
      <font>
        <color rgb="FFBFBFBF"/>
      </font>
      <fill>
        <patternFill>
          <bgColor rgb="FFBFBFBF"/>
        </patternFill>
      </fill>
    </dxf>
    <dxf>
      <font>
        <color rgb="FFBFBFBF"/>
      </font>
      <fill>
        <patternFill>
          <bgColor rgb="FFBFBFBF"/>
        </patternFill>
      </fill>
    </dxf>
    <dxf>
      <font>
        <color rgb="FFBFBFBF"/>
      </font>
      <fill>
        <patternFill>
          <bgColor rgb="FFBFBFBF"/>
        </patternFill>
      </fill>
    </dxf>
    <dxf>
      <font>
        <color rgb="FFBFBFBF"/>
      </font>
      <fill>
        <patternFill>
          <bgColor rgb="FFBFBFBF"/>
        </patternFill>
      </fill>
    </dxf>
    <dxf>
      <font>
        <color rgb="FFBFBFBF"/>
      </font>
      <fill>
        <patternFill>
          <bgColor rgb="FFBFBFBF"/>
        </patternFill>
      </fill>
    </dxf>
    <dxf>
      <font>
        <color theme="1" tint="0.499984740745262"/>
      </font>
      <fill>
        <patternFill>
          <bgColor theme="1" tint="0.499984740745262"/>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1" tint="0.499984740745262"/>
      </font>
      <fill>
        <patternFill>
          <bgColor theme="1" tint="0.499984740745262"/>
        </patternFill>
      </fill>
    </dxf>
    <dxf>
      <font>
        <color auto="1"/>
      </font>
      <fill>
        <patternFill>
          <bgColor theme="6"/>
        </patternFill>
      </fill>
    </dxf>
    <dxf>
      <font>
        <color rgb="FF006100"/>
      </font>
      <fill>
        <patternFill>
          <bgColor rgb="FFC6EFCE"/>
        </patternFill>
      </fill>
    </dxf>
    <dxf>
      <font>
        <color theme="6"/>
      </font>
      <fill>
        <patternFill>
          <bgColor theme="6"/>
        </patternFill>
      </fill>
    </dxf>
  </dxfs>
  <tableStyles count="0" defaultTableStyle="TableStyleMedium9" defaultPivotStyle="PivotStyleMedium7"/>
  <colors>
    <mruColors>
      <color rgb="FFBFD4EF"/>
      <color rgb="FFF68B3E"/>
      <color rgb="FF00ADEA"/>
      <color rgb="FFFFC7CE"/>
      <color rgb="FFE5CEFB"/>
      <color rgb="FFBFBFBF"/>
      <color rgb="FFEBA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13</xdr:col>
      <xdr:colOff>372110</xdr:colOff>
      <xdr:row>40</xdr:row>
      <xdr:rowOff>485781</xdr:rowOff>
    </xdr:from>
    <xdr:ext cx="165099" cy="101600"/>
    <xdr:sp macro="" textlink="">
      <xdr:nvSpPr>
        <xdr:cNvPr id="2" name="Shape 12">
          <a:extLst>
            <a:ext uri="{FF2B5EF4-FFF2-40B4-BE49-F238E27FC236}">
              <a16:creationId xmlns:a16="http://schemas.microsoft.com/office/drawing/2014/main" id="{F745C9B1-D713-D644-8605-E16FDEE003F9}"/>
            </a:ext>
          </a:extLst>
        </xdr:cNvPr>
        <xdr:cNvSpPr/>
      </xdr:nvSpPr>
      <xdr:spPr>
        <a:xfrm>
          <a:off x="7801610" y="6772281"/>
          <a:ext cx="165099" cy="101600"/>
        </a:xfrm>
        <a:custGeom>
          <a:avLst/>
          <a:gdLst/>
          <a:ahLst/>
          <a:cxnLst/>
          <a:rect l="0" t="0" r="0" b="0"/>
          <a:pathLst>
            <a:path w="101600" h="101600">
              <a:moveTo>
                <a:pt x="0" y="101599"/>
              </a:moveTo>
              <a:lnTo>
                <a:pt x="101600" y="101599"/>
              </a:lnTo>
              <a:lnTo>
                <a:pt x="101600" y="0"/>
              </a:lnTo>
              <a:lnTo>
                <a:pt x="0" y="0"/>
              </a:lnTo>
              <a:lnTo>
                <a:pt x="0" y="101599"/>
              </a:lnTo>
              <a:close/>
            </a:path>
          </a:pathLst>
        </a:custGeom>
        <a:ln w="6350">
          <a:solidFill>
            <a:srgbClr val="000000"/>
          </a:solidFill>
        </a:ln>
      </xdr:spPr>
    </xdr:sp>
    <xdr:clientData/>
  </xdr:oneCellAnchor>
  <xdr:oneCellAnchor>
    <xdr:from>
      <xdr:col>14</xdr:col>
      <xdr:colOff>372110</xdr:colOff>
      <xdr:row>40</xdr:row>
      <xdr:rowOff>485781</xdr:rowOff>
    </xdr:from>
    <xdr:ext cx="165100" cy="101600"/>
    <xdr:sp macro="" textlink="">
      <xdr:nvSpPr>
        <xdr:cNvPr id="3" name="Shape 13">
          <a:extLst>
            <a:ext uri="{FF2B5EF4-FFF2-40B4-BE49-F238E27FC236}">
              <a16:creationId xmlns:a16="http://schemas.microsoft.com/office/drawing/2014/main" id="{37B05618-A1AE-2249-BCD0-D83148DFAE6C}"/>
            </a:ext>
          </a:extLst>
        </xdr:cNvPr>
        <xdr:cNvSpPr/>
      </xdr:nvSpPr>
      <xdr:spPr>
        <a:xfrm>
          <a:off x="8373110" y="6772281"/>
          <a:ext cx="165100" cy="101600"/>
        </a:xfrm>
        <a:custGeom>
          <a:avLst/>
          <a:gdLst/>
          <a:ahLst/>
          <a:cxnLst/>
          <a:rect l="0" t="0" r="0" b="0"/>
          <a:pathLst>
            <a:path w="101600" h="101600">
              <a:moveTo>
                <a:pt x="0" y="101599"/>
              </a:moveTo>
              <a:lnTo>
                <a:pt x="101600" y="101599"/>
              </a:lnTo>
              <a:lnTo>
                <a:pt x="101600" y="0"/>
              </a:lnTo>
              <a:lnTo>
                <a:pt x="0" y="0"/>
              </a:lnTo>
              <a:lnTo>
                <a:pt x="0" y="101599"/>
              </a:lnTo>
              <a:close/>
            </a:path>
          </a:pathLst>
        </a:custGeom>
        <a:ln w="6350">
          <a:solidFill>
            <a:srgbClr val="000000"/>
          </a:solidFill>
        </a:ln>
      </xdr:spPr>
    </xdr:sp>
    <xdr:clientData/>
  </xdr:oneCellAnchor>
  <xdr:oneCellAnchor>
    <xdr:from>
      <xdr:col>13</xdr:col>
      <xdr:colOff>123177</xdr:colOff>
      <xdr:row>41</xdr:row>
      <xdr:rowOff>66693</xdr:rowOff>
    </xdr:from>
    <xdr:ext cx="101600" cy="101600"/>
    <xdr:sp macro="" textlink="">
      <xdr:nvSpPr>
        <xdr:cNvPr id="4" name="Shape 15">
          <a:extLst>
            <a:ext uri="{FF2B5EF4-FFF2-40B4-BE49-F238E27FC236}">
              <a16:creationId xmlns:a16="http://schemas.microsoft.com/office/drawing/2014/main" id="{2BD7B06D-3CA5-2649-B49E-0F196A116DA8}"/>
            </a:ext>
          </a:extLst>
        </xdr:cNvPr>
        <xdr:cNvSpPr/>
      </xdr:nvSpPr>
      <xdr:spPr>
        <a:xfrm>
          <a:off x="7552677" y="6835793"/>
          <a:ext cx="101600" cy="101600"/>
        </a:xfrm>
        <a:custGeom>
          <a:avLst/>
          <a:gdLst/>
          <a:ahLst/>
          <a:cxnLst/>
          <a:rect l="0" t="0" r="0" b="0"/>
          <a:pathLst>
            <a:path w="101600" h="101600">
              <a:moveTo>
                <a:pt x="0" y="101600"/>
              </a:moveTo>
              <a:lnTo>
                <a:pt x="101600" y="101600"/>
              </a:lnTo>
              <a:lnTo>
                <a:pt x="101600" y="0"/>
              </a:lnTo>
              <a:lnTo>
                <a:pt x="0" y="0"/>
              </a:lnTo>
              <a:lnTo>
                <a:pt x="0" y="101600"/>
              </a:lnTo>
              <a:close/>
            </a:path>
          </a:pathLst>
        </a:custGeom>
        <a:ln w="6350">
          <a:solidFill>
            <a:srgbClr val="000000"/>
          </a:solidFill>
        </a:ln>
      </xdr:spPr>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55</xdr:row>
      <xdr:rowOff>0</xdr:rowOff>
    </xdr:from>
    <xdr:ext cx="6864350" cy="12700"/>
    <xdr:grpSp>
      <xdr:nvGrpSpPr>
        <xdr:cNvPr id="2" name="Group 24">
          <a:extLst>
            <a:ext uri="{FF2B5EF4-FFF2-40B4-BE49-F238E27FC236}">
              <a16:creationId xmlns:a16="http://schemas.microsoft.com/office/drawing/2014/main" id="{92598EE5-C350-6A47-BDE8-DBFECD28E632}"/>
            </a:ext>
          </a:extLst>
        </xdr:cNvPr>
        <xdr:cNvGrpSpPr/>
      </xdr:nvGrpSpPr>
      <xdr:grpSpPr>
        <a:xfrm>
          <a:off x="520700" y="13030200"/>
          <a:ext cx="6864350" cy="12700"/>
          <a:chOff x="0" y="0"/>
          <a:chExt cx="6864350" cy="12700"/>
        </a:xfrm>
      </xdr:grpSpPr>
      <xdr:sp macro="" textlink="">
        <xdr:nvSpPr>
          <xdr:cNvPr id="3" name="Shape 25">
            <a:extLst>
              <a:ext uri="{FF2B5EF4-FFF2-40B4-BE49-F238E27FC236}">
                <a16:creationId xmlns:a16="http://schemas.microsoft.com/office/drawing/2014/main" id="{2FEEB813-C2BA-764C-992B-CCB3137B03A7}"/>
              </a:ext>
            </a:extLst>
          </xdr:cNvPr>
          <xdr:cNvSpPr/>
        </xdr:nvSpPr>
        <xdr:spPr>
          <a:xfrm>
            <a:off x="0" y="6350"/>
            <a:ext cx="6498590" cy="0"/>
          </a:xfrm>
          <a:custGeom>
            <a:avLst/>
            <a:gdLst/>
            <a:ahLst/>
            <a:cxnLst/>
            <a:rect l="0" t="0" r="0" b="0"/>
            <a:pathLst>
              <a:path w="6498590">
                <a:moveTo>
                  <a:pt x="0" y="0"/>
                </a:moveTo>
                <a:lnTo>
                  <a:pt x="6498590" y="0"/>
                </a:lnTo>
              </a:path>
            </a:pathLst>
          </a:custGeom>
          <a:ln w="12700">
            <a:solidFill>
              <a:srgbClr val="000000"/>
            </a:solidFill>
          </a:ln>
        </xdr:spPr>
      </xdr:sp>
      <xdr:sp macro="" textlink="">
        <xdr:nvSpPr>
          <xdr:cNvPr id="4" name="Shape 26">
            <a:extLst>
              <a:ext uri="{FF2B5EF4-FFF2-40B4-BE49-F238E27FC236}">
                <a16:creationId xmlns:a16="http://schemas.microsoft.com/office/drawing/2014/main" id="{1D3C7D34-9E3B-B04F-9263-C5330EDB8A71}"/>
              </a:ext>
            </a:extLst>
          </xdr:cNvPr>
          <xdr:cNvSpPr/>
        </xdr:nvSpPr>
        <xdr:spPr>
          <a:xfrm>
            <a:off x="6492240" y="6350"/>
            <a:ext cx="372110" cy="0"/>
          </a:xfrm>
          <a:custGeom>
            <a:avLst/>
            <a:gdLst/>
            <a:ahLst/>
            <a:cxnLst/>
            <a:rect l="0" t="0" r="0" b="0"/>
            <a:pathLst>
              <a:path w="372110">
                <a:moveTo>
                  <a:pt x="0" y="0"/>
                </a:moveTo>
                <a:lnTo>
                  <a:pt x="372110" y="0"/>
                </a:lnTo>
              </a:path>
            </a:pathLst>
          </a:custGeom>
          <a:ln w="12700">
            <a:solidFill>
              <a:srgbClr val="000000"/>
            </a:solidFill>
          </a:ln>
        </xdr:spPr>
      </xdr:sp>
      <xdr:sp macro="" textlink="">
        <xdr:nvSpPr>
          <xdr:cNvPr id="5" name="Shape 27">
            <a:extLst>
              <a:ext uri="{FF2B5EF4-FFF2-40B4-BE49-F238E27FC236}">
                <a16:creationId xmlns:a16="http://schemas.microsoft.com/office/drawing/2014/main" id="{B7181919-0570-5A4D-9113-68AF0D99BDAE}"/>
              </a:ext>
            </a:extLst>
          </xdr:cNvPr>
          <xdr:cNvSpPr/>
        </xdr:nvSpPr>
        <xdr:spPr>
          <a:xfrm>
            <a:off x="0" y="6350"/>
            <a:ext cx="6864350" cy="0"/>
          </a:xfrm>
          <a:custGeom>
            <a:avLst/>
            <a:gdLst/>
            <a:ahLst/>
            <a:cxnLst/>
            <a:rect l="0" t="0" r="0" b="0"/>
            <a:pathLst>
              <a:path w="6864350">
                <a:moveTo>
                  <a:pt x="0" y="0"/>
                </a:moveTo>
                <a:lnTo>
                  <a:pt x="6864350" y="0"/>
                </a:lnTo>
              </a:path>
            </a:pathLst>
          </a:custGeom>
          <a:ln w="9525">
            <a:solidFill>
              <a:srgbClr val="000000"/>
            </a:solidFill>
          </a:ln>
        </xdr:spPr>
      </xdr:sp>
    </xdr:grpSp>
    <xdr:clientData/>
  </xdr:oneCellAnchor>
  <xdr:oneCellAnchor>
    <xdr:from>
      <xdr:col>8</xdr:col>
      <xdr:colOff>28562</xdr:colOff>
      <xdr:row>43</xdr:row>
      <xdr:rowOff>333336</xdr:rowOff>
    </xdr:from>
    <xdr:ext cx="101600" cy="97940"/>
    <xdr:sp macro="" textlink="">
      <xdr:nvSpPr>
        <xdr:cNvPr id="6" name="Shape 28">
          <a:extLst>
            <a:ext uri="{FF2B5EF4-FFF2-40B4-BE49-F238E27FC236}">
              <a16:creationId xmlns:a16="http://schemas.microsoft.com/office/drawing/2014/main" id="{5AE4C8F2-308B-CA4D-B6C4-058690403402}"/>
            </a:ext>
          </a:extLst>
        </xdr:cNvPr>
        <xdr:cNvSpPr/>
      </xdr:nvSpPr>
      <xdr:spPr>
        <a:xfrm>
          <a:off x="4600562" y="7267536"/>
          <a:ext cx="101600" cy="97940"/>
        </a:xfrm>
        <a:custGeom>
          <a:avLst/>
          <a:gdLst/>
          <a:ahLst/>
          <a:cxnLst/>
          <a:rect l="0" t="0" r="0" b="0"/>
          <a:pathLst>
            <a:path w="101600" h="101600">
              <a:moveTo>
                <a:pt x="0" y="101600"/>
              </a:moveTo>
              <a:lnTo>
                <a:pt x="101600" y="101600"/>
              </a:lnTo>
              <a:lnTo>
                <a:pt x="101600" y="0"/>
              </a:lnTo>
              <a:lnTo>
                <a:pt x="0" y="0"/>
              </a:lnTo>
              <a:lnTo>
                <a:pt x="0" y="101600"/>
              </a:lnTo>
              <a:close/>
            </a:path>
          </a:pathLst>
        </a:custGeom>
        <a:ln w="6350">
          <a:solidFill>
            <a:srgbClr val="000000"/>
          </a:solidFill>
        </a:ln>
      </xdr:spPr>
    </xdr:sp>
    <xdr:clientData/>
  </xdr:oneCellAnchor>
  <xdr:oneCellAnchor>
    <xdr:from>
      <xdr:col>1</xdr:col>
      <xdr:colOff>0</xdr:colOff>
      <xdr:row>60</xdr:row>
      <xdr:rowOff>0</xdr:rowOff>
    </xdr:from>
    <xdr:ext cx="6864350" cy="6985"/>
    <xdr:grpSp>
      <xdr:nvGrpSpPr>
        <xdr:cNvPr id="7" name="Group 29">
          <a:extLst>
            <a:ext uri="{FF2B5EF4-FFF2-40B4-BE49-F238E27FC236}">
              <a16:creationId xmlns:a16="http://schemas.microsoft.com/office/drawing/2014/main" id="{E95ACBB1-9E60-5A4C-98BB-81FA3F6FF462}"/>
            </a:ext>
          </a:extLst>
        </xdr:cNvPr>
        <xdr:cNvGrpSpPr/>
      </xdr:nvGrpSpPr>
      <xdr:grpSpPr>
        <a:xfrm>
          <a:off x="520700" y="13855700"/>
          <a:ext cx="6864350" cy="6985"/>
          <a:chOff x="0" y="0"/>
          <a:chExt cx="6864350" cy="6985"/>
        </a:xfrm>
      </xdr:grpSpPr>
      <xdr:sp macro="" textlink="">
        <xdr:nvSpPr>
          <xdr:cNvPr id="8" name="Shape 30">
            <a:extLst>
              <a:ext uri="{FF2B5EF4-FFF2-40B4-BE49-F238E27FC236}">
                <a16:creationId xmlns:a16="http://schemas.microsoft.com/office/drawing/2014/main" id="{DAC9DC67-280A-4A48-B651-C5004DD31733}"/>
              </a:ext>
            </a:extLst>
          </xdr:cNvPr>
          <xdr:cNvSpPr/>
        </xdr:nvSpPr>
        <xdr:spPr>
          <a:xfrm>
            <a:off x="0" y="3213"/>
            <a:ext cx="554990" cy="0"/>
          </a:xfrm>
          <a:custGeom>
            <a:avLst/>
            <a:gdLst/>
            <a:ahLst/>
            <a:cxnLst/>
            <a:rect l="0" t="0" r="0" b="0"/>
            <a:pathLst>
              <a:path w="554990">
                <a:moveTo>
                  <a:pt x="0" y="0"/>
                </a:moveTo>
                <a:lnTo>
                  <a:pt x="554990" y="0"/>
                </a:lnTo>
              </a:path>
            </a:pathLst>
          </a:custGeom>
          <a:ln w="6350">
            <a:solidFill>
              <a:srgbClr val="000000"/>
            </a:solidFill>
          </a:ln>
        </xdr:spPr>
      </xdr:sp>
      <xdr:sp macro="" textlink="">
        <xdr:nvSpPr>
          <xdr:cNvPr id="9" name="Shape 31">
            <a:extLst>
              <a:ext uri="{FF2B5EF4-FFF2-40B4-BE49-F238E27FC236}">
                <a16:creationId xmlns:a16="http://schemas.microsoft.com/office/drawing/2014/main" id="{34768A6A-A60A-6442-BB57-A4C7952D9485}"/>
              </a:ext>
            </a:extLst>
          </xdr:cNvPr>
          <xdr:cNvSpPr/>
        </xdr:nvSpPr>
        <xdr:spPr>
          <a:xfrm>
            <a:off x="548640" y="3213"/>
            <a:ext cx="189230" cy="0"/>
          </a:xfrm>
          <a:custGeom>
            <a:avLst/>
            <a:gdLst/>
            <a:ahLst/>
            <a:cxnLst/>
            <a:rect l="0" t="0" r="0" b="0"/>
            <a:pathLst>
              <a:path w="189230">
                <a:moveTo>
                  <a:pt x="0" y="0"/>
                </a:moveTo>
                <a:lnTo>
                  <a:pt x="189230" y="0"/>
                </a:lnTo>
              </a:path>
            </a:pathLst>
          </a:custGeom>
          <a:ln w="6350">
            <a:solidFill>
              <a:srgbClr val="000000"/>
            </a:solidFill>
          </a:ln>
        </xdr:spPr>
      </xdr:sp>
      <xdr:sp macro="" textlink="">
        <xdr:nvSpPr>
          <xdr:cNvPr id="10" name="Shape 32">
            <a:extLst>
              <a:ext uri="{FF2B5EF4-FFF2-40B4-BE49-F238E27FC236}">
                <a16:creationId xmlns:a16="http://schemas.microsoft.com/office/drawing/2014/main" id="{A824E61A-ED3E-8044-B811-143941C8B7AC}"/>
              </a:ext>
            </a:extLst>
          </xdr:cNvPr>
          <xdr:cNvSpPr/>
        </xdr:nvSpPr>
        <xdr:spPr>
          <a:xfrm>
            <a:off x="731519" y="3175"/>
            <a:ext cx="3389629" cy="0"/>
          </a:xfrm>
          <a:custGeom>
            <a:avLst/>
            <a:gdLst/>
            <a:ahLst/>
            <a:cxnLst/>
            <a:rect l="0" t="0" r="0" b="0"/>
            <a:pathLst>
              <a:path w="3389629">
                <a:moveTo>
                  <a:pt x="0" y="0"/>
                </a:moveTo>
                <a:lnTo>
                  <a:pt x="3389629" y="0"/>
                </a:lnTo>
              </a:path>
            </a:pathLst>
          </a:custGeom>
          <a:ln w="6350">
            <a:solidFill>
              <a:srgbClr val="000000"/>
            </a:solidFill>
          </a:ln>
        </xdr:spPr>
      </xdr:sp>
      <xdr:sp macro="" textlink="">
        <xdr:nvSpPr>
          <xdr:cNvPr id="11" name="Shape 33">
            <a:extLst>
              <a:ext uri="{FF2B5EF4-FFF2-40B4-BE49-F238E27FC236}">
                <a16:creationId xmlns:a16="http://schemas.microsoft.com/office/drawing/2014/main" id="{D223DD6D-A9DC-B946-B8D1-67B5EB4F0B8A}"/>
              </a:ext>
            </a:extLst>
          </xdr:cNvPr>
          <xdr:cNvSpPr/>
        </xdr:nvSpPr>
        <xdr:spPr>
          <a:xfrm>
            <a:off x="4114800" y="3213"/>
            <a:ext cx="737870" cy="0"/>
          </a:xfrm>
          <a:custGeom>
            <a:avLst/>
            <a:gdLst/>
            <a:ahLst/>
            <a:cxnLst/>
            <a:rect l="0" t="0" r="0" b="0"/>
            <a:pathLst>
              <a:path w="737870">
                <a:moveTo>
                  <a:pt x="0" y="0"/>
                </a:moveTo>
                <a:lnTo>
                  <a:pt x="737870" y="0"/>
                </a:lnTo>
              </a:path>
            </a:pathLst>
          </a:custGeom>
          <a:ln w="6350">
            <a:solidFill>
              <a:srgbClr val="000000"/>
            </a:solidFill>
          </a:ln>
        </xdr:spPr>
      </xdr:sp>
      <xdr:sp macro="" textlink="">
        <xdr:nvSpPr>
          <xdr:cNvPr id="12" name="Shape 34">
            <a:extLst>
              <a:ext uri="{FF2B5EF4-FFF2-40B4-BE49-F238E27FC236}">
                <a16:creationId xmlns:a16="http://schemas.microsoft.com/office/drawing/2014/main" id="{7F634E36-3841-5A45-A904-1C5E0C34B1C8}"/>
              </a:ext>
            </a:extLst>
          </xdr:cNvPr>
          <xdr:cNvSpPr/>
        </xdr:nvSpPr>
        <xdr:spPr>
          <a:xfrm>
            <a:off x="4846320" y="3213"/>
            <a:ext cx="189230" cy="0"/>
          </a:xfrm>
          <a:custGeom>
            <a:avLst/>
            <a:gdLst/>
            <a:ahLst/>
            <a:cxnLst/>
            <a:rect l="0" t="0" r="0" b="0"/>
            <a:pathLst>
              <a:path w="189230">
                <a:moveTo>
                  <a:pt x="0" y="0"/>
                </a:moveTo>
                <a:lnTo>
                  <a:pt x="189230" y="0"/>
                </a:lnTo>
              </a:path>
            </a:pathLst>
          </a:custGeom>
          <a:ln w="6350">
            <a:solidFill>
              <a:srgbClr val="000000"/>
            </a:solidFill>
          </a:ln>
        </xdr:spPr>
      </xdr:sp>
      <xdr:sp macro="" textlink="">
        <xdr:nvSpPr>
          <xdr:cNvPr id="13" name="Shape 35">
            <a:extLst>
              <a:ext uri="{FF2B5EF4-FFF2-40B4-BE49-F238E27FC236}">
                <a16:creationId xmlns:a16="http://schemas.microsoft.com/office/drawing/2014/main" id="{B94ABE86-4526-184A-A15E-CDDF215CBF7E}"/>
              </a:ext>
            </a:extLst>
          </xdr:cNvPr>
          <xdr:cNvSpPr/>
        </xdr:nvSpPr>
        <xdr:spPr>
          <a:xfrm>
            <a:off x="5029200" y="3175"/>
            <a:ext cx="1835150" cy="0"/>
          </a:xfrm>
          <a:custGeom>
            <a:avLst/>
            <a:gdLst/>
            <a:ahLst/>
            <a:cxnLst/>
            <a:rect l="0" t="0" r="0" b="0"/>
            <a:pathLst>
              <a:path w="1835150">
                <a:moveTo>
                  <a:pt x="0" y="0"/>
                </a:moveTo>
                <a:lnTo>
                  <a:pt x="1835150" y="0"/>
                </a:lnTo>
              </a:path>
            </a:pathLst>
          </a:custGeom>
          <a:ln w="6350">
            <a:solidFill>
              <a:srgbClr val="000000"/>
            </a:solidFill>
          </a:ln>
        </xdr:spPr>
      </xdr:sp>
    </xdr:grpSp>
    <xdr:clientData/>
  </xdr:oneCellAnchor>
  <xdr:oneCellAnchor>
    <xdr:from>
      <xdr:col>1</xdr:col>
      <xdr:colOff>0</xdr:colOff>
      <xdr:row>64</xdr:row>
      <xdr:rowOff>0</xdr:rowOff>
    </xdr:from>
    <xdr:ext cx="6864350" cy="6985"/>
    <xdr:grpSp>
      <xdr:nvGrpSpPr>
        <xdr:cNvPr id="14" name="Group 36">
          <a:extLst>
            <a:ext uri="{FF2B5EF4-FFF2-40B4-BE49-F238E27FC236}">
              <a16:creationId xmlns:a16="http://schemas.microsoft.com/office/drawing/2014/main" id="{06F14439-27A0-DB44-A648-E07FD7FF239B}"/>
            </a:ext>
          </a:extLst>
        </xdr:cNvPr>
        <xdr:cNvGrpSpPr/>
      </xdr:nvGrpSpPr>
      <xdr:grpSpPr>
        <a:xfrm>
          <a:off x="520700" y="14516100"/>
          <a:ext cx="6864350" cy="6985"/>
          <a:chOff x="0" y="0"/>
          <a:chExt cx="6864350" cy="6985"/>
        </a:xfrm>
      </xdr:grpSpPr>
      <xdr:sp macro="" textlink="">
        <xdr:nvSpPr>
          <xdr:cNvPr id="15" name="Shape 37">
            <a:extLst>
              <a:ext uri="{FF2B5EF4-FFF2-40B4-BE49-F238E27FC236}">
                <a16:creationId xmlns:a16="http://schemas.microsoft.com/office/drawing/2014/main" id="{78E33BC1-EB19-A94D-A084-FA35CF1B3725}"/>
              </a:ext>
            </a:extLst>
          </xdr:cNvPr>
          <xdr:cNvSpPr/>
        </xdr:nvSpPr>
        <xdr:spPr>
          <a:xfrm>
            <a:off x="0" y="3213"/>
            <a:ext cx="1012190" cy="0"/>
          </a:xfrm>
          <a:custGeom>
            <a:avLst/>
            <a:gdLst/>
            <a:ahLst/>
            <a:cxnLst/>
            <a:rect l="0" t="0" r="0" b="0"/>
            <a:pathLst>
              <a:path w="1012190">
                <a:moveTo>
                  <a:pt x="0" y="0"/>
                </a:moveTo>
                <a:lnTo>
                  <a:pt x="1012190" y="0"/>
                </a:lnTo>
              </a:path>
            </a:pathLst>
          </a:custGeom>
          <a:ln w="6350">
            <a:solidFill>
              <a:srgbClr val="000000"/>
            </a:solidFill>
          </a:ln>
        </xdr:spPr>
      </xdr:sp>
      <xdr:sp macro="" textlink="">
        <xdr:nvSpPr>
          <xdr:cNvPr id="16" name="Shape 38">
            <a:extLst>
              <a:ext uri="{FF2B5EF4-FFF2-40B4-BE49-F238E27FC236}">
                <a16:creationId xmlns:a16="http://schemas.microsoft.com/office/drawing/2014/main" id="{DDCDD15B-F5DA-FB46-B5A8-FBFA3501C82A}"/>
              </a:ext>
            </a:extLst>
          </xdr:cNvPr>
          <xdr:cNvSpPr/>
        </xdr:nvSpPr>
        <xdr:spPr>
          <a:xfrm>
            <a:off x="1005839" y="3213"/>
            <a:ext cx="189230" cy="0"/>
          </a:xfrm>
          <a:custGeom>
            <a:avLst/>
            <a:gdLst/>
            <a:ahLst/>
            <a:cxnLst/>
            <a:rect l="0" t="0" r="0" b="0"/>
            <a:pathLst>
              <a:path w="189230">
                <a:moveTo>
                  <a:pt x="0" y="0"/>
                </a:moveTo>
                <a:lnTo>
                  <a:pt x="189230" y="0"/>
                </a:lnTo>
              </a:path>
            </a:pathLst>
          </a:custGeom>
          <a:ln w="6350">
            <a:solidFill>
              <a:srgbClr val="000000"/>
            </a:solidFill>
          </a:ln>
        </xdr:spPr>
      </xdr:sp>
      <xdr:sp macro="" textlink="">
        <xdr:nvSpPr>
          <xdr:cNvPr id="17" name="Shape 39">
            <a:extLst>
              <a:ext uri="{FF2B5EF4-FFF2-40B4-BE49-F238E27FC236}">
                <a16:creationId xmlns:a16="http://schemas.microsoft.com/office/drawing/2014/main" id="{C5ECE7B0-7646-954D-A8E9-01842987D16C}"/>
              </a:ext>
            </a:extLst>
          </xdr:cNvPr>
          <xdr:cNvSpPr/>
        </xdr:nvSpPr>
        <xdr:spPr>
          <a:xfrm>
            <a:off x="1188719" y="3175"/>
            <a:ext cx="2932430" cy="0"/>
          </a:xfrm>
          <a:custGeom>
            <a:avLst/>
            <a:gdLst/>
            <a:ahLst/>
            <a:cxnLst/>
            <a:rect l="0" t="0" r="0" b="0"/>
            <a:pathLst>
              <a:path w="2932430">
                <a:moveTo>
                  <a:pt x="0" y="0"/>
                </a:moveTo>
                <a:lnTo>
                  <a:pt x="2932430" y="0"/>
                </a:lnTo>
              </a:path>
            </a:pathLst>
          </a:custGeom>
          <a:ln w="6350">
            <a:solidFill>
              <a:srgbClr val="000000"/>
            </a:solidFill>
          </a:ln>
        </xdr:spPr>
      </xdr:sp>
      <xdr:sp macro="" textlink="">
        <xdr:nvSpPr>
          <xdr:cNvPr id="18" name="Shape 40">
            <a:extLst>
              <a:ext uri="{FF2B5EF4-FFF2-40B4-BE49-F238E27FC236}">
                <a16:creationId xmlns:a16="http://schemas.microsoft.com/office/drawing/2014/main" id="{9414196C-B0D0-F540-92A3-7CE163439D02}"/>
              </a:ext>
            </a:extLst>
          </xdr:cNvPr>
          <xdr:cNvSpPr/>
        </xdr:nvSpPr>
        <xdr:spPr>
          <a:xfrm>
            <a:off x="4114800" y="3213"/>
            <a:ext cx="737870" cy="0"/>
          </a:xfrm>
          <a:custGeom>
            <a:avLst/>
            <a:gdLst/>
            <a:ahLst/>
            <a:cxnLst/>
            <a:rect l="0" t="0" r="0" b="0"/>
            <a:pathLst>
              <a:path w="737870">
                <a:moveTo>
                  <a:pt x="0" y="0"/>
                </a:moveTo>
                <a:lnTo>
                  <a:pt x="737870" y="0"/>
                </a:lnTo>
              </a:path>
            </a:pathLst>
          </a:custGeom>
          <a:ln w="6350">
            <a:solidFill>
              <a:srgbClr val="000000"/>
            </a:solidFill>
          </a:ln>
        </xdr:spPr>
      </xdr:sp>
      <xdr:sp macro="" textlink="">
        <xdr:nvSpPr>
          <xdr:cNvPr id="19" name="Shape 41">
            <a:extLst>
              <a:ext uri="{FF2B5EF4-FFF2-40B4-BE49-F238E27FC236}">
                <a16:creationId xmlns:a16="http://schemas.microsoft.com/office/drawing/2014/main" id="{972C016C-4C41-1142-9051-0A59019BE375}"/>
              </a:ext>
            </a:extLst>
          </xdr:cNvPr>
          <xdr:cNvSpPr/>
        </xdr:nvSpPr>
        <xdr:spPr>
          <a:xfrm>
            <a:off x="4846320" y="3213"/>
            <a:ext cx="189230" cy="0"/>
          </a:xfrm>
          <a:custGeom>
            <a:avLst/>
            <a:gdLst/>
            <a:ahLst/>
            <a:cxnLst/>
            <a:rect l="0" t="0" r="0" b="0"/>
            <a:pathLst>
              <a:path w="189230">
                <a:moveTo>
                  <a:pt x="0" y="0"/>
                </a:moveTo>
                <a:lnTo>
                  <a:pt x="189230" y="0"/>
                </a:lnTo>
              </a:path>
            </a:pathLst>
          </a:custGeom>
          <a:ln w="6350">
            <a:solidFill>
              <a:srgbClr val="000000"/>
            </a:solidFill>
          </a:ln>
        </xdr:spPr>
      </xdr:sp>
      <xdr:sp macro="" textlink="">
        <xdr:nvSpPr>
          <xdr:cNvPr id="20" name="Shape 42">
            <a:extLst>
              <a:ext uri="{FF2B5EF4-FFF2-40B4-BE49-F238E27FC236}">
                <a16:creationId xmlns:a16="http://schemas.microsoft.com/office/drawing/2014/main" id="{35927620-F654-6F45-9C16-797530AAD71D}"/>
              </a:ext>
            </a:extLst>
          </xdr:cNvPr>
          <xdr:cNvSpPr/>
        </xdr:nvSpPr>
        <xdr:spPr>
          <a:xfrm>
            <a:off x="5029200" y="3175"/>
            <a:ext cx="1835150" cy="0"/>
          </a:xfrm>
          <a:custGeom>
            <a:avLst/>
            <a:gdLst/>
            <a:ahLst/>
            <a:cxnLst/>
            <a:rect l="0" t="0" r="0" b="0"/>
            <a:pathLst>
              <a:path w="1835150">
                <a:moveTo>
                  <a:pt x="0" y="0"/>
                </a:moveTo>
                <a:lnTo>
                  <a:pt x="1835150" y="0"/>
                </a:lnTo>
              </a:path>
            </a:pathLst>
          </a:custGeom>
          <a:ln w="6350">
            <a:solidFill>
              <a:srgbClr val="000000"/>
            </a:solidFill>
          </a:ln>
        </xdr:spPr>
      </xdr:sp>
    </xdr:grpSp>
    <xdr:clientData/>
  </xdr:oneCellAnchor>
  <xdr:oneCellAnchor>
    <xdr:from>
      <xdr:col>1</xdr:col>
      <xdr:colOff>0</xdr:colOff>
      <xdr:row>66</xdr:row>
      <xdr:rowOff>3175</xdr:rowOff>
    </xdr:from>
    <xdr:ext cx="7072510" cy="0"/>
    <xdr:sp macro="" textlink="">
      <xdr:nvSpPr>
        <xdr:cNvPr id="21" name="Shape 43">
          <a:extLst>
            <a:ext uri="{FF2B5EF4-FFF2-40B4-BE49-F238E27FC236}">
              <a16:creationId xmlns:a16="http://schemas.microsoft.com/office/drawing/2014/main" id="{364E8ABF-16E4-2446-95A8-A0E8E7258F6B}"/>
            </a:ext>
          </a:extLst>
        </xdr:cNvPr>
        <xdr:cNvSpPr/>
      </xdr:nvSpPr>
      <xdr:spPr>
        <a:xfrm>
          <a:off x="571500" y="10899775"/>
          <a:ext cx="7072510" cy="0"/>
        </a:xfrm>
        <a:custGeom>
          <a:avLst/>
          <a:gdLst/>
          <a:ahLst/>
          <a:cxnLst/>
          <a:rect l="0" t="0" r="0" b="0"/>
          <a:pathLst>
            <a:path w="6132830">
              <a:moveTo>
                <a:pt x="0" y="0"/>
              </a:moveTo>
              <a:lnTo>
                <a:pt x="6132830" y="0"/>
              </a:lnTo>
            </a:path>
          </a:pathLst>
        </a:custGeom>
        <a:ln w="6350">
          <a:solidFill>
            <a:srgbClr val="000000"/>
          </a:solidFill>
        </a:ln>
      </xdr:spPr>
    </xdr:sp>
    <xdr:clientData/>
  </xdr:oneCellAnchor>
  <xdr:oneCellAnchor>
    <xdr:from>
      <xdr:col>1</xdr:col>
      <xdr:colOff>0</xdr:colOff>
      <xdr:row>67</xdr:row>
      <xdr:rowOff>6350</xdr:rowOff>
    </xdr:from>
    <xdr:ext cx="6864350" cy="0"/>
    <xdr:sp macro="" textlink="">
      <xdr:nvSpPr>
        <xdr:cNvPr id="22" name="Shape 44">
          <a:extLst>
            <a:ext uri="{FF2B5EF4-FFF2-40B4-BE49-F238E27FC236}">
              <a16:creationId xmlns:a16="http://schemas.microsoft.com/office/drawing/2014/main" id="{52EED0D3-383C-4640-88EC-E1A1286BAE01}"/>
            </a:ext>
          </a:extLst>
        </xdr:cNvPr>
        <xdr:cNvSpPr/>
      </xdr:nvSpPr>
      <xdr:spPr>
        <a:xfrm>
          <a:off x="571500" y="11068050"/>
          <a:ext cx="6864350" cy="0"/>
        </a:xfrm>
        <a:custGeom>
          <a:avLst/>
          <a:gdLst/>
          <a:ahLst/>
          <a:cxnLst/>
          <a:rect l="0" t="0" r="0" b="0"/>
          <a:pathLst>
            <a:path w="6864350">
              <a:moveTo>
                <a:pt x="0" y="0"/>
              </a:moveTo>
              <a:lnTo>
                <a:pt x="6864350" y="0"/>
              </a:lnTo>
            </a:path>
          </a:pathLst>
        </a:custGeom>
        <a:ln w="12700">
          <a:solidFill>
            <a:srgbClr val="000000"/>
          </a:solidFill>
        </a:ln>
      </xdr:spPr>
    </xdr:sp>
    <xdr:clientData/>
  </xdr:oneCellAnchor>
</xdr:wsDr>
</file>

<file path=xl/drawings/drawing3.xml><?xml version="1.0" encoding="utf-8"?>
<xdr:wsDr xmlns:xdr="http://schemas.openxmlformats.org/drawingml/2006/spreadsheetDrawing" xmlns:a="http://schemas.openxmlformats.org/drawingml/2006/main">
  <xdr:absoluteAnchor>
    <xdr:pos x="3753802" y="6817486"/>
    <xdr:ext cx="2109470" cy="0"/>
    <xdr:sp macro="" textlink="">
      <xdr:nvSpPr>
        <xdr:cNvPr id="2" name="Shape 50">
          <a:extLst>
            <a:ext uri="{FF2B5EF4-FFF2-40B4-BE49-F238E27FC236}">
              <a16:creationId xmlns:a16="http://schemas.microsoft.com/office/drawing/2014/main" id="{5049E1AD-D428-D94E-BBC4-3F78A9016197}"/>
            </a:ext>
          </a:extLst>
        </xdr:cNvPr>
        <xdr:cNvSpPr/>
      </xdr:nvSpPr>
      <xdr:spPr>
        <a:xfrm>
          <a:off x="3753802" y="6817486"/>
          <a:ext cx="2109470" cy="0"/>
        </a:xfrm>
        <a:custGeom>
          <a:avLst/>
          <a:gdLst/>
          <a:ahLst/>
          <a:cxnLst/>
          <a:rect l="0" t="0" r="0" b="0"/>
          <a:pathLst>
            <a:path w="2109470">
              <a:moveTo>
                <a:pt x="0" y="0"/>
              </a:moveTo>
              <a:lnTo>
                <a:pt x="2109470" y="0"/>
              </a:lnTo>
            </a:path>
          </a:pathLst>
        </a:custGeom>
        <a:ln w="6350">
          <a:solidFill>
            <a:srgbClr val="000000"/>
          </a:solidFill>
          <a:prstDash val="dash"/>
        </a:ln>
      </xdr:spPr>
    </xdr:sp>
    <xdr:clientData/>
  </xdr:absoluteAnchor>
  <xdr:absoluteAnchor>
    <xdr:pos x="4508792" y="7427073"/>
    <xdr:ext cx="1355090" cy="0"/>
    <xdr:sp macro="" textlink="">
      <xdr:nvSpPr>
        <xdr:cNvPr id="3" name="Shape 51">
          <a:extLst>
            <a:ext uri="{FF2B5EF4-FFF2-40B4-BE49-F238E27FC236}">
              <a16:creationId xmlns:a16="http://schemas.microsoft.com/office/drawing/2014/main" id="{725B1DFF-B64C-CC48-906F-7582763CF327}"/>
            </a:ext>
          </a:extLst>
        </xdr:cNvPr>
        <xdr:cNvSpPr/>
      </xdr:nvSpPr>
      <xdr:spPr>
        <a:xfrm>
          <a:off x="4508792" y="7427073"/>
          <a:ext cx="1355090" cy="0"/>
        </a:xfrm>
        <a:custGeom>
          <a:avLst/>
          <a:gdLst/>
          <a:ahLst/>
          <a:cxnLst/>
          <a:rect l="0" t="0" r="0" b="0"/>
          <a:pathLst>
            <a:path w="1355090">
              <a:moveTo>
                <a:pt x="0" y="0"/>
              </a:moveTo>
              <a:lnTo>
                <a:pt x="1354480" y="0"/>
              </a:lnTo>
            </a:path>
          </a:pathLst>
        </a:custGeom>
        <a:ln w="6350">
          <a:solidFill>
            <a:srgbClr val="000000"/>
          </a:solidFill>
          <a:prstDash val="dash"/>
        </a:ln>
      </xdr:spPr>
    </xdr:sp>
    <xdr:clientData/>
  </xdr:absoluteAnchor>
  <xdr:absoluteAnchor>
    <xdr:pos x="3753802" y="7579499"/>
    <xdr:ext cx="2109470" cy="0"/>
    <xdr:sp macro="" textlink="">
      <xdr:nvSpPr>
        <xdr:cNvPr id="4" name="Shape 52">
          <a:extLst>
            <a:ext uri="{FF2B5EF4-FFF2-40B4-BE49-F238E27FC236}">
              <a16:creationId xmlns:a16="http://schemas.microsoft.com/office/drawing/2014/main" id="{FBB47B20-6BF4-BF41-81BA-16FD3DC6350E}"/>
            </a:ext>
          </a:extLst>
        </xdr:cNvPr>
        <xdr:cNvSpPr/>
      </xdr:nvSpPr>
      <xdr:spPr>
        <a:xfrm>
          <a:off x="3753802" y="7579499"/>
          <a:ext cx="2109470" cy="0"/>
        </a:xfrm>
        <a:custGeom>
          <a:avLst/>
          <a:gdLst/>
          <a:ahLst/>
          <a:cxnLst/>
          <a:rect l="0" t="0" r="0" b="0"/>
          <a:pathLst>
            <a:path w="2109470">
              <a:moveTo>
                <a:pt x="0" y="0"/>
              </a:moveTo>
              <a:lnTo>
                <a:pt x="2109470" y="0"/>
              </a:lnTo>
            </a:path>
          </a:pathLst>
        </a:custGeom>
        <a:ln w="6350">
          <a:solidFill>
            <a:srgbClr val="000000"/>
          </a:solidFill>
          <a:prstDash val="dash"/>
        </a:ln>
      </xdr:spPr>
    </xdr:sp>
    <xdr:clientData/>
  </xdr:absoluteAnchor>
  <xdr:absoluteAnchor>
    <xdr:pos x="3755390" y="8836770"/>
    <xdr:ext cx="2109470" cy="0"/>
    <xdr:sp macro="" textlink="">
      <xdr:nvSpPr>
        <xdr:cNvPr id="5" name="Shape 53">
          <a:extLst>
            <a:ext uri="{FF2B5EF4-FFF2-40B4-BE49-F238E27FC236}">
              <a16:creationId xmlns:a16="http://schemas.microsoft.com/office/drawing/2014/main" id="{179E90A7-FECC-644B-A06B-93A516359DE7}"/>
            </a:ext>
          </a:extLst>
        </xdr:cNvPr>
        <xdr:cNvSpPr/>
      </xdr:nvSpPr>
      <xdr:spPr>
        <a:xfrm>
          <a:off x="3755390" y="8836770"/>
          <a:ext cx="2109470" cy="0"/>
        </a:xfrm>
        <a:custGeom>
          <a:avLst/>
          <a:gdLst/>
          <a:ahLst/>
          <a:cxnLst/>
          <a:rect l="0" t="0" r="0" b="0"/>
          <a:pathLst>
            <a:path w="2109470">
              <a:moveTo>
                <a:pt x="0" y="0"/>
              </a:moveTo>
              <a:lnTo>
                <a:pt x="2109470" y="0"/>
              </a:lnTo>
            </a:path>
          </a:pathLst>
        </a:custGeom>
        <a:ln w="6350">
          <a:solidFill>
            <a:srgbClr val="000000"/>
          </a:solidFill>
          <a:prstDash val="dash"/>
        </a:ln>
      </xdr:spPr>
    </xdr:sp>
    <xdr:clientData/>
  </xdr:absoluteAnchor>
</xdr:wsDr>
</file>

<file path=xl/drawings/drawing4.xml><?xml version="1.0" encoding="utf-8"?>
<xdr:wsDr xmlns:xdr="http://schemas.openxmlformats.org/drawingml/2006/spreadsheetDrawing" xmlns:a="http://schemas.openxmlformats.org/drawingml/2006/main">
  <xdr:oneCellAnchor>
    <xdr:from>
      <xdr:col>1</xdr:col>
      <xdr:colOff>0</xdr:colOff>
      <xdr:row>0</xdr:row>
      <xdr:rowOff>0</xdr:rowOff>
    </xdr:from>
    <xdr:ext cx="4417060" cy="0"/>
    <xdr:sp macro="" textlink="">
      <xdr:nvSpPr>
        <xdr:cNvPr id="2" name="Shape 2">
          <a:extLst>
            <a:ext uri="{FF2B5EF4-FFF2-40B4-BE49-F238E27FC236}">
              <a16:creationId xmlns:a16="http://schemas.microsoft.com/office/drawing/2014/main" id="{5F502C31-B4C5-974D-B0FF-524CD237CCFC}"/>
            </a:ext>
          </a:extLst>
        </xdr:cNvPr>
        <xdr:cNvSpPr/>
      </xdr:nvSpPr>
      <xdr:spPr>
        <a:xfrm>
          <a:off x="571500" y="0"/>
          <a:ext cx="4417060" cy="0"/>
        </a:xfrm>
        <a:custGeom>
          <a:avLst/>
          <a:gdLst/>
          <a:ahLst/>
          <a:cxnLst/>
          <a:rect l="0" t="0" r="0" b="0"/>
          <a:pathLst>
            <a:path w="4417060">
              <a:moveTo>
                <a:pt x="0" y="0"/>
              </a:moveTo>
              <a:lnTo>
                <a:pt x="4416476" y="0"/>
              </a:lnTo>
            </a:path>
          </a:pathLst>
        </a:custGeom>
        <a:ln w="12700">
          <a:solidFill>
            <a:srgbClr val="231F20"/>
          </a:solidFill>
        </a:ln>
      </xdr:spPr>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0</xdr:row>
      <xdr:rowOff>3175</xdr:rowOff>
    </xdr:from>
    <xdr:ext cx="4416476" cy="0"/>
    <xdr:sp macro="" textlink="">
      <xdr:nvSpPr>
        <xdr:cNvPr id="2" name="Shape 5">
          <a:extLst>
            <a:ext uri="{FF2B5EF4-FFF2-40B4-BE49-F238E27FC236}">
              <a16:creationId xmlns:a16="http://schemas.microsoft.com/office/drawing/2014/main" id="{986DB205-30B9-1946-97DA-BA025CB5A015}"/>
            </a:ext>
          </a:extLst>
        </xdr:cNvPr>
        <xdr:cNvSpPr/>
      </xdr:nvSpPr>
      <xdr:spPr>
        <a:xfrm>
          <a:off x="571500" y="3175"/>
          <a:ext cx="4416476" cy="0"/>
        </a:xfrm>
        <a:custGeom>
          <a:avLst/>
          <a:gdLst/>
          <a:ahLst/>
          <a:cxnLst/>
          <a:rect l="0" t="0" r="0" b="0"/>
          <a:pathLst>
            <a:path w="4419600">
              <a:moveTo>
                <a:pt x="0" y="0"/>
              </a:moveTo>
              <a:lnTo>
                <a:pt x="4419600" y="0"/>
              </a:lnTo>
            </a:path>
          </a:pathLst>
        </a:custGeom>
        <a:ln w="6350">
          <a:solidFill>
            <a:srgbClr val="231F20"/>
          </a:solidFill>
        </a:ln>
      </xdr:spPr>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21</xdr:row>
      <xdr:rowOff>0</xdr:rowOff>
    </xdr:from>
    <xdr:ext cx="6864350" cy="12700"/>
    <xdr:grpSp>
      <xdr:nvGrpSpPr>
        <xdr:cNvPr id="2" name="Group 24">
          <a:extLst>
            <a:ext uri="{FF2B5EF4-FFF2-40B4-BE49-F238E27FC236}">
              <a16:creationId xmlns:a16="http://schemas.microsoft.com/office/drawing/2014/main" id="{AABBA9DD-C454-8C4E-B7F8-5BE318BC914A}"/>
            </a:ext>
          </a:extLst>
        </xdr:cNvPr>
        <xdr:cNvGrpSpPr/>
      </xdr:nvGrpSpPr>
      <xdr:grpSpPr>
        <a:xfrm>
          <a:off x="0" y="4914900"/>
          <a:ext cx="6864350" cy="12700"/>
          <a:chOff x="0" y="0"/>
          <a:chExt cx="6864350" cy="12700"/>
        </a:xfrm>
      </xdr:grpSpPr>
      <xdr:sp macro="" textlink="">
        <xdr:nvSpPr>
          <xdr:cNvPr id="3" name="Shape 25">
            <a:extLst>
              <a:ext uri="{FF2B5EF4-FFF2-40B4-BE49-F238E27FC236}">
                <a16:creationId xmlns:a16="http://schemas.microsoft.com/office/drawing/2014/main" id="{0F36F9E4-7071-6647-AF68-B84DEC06814C}"/>
              </a:ext>
            </a:extLst>
          </xdr:cNvPr>
          <xdr:cNvSpPr/>
        </xdr:nvSpPr>
        <xdr:spPr>
          <a:xfrm>
            <a:off x="0" y="6350"/>
            <a:ext cx="6498590" cy="0"/>
          </a:xfrm>
          <a:custGeom>
            <a:avLst/>
            <a:gdLst/>
            <a:ahLst/>
            <a:cxnLst/>
            <a:rect l="0" t="0" r="0" b="0"/>
            <a:pathLst>
              <a:path w="6498590">
                <a:moveTo>
                  <a:pt x="0" y="0"/>
                </a:moveTo>
                <a:lnTo>
                  <a:pt x="6498590" y="0"/>
                </a:lnTo>
              </a:path>
            </a:pathLst>
          </a:custGeom>
          <a:ln w="12700">
            <a:solidFill>
              <a:srgbClr val="000000"/>
            </a:solidFill>
          </a:ln>
        </xdr:spPr>
      </xdr:sp>
      <xdr:sp macro="" textlink="">
        <xdr:nvSpPr>
          <xdr:cNvPr id="4" name="Shape 26">
            <a:extLst>
              <a:ext uri="{FF2B5EF4-FFF2-40B4-BE49-F238E27FC236}">
                <a16:creationId xmlns:a16="http://schemas.microsoft.com/office/drawing/2014/main" id="{5A417F90-0F5B-E746-B7AC-914EC4938C73}"/>
              </a:ext>
            </a:extLst>
          </xdr:cNvPr>
          <xdr:cNvSpPr/>
        </xdr:nvSpPr>
        <xdr:spPr>
          <a:xfrm>
            <a:off x="6492240" y="6350"/>
            <a:ext cx="372110" cy="0"/>
          </a:xfrm>
          <a:custGeom>
            <a:avLst/>
            <a:gdLst/>
            <a:ahLst/>
            <a:cxnLst/>
            <a:rect l="0" t="0" r="0" b="0"/>
            <a:pathLst>
              <a:path w="372110">
                <a:moveTo>
                  <a:pt x="0" y="0"/>
                </a:moveTo>
                <a:lnTo>
                  <a:pt x="372110" y="0"/>
                </a:lnTo>
              </a:path>
            </a:pathLst>
          </a:custGeom>
          <a:ln w="12700">
            <a:solidFill>
              <a:srgbClr val="000000"/>
            </a:solidFill>
          </a:ln>
        </xdr:spPr>
      </xdr:sp>
      <xdr:sp macro="" textlink="">
        <xdr:nvSpPr>
          <xdr:cNvPr id="5" name="Shape 27">
            <a:extLst>
              <a:ext uri="{FF2B5EF4-FFF2-40B4-BE49-F238E27FC236}">
                <a16:creationId xmlns:a16="http://schemas.microsoft.com/office/drawing/2014/main" id="{E04B0B92-670B-8542-AE41-6A5526C06078}"/>
              </a:ext>
            </a:extLst>
          </xdr:cNvPr>
          <xdr:cNvSpPr/>
        </xdr:nvSpPr>
        <xdr:spPr>
          <a:xfrm>
            <a:off x="0" y="6350"/>
            <a:ext cx="6864350" cy="0"/>
          </a:xfrm>
          <a:custGeom>
            <a:avLst/>
            <a:gdLst/>
            <a:ahLst/>
            <a:cxnLst/>
            <a:rect l="0" t="0" r="0" b="0"/>
            <a:pathLst>
              <a:path w="6864350">
                <a:moveTo>
                  <a:pt x="0" y="0"/>
                </a:moveTo>
                <a:lnTo>
                  <a:pt x="6864350" y="0"/>
                </a:lnTo>
              </a:path>
            </a:pathLst>
          </a:custGeom>
          <a:ln w="9525">
            <a:solidFill>
              <a:srgbClr val="000000"/>
            </a:solidFill>
          </a:ln>
        </xdr:spPr>
      </xdr:sp>
    </xdr:grpSp>
    <xdr:clientData/>
  </xdr:oneCellAnchor>
  <xdr:oneCellAnchor>
    <xdr:from>
      <xdr:col>7</xdr:col>
      <xdr:colOff>28562</xdr:colOff>
      <xdr:row>9</xdr:row>
      <xdr:rowOff>333336</xdr:rowOff>
    </xdr:from>
    <xdr:ext cx="101600" cy="101600"/>
    <xdr:sp macro="" textlink="">
      <xdr:nvSpPr>
        <xdr:cNvPr id="6" name="Shape 28">
          <a:extLst>
            <a:ext uri="{FF2B5EF4-FFF2-40B4-BE49-F238E27FC236}">
              <a16:creationId xmlns:a16="http://schemas.microsoft.com/office/drawing/2014/main" id="{92B067BE-203D-E249-8CDC-967514B07BCF}"/>
            </a:ext>
          </a:extLst>
        </xdr:cNvPr>
        <xdr:cNvSpPr/>
      </xdr:nvSpPr>
      <xdr:spPr>
        <a:xfrm>
          <a:off x="4029062" y="1654136"/>
          <a:ext cx="101600" cy="101600"/>
        </a:xfrm>
        <a:custGeom>
          <a:avLst/>
          <a:gdLst/>
          <a:ahLst/>
          <a:cxnLst/>
          <a:rect l="0" t="0" r="0" b="0"/>
          <a:pathLst>
            <a:path w="101600" h="101600">
              <a:moveTo>
                <a:pt x="0" y="101600"/>
              </a:moveTo>
              <a:lnTo>
                <a:pt x="101600" y="101600"/>
              </a:lnTo>
              <a:lnTo>
                <a:pt x="101600" y="0"/>
              </a:lnTo>
              <a:lnTo>
                <a:pt x="0" y="0"/>
              </a:lnTo>
              <a:lnTo>
                <a:pt x="0" y="101600"/>
              </a:lnTo>
              <a:close/>
            </a:path>
          </a:pathLst>
        </a:custGeom>
        <a:ln w="6350">
          <a:solidFill>
            <a:srgbClr val="000000"/>
          </a:solidFill>
        </a:ln>
      </xdr:spPr>
    </xdr:sp>
    <xdr:clientData/>
  </xdr:oneCellAnchor>
  <xdr:oneCellAnchor>
    <xdr:from>
      <xdr:col>0</xdr:col>
      <xdr:colOff>0</xdr:colOff>
      <xdr:row>26</xdr:row>
      <xdr:rowOff>0</xdr:rowOff>
    </xdr:from>
    <xdr:ext cx="6864350" cy="6985"/>
    <xdr:grpSp>
      <xdr:nvGrpSpPr>
        <xdr:cNvPr id="7" name="Group 29">
          <a:extLst>
            <a:ext uri="{FF2B5EF4-FFF2-40B4-BE49-F238E27FC236}">
              <a16:creationId xmlns:a16="http://schemas.microsoft.com/office/drawing/2014/main" id="{7DB6524B-17F2-2744-9A21-1369DCE13AEF}"/>
            </a:ext>
          </a:extLst>
        </xdr:cNvPr>
        <xdr:cNvGrpSpPr/>
      </xdr:nvGrpSpPr>
      <xdr:grpSpPr>
        <a:xfrm>
          <a:off x="0" y="5461000"/>
          <a:ext cx="6864350" cy="6985"/>
          <a:chOff x="0" y="0"/>
          <a:chExt cx="6864350" cy="6985"/>
        </a:xfrm>
      </xdr:grpSpPr>
      <xdr:sp macro="" textlink="">
        <xdr:nvSpPr>
          <xdr:cNvPr id="8" name="Shape 30">
            <a:extLst>
              <a:ext uri="{FF2B5EF4-FFF2-40B4-BE49-F238E27FC236}">
                <a16:creationId xmlns:a16="http://schemas.microsoft.com/office/drawing/2014/main" id="{5B098F40-9676-C242-A447-28784C2789D5}"/>
              </a:ext>
            </a:extLst>
          </xdr:cNvPr>
          <xdr:cNvSpPr/>
        </xdr:nvSpPr>
        <xdr:spPr>
          <a:xfrm>
            <a:off x="0" y="3213"/>
            <a:ext cx="554990" cy="0"/>
          </a:xfrm>
          <a:custGeom>
            <a:avLst/>
            <a:gdLst/>
            <a:ahLst/>
            <a:cxnLst/>
            <a:rect l="0" t="0" r="0" b="0"/>
            <a:pathLst>
              <a:path w="554990">
                <a:moveTo>
                  <a:pt x="0" y="0"/>
                </a:moveTo>
                <a:lnTo>
                  <a:pt x="554990" y="0"/>
                </a:lnTo>
              </a:path>
            </a:pathLst>
          </a:custGeom>
          <a:ln w="6350">
            <a:solidFill>
              <a:srgbClr val="000000"/>
            </a:solidFill>
          </a:ln>
        </xdr:spPr>
      </xdr:sp>
      <xdr:sp macro="" textlink="">
        <xdr:nvSpPr>
          <xdr:cNvPr id="9" name="Shape 31">
            <a:extLst>
              <a:ext uri="{FF2B5EF4-FFF2-40B4-BE49-F238E27FC236}">
                <a16:creationId xmlns:a16="http://schemas.microsoft.com/office/drawing/2014/main" id="{994942DE-BDF9-D244-8242-67251194BEC5}"/>
              </a:ext>
            </a:extLst>
          </xdr:cNvPr>
          <xdr:cNvSpPr/>
        </xdr:nvSpPr>
        <xdr:spPr>
          <a:xfrm>
            <a:off x="548640" y="3213"/>
            <a:ext cx="189230" cy="0"/>
          </a:xfrm>
          <a:custGeom>
            <a:avLst/>
            <a:gdLst/>
            <a:ahLst/>
            <a:cxnLst/>
            <a:rect l="0" t="0" r="0" b="0"/>
            <a:pathLst>
              <a:path w="189230">
                <a:moveTo>
                  <a:pt x="0" y="0"/>
                </a:moveTo>
                <a:lnTo>
                  <a:pt x="189230" y="0"/>
                </a:lnTo>
              </a:path>
            </a:pathLst>
          </a:custGeom>
          <a:ln w="6350">
            <a:solidFill>
              <a:srgbClr val="000000"/>
            </a:solidFill>
          </a:ln>
        </xdr:spPr>
      </xdr:sp>
      <xdr:sp macro="" textlink="">
        <xdr:nvSpPr>
          <xdr:cNvPr id="10" name="Shape 32">
            <a:extLst>
              <a:ext uri="{FF2B5EF4-FFF2-40B4-BE49-F238E27FC236}">
                <a16:creationId xmlns:a16="http://schemas.microsoft.com/office/drawing/2014/main" id="{E8A25388-2F31-694C-9CF5-9D901EECA49A}"/>
              </a:ext>
            </a:extLst>
          </xdr:cNvPr>
          <xdr:cNvSpPr/>
        </xdr:nvSpPr>
        <xdr:spPr>
          <a:xfrm>
            <a:off x="731519" y="3175"/>
            <a:ext cx="3389629" cy="0"/>
          </a:xfrm>
          <a:custGeom>
            <a:avLst/>
            <a:gdLst/>
            <a:ahLst/>
            <a:cxnLst/>
            <a:rect l="0" t="0" r="0" b="0"/>
            <a:pathLst>
              <a:path w="3389629">
                <a:moveTo>
                  <a:pt x="0" y="0"/>
                </a:moveTo>
                <a:lnTo>
                  <a:pt x="3389629" y="0"/>
                </a:lnTo>
              </a:path>
            </a:pathLst>
          </a:custGeom>
          <a:ln w="6350">
            <a:solidFill>
              <a:srgbClr val="000000"/>
            </a:solidFill>
          </a:ln>
        </xdr:spPr>
      </xdr:sp>
      <xdr:sp macro="" textlink="">
        <xdr:nvSpPr>
          <xdr:cNvPr id="11" name="Shape 33">
            <a:extLst>
              <a:ext uri="{FF2B5EF4-FFF2-40B4-BE49-F238E27FC236}">
                <a16:creationId xmlns:a16="http://schemas.microsoft.com/office/drawing/2014/main" id="{01719F53-397B-5C4A-92D5-116580D90036}"/>
              </a:ext>
            </a:extLst>
          </xdr:cNvPr>
          <xdr:cNvSpPr/>
        </xdr:nvSpPr>
        <xdr:spPr>
          <a:xfrm>
            <a:off x="4114800" y="3213"/>
            <a:ext cx="737870" cy="0"/>
          </a:xfrm>
          <a:custGeom>
            <a:avLst/>
            <a:gdLst/>
            <a:ahLst/>
            <a:cxnLst/>
            <a:rect l="0" t="0" r="0" b="0"/>
            <a:pathLst>
              <a:path w="737870">
                <a:moveTo>
                  <a:pt x="0" y="0"/>
                </a:moveTo>
                <a:lnTo>
                  <a:pt x="737870" y="0"/>
                </a:lnTo>
              </a:path>
            </a:pathLst>
          </a:custGeom>
          <a:ln w="6350">
            <a:solidFill>
              <a:srgbClr val="000000"/>
            </a:solidFill>
          </a:ln>
        </xdr:spPr>
      </xdr:sp>
      <xdr:sp macro="" textlink="">
        <xdr:nvSpPr>
          <xdr:cNvPr id="12" name="Shape 34">
            <a:extLst>
              <a:ext uri="{FF2B5EF4-FFF2-40B4-BE49-F238E27FC236}">
                <a16:creationId xmlns:a16="http://schemas.microsoft.com/office/drawing/2014/main" id="{999D2FED-44FE-3D4A-99A7-A1AA2568F949}"/>
              </a:ext>
            </a:extLst>
          </xdr:cNvPr>
          <xdr:cNvSpPr/>
        </xdr:nvSpPr>
        <xdr:spPr>
          <a:xfrm>
            <a:off x="4846320" y="3213"/>
            <a:ext cx="189230" cy="0"/>
          </a:xfrm>
          <a:custGeom>
            <a:avLst/>
            <a:gdLst/>
            <a:ahLst/>
            <a:cxnLst/>
            <a:rect l="0" t="0" r="0" b="0"/>
            <a:pathLst>
              <a:path w="189230">
                <a:moveTo>
                  <a:pt x="0" y="0"/>
                </a:moveTo>
                <a:lnTo>
                  <a:pt x="189230" y="0"/>
                </a:lnTo>
              </a:path>
            </a:pathLst>
          </a:custGeom>
          <a:ln w="6350">
            <a:solidFill>
              <a:srgbClr val="000000"/>
            </a:solidFill>
          </a:ln>
        </xdr:spPr>
      </xdr:sp>
      <xdr:sp macro="" textlink="">
        <xdr:nvSpPr>
          <xdr:cNvPr id="13" name="Shape 35">
            <a:extLst>
              <a:ext uri="{FF2B5EF4-FFF2-40B4-BE49-F238E27FC236}">
                <a16:creationId xmlns:a16="http://schemas.microsoft.com/office/drawing/2014/main" id="{35184DA3-6554-8A4E-B5D5-9731929327AA}"/>
              </a:ext>
            </a:extLst>
          </xdr:cNvPr>
          <xdr:cNvSpPr/>
        </xdr:nvSpPr>
        <xdr:spPr>
          <a:xfrm>
            <a:off x="5029200" y="3175"/>
            <a:ext cx="1835150" cy="0"/>
          </a:xfrm>
          <a:custGeom>
            <a:avLst/>
            <a:gdLst/>
            <a:ahLst/>
            <a:cxnLst/>
            <a:rect l="0" t="0" r="0" b="0"/>
            <a:pathLst>
              <a:path w="1835150">
                <a:moveTo>
                  <a:pt x="0" y="0"/>
                </a:moveTo>
                <a:lnTo>
                  <a:pt x="1835150" y="0"/>
                </a:lnTo>
              </a:path>
            </a:pathLst>
          </a:custGeom>
          <a:ln w="6350">
            <a:solidFill>
              <a:srgbClr val="000000"/>
            </a:solidFill>
          </a:ln>
        </xdr:spPr>
      </xdr:sp>
    </xdr:grpSp>
    <xdr:clientData/>
  </xdr:oneCellAnchor>
  <xdr:oneCellAnchor>
    <xdr:from>
      <xdr:col>0</xdr:col>
      <xdr:colOff>0</xdr:colOff>
      <xdr:row>30</xdr:row>
      <xdr:rowOff>0</xdr:rowOff>
    </xdr:from>
    <xdr:ext cx="6864350" cy="6985"/>
    <xdr:grpSp>
      <xdr:nvGrpSpPr>
        <xdr:cNvPr id="14" name="Group 36">
          <a:extLst>
            <a:ext uri="{FF2B5EF4-FFF2-40B4-BE49-F238E27FC236}">
              <a16:creationId xmlns:a16="http://schemas.microsoft.com/office/drawing/2014/main" id="{B24EC8DC-6F3C-9A4D-A7C6-015CA2F9A08D}"/>
            </a:ext>
          </a:extLst>
        </xdr:cNvPr>
        <xdr:cNvGrpSpPr/>
      </xdr:nvGrpSpPr>
      <xdr:grpSpPr>
        <a:xfrm>
          <a:off x="0" y="5829300"/>
          <a:ext cx="6864350" cy="6985"/>
          <a:chOff x="0" y="0"/>
          <a:chExt cx="6864350" cy="6985"/>
        </a:xfrm>
      </xdr:grpSpPr>
      <xdr:sp macro="" textlink="">
        <xdr:nvSpPr>
          <xdr:cNvPr id="15" name="Shape 37">
            <a:extLst>
              <a:ext uri="{FF2B5EF4-FFF2-40B4-BE49-F238E27FC236}">
                <a16:creationId xmlns:a16="http://schemas.microsoft.com/office/drawing/2014/main" id="{5827B762-5256-0B4C-B805-FC00A4BD66BC}"/>
              </a:ext>
            </a:extLst>
          </xdr:cNvPr>
          <xdr:cNvSpPr/>
        </xdr:nvSpPr>
        <xdr:spPr>
          <a:xfrm>
            <a:off x="0" y="3213"/>
            <a:ext cx="1012190" cy="0"/>
          </a:xfrm>
          <a:custGeom>
            <a:avLst/>
            <a:gdLst/>
            <a:ahLst/>
            <a:cxnLst/>
            <a:rect l="0" t="0" r="0" b="0"/>
            <a:pathLst>
              <a:path w="1012190">
                <a:moveTo>
                  <a:pt x="0" y="0"/>
                </a:moveTo>
                <a:lnTo>
                  <a:pt x="1012190" y="0"/>
                </a:lnTo>
              </a:path>
            </a:pathLst>
          </a:custGeom>
          <a:ln w="6350">
            <a:solidFill>
              <a:srgbClr val="000000"/>
            </a:solidFill>
          </a:ln>
        </xdr:spPr>
      </xdr:sp>
      <xdr:sp macro="" textlink="">
        <xdr:nvSpPr>
          <xdr:cNvPr id="16" name="Shape 38">
            <a:extLst>
              <a:ext uri="{FF2B5EF4-FFF2-40B4-BE49-F238E27FC236}">
                <a16:creationId xmlns:a16="http://schemas.microsoft.com/office/drawing/2014/main" id="{077B72B4-ED9F-3A4B-9D90-CDA88B4CCED4}"/>
              </a:ext>
            </a:extLst>
          </xdr:cNvPr>
          <xdr:cNvSpPr/>
        </xdr:nvSpPr>
        <xdr:spPr>
          <a:xfrm>
            <a:off x="1005839" y="3213"/>
            <a:ext cx="189230" cy="0"/>
          </a:xfrm>
          <a:custGeom>
            <a:avLst/>
            <a:gdLst/>
            <a:ahLst/>
            <a:cxnLst/>
            <a:rect l="0" t="0" r="0" b="0"/>
            <a:pathLst>
              <a:path w="189230">
                <a:moveTo>
                  <a:pt x="0" y="0"/>
                </a:moveTo>
                <a:lnTo>
                  <a:pt x="189230" y="0"/>
                </a:lnTo>
              </a:path>
            </a:pathLst>
          </a:custGeom>
          <a:ln w="6350">
            <a:solidFill>
              <a:srgbClr val="000000"/>
            </a:solidFill>
          </a:ln>
        </xdr:spPr>
      </xdr:sp>
      <xdr:sp macro="" textlink="">
        <xdr:nvSpPr>
          <xdr:cNvPr id="17" name="Shape 39">
            <a:extLst>
              <a:ext uri="{FF2B5EF4-FFF2-40B4-BE49-F238E27FC236}">
                <a16:creationId xmlns:a16="http://schemas.microsoft.com/office/drawing/2014/main" id="{1F198801-A90B-9C4A-BBC8-96E999BFCA9D}"/>
              </a:ext>
            </a:extLst>
          </xdr:cNvPr>
          <xdr:cNvSpPr/>
        </xdr:nvSpPr>
        <xdr:spPr>
          <a:xfrm>
            <a:off x="1188719" y="3175"/>
            <a:ext cx="2932430" cy="0"/>
          </a:xfrm>
          <a:custGeom>
            <a:avLst/>
            <a:gdLst/>
            <a:ahLst/>
            <a:cxnLst/>
            <a:rect l="0" t="0" r="0" b="0"/>
            <a:pathLst>
              <a:path w="2932430">
                <a:moveTo>
                  <a:pt x="0" y="0"/>
                </a:moveTo>
                <a:lnTo>
                  <a:pt x="2932430" y="0"/>
                </a:lnTo>
              </a:path>
            </a:pathLst>
          </a:custGeom>
          <a:ln w="6350">
            <a:solidFill>
              <a:srgbClr val="000000"/>
            </a:solidFill>
          </a:ln>
        </xdr:spPr>
      </xdr:sp>
      <xdr:sp macro="" textlink="">
        <xdr:nvSpPr>
          <xdr:cNvPr id="18" name="Shape 40">
            <a:extLst>
              <a:ext uri="{FF2B5EF4-FFF2-40B4-BE49-F238E27FC236}">
                <a16:creationId xmlns:a16="http://schemas.microsoft.com/office/drawing/2014/main" id="{AAC1C0FA-6AAF-D64C-AB44-9C0272551CE2}"/>
              </a:ext>
            </a:extLst>
          </xdr:cNvPr>
          <xdr:cNvSpPr/>
        </xdr:nvSpPr>
        <xdr:spPr>
          <a:xfrm>
            <a:off x="4114800" y="3213"/>
            <a:ext cx="737870" cy="0"/>
          </a:xfrm>
          <a:custGeom>
            <a:avLst/>
            <a:gdLst/>
            <a:ahLst/>
            <a:cxnLst/>
            <a:rect l="0" t="0" r="0" b="0"/>
            <a:pathLst>
              <a:path w="737870">
                <a:moveTo>
                  <a:pt x="0" y="0"/>
                </a:moveTo>
                <a:lnTo>
                  <a:pt x="737870" y="0"/>
                </a:lnTo>
              </a:path>
            </a:pathLst>
          </a:custGeom>
          <a:ln w="6350">
            <a:solidFill>
              <a:srgbClr val="000000"/>
            </a:solidFill>
          </a:ln>
        </xdr:spPr>
      </xdr:sp>
      <xdr:sp macro="" textlink="">
        <xdr:nvSpPr>
          <xdr:cNvPr id="19" name="Shape 41">
            <a:extLst>
              <a:ext uri="{FF2B5EF4-FFF2-40B4-BE49-F238E27FC236}">
                <a16:creationId xmlns:a16="http://schemas.microsoft.com/office/drawing/2014/main" id="{D01E6C9A-1A6D-4449-9991-3199D1AAA0F0}"/>
              </a:ext>
            </a:extLst>
          </xdr:cNvPr>
          <xdr:cNvSpPr/>
        </xdr:nvSpPr>
        <xdr:spPr>
          <a:xfrm>
            <a:off x="4846320" y="3213"/>
            <a:ext cx="189230" cy="0"/>
          </a:xfrm>
          <a:custGeom>
            <a:avLst/>
            <a:gdLst/>
            <a:ahLst/>
            <a:cxnLst/>
            <a:rect l="0" t="0" r="0" b="0"/>
            <a:pathLst>
              <a:path w="189230">
                <a:moveTo>
                  <a:pt x="0" y="0"/>
                </a:moveTo>
                <a:lnTo>
                  <a:pt x="189230" y="0"/>
                </a:lnTo>
              </a:path>
            </a:pathLst>
          </a:custGeom>
          <a:ln w="6350">
            <a:solidFill>
              <a:srgbClr val="000000"/>
            </a:solidFill>
          </a:ln>
        </xdr:spPr>
      </xdr:sp>
      <xdr:sp macro="" textlink="">
        <xdr:nvSpPr>
          <xdr:cNvPr id="20" name="Shape 42">
            <a:extLst>
              <a:ext uri="{FF2B5EF4-FFF2-40B4-BE49-F238E27FC236}">
                <a16:creationId xmlns:a16="http://schemas.microsoft.com/office/drawing/2014/main" id="{443377C0-A730-634C-A853-286B7EBF8C34}"/>
              </a:ext>
            </a:extLst>
          </xdr:cNvPr>
          <xdr:cNvSpPr/>
        </xdr:nvSpPr>
        <xdr:spPr>
          <a:xfrm>
            <a:off x="5029200" y="3175"/>
            <a:ext cx="1835150" cy="0"/>
          </a:xfrm>
          <a:custGeom>
            <a:avLst/>
            <a:gdLst/>
            <a:ahLst/>
            <a:cxnLst/>
            <a:rect l="0" t="0" r="0" b="0"/>
            <a:pathLst>
              <a:path w="1835150">
                <a:moveTo>
                  <a:pt x="0" y="0"/>
                </a:moveTo>
                <a:lnTo>
                  <a:pt x="1835150" y="0"/>
                </a:lnTo>
              </a:path>
            </a:pathLst>
          </a:custGeom>
          <a:ln w="6350">
            <a:solidFill>
              <a:srgbClr val="000000"/>
            </a:solidFill>
          </a:ln>
        </xdr:spPr>
      </xdr:sp>
    </xdr:grpSp>
    <xdr:clientData/>
  </xdr:oneCellAnchor>
  <xdr:oneCellAnchor>
    <xdr:from>
      <xdr:col>0</xdr:col>
      <xdr:colOff>0</xdr:colOff>
      <xdr:row>32</xdr:row>
      <xdr:rowOff>3175</xdr:rowOff>
    </xdr:from>
    <xdr:ext cx="7066914" cy="0"/>
    <xdr:sp macro="" textlink="">
      <xdr:nvSpPr>
        <xdr:cNvPr id="21" name="Shape 43">
          <a:extLst>
            <a:ext uri="{FF2B5EF4-FFF2-40B4-BE49-F238E27FC236}">
              <a16:creationId xmlns:a16="http://schemas.microsoft.com/office/drawing/2014/main" id="{2666CBC2-34A8-4043-AB51-07CF88EB157B}"/>
            </a:ext>
          </a:extLst>
        </xdr:cNvPr>
        <xdr:cNvSpPr/>
      </xdr:nvSpPr>
      <xdr:spPr>
        <a:xfrm>
          <a:off x="0" y="5286375"/>
          <a:ext cx="7066914" cy="0"/>
        </a:xfrm>
        <a:custGeom>
          <a:avLst/>
          <a:gdLst/>
          <a:ahLst/>
          <a:cxnLst/>
          <a:rect l="0" t="0" r="0" b="0"/>
          <a:pathLst>
            <a:path w="6132830">
              <a:moveTo>
                <a:pt x="0" y="0"/>
              </a:moveTo>
              <a:lnTo>
                <a:pt x="6132830" y="0"/>
              </a:lnTo>
            </a:path>
          </a:pathLst>
        </a:custGeom>
        <a:ln w="6350">
          <a:solidFill>
            <a:srgbClr val="000000"/>
          </a:solidFill>
        </a:ln>
      </xdr:spPr>
    </xdr:sp>
    <xdr:clientData/>
  </xdr:oneCellAnchor>
  <xdr:oneCellAnchor>
    <xdr:from>
      <xdr:col>0</xdr:col>
      <xdr:colOff>0</xdr:colOff>
      <xdr:row>33</xdr:row>
      <xdr:rowOff>6350</xdr:rowOff>
    </xdr:from>
    <xdr:ext cx="6864350" cy="0"/>
    <xdr:sp macro="" textlink="">
      <xdr:nvSpPr>
        <xdr:cNvPr id="22" name="Shape 44">
          <a:extLst>
            <a:ext uri="{FF2B5EF4-FFF2-40B4-BE49-F238E27FC236}">
              <a16:creationId xmlns:a16="http://schemas.microsoft.com/office/drawing/2014/main" id="{C8F9A652-09C9-4B4F-BE4E-68D27F02DA7A}"/>
            </a:ext>
          </a:extLst>
        </xdr:cNvPr>
        <xdr:cNvSpPr/>
      </xdr:nvSpPr>
      <xdr:spPr>
        <a:xfrm>
          <a:off x="0" y="5454650"/>
          <a:ext cx="6864350" cy="0"/>
        </a:xfrm>
        <a:custGeom>
          <a:avLst/>
          <a:gdLst/>
          <a:ahLst/>
          <a:cxnLst/>
          <a:rect l="0" t="0" r="0" b="0"/>
          <a:pathLst>
            <a:path w="6864350">
              <a:moveTo>
                <a:pt x="0" y="0"/>
              </a:moveTo>
              <a:lnTo>
                <a:pt x="6864350" y="0"/>
              </a:lnTo>
            </a:path>
          </a:pathLst>
        </a:custGeom>
        <a:ln w="12700">
          <a:solidFill>
            <a:srgbClr val="000000"/>
          </a:solidFill>
        </a:ln>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irs.gov/Form1065"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2:M95"/>
  <sheetViews>
    <sheetView showGridLines="0" showRowColHeaders="0" zoomScale="90" zoomScaleNormal="176" workbookViewId="0">
      <selection activeCell="F50" sqref="F50"/>
    </sheetView>
  </sheetViews>
  <sheetFormatPr baseColWidth="10" defaultColWidth="14.83203125" defaultRowHeight="14" customHeight="1"/>
  <cols>
    <col min="1" max="1" width="14.83203125" style="1287"/>
    <col min="2" max="2" width="54" style="1288" customWidth="1"/>
    <col min="3" max="3" width="5.6640625" style="1288" customWidth="1"/>
    <col min="4" max="4" width="14.83203125" style="1288"/>
    <col min="5" max="5" width="3.6640625" style="1293" customWidth="1"/>
    <col min="6" max="6" width="12.83203125" style="1288" customWidth="1"/>
    <col min="7" max="7" width="14.83203125" style="1288"/>
    <col min="8" max="8" width="13.33203125" style="1288" customWidth="1"/>
    <col min="9" max="9" width="14.83203125" style="1288"/>
    <col min="10" max="10" width="14.83203125" style="1287"/>
    <col min="11" max="11" width="14.83203125" style="1315" hidden="1" customWidth="1"/>
    <col min="12" max="16384" width="14.83203125" style="1287"/>
  </cols>
  <sheetData>
    <row r="2" spans="2:13" ht="14" customHeight="1" thickBot="1"/>
    <row r="3" spans="2:13" ht="22" customHeight="1">
      <c r="B3" s="1680" t="s">
        <v>340</v>
      </c>
      <c r="C3" s="1681"/>
      <c r="D3" s="1681"/>
      <c r="E3" s="1681"/>
      <c r="F3" s="1681"/>
      <c r="G3" s="1362"/>
      <c r="H3" s="1362"/>
      <c r="I3" s="1363"/>
    </row>
    <row r="4" spans="2:13" ht="52" customHeight="1">
      <c r="B4" s="1672" t="s">
        <v>357</v>
      </c>
      <c r="C4" s="1673"/>
      <c r="D4" s="1673"/>
      <c r="E4" s="1673"/>
      <c r="F4" s="1673"/>
      <c r="G4" s="1299"/>
      <c r="H4" s="1299"/>
      <c r="I4" s="1354"/>
    </row>
    <row r="5" spans="2:13" ht="24" customHeight="1">
      <c r="B5" s="1675" t="s">
        <v>341</v>
      </c>
      <c r="C5" s="1676"/>
      <c r="D5" s="1676"/>
      <c r="E5" s="1365"/>
      <c r="F5" s="1366"/>
      <c r="G5" s="1366"/>
      <c r="H5" s="1366"/>
      <c r="I5" s="1367"/>
    </row>
    <row r="6" spans="2:13" ht="55" customHeight="1">
      <c r="B6" s="1674" t="s">
        <v>358</v>
      </c>
      <c r="C6" s="1663"/>
      <c r="D6" s="1663"/>
      <c r="E6" s="1296"/>
      <c r="F6" s="1299"/>
      <c r="G6" s="1299"/>
      <c r="H6" s="1299"/>
      <c r="I6" s="1354"/>
    </row>
    <row r="7" spans="2:13" ht="45" customHeight="1">
      <c r="B7" s="1674" t="s">
        <v>359</v>
      </c>
      <c r="C7" s="1663"/>
      <c r="D7" s="1663"/>
      <c r="E7" s="1296"/>
      <c r="F7" s="1299"/>
      <c r="G7" s="1299"/>
      <c r="H7" s="1299"/>
      <c r="I7" s="1354"/>
    </row>
    <row r="8" spans="2:13" ht="24" customHeight="1">
      <c r="B8" s="1368" t="s">
        <v>342</v>
      </c>
      <c r="C8" s="1369"/>
      <c r="D8" s="1369"/>
      <c r="E8" s="1370"/>
      <c r="F8" s="1366"/>
      <c r="G8" s="1366"/>
      <c r="H8" s="1366"/>
      <c r="I8" s="1367"/>
    </row>
    <row r="9" spans="2:13" ht="51" customHeight="1">
      <c r="B9" s="1674" t="s">
        <v>343</v>
      </c>
      <c r="C9" s="1299"/>
      <c r="D9" s="1299"/>
      <c r="E9" s="1296"/>
      <c r="F9" s="1663" t="s">
        <v>344</v>
      </c>
      <c r="G9" s="1299"/>
      <c r="H9" s="1667" t="s">
        <v>345</v>
      </c>
      <c r="I9" s="1354"/>
      <c r="M9" s="1310"/>
    </row>
    <row r="10" spans="2:13" ht="14" customHeight="1">
      <c r="B10" s="1674"/>
      <c r="C10" s="1299"/>
      <c r="D10" s="1290">
        <f>G10+I10-D12-D14</f>
        <v>2000</v>
      </c>
      <c r="E10" s="1304"/>
      <c r="F10" s="1663"/>
      <c r="G10" s="1298">
        <v>2000</v>
      </c>
      <c r="H10" s="1667"/>
      <c r="I10" s="1356"/>
    </row>
    <row r="11" spans="2:13" ht="31" customHeight="1">
      <c r="B11" s="1674" t="s">
        <v>360</v>
      </c>
      <c r="C11" s="1299"/>
      <c r="D11" s="1299"/>
      <c r="E11" s="1296"/>
      <c r="F11" s="1663"/>
      <c r="G11" s="1299"/>
      <c r="H11" s="1667" t="s">
        <v>363</v>
      </c>
      <c r="I11" s="1354"/>
    </row>
    <row r="12" spans="2:13" ht="14" customHeight="1">
      <c r="B12" s="1674"/>
      <c r="C12" s="1299"/>
      <c r="D12" s="1298"/>
      <c r="E12" s="1304"/>
      <c r="F12" s="1663"/>
      <c r="G12" s="1306"/>
      <c r="H12" s="1667"/>
      <c r="I12" s="1356"/>
    </row>
    <row r="13" spans="2:13" ht="22" customHeight="1">
      <c r="B13" s="1674" t="s">
        <v>361</v>
      </c>
      <c r="C13" s="1299"/>
      <c r="D13" s="1299"/>
      <c r="E13" s="1296"/>
      <c r="F13" s="1299"/>
      <c r="G13" s="1299"/>
      <c r="H13" s="1299"/>
      <c r="I13" s="1354"/>
    </row>
    <row r="14" spans="2:13" ht="14" customHeight="1">
      <c r="B14" s="1674"/>
      <c r="C14" s="1299"/>
      <c r="D14" s="1298"/>
      <c r="E14" s="1304"/>
      <c r="F14" s="1299"/>
      <c r="G14" s="1299"/>
      <c r="H14" s="1299"/>
      <c r="I14" s="1354"/>
    </row>
    <row r="15" spans="2:13" ht="18" customHeight="1">
      <c r="B15" s="1674" t="s">
        <v>362</v>
      </c>
      <c r="C15" s="1299"/>
      <c r="D15" s="1299"/>
      <c r="E15" s="1296"/>
      <c r="F15" s="1299"/>
      <c r="G15" s="1299"/>
      <c r="H15" s="1299"/>
      <c r="I15" s="1354"/>
    </row>
    <row r="16" spans="2:13" ht="14" customHeight="1">
      <c r="B16" s="1674"/>
      <c r="C16" s="1299"/>
      <c r="D16" s="1302">
        <f>I10</f>
        <v>0</v>
      </c>
      <c r="E16" s="1304"/>
      <c r="F16" s="1299"/>
      <c r="G16" s="1299"/>
      <c r="H16" s="1299"/>
      <c r="I16" s="1354"/>
    </row>
    <row r="17" spans="2:11" ht="32" customHeight="1">
      <c r="B17" s="1368" t="s">
        <v>346</v>
      </c>
      <c r="C17" s="1369"/>
      <c r="D17" s="1369"/>
      <c r="E17" s="1370"/>
      <c r="F17" s="1366"/>
      <c r="G17" s="1366"/>
      <c r="H17" s="1366"/>
      <c r="I17" s="1367"/>
      <c r="K17" s="1315" t="s">
        <v>9</v>
      </c>
    </row>
    <row r="18" spans="2:11" ht="66" customHeight="1">
      <c r="B18" s="1674" t="s">
        <v>364</v>
      </c>
      <c r="C18" s="1299"/>
      <c r="D18" s="1299"/>
      <c r="E18" s="1296"/>
      <c r="F18" s="1663" t="s">
        <v>345</v>
      </c>
      <c r="G18" s="1299"/>
      <c r="H18" s="1667" t="s">
        <v>363</v>
      </c>
      <c r="I18" s="1354"/>
      <c r="K18" s="1315">
        <f>I10</f>
        <v>0</v>
      </c>
    </row>
    <row r="19" spans="2:11" ht="14" customHeight="1">
      <c r="B19" s="1674"/>
      <c r="C19" s="1299"/>
      <c r="D19" s="1291">
        <f>K27</f>
        <v>0</v>
      </c>
      <c r="E19" s="1305"/>
      <c r="F19" s="1663"/>
      <c r="G19" s="1312">
        <f>I10</f>
        <v>0</v>
      </c>
      <c r="H19" s="1667"/>
      <c r="I19" s="1413">
        <f>I12</f>
        <v>0</v>
      </c>
      <c r="K19" s="1315" t="s">
        <v>400</v>
      </c>
    </row>
    <row r="20" spans="2:11" ht="14" customHeight="1">
      <c r="B20" s="1684" t="s">
        <v>347</v>
      </c>
      <c r="C20" s="1300"/>
      <c r="D20" s="1299"/>
      <c r="E20" s="1296"/>
      <c r="F20" s="1299"/>
      <c r="G20" s="1299"/>
      <c r="H20" s="1299"/>
      <c r="I20" s="1354"/>
      <c r="K20" s="1315">
        <f>D14</f>
        <v>0</v>
      </c>
    </row>
    <row r="21" spans="2:11" ht="14" customHeight="1">
      <c r="B21" s="1684"/>
      <c r="C21" s="1300"/>
      <c r="D21" s="1312">
        <f>I10</f>
        <v>0</v>
      </c>
      <c r="E21" s="1306"/>
      <c r="F21" s="1299"/>
      <c r="G21" s="1299"/>
      <c r="H21" s="1299"/>
      <c r="I21" s="1354"/>
    </row>
    <row r="22" spans="2:11" ht="21" customHeight="1">
      <c r="B22" s="1674" t="s">
        <v>348</v>
      </c>
      <c r="C22" s="1299"/>
      <c r="D22" s="1299"/>
      <c r="E22" s="1296"/>
      <c r="F22" s="1299"/>
      <c r="G22" s="1299"/>
      <c r="H22" s="1299"/>
      <c r="I22" s="1354"/>
      <c r="K22" s="1315" t="s">
        <v>401</v>
      </c>
    </row>
    <row r="23" spans="2:11" ht="14" customHeight="1">
      <c r="B23" s="1674"/>
      <c r="C23" s="1299"/>
      <c r="D23" s="1291">
        <f>G12</f>
        <v>0</v>
      </c>
      <c r="E23" s="1306"/>
      <c r="F23" s="1299"/>
      <c r="G23" s="1299"/>
      <c r="H23" s="1299"/>
      <c r="I23" s="1354"/>
      <c r="K23" s="1315">
        <f>IF(K18&gt;K20,K18,K20)</f>
        <v>0</v>
      </c>
    </row>
    <row r="24" spans="2:11" ht="72" customHeight="1" thickBot="1">
      <c r="B24" s="1357" t="s">
        <v>365</v>
      </c>
      <c r="C24" s="1358"/>
      <c r="D24" s="1359"/>
      <c r="E24" s="1360"/>
      <c r="F24" s="1359"/>
      <c r="G24" s="1359"/>
      <c r="H24" s="1359"/>
      <c r="I24" s="1361"/>
      <c r="K24" s="1315" t="s">
        <v>8</v>
      </c>
    </row>
    <row r="25" spans="2:11" ht="33" customHeight="1" thickBot="1">
      <c r="B25" s="1289"/>
      <c r="C25" s="1289"/>
      <c r="D25" s="1299"/>
      <c r="E25" s="1296"/>
      <c r="F25" s="1299"/>
      <c r="G25" s="1299"/>
      <c r="H25" s="1299"/>
      <c r="I25" s="1299"/>
      <c r="K25" s="1315">
        <f>I12</f>
        <v>0</v>
      </c>
    </row>
    <row r="26" spans="2:11" ht="44" customHeight="1">
      <c r="B26" s="1682" t="s">
        <v>380</v>
      </c>
      <c r="C26" s="1683"/>
      <c r="D26" s="1683"/>
      <c r="E26" s="1683"/>
      <c r="F26" s="1683"/>
      <c r="G26" s="1353"/>
      <c r="H26" s="1353"/>
      <c r="I26" s="1353"/>
      <c r="J26" s="1371"/>
      <c r="K26" s="1315" t="s">
        <v>116</v>
      </c>
    </row>
    <row r="27" spans="2:11" ht="31" customHeight="1">
      <c r="B27" s="1675" t="s">
        <v>350</v>
      </c>
      <c r="C27" s="1676"/>
      <c r="D27" s="1676"/>
      <c r="E27" s="1365"/>
      <c r="F27" s="1366"/>
      <c r="G27" s="1366"/>
      <c r="H27" s="1366"/>
      <c r="I27" s="1366"/>
      <c r="J27" s="1407"/>
      <c r="K27" s="1315">
        <f>IF(K23&gt;K25,K23-K25,0)</f>
        <v>0</v>
      </c>
    </row>
    <row r="28" spans="2:11" ht="52" customHeight="1">
      <c r="B28" s="1674" t="s">
        <v>366</v>
      </c>
      <c r="C28" s="1663"/>
      <c r="D28" s="1663"/>
      <c r="E28" s="1296"/>
      <c r="F28" s="1299"/>
      <c r="G28" s="1299"/>
      <c r="H28" s="1299"/>
      <c r="I28" s="1299"/>
      <c r="J28" s="1372"/>
    </row>
    <row r="29" spans="2:11" ht="34" customHeight="1">
      <c r="B29" s="1674" t="s">
        <v>367</v>
      </c>
      <c r="C29" s="1663"/>
      <c r="D29" s="1663"/>
      <c r="E29" s="1296"/>
      <c r="F29" s="1299"/>
      <c r="G29" s="1299"/>
      <c r="H29" s="1299"/>
      <c r="I29" s="1299"/>
      <c r="J29" s="1372"/>
    </row>
    <row r="30" spans="2:11" ht="28" customHeight="1">
      <c r="B30" s="1675" t="s">
        <v>349</v>
      </c>
      <c r="C30" s="1676"/>
      <c r="D30" s="1676"/>
      <c r="E30" s="1365"/>
      <c r="F30" s="1366"/>
      <c r="G30" s="1366"/>
      <c r="H30" s="1366"/>
      <c r="I30" s="1366"/>
      <c r="J30" s="1407"/>
    </row>
    <row r="31" spans="2:11" ht="68" customHeight="1">
      <c r="B31" s="1674" t="s">
        <v>368</v>
      </c>
      <c r="C31" s="1663"/>
      <c r="D31" s="1663"/>
      <c r="E31" s="1296"/>
      <c r="F31" s="1299"/>
      <c r="G31" s="1299"/>
      <c r="H31" s="1299"/>
      <c r="I31" s="1299"/>
      <c r="J31" s="1372"/>
    </row>
    <row r="32" spans="2:11" ht="34" customHeight="1">
      <c r="B32" s="1674" t="s">
        <v>354</v>
      </c>
      <c r="C32" s="1663"/>
      <c r="D32" s="1663"/>
      <c r="E32" s="1296"/>
      <c r="F32" s="1299"/>
      <c r="G32" s="1299"/>
      <c r="H32" s="1299"/>
      <c r="I32" s="1299"/>
      <c r="J32" s="1372"/>
    </row>
    <row r="33" spans="2:11" ht="14" customHeight="1">
      <c r="B33" s="1408"/>
      <c r="C33" s="1340"/>
      <c r="D33" s="1340"/>
      <c r="E33" s="1409"/>
      <c r="F33" s="1340"/>
      <c r="G33" s="1340"/>
      <c r="H33" s="1340"/>
      <c r="I33" s="1340"/>
      <c r="J33" s="1410"/>
    </row>
    <row r="34" spans="2:11" ht="24" customHeight="1">
      <c r="B34" s="1373" t="s">
        <v>351</v>
      </c>
      <c r="C34" s="1292"/>
      <c r="D34" s="1364"/>
      <c r="E34" s="1294"/>
      <c r="F34" s="1364"/>
      <c r="G34" s="1364"/>
      <c r="H34" s="1364"/>
      <c r="I34" s="1364"/>
      <c r="J34" s="1406"/>
    </row>
    <row r="35" spans="2:11" ht="34" customHeight="1">
      <c r="B35" s="1665" t="s">
        <v>383</v>
      </c>
      <c r="C35" s="1301"/>
      <c r="D35" s="1669" t="s">
        <v>356</v>
      </c>
      <c r="E35" s="1679">
        <v>1</v>
      </c>
      <c r="F35" s="1679"/>
      <c r="G35" s="1309">
        <v>2</v>
      </c>
      <c r="H35" s="1309">
        <v>3</v>
      </c>
      <c r="I35" s="1309">
        <v>4</v>
      </c>
      <c r="J35" s="1374">
        <v>5</v>
      </c>
    </row>
    <row r="36" spans="2:11" ht="24" customHeight="1">
      <c r="B36" s="1666"/>
      <c r="C36" s="1301"/>
      <c r="D36" s="1669"/>
      <c r="E36" s="1296"/>
      <c r="F36" s="1324">
        <v>2000</v>
      </c>
      <c r="G36" s="1307"/>
      <c r="H36" s="1324"/>
      <c r="I36" s="1307"/>
      <c r="J36" s="1375"/>
    </row>
    <row r="37" spans="2:11" ht="16" customHeight="1">
      <c r="B37" s="1666"/>
      <c r="C37" s="1301"/>
      <c r="D37" s="1669" t="s">
        <v>298</v>
      </c>
      <c r="E37" s="1296"/>
      <c r="F37" s="1342"/>
      <c r="G37" s="1343"/>
      <c r="H37" s="1342"/>
      <c r="I37" s="1343"/>
      <c r="J37" s="1376"/>
    </row>
    <row r="38" spans="2:11" ht="24" customHeight="1">
      <c r="B38" s="1380"/>
      <c r="C38" s="1301"/>
      <c r="D38" s="1669"/>
      <c r="E38" s="1296"/>
      <c r="F38" s="1341">
        <v>12</v>
      </c>
      <c r="G38" s="1341"/>
      <c r="H38" s="1341"/>
      <c r="I38" s="1341"/>
      <c r="J38" s="1377"/>
    </row>
    <row r="39" spans="2:11" ht="17" customHeight="1">
      <c r="B39" s="1380"/>
      <c r="C39" s="1378"/>
      <c r="D39" s="1299"/>
      <c r="E39" s="1296"/>
      <c r="F39" s="1289"/>
      <c r="G39" s="1299"/>
      <c r="H39" s="1667" t="s">
        <v>373</v>
      </c>
      <c r="I39" s="1299"/>
      <c r="J39" s="1372"/>
      <c r="K39" s="1315" t="s">
        <v>385</v>
      </c>
    </row>
    <row r="40" spans="2:11" ht="16" customHeight="1">
      <c r="B40" s="1380"/>
      <c r="C40" s="1378"/>
      <c r="D40" s="1299"/>
      <c r="E40" s="1296"/>
      <c r="F40" s="1295" t="s">
        <v>353</v>
      </c>
      <c r="G40" s="1298">
        <v>400</v>
      </c>
      <c r="H40" s="1667"/>
      <c r="I40" s="1298">
        <v>400</v>
      </c>
      <c r="J40" s="1372"/>
      <c r="K40" s="1315">
        <f>IF(G40&gt;-1,G40,0)</f>
        <v>400</v>
      </c>
    </row>
    <row r="41" spans="2:11" ht="16" customHeight="1">
      <c r="B41" s="1380"/>
      <c r="C41" s="1378"/>
      <c r="D41" s="1299"/>
      <c r="E41" s="1296"/>
      <c r="F41" s="1669" t="s">
        <v>372</v>
      </c>
      <c r="G41" s="1306"/>
      <c r="H41" s="1678" t="s">
        <v>355</v>
      </c>
      <c r="I41" s="1299"/>
      <c r="J41" s="1372"/>
      <c r="K41" s="1315" t="s">
        <v>386</v>
      </c>
    </row>
    <row r="42" spans="2:11" ht="14" customHeight="1">
      <c r="B42" s="1379"/>
      <c r="C42" s="1378"/>
      <c r="D42" s="1337"/>
      <c r="E42" s="1304"/>
      <c r="F42" s="1669"/>
      <c r="G42" s="1297">
        <v>100</v>
      </c>
      <c r="H42" s="1678"/>
      <c r="I42" s="1312">
        <f>SUM(F36:J36)</f>
        <v>2000</v>
      </c>
      <c r="J42" s="1372"/>
      <c r="K42" s="1315">
        <f>IF(G40&gt;0,G42,0)</f>
        <v>100</v>
      </c>
    </row>
    <row r="43" spans="2:11" ht="8" customHeight="1">
      <c r="B43" s="1380"/>
      <c r="C43" s="1378"/>
      <c r="D43" s="1299"/>
      <c r="E43" s="1296"/>
      <c r="F43" s="1289"/>
      <c r="G43" s="1289"/>
      <c r="H43" s="1289"/>
      <c r="I43" s="1289"/>
      <c r="J43" s="1372"/>
    </row>
    <row r="44" spans="2:11" ht="4" customHeight="1">
      <c r="B44" s="1380"/>
      <c r="C44" s="1378"/>
      <c r="D44" s="1299"/>
      <c r="E44" s="1296"/>
      <c r="F44" s="1289"/>
      <c r="G44" s="1289"/>
      <c r="H44" s="1289"/>
      <c r="I44" s="1289"/>
      <c r="J44" s="1372"/>
    </row>
    <row r="45" spans="2:11" ht="12" customHeight="1">
      <c r="B45" s="1671" t="s">
        <v>369</v>
      </c>
      <c r="C45" s="1378"/>
      <c r="D45" s="1299"/>
      <c r="E45" s="1296"/>
      <c r="F45" s="1289"/>
      <c r="G45" s="1289"/>
      <c r="H45" s="1289"/>
      <c r="I45" s="1289"/>
      <c r="J45" s="1372"/>
      <c r="K45" s="1315" t="s">
        <v>30</v>
      </c>
    </row>
    <row r="46" spans="2:11" ht="14" customHeight="1">
      <c r="B46" s="1671"/>
      <c r="C46" s="1378"/>
      <c r="D46" s="1328">
        <f>IF(I42&gt;0,K40/I42,0)</f>
        <v>0.2</v>
      </c>
      <c r="E46" s="1304"/>
      <c r="F46" s="1289"/>
      <c r="G46" s="1289"/>
      <c r="H46" s="1289"/>
      <c r="I46" s="1289"/>
      <c r="J46" s="1372"/>
      <c r="K46" s="1315">
        <f>K40+K42</f>
        <v>500</v>
      </c>
    </row>
    <row r="47" spans="2:11" ht="9" customHeight="1">
      <c r="B47" s="1677" t="s">
        <v>370</v>
      </c>
      <c r="C47" s="1378"/>
      <c r="D47" s="1299"/>
      <c r="E47" s="1296"/>
      <c r="F47" s="1289"/>
      <c r="G47" s="1299"/>
      <c r="H47" s="1299"/>
      <c r="I47" s="1299"/>
      <c r="J47" s="1372"/>
    </row>
    <row r="48" spans="2:11" s="1310" customFormat="1" ht="35" customHeight="1">
      <c r="B48" s="1677"/>
      <c r="C48" s="1378"/>
      <c r="D48" s="1669" t="s">
        <v>356</v>
      </c>
      <c r="E48" s="1339"/>
      <c r="F48" s="1309">
        <v>1</v>
      </c>
      <c r="G48" s="1309">
        <v>2</v>
      </c>
      <c r="H48" s="1309">
        <v>3</v>
      </c>
      <c r="I48" s="1309">
        <v>4</v>
      </c>
      <c r="J48" s="1374">
        <v>5</v>
      </c>
      <c r="K48" s="1344" t="s">
        <v>53</v>
      </c>
    </row>
    <row r="49" spans="2:11" ht="14" customHeight="1">
      <c r="B49" s="1677"/>
      <c r="C49" s="1378"/>
      <c r="D49" s="1669"/>
      <c r="E49" s="1296"/>
      <c r="F49" s="1338">
        <f>IF($K$46&gt;0,F36,0)</f>
        <v>2000</v>
      </c>
      <c r="G49" s="1338">
        <f t="shared" ref="G49:J49" si="0">IF($K$46&gt;0,G36,0)</f>
        <v>0</v>
      </c>
      <c r="H49" s="1338">
        <f t="shared" si="0"/>
        <v>0</v>
      </c>
      <c r="I49" s="1338">
        <f t="shared" si="0"/>
        <v>0</v>
      </c>
      <c r="J49" s="1381">
        <f t="shared" si="0"/>
        <v>0</v>
      </c>
      <c r="K49" s="1332"/>
    </row>
    <row r="50" spans="2:11" ht="29" customHeight="1">
      <c r="B50" s="1677"/>
      <c r="C50" s="1378"/>
      <c r="D50" s="1669" t="s">
        <v>374</v>
      </c>
      <c r="E50" s="1296"/>
      <c r="F50" s="1306"/>
      <c r="G50" s="1306"/>
      <c r="H50" s="1306"/>
      <c r="I50" s="1306"/>
      <c r="J50" s="1382"/>
      <c r="K50" s="1332"/>
    </row>
    <row r="51" spans="2:11" ht="14" customHeight="1">
      <c r="B51" s="1677"/>
      <c r="C51" s="1378"/>
      <c r="D51" s="1669"/>
      <c r="E51" s="1296"/>
      <c r="F51" s="1325">
        <f>$D$46*F36</f>
        <v>400</v>
      </c>
      <c r="G51" s="1308">
        <f>$D$46*G36</f>
        <v>0</v>
      </c>
      <c r="H51" s="1325">
        <f>$D$46*H36</f>
        <v>0</v>
      </c>
      <c r="I51" s="1308">
        <f>$D$46*I36</f>
        <v>0</v>
      </c>
      <c r="J51" s="1383">
        <f>$D$46*J36</f>
        <v>0</v>
      </c>
      <c r="K51" s="1314">
        <f>SUM(F51:J51)</f>
        <v>400</v>
      </c>
    </row>
    <row r="52" spans="2:11" ht="48" customHeight="1">
      <c r="B52" s="1671" t="s">
        <v>371</v>
      </c>
      <c r="C52" s="1378"/>
      <c r="D52" s="1663" t="s">
        <v>375</v>
      </c>
      <c r="E52" s="1296"/>
      <c r="F52" s="1296"/>
      <c r="G52" s="1296"/>
      <c r="H52" s="1296"/>
      <c r="I52" s="1296"/>
      <c r="J52" s="1384"/>
      <c r="K52" s="1315">
        <f>K40-K51</f>
        <v>0</v>
      </c>
    </row>
    <row r="53" spans="2:11" s="1334" customFormat="1" ht="41" hidden="1" customHeight="1">
      <c r="B53" s="1671"/>
      <c r="C53" s="1385"/>
      <c r="D53" s="1663"/>
      <c r="E53" s="1346"/>
      <c r="F53" s="1326">
        <f>F49</f>
        <v>2000</v>
      </c>
      <c r="G53" s="1326">
        <f t="shared" ref="G53:J53" si="1">G49</f>
        <v>0</v>
      </c>
      <c r="H53" s="1326">
        <f t="shared" si="1"/>
        <v>0</v>
      </c>
      <c r="I53" s="1326">
        <f t="shared" si="1"/>
        <v>0</v>
      </c>
      <c r="J53" s="1386">
        <f t="shared" si="1"/>
        <v>0</v>
      </c>
      <c r="K53" s="1315"/>
    </row>
    <row r="54" spans="2:11" s="1334" customFormat="1" ht="30" hidden="1" customHeight="1">
      <c r="B54" s="1671"/>
      <c r="C54" s="1385"/>
      <c r="D54" s="1663"/>
      <c r="E54" s="1346"/>
      <c r="F54" s="1330"/>
      <c r="G54" s="1322">
        <f>K42-F53</f>
        <v>-1900</v>
      </c>
      <c r="H54" s="1336">
        <f>G54-G55</f>
        <v>-1900</v>
      </c>
      <c r="I54" s="1323">
        <f>H54-H55</f>
        <v>-1900</v>
      </c>
      <c r="J54" s="1387">
        <f>I54-I55</f>
        <v>-1900</v>
      </c>
      <c r="K54" s="1315"/>
    </row>
    <row r="55" spans="2:11" ht="14" customHeight="1">
      <c r="B55" s="1671"/>
      <c r="C55" s="1378"/>
      <c r="D55" s="1663"/>
      <c r="E55" s="1296"/>
      <c r="F55" s="1321">
        <f>IF(K42&gt;0,IF(K42&gt;F53,F53,K42),0)</f>
        <v>100</v>
      </c>
      <c r="G55" s="1329">
        <f>IF(G54&gt;0,IF(G54&gt;G53,G53,G54),0)</f>
        <v>0</v>
      </c>
      <c r="H55" s="1331">
        <f>IF(H54&gt;0,IF(H54&gt;H53,H53,H54),0)</f>
        <v>0</v>
      </c>
      <c r="I55" s="1335">
        <f>IF(I54&gt;0,IF(I54&gt;I53,I53,I54),0)</f>
        <v>0</v>
      </c>
      <c r="J55" s="1388">
        <f>IF(J54&gt;0,IF(J54&gt;J53,J53,J54),0)</f>
        <v>0</v>
      </c>
      <c r="K55" s="1314">
        <f>SUM(F55:J55)</f>
        <v>100</v>
      </c>
    </row>
    <row r="56" spans="2:11" ht="8" customHeight="1">
      <c r="B56" s="1671" t="s">
        <v>352</v>
      </c>
      <c r="C56" s="1378"/>
      <c r="D56" s="1299"/>
      <c r="E56" s="1296"/>
      <c r="F56" s="1296"/>
      <c r="G56" s="1299"/>
      <c r="H56" s="1296"/>
      <c r="I56" s="1299"/>
      <c r="J56" s="1354"/>
    </row>
    <row r="57" spans="2:11" s="1334" customFormat="1" ht="35" hidden="1" customHeight="1">
      <c r="B57" s="1671"/>
      <c r="C57" s="1385"/>
      <c r="D57" s="1346"/>
      <c r="E57" s="1346"/>
      <c r="F57" s="1319">
        <f>F49-F51-F55</f>
        <v>1500</v>
      </c>
      <c r="G57" s="1319">
        <f t="shared" ref="G57:I57" si="2">G49-G51-G55</f>
        <v>0</v>
      </c>
      <c r="H57" s="1319">
        <f t="shared" si="2"/>
        <v>0</v>
      </c>
      <c r="I57" s="1319">
        <f t="shared" si="2"/>
        <v>0</v>
      </c>
      <c r="J57" s="1389">
        <f>J49-J51-J55</f>
        <v>0</v>
      </c>
      <c r="K57" s="1315"/>
    </row>
    <row r="58" spans="2:11" s="1334" customFormat="1" ht="35" hidden="1" customHeight="1">
      <c r="B58" s="1671"/>
      <c r="C58" s="1385"/>
      <c r="D58" s="1346"/>
      <c r="E58" s="1346"/>
      <c r="F58" s="1319"/>
      <c r="G58" s="1318">
        <f>I40-F60</f>
        <v>0</v>
      </c>
      <c r="H58" s="1319">
        <f>G58-G60</f>
        <v>0</v>
      </c>
      <c r="I58" s="1318">
        <f>H58-H60</f>
        <v>0</v>
      </c>
      <c r="J58" s="1390">
        <f>I58-I60</f>
        <v>0</v>
      </c>
      <c r="K58" s="1315"/>
    </row>
    <row r="59" spans="2:11" ht="32" customHeight="1">
      <c r="B59" s="1671"/>
      <c r="C59" s="1378"/>
      <c r="D59" s="1663" t="s">
        <v>376</v>
      </c>
      <c r="E59" s="1296"/>
      <c r="F59" s="1296"/>
      <c r="G59" s="1299"/>
      <c r="H59" s="1296"/>
      <c r="I59" s="1299"/>
      <c r="J59" s="1354"/>
      <c r="K59" s="1315">
        <f>IF(K46&gt;0,K46-K51-K55,0)</f>
        <v>0</v>
      </c>
    </row>
    <row r="60" spans="2:11" ht="14" customHeight="1">
      <c r="B60" s="1671"/>
      <c r="C60" s="1299"/>
      <c r="D60" s="1663"/>
      <c r="E60" s="1296"/>
      <c r="F60" s="1325">
        <f>IF(I40&gt;0,IF(I40&gt;F57,F57,I40),0)</f>
        <v>400</v>
      </c>
      <c r="G60" s="1308">
        <f>IF(G58&gt;0,IF(G58&gt;G57,G57,G58),0)</f>
        <v>0</v>
      </c>
      <c r="H60" s="1325">
        <f>IF(H58&gt;0,IF(H58&gt;H57,H57,H58),0)</f>
        <v>0</v>
      </c>
      <c r="I60" s="1308">
        <f>IF(I58&gt;0,IF(I58&gt;I57,I57,I58),0)</f>
        <v>0</v>
      </c>
      <c r="J60" s="1383">
        <f>IF(J58&gt;0,IF(J58&gt;J57,J57,J58),0)</f>
        <v>0</v>
      </c>
    </row>
    <row r="61" spans="2:11" ht="38" customHeight="1">
      <c r="B61" s="1671"/>
      <c r="C61" s="1299"/>
      <c r="D61" s="1663" t="s">
        <v>377</v>
      </c>
      <c r="E61" s="1296"/>
      <c r="F61" s="1296"/>
      <c r="G61" s="1299"/>
      <c r="H61" s="1296"/>
      <c r="I61" s="1299"/>
      <c r="J61" s="1354"/>
    </row>
    <row r="62" spans="2:11" ht="14" customHeight="1">
      <c r="B62" s="1671"/>
      <c r="C62" s="1299"/>
      <c r="D62" s="1663"/>
      <c r="E62" s="1296"/>
      <c r="F62" s="1327">
        <f>F49-F51-F55-F60</f>
        <v>1100</v>
      </c>
      <c r="G62" s="1311">
        <f t="shared" ref="G62:J62" si="3">G49-G51-G55-G60</f>
        <v>0</v>
      </c>
      <c r="H62" s="1327">
        <f t="shared" si="3"/>
        <v>0</v>
      </c>
      <c r="I62" s="1311">
        <f t="shared" si="3"/>
        <v>0</v>
      </c>
      <c r="J62" s="1391">
        <f t="shared" si="3"/>
        <v>0</v>
      </c>
    </row>
    <row r="63" spans="2:11" ht="14" customHeight="1">
      <c r="B63" s="1355"/>
      <c r="C63" s="1299"/>
      <c r="D63" s="1299"/>
      <c r="E63" s="1296"/>
      <c r="F63" s="1299"/>
      <c r="G63" s="1299"/>
      <c r="H63" s="1299"/>
      <c r="I63" s="1299"/>
      <c r="J63" s="1354"/>
    </row>
    <row r="64" spans="2:11" ht="28" customHeight="1">
      <c r="B64" s="1355"/>
      <c r="C64" s="1299"/>
      <c r="D64" s="1663" t="s">
        <v>378</v>
      </c>
      <c r="E64" s="1296"/>
      <c r="F64" s="1299"/>
      <c r="G64" s="1299"/>
      <c r="H64" s="1299"/>
      <c r="I64" s="1299"/>
      <c r="J64" s="1372"/>
    </row>
    <row r="65" spans="1:11" ht="14" customHeight="1">
      <c r="B65" s="1355"/>
      <c r="C65" s="1299"/>
      <c r="D65" s="1663"/>
      <c r="E65" s="1296"/>
      <c r="F65" s="1303">
        <f>K52+K59</f>
        <v>0</v>
      </c>
      <c r="G65" s="1299"/>
      <c r="H65" s="1299"/>
      <c r="I65" s="1299"/>
      <c r="J65" s="1372"/>
      <c r="K65" s="1315" t="s">
        <v>385</v>
      </c>
    </row>
    <row r="66" spans="1:11" ht="23" customHeight="1">
      <c r="B66" s="1411" t="s">
        <v>379</v>
      </c>
      <c r="C66" s="1366"/>
      <c r="D66" s="1366"/>
      <c r="E66" s="1412"/>
      <c r="F66" s="1366"/>
      <c r="G66" s="1366"/>
      <c r="H66" s="1366"/>
      <c r="I66" s="1366"/>
      <c r="J66" s="1407"/>
      <c r="K66" s="1315">
        <f>IF(G40&lt;1,G40,0)</f>
        <v>0</v>
      </c>
    </row>
    <row r="67" spans="1:11" ht="34" customHeight="1">
      <c r="B67" s="1670" t="s">
        <v>381</v>
      </c>
      <c r="C67" s="1299"/>
      <c r="D67" s="1669" t="s">
        <v>356</v>
      </c>
      <c r="E67" s="1339"/>
      <c r="F67" s="1309">
        <v>1</v>
      </c>
      <c r="G67" s="1309">
        <v>2</v>
      </c>
      <c r="H67" s="1309">
        <v>3</v>
      </c>
      <c r="I67" s="1309">
        <v>4</v>
      </c>
      <c r="J67" s="1374">
        <v>5</v>
      </c>
      <c r="K67" s="1315" t="s">
        <v>386</v>
      </c>
    </row>
    <row r="68" spans="1:11" ht="14" customHeight="1">
      <c r="B68" s="1670"/>
      <c r="C68" s="1299"/>
      <c r="D68" s="1669"/>
      <c r="E68" s="1296"/>
      <c r="F68" s="1338">
        <f>IF($K$70&gt;0,F36,0)</f>
        <v>0</v>
      </c>
      <c r="G68" s="1338">
        <f t="shared" ref="G68:J68" si="4">IF($K$70&gt;0,G36,0)</f>
        <v>0</v>
      </c>
      <c r="H68" s="1338">
        <f t="shared" si="4"/>
        <v>0</v>
      </c>
      <c r="I68" s="1338">
        <f t="shared" si="4"/>
        <v>0</v>
      </c>
      <c r="J68" s="1381">
        <f t="shared" si="4"/>
        <v>0</v>
      </c>
      <c r="K68" s="1315">
        <f>IF(G40&lt;1,IF(G42&gt;0,G42,0),0)</f>
        <v>0</v>
      </c>
    </row>
    <row r="69" spans="1:11" ht="45" customHeight="1">
      <c r="B69" s="1668" t="s">
        <v>382</v>
      </c>
      <c r="C69" s="1299"/>
      <c r="D69" s="1663" t="s">
        <v>390</v>
      </c>
      <c r="E69" s="1296"/>
      <c r="F69" s="1309"/>
      <c r="G69" s="1309"/>
      <c r="H69" s="1309"/>
      <c r="I69" s="1309"/>
      <c r="J69" s="1374"/>
      <c r="K69" s="1315" t="s">
        <v>30</v>
      </c>
    </row>
    <row r="70" spans="1:11" ht="14" customHeight="1">
      <c r="B70" s="1668"/>
      <c r="C70" s="1299"/>
      <c r="D70" s="1663"/>
      <c r="E70" s="1296"/>
      <c r="F70" s="1311">
        <f>F73*-1</f>
        <v>0</v>
      </c>
      <c r="G70" s="1311">
        <f t="shared" ref="G70:J70" si="5">G73*-1</f>
        <v>0</v>
      </c>
      <c r="H70" s="1311">
        <f t="shared" si="5"/>
        <v>0</v>
      </c>
      <c r="I70" s="1311">
        <f t="shared" si="5"/>
        <v>0</v>
      </c>
      <c r="J70" s="1391">
        <f t="shared" si="5"/>
        <v>0</v>
      </c>
      <c r="K70" s="1315">
        <f>K66+K68</f>
        <v>0</v>
      </c>
    </row>
    <row r="71" spans="1:11" s="1347" customFormat="1" ht="14" hidden="1" customHeight="1">
      <c r="B71" s="1392"/>
      <c r="C71" s="1348"/>
      <c r="E71" s="1348"/>
      <c r="F71" s="1316">
        <f>IF(F38&gt;0,(F38/12)*$K$66,0)</f>
        <v>0</v>
      </c>
      <c r="G71" s="1316">
        <f>IF(G38&gt;0,(G38/12)*$K$66,0)</f>
        <v>0</v>
      </c>
      <c r="H71" s="1316">
        <f>IF(H38&gt;0,(H38/12)*$K$66,0)</f>
        <v>0</v>
      </c>
      <c r="I71" s="1316">
        <f>IF(I38&gt;0,(I38/12)*$K$66,0)</f>
        <v>0</v>
      </c>
      <c r="J71" s="1393">
        <f>IF(J38&gt;0,(J38/12)*$K$66,0)</f>
        <v>0</v>
      </c>
      <c r="K71" s="1317"/>
    </row>
    <row r="72" spans="1:11" s="1347" customFormat="1" ht="14" hidden="1" customHeight="1">
      <c r="B72" s="1394" t="s">
        <v>392</v>
      </c>
      <c r="C72" s="1348"/>
      <c r="E72" s="1348"/>
      <c r="F72" s="1349">
        <f>F71</f>
        <v>0</v>
      </c>
      <c r="G72" s="1349">
        <f>G71-F72</f>
        <v>0</v>
      </c>
      <c r="H72" s="1349">
        <f>H71-G72-F72</f>
        <v>0</v>
      </c>
      <c r="I72" s="1349">
        <f>I71-H72-G72-F72</f>
        <v>0</v>
      </c>
      <c r="J72" s="1395">
        <f>J71-I72-H72-G72-F72</f>
        <v>0</v>
      </c>
      <c r="K72" s="1317"/>
    </row>
    <row r="73" spans="1:11" s="1347" customFormat="1" ht="14" hidden="1" customHeight="1">
      <c r="B73" s="1392" t="s">
        <v>393</v>
      </c>
      <c r="C73" s="1348"/>
      <c r="E73" s="1348"/>
      <c r="F73" s="1349">
        <f>IF(F72&lt;0,F72*-1,0)</f>
        <v>0</v>
      </c>
      <c r="G73" s="1349">
        <f t="shared" ref="G73:J73" si="6">IF(G72&lt;0,G72*-1,0)</f>
        <v>0</v>
      </c>
      <c r="H73" s="1349">
        <f t="shared" si="6"/>
        <v>0</v>
      </c>
      <c r="I73" s="1349">
        <f t="shared" si="6"/>
        <v>0</v>
      </c>
      <c r="J73" s="1395">
        <f t="shared" si="6"/>
        <v>0</v>
      </c>
      <c r="K73" s="1317"/>
    </row>
    <row r="74" spans="1:11" s="1347" customFormat="1" ht="14" hidden="1" customHeight="1">
      <c r="A74" s="1347" t="s">
        <v>35</v>
      </c>
      <c r="B74" s="1392" t="s">
        <v>394</v>
      </c>
      <c r="C74" s="1348"/>
      <c r="E74" s="1348"/>
      <c r="F74" s="1349">
        <f>K68</f>
        <v>0</v>
      </c>
      <c r="G74" s="1349">
        <f>F79</f>
        <v>0</v>
      </c>
      <c r="H74" s="1349">
        <f t="shared" ref="H74:J74" si="7">G79</f>
        <v>0</v>
      </c>
      <c r="I74" s="1349">
        <f t="shared" si="7"/>
        <v>0</v>
      </c>
      <c r="J74" s="1395">
        <f t="shared" si="7"/>
        <v>0</v>
      </c>
      <c r="K74" s="1317"/>
    </row>
    <row r="75" spans="1:11" s="1347" customFormat="1" ht="14" hidden="1" customHeight="1">
      <c r="B75" s="1392" t="s">
        <v>395</v>
      </c>
      <c r="C75" s="1348"/>
      <c r="E75" s="1348"/>
      <c r="F75" s="1349">
        <f>IF(F68&gt;0,IF(F74&gt;0,F74-F73,0),0)</f>
        <v>0</v>
      </c>
      <c r="G75" s="1349">
        <f>IF(G68&gt;0,IF(G74&gt;0,G74-G73,0),0)</f>
        <v>0</v>
      </c>
      <c r="H75" s="1349">
        <f>IF(H68&gt;0,IF(H74&gt;0,H74-H73,0),0)</f>
        <v>0</v>
      </c>
      <c r="I75" s="1349">
        <f>IF(I68&gt;0,IF(I74&gt;0,I74-I73,0),0)</f>
        <v>0</v>
      </c>
      <c r="J75" s="1395">
        <f>IF(J68&gt;0,IF(J74&gt;0,J74-J73,0),0)</f>
        <v>0</v>
      </c>
      <c r="K75" s="1317"/>
    </row>
    <row r="76" spans="1:11" s="1347" customFormat="1" ht="14" hidden="1" customHeight="1">
      <c r="B76" s="1392" t="s">
        <v>389</v>
      </c>
      <c r="C76" s="1348"/>
      <c r="E76" s="1348"/>
      <c r="F76" s="1349">
        <f>IF(F75&gt;0,F75,0)</f>
        <v>0</v>
      </c>
      <c r="G76" s="1349">
        <f t="shared" ref="G76:J76" si="8">IF(G75&gt;0,G75,0)</f>
        <v>0</v>
      </c>
      <c r="H76" s="1349">
        <f t="shared" si="8"/>
        <v>0</v>
      </c>
      <c r="I76" s="1349">
        <f t="shared" si="8"/>
        <v>0</v>
      </c>
      <c r="J76" s="1395">
        <f t="shared" si="8"/>
        <v>0</v>
      </c>
      <c r="K76" s="1317"/>
    </row>
    <row r="77" spans="1:11" s="1347" customFormat="1" ht="14" hidden="1" customHeight="1">
      <c r="B77" s="1392" t="s">
        <v>313</v>
      </c>
      <c r="C77" s="1348"/>
      <c r="E77" s="1348"/>
      <c r="F77" s="1349">
        <f>IF(F76&gt;0,F68,0)</f>
        <v>0</v>
      </c>
      <c r="G77" s="1349">
        <f>IF(G76&gt;0,G68,0)</f>
        <v>0</v>
      </c>
      <c r="H77" s="1349">
        <f>IF(H76&gt;0,H68,0)</f>
        <v>0</v>
      </c>
      <c r="I77" s="1349">
        <f>IF(I76&gt;0,I68,0)</f>
        <v>0</v>
      </c>
      <c r="J77" s="1395">
        <f>IF(J76&gt;0,J68,0)</f>
        <v>0</v>
      </c>
      <c r="K77" s="1317"/>
    </row>
    <row r="78" spans="1:11" s="1347" customFormat="1" ht="14" hidden="1" customHeight="1">
      <c r="B78" s="1392" t="s">
        <v>396</v>
      </c>
      <c r="C78" s="1348"/>
      <c r="E78" s="1348"/>
      <c r="F78" s="1349">
        <f>IF(F76&gt;F77,F77,F76)</f>
        <v>0</v>
      </c>
      <c r="G78" s="1349">
        <f t="shared" ref="G78:J78" si="9">IF(G76&gt;G77,G77,G76)</f>
        <v>0</v>
      </c>
      <c r="H78" s="1349">
        <f t="shared" si="9"/>
        <v>0</v>
      </c>
      <c r="I78" s="1349">
        <f t="shared" si="9"/>
        <v>0</v>
      </c>
      <c r="J78" s="1395">
        <f t="shared" si="9"/>
        <v>0</v>
      </c>
      <c r="K78" s="1317"/>
    </row>
    <row r="79" spans="1:11" s="1317" customFormat="1" ht="14" hidden="1" customHeight="1">
      <c r="B79" s="1392" t="s">
        <v>397</v>
      </c>
      <c r="C79" s="1316"/>
      <c r="D79" s="1347"/>
      <c r="E79" s="1316"/>
      <c r="F79" s="1316">
        <f>F76-F78</f>
        <v>0</v>
      </c>
      <c r="G79" s="1316">
        <f t="shared" ref="G79:J79" si="10">G76-G78</f>
        <v>0</v>
      </c>
      <c r="H79" s="1316">
        <f t="shared" si="10"/>
        <v>0</v>
      </c>
      <c r="I79" s="1316">
        <f t="shared" si="10"/>
        <v>0</v>
      </c>
      <c r="J79" s="1396">
        <f t="shared" si="10"/>
        <v>0</v>
      </c>
    </row>
    <row r="80" spans="1:11" s="1317" customFormat="1" ht="14" hidden="1" customHeight="1">
      <c r="B80" s="1397" t="s">
        <v>398</v>
      </c>
      <c r="C80" s="1316"/>
      <c r="D80" s="1333"/>
      <c r="E80" s="1316"/>
      <c r="F80" s="1316">
        <f>F74-F78</f>
        <v>0</v>
      </c>
      <c r="G80" s="1316">
        <f t="shared" ref="G80:J80" si="11">G74-G78</f>
        <v>0</v>
      </c>
      <c r="H80" s="1316">
        <f t="shared" si="11"/>
        <v>0</v>
      </c>
      <c r="I80" s="1316">
        <f t="shared" si="11"/>
        <v>0</v>
      </c>
      <c r="J80" s="1396">
        <f t="shared" si="11"/>
        <v>0</v>
      </c>
    </row>
    <row r="81" spans="2:13" ht="39" customHeight="1">
      <c r="B81" s="1668" t="s">
        <v>384</v>
      </c>
      <c r="C81" s="1299"/>
      <c r="D81" s="1663" t="s">
        <v>391</v>
      </c>
      <c r="E81" s="1296"/>
      <c r="F81" s="1299"/>
      <c r="G81" s="1299"/>
      <c r="H81" s="1299"/>
      <c r="I81" s="1299"/>
      <c r="J81" s="1372"/>
      <c r="K81" s="1315">
        <f>SUM(F86:J87)</f>
        <v>0</v>
      </c>
      <c r="M81" s="1351"/>
    </row>
    <row r="82" spans="2:13" ht="14" customHeight="1">
      <c r="B82" s="1668"/>
      <c r="C82" s="1299"/>
      <c r="D82" s="1663"/>
      <c r="E82" s="1296"/>
      <c r="F82" s="1311">
        <f>F74</f>
        <v>0</v>
      </c>
      <c r="G82" s="1311">
        <f t="shared" ref="G82:J82" si="12">G74</f>
        <v>0</v>
      </c>
      <c r="H82" s="1311">
        <f t="shared" si="12"/>
        <v>0</v>
      </c>
      <c r="I82" s="1311">
        <f t="shared" si="12"/>
        <v>0</v>
      </c>
      <c r="J82" s="1391">
        <f t="shared" si="12"/>
        <v>0</v>
      </c>
      <c r="K82" s="1315">
        <f>K70-K81</f>
        <v>0</v>
      </c>
    </row>
    <row r="83" spans="2:13" ht="22" customHeight="1">
      <c r="B83" s="1668"/>
      <c r="C83" s="1299"/>
      <c r="D83" s="1663" t="s">
        <v>399</v>
      </c>
      <c r="E83" s="1296"/>
      <c r="F83" s="1299"/>
      <c r="G83" s="1299"/>
      <c r="H83" s="1299"/>
      <c r="I83" s="1299"/>
      <c r="J83" s="1372"/>
    </row>
    <row r="84" spans="2:13" s="1345" customFormat="1" ht="14" customHeight="1">
      <c r="B84" s="1668"/>
      <c r="C84" s="1304"/>
      <c r="D84" s="1663"/>
      <c r="E84" s="1304"/>
      <c r="F84" s="1352">
        <f>IF(F75&gt;0,F75,0)</f>
        <v>0</v>
      </c>
      <c r="G84" s="1352">
        <f>IF(G75&gt;0,G75,0)</f>
        <v>0</v>
      </c>
      <c r="H84" s="1352">
        <f>IF(H75&gt;0,H75,0)</f>
        <v>0</v>
      </c>
      <c r="I84" s="1352">
        <f>IF(I75&gt;0,I75,0)</f>
        <v>0</v>
      </c>
      <c r="J84" s="1398">
        <f>IF(J75&gt;0,J75,0)</f>
        <v>0</v>
      </c>
      <c r="K84" s="1315"/>
      <c r="L84" s="1350"/>
    </row>
    <row r="85" spans="2:13" ht="37" customHeight="1">
      <c r="B85" s="1668" t="s">
        <v>387</v>
      </c>
      <c r="C85" s="1299"/>
      <c r="D85" s="1663" t="s">
        <v>375</v>
      </c>
      <c r="E85" s="1296"/>
      <c r="F85" s="1299"/>
      <c r="G85" s="1299"/>
      <c r="H85" s="1299"/>
      <c r="I85" s="1299"/>
      <c r="J85" s="1372"/>
    </row>
    <row r="86" spans="2:13" ht="14" customHeight="1">
      <c r="B86" s="1668"/>
      <c r="C86" s="1299"/>
      <c r="D86" s="1663"/>
      <c r="E86" s="1296"/>
      <c r="F86" s="1308">
        <f>IF(F78&gt;0,F78,0)</f>
        <v>0</v>
      </c>
      <c r="G86" s="1308">
        <f>IF(G78&gt;0,G78,0)</f>
        <v>0</v>
      </c>
      <c r="H86" s="1308">
        <f>IF(H78&gt;0,H78,0)</f>
        <v>0</v>
      </c>
      <c r="I86" s="1308">
        <f>IF(I78&gt;0,I78,0)</f>
        <v>0</v>
      </c>
      <c r="J86" s="1383">
        <f>IF(J78&gt;0,J78,0)</f>
        <v>0</v>
      </c>
    </row>
    <row r="87" spans="2:13" ht="34" customHeight="1">
      <c r="B87" s="1668" t="s">
        <v>388</v>
      </c>
      <c r="C87" s="1299"/>
      <c r="D87" s="1663" t="s">
        <v>376</v>
      </c>
      <c r="E87" s="1296"/>
      <c r="F87" s="1304"/>
      <c r="G87" s="1304"/>
      <c r="H87" s="1304"/>
      <c r="I87" s="1304"/>
      <c r="J87" s="1399"/>
      <c r="K87" s="1315" t="s">
        <v>8</v>
      </c>
    </row>
    <row r="88" spans="2:13" ht="14" customHeight="1">
      <c r="B88" s="1668"/>
      <c r="C88" s="1299"/>
      <c r="D88" s="1663"/>
      <c r="E88" s="1296"/>
      <c r="F88" s="1308">
        <f>IF(F91&gt;F90,F90,F91)</f>
        <v>0</v>
      </c>
      <c r="G88" s="1308">
        <f>IF(G91&gt;G90,G90,G91)</f>
        <v>0</v>
      </c>
      <c r="H88" s="1308">
        <f>IF(H91&gt;H90,H90,H91)</f>
        <v>0</v>
      </c>
      <c r="I88" s="1308">
        <f>IF(I91&gt;I90,I90,I91)</f>
        <v>0</v>
      </c>
      <c r="J88" s="1383">
        <f>IF(J91&gt;J90,J90,J91)</f>
        <v>0</v>
      </c>
      <c r="K88" s="1320">
        <f>K73*-1</f>
        <v>0</v>
      </c>
    </row>
    <row r="89" spans="2:13" ht="25" customHeight="1">
      <c r="B89" s="1668"/>
      <c r="C89" s="1299"/>
      <c r="D89" s="1663" t="s">
        <v>377</v>
      </c>
      <c r="E89" s="1296"/>
      <c r="F89" s="1296"/>
      <c r="G89" s="1296"/>
      <c r="H89" s="1296"/>
      <c r="I89" s="1296"/>
      <c r="J89" s="1400"/>
    </row>
    <row r="90" spans="2:13" s="1334" customFormat="1" ht="14" hidden="1" customHeight="1">
      <c r="B90" s="1668"/>
      <c r="C90" s="1346"/>
      <c r="D90" s="1663"/>
      <c r="E90" s="1346"/>
      <c r="F90" s="1313">
        <f>F68-F86</f>
        <v>0</v>
      </c>
      <c r="G90" s="1313">
        <f>G68-G86</f>
        <v>0</v>
      </c>
      <c r="H90" s="1313">
        <f>H68-H86</f>
        <v>0</v>
      </c>
      <c r="I90" s="1313">
        <f>I68-I86</f>
        <v>0</v>
      </c>
      <c r="J90" s="1401">
        <f>J68-J86</f>
        <v>0</v>
      </c>
      <c r="K90" s="1315"/>
    </row>
    <row r="91" spans="2:13" s="1334" customFormat="1" ht="14" hidden="1" customHeight="1">
      <c r="B91" s="1668"/>
      <c r="C91" s="1346"/>
      <c r="D91" s="1663"/>
      <c r="E91" s="1346"/>
      <c r="F91" s="1313">
        <f>K88</f>
        <v>0</v>
      </c>
      <c r="G91" s="1313">
        <f>F91-F88</f>
        <v>0</v>
      </c>
      <c r="H91" s="1313">
        <f>G91-G88</f>
        <v>0</v>
      </c>
      <c r="I91" s="1313">
        <f>H91-H88</f>
        <v>0</v>
      </c>
      <c r="J91" s="1401">
        <f>I91-I88</f>
        <v>0</v>
      </c>
      <c r="K91" s="1315"/>
    </row>
    <row r="92" spans="2:13" ht="14" customHeight="1">
      <c r="B92" s="1668"/>
      <c r="C92" s="1299"/>
      <c r="D92" s="1663"/>
      <c r="E92" s="1296"/>
      <c r="F92" s="1311">
        <f>F68-F78-F88</f>
        <v>0</v>
      </c>
      <c r="G92" s="1311">
        <f>G68-G78-G88</f>
        <v>0</v>
      </c>
      <c r="H92" s="1311">
        <f>H68-H78-H88</f>
        <v>0</v>
      </c>
      <c r="I92" s="1311">
        <f>I68-I78-I88</f>
        <v>0</v>
      </c>
      <c r="J92" s="1391">
        <f>J68-J78-J88</f>
        <v>0</v>
      </c>
    </row>
    <row r="93" spans="2:13" ht="14" customHeight="1">
      <c r="B93" s="1402"/>
      <c r="C93" s="1299"/>
      <c r="D93" s="1299"/>
      <c r="E93" s="1296"/>
      <c r="F93" s="1299"/>
      <c r="G93" s="1299"/>
      <c r="H93" s="1299"/>
      <c r="I93" s="1299"/>
      <c r="J93" s="1372"/>
    </row>
    <row r="94" spans="2:13" ht="27" customHeight="1">
      <c r="B94" s="1402"/>
      <c r="C94" s="1299"/>
      <c r="D94" s="1663" t="s">
        <v>378</v>
      </c>
      <c r="E94" s="1296"/>
      <c r="F94" s="1299"/>
      <c r="G94" s="1289"/>
      <c r="H94" s="1289"/>
      <c r="I94" s="1289"/>
      <c r="J94" s="1372"/>
    </row>
    <row r="95" spans="2:13" ht="14" customHeight="1" thickBot="1">
      <c r="B95" s="1403"/>
      <c r="C95" s="1359"/>
      <c r="D95" s="1664"/>
      <c r="E95" s="1360"/>
      <c r="F95" s="1404">
        <f>K82</f>
        <v>0</v>
      </c>
      <c r="G95" s="1359"/>
      <c r="H95" s="1359"/>
      <c r="I95" s="1359"/>
      <c r="J95" s="1405"/>
    </row>
  </sheetData>
  <sheetProtection sheet="1" objects="1" scenarios="1" selectLockedCells="1"/>
  <mergeCells count="55">
    <mergeCell ref="B3:F3"/>
    <mergeCell ref="B26:F26"/>
    <mergeCell ref="H9:H10"/>
    <mergeCell ref="B11:B12"/>
    <mergeCell ref="B13:B14"/>
    <mergeCell ref="B15:B16"/>
    <mergeCell ref="B18:B19"/>
    <mergeCell ref="B20:B21"/>
    <mergeCell ref="B5:D5"/>
    <mergeCell ref="B9:B10"/>
    <mergeCell ref="F9:F10"/>
    <mergeCell ref="B52:B55"/>
    <mergeCell ref="B45:B46"/>
    <mergeCell ref="D48:D49"/>
    <mergeCell ref="B22:B23"/>
    <mergeCell ref="F18:F19"/>
    <mergeCell ref="B31:D31"/>
    <mergeCell ref="B32:D32"/>
    <mergeCell ref="D52:D55"/>
    <mergeCell ref="H39:H40"/>
    <mergeCell ref="D50:D51"/>
    <mergeCell ref="B4:F4"/>
    <mergeCell ref="B6:D6"/>
    <mergeCell ref="B7:D7"/>
    <mergeCell ref="B28:D28"/>
    <mergeCell ref="B29:D29"/>
    <mergeCell ref="B27:D27"/>
    <mergeCell ref="B30:D30"/>
    <mergeCell ref="B47:B51"/>
    <mergeCell ref="H11:H12"/>
    <mergeCell ref="H41:H42"/>
    <mergeCell ref="D35:D36"/>
    <mergeCell ref="E35:F35"/>
    <mergeCell ref="F41:F42"/>
    <mergeCell ref="D59:D60"/>
    <mergeCell ref="D61:D62"/>
    <mergeCell ref="B56:B62"/>
    <mergeCell ref="D64:D65"/>
    <mergeCell ref="B69:B70"/>
    <mergeCell ref="D94:D95"/>
    <mergeCell ref="B35:B37"/>
    <mergeCell ref="F11:F12"/>
    <mergeCell ref="H18:H19"/>
    <mergeCell ref="D85:D86"/>
    <mergeCell ref="D87:D88"/>
    <mergeCell ref="D89:D92"/>
    <mergeCell ref="B87:B92"/>
    <mergeCell ref="D81:D82"/>
    <mergeCell ref="D83:D84"/>
    <mergeCell ref="D37:D38"/>
    <mergeCell ref="D67:D68"/>
    <mergeCell ref="B67:B68"/>
    <mergeCell ref="D69:D70"/>
    <mergeCell ref="B81:B84"/>
    <mergeCell ref="B85:B86"/>
  </mergeCells>
  <conditionalFormatting sqref="D46">
    <cfRule type="cellIs" dxfId="222" priority="3" operator="equal">
      <formula>0</formula>
    </cfRule>
  </conditionalFormatting>
  <conditionalFormatting sqref="D21 D23">
    <cfRule type="cellIs" dxfId="221" priority="2" operator="equal">
      <formula>$K$23</formula>
    </cfRule>
  </conditionalFormatting>
  <conditionalFormatting sqref="D23 D21">
    <cfRule type="cellIs" dxfId="220" priority="1" operator="equal">
      <formula>0</formula>
    </cfRule>
  </conditionalFormatting>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1841C-316B-E04B-88DD-FBE280263029}">
  <sheetPr>
    <tabColor theme="3"/>
  </sheetPr>
  <dimension ref="B1:R10"/>
  <sheetViews>
    <sheetView showGridLines="0" showRowColHeaders="0" zoomScale="125" workbookViewId="0">
      <selection activeCell="L26" sqref="L26:O37"/>
    </sheetView>
  </sheetViews>
  <sheetFormatPr baseColWidth="10" defaultRowHeight="13"/>
  <cols>
    <col min="1" max="16384" width="10.83203125" style="1470"/>
  </cols>
  <sheetData>
    <row r="1" spans="2:18" ht="14" thickBot="1"/>
    <row r="2" spans="2:18">
      <c r="B2" s="1477" t="s">
        <v>623</v>
      </c>
      <c r="C2" s="1476"/>
      <c r="D2" s="1476"/>
      <c r="E2" s="1476"/>
      <c r="F2" s="1476"/>
      <c r="G2" s="1476"/>
      <c r="H2" s="1476"/>
      <c r="I2" s="1476"/>
      <c r="J2" s="1476"/>
      <c r="K2" s="1476"/>
      <c r="L2" s="1476"/>
      <c r="M2" s="1476"/>
      <c r="N2" s="1476"/>
      <c r="O2" s="1476"/>
      <c r="P2" s="1476"/>
      <c r="Q2" s="1476"/>
      <c r="R2" s="1520"/>
    </row>
    <row r="3" spans="2:18">
      <c r="B3" s="1519" t="s">
        <v>622</v>
      </c>
      <c r="C3" s="1439"/>
      <c r="D3" s="1439"/>
      <c r="E3" s="1439"/>
      <c r="F3" s="1439"/>
      <c r="G3" s="1439"/>
      <c r="H3" s="1439"/>
      <c r="I3" s="1439"/>
      <c r="J3" s="1439"/>
      <c r="K3" s="1439"/>
      <c r="L3" s="1439"/>
      <c r="M3" s="1439"/>
      <c r="N3" s="1439"/>
      <c r="O3" s="1439"/>
      <c r="P3" s="1439"/>
      <c r="Q3" s="1439"/>
      <c r="R3" s="1478"/>
    </row>
    <row r="4" spans="2:18">
      <c r="B4" s="2127" t="s">
        <v>621</v>
      </c>
      <c r="C4" s="2128"/>
      <c r="D4" s="2128"/>
      <c r="E4" s="2129"/>
      <c r="F4" s="2282"/>
      <c r="G4" s="2283"/>
      <c r="H4" s="2284"/>
      <c r="I4" s="2171" t="s">
        <v>620</v>
      </c>
      <c r="J4" s="2128"/>
      <c r="K4" s="2128"/>
      <c r="L4" s="2128"/>
      <c r="M4" s="2128"/>
      <c r="N4" s="2128"/>
      <c r="O4" s="2128"/>
      <c r="P4" s="2129"/>
      <c r="Q4" s="2272"/>
      <c r="R4" s="2273"/>
    </row>
    <row r="5" spans="2:18">
      <c r="B5" s="2130"/>
      <c r="C5" s="2131"/>
      <c r="D5" s="2131"/>
      <c r="E5" s="2132"/>
      <c r="F5" s="2288"/>
      <c r="G5" s="2289"/>
      <c r="H5" s="2290"/>
      <c r="I5" s="2183"/>
      <c r="J5" s="2131"/>
      <c r="K5" s="2131"/>
      <c r="L5" s="2131"/>
      <c r="M5" s="2131"/>
      <c r="N5" s="2131"/>
      <c r="O5" s="2131"/>
      <c r="P5" s="2132"/>
      <c r="Q5" s="2286"/>
      <c r="R5" s="2287"/>
    </row>
    <row r="6" spans="2:18">
      <c r="B6" s="2130"/>
      <c r="C6" s="2131"/>
      <c r="D6" s="2131"/>
      <c r="E6" s="2132"/>
      <c r="F6" s="2291"/>
      <c r="G6" s="2292"/>
      <c r="H6" s="2293"/>
      <c r="I6" s="2183"/>
      <c r="J6" s="2131"/>
      <c r="K6" s="2131"/>
      <c r="L6" s="2131"/>
      <c r="M6" s="2131"/>
      <c r="N6" s="2131"/>
      <c r="O6" s="2131"/>
      <c r="P6" s="2132"/>
      <c r="Q6" s="2272"/>
      <c r="R6" s="2273"/>
    </row>
    <row r="7" spans="2:18">
      <c r="B7" s="2130"/>
      <c r="C7" s="2131"/>
      <c r="D7" s="2131"/>
      <c r="E7" s="2132"/>
      <c r="F7" s="2272"/>
      <c r="G7" s="2294"/>
      <c r="H7" s="2295"/>
      <c r="I7" s="2183"/>
      <c r="J7" s="2131"/>
      <c r="K7" s="2131"/>
      <c r="L7" s="2131"/>
      <c r="M7" s="2131"/>
      <c r="N7" s="2131"/>
      <c r="O7" s="2131"/>
      <c r="P7" s="2132"/>
      <c r="Q7" s="2286"/>
      <c r="R7" s="2287"/>
    </row>
    <row r="8" spans="2:18">
      <c r="B8" s="2130"/>
      <c r="C8" s="2131"/>
      <c r="D8" s="2131"/>
      <c r="E8" s="2132"/>
      <c r="F8" s="2296"/>
      <c r="G8" s="2297"/>
      <c r="H8" s="2298"/>
      <c r="I8" s="2183"/>
      <c r="J8" s="2131"/>
      <c r="K8" s="2131"/>
      <c r="L8" s="2131"/>
      <c r="M8" s="2131"/>
      <c r="N8" s="2131"/>
      <c r="O8" s="2131"/>
      <c r="P8" s="2132"/>
      <c r="Q8" s="2282"/>
      <c r="R8" s="2301"/>
    </row>
    <row r="9" spans="2:18">
      <c r="B9" s="2130"/>
      <c r="C9" s="2131"/>
      <c r="D9" s="2131"/>
      <c r="E9" s="2132"/>
      <c r="F9" s="2286"/>
      <c r="G9" s="2299"/>
      <c r="H9" s="2300"/>
      <c r="I9" s="2183"/>
      <c r="J9" s="2131"/>
      <c r="K9" s="2131"/>
      <c r="L9" s="2131"/>
      <c r="M9" s="2131"/>
      <c r="N9" s="2131"/>
      <c r="O9" s="2131"/>
      <c r="P9" s="2132"/>
      <c r="Q9" s="2272"/>
      <c r="R9" s="2273"/>
    </row>
    <row r="10" spans="2:18" ht="14" thickBot="1">
      <c r="B10" s="2279"/>
      <c r="C10" s="2280"/>
      <c r="D10" s="2280"/>
      <c r="E10" s="2281"/>
      <c r="F10" s="2276"/>
      <c r="G10" s="2277"/>
      <c r="H10" s="2278"/>
      <c r="I10" s="2285"/>
      <c r="J10" s="2280"/>
      <c r="K10" s="2280"/>
      <c r="L10" s="2280"/>
      <c r="M10" s="2280"/>
      <c r="N10" s="2280"/>
      <c r="O10" s="2280"/>
      <c r="P10" s="2281"/>
      <c r="Q10" s="2274"/>
      <c r="R10" s="2275"/>
    </row>
  </sheetData>
  <sheetProtection sheet="1" objects="1" scenarios="1" selectLockedCells="1"/>
  <mergeCells count="11">
    <mergeCell ref="Q9:R10"/>
    <mergeCell ref="F10:H10"/>
    <mergeCell ref="B4:E10"/>
    <mergeCell ref="F4:H4"/>
    <mergeCell ref="I4:P10"/>
    <mergeCell ref="Q4:R5"/>
    <mergeCell ref="F5:H5"/>
    <mergeCell ref="F6:H6"/>
    <mergeCell ref="Q6:R7"/>
    <mergeCell ref="F7:H9"/>
    <mergeCell ref="Q8:R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13042-A908-B949-A4C3-ED17E5C529E5}">
  <sheetPr>
    <tabColor theme="3"/>
  </sheetPr>
  <dimension ref="B1:R9"/>
  <sheetViews>
    <sheetView showGridLines="0" showRowColHeaders="0" zoomScale="156" workbookViewId="0">
      <selection activeCell="Q4" sqref="Q4:R4"/>
    </sheetView>
  </sheetViews>
  <sheetFormatPr baseColWidth="10" defaultRowHeight="13"/>
  <cols>
    <col min="1" max="12" width="10.83203125" style="1470"/>
    <col min="13" max="16" width="0" style="1470" hidden="1" customWidth="1"/>
    <col min="17" max="16384" width="10.83203125" style="1470"/>
  </cols>
  <sheetData>
    <row r="1" spans="2:18" ht="14" thickBot="1"/>
    <row r="2" spans="2:18">
      <c r="B2" s="1477" t="s">
        <v>529</v>
      </c>
      <c r="C2" s="1476"/>
      <c r="D2" s="1476"/>
      <c r="E2" s="1476"/>
      <c r="F2" s="1475"/>
      <c r="G2" s="1475"/>
      <c r="H2" s="1475"/>
      <c r="I2" s="1476"/>
      <c r="J2" s="1476"/>
      <c r="K2" s="1476"/>
      <c r="L2" s="1476"/>
      <c r="M2" s="1476"/>
      <c r="N2" s="1476"/>
      <c r="O2" s="1476"/>
      <c r="P2" s="1476"/>
      <c r="Q2" s="1475"/>
      <c r="R2" s="1474"/>
    </row>
    <row r="3" spans="2:18">
      <c r="B3" s="2304" t="s">
        <v>528</v>
      </c>
      <c r="C3" s="2128"/>
      <c r="D3" s="2128"/>
      <c r="E3" s="2129"/>
      <c r="F3" s="2305"/>
      <c r="G3" s="2306"/>
      <c r="H3" s="2307"/>
      <c r="I3" s="2308" t="s">
        <v>527</v>
      </c>
      <c r="J3" s="2128"/>
      <c r="K3" s="2128"/>
      <c r="L3" s="2128"/>
      <c r="M3" s="2128"/>
      <c r="N3" s="2128"/>
      <c r="O3" s="2128"/>
      <c r="P3" s="2129"/>
      <c r="Q3" s="2310"/>
      <c r="R3" s="2311"/>
    </row>
    <row r="4" spans="2:18">
      <c r="B4" s="2130"/>
      <c r="C4" s="2131"/>
      <c r="D4" s="2131"/>
      <c r="E4" s="2132"/>
      <c r="F4" s="2305"/>
      <c r="G4" s="2306"/>
      <c r="H4" s="2307"/>
      <c r="I4" s="2183"/>
      <c r="J4" s="2131"/>
      <c r="K4" s="2131"/>
      <c r="L4" s="2131"/>
      <c r="M4" s="2131"/>
      <c r="N4" s="2131"/>
      <c r="O4" s="2131"/>
      <c r="P4" s="2132"/>
      <c r="Q4" s="2310"/>
      <c r="R4" s="2311"/>
    </row>
    <row r="5" spans="2:18">
      <c r="B5" s="2130"/>
      <c r="C5" s="2131"/>
      <c r="D5" s="2131"/>
      <c r="E5" s="2132"/>
      <c r="F5" s="2305"/>
      <c r="G5" s="2306"/>
      <c r="H5" s="2307"/>
      <c r="I5" s="2183"/>
      <c r="J5" s="2131"/>
      <c r="K5" s="2131"/>
      <c r="L5" s="2131"/>
      <c r="M5" s="2131"/>
      <c r="N5" s="2131"/>
      <c r="O5" s="2131"/>
      <c r="P5" s="2132"/>
      <c r="Q5" s="2312"/>
      <c r="R5" s="2313"/>
    </row>
    <row r="6" spans="2:18">
      <c r="B6" s="2130"/>
      <c r="C6" s="2131"/>
      <c r="D6" s="2131"/>
      <c r="E6" s="2132"/>
      <c r="F6" s="2305"/>
      <c r="G6" s="2306"/>
      <c r="H6" s="2307"/>
      <c r="I6" s="2183"/>
      <c r="J6" s="2131"/>
      <c r="K6" s="2131"/>
      <c r="L6" s="2131"/>
      <c r="M6" s="2131"/>
      <c r="N6" s="2131"/>
      <c r="O6" s="2131"/>
      <c r="P6" s="2132"/>
      <c r="Q6" s="2314">
        <f>SUM(Q3:R5)</f>
        <v>0</v>
      </c>
      <c r="R6" s="2315"/>
    </row>
    <row r="7" spans="2:18">
      <c r="B7" s="2130"/>
      <c r="C7" s="2131"/>
      <c r="D7" s="2131"/>
      <c r="E7" s="2132"/>
      <c r="F7" s="2305"/>
      <c r="G7" s="2306"/>
      <c r="H7" s="2307"/>
      <c r="I7" s="2183"/>
      <c r="J7" s="2131"/>
      <c r="K7" s="2131"/>
      <c r="L7" s="2131"/>
      <c r="M7" s="2131"/>
      <c r="N7" s="2131"/>
      <c r="O7" s="2131"/>
      <c r="P7" s="2132"/>
      <c r="Q7" s="2302">
        <f>F8-Q6</f>
        <v>0</v>
      </c>
      <c r="R7" s="2303"/>
    </row>
    <row r="8" spans="2:18">
      <c r="B8" s="2133"/>
      <c r="C8" s="2134"/>
      <c r="D8" s="2134"/>
      <c r="E8" s="2135"/>
      <c r="F8" s="2282">
        <f>SUM(F3:H7)</f>
        <v>0</v>
      </c>
      <c r="G8" s="2283"/>
      <c r="H8" s="2284"/>
      <c r="I8" s="2309"/>
      <c r="J8" s="2134"/>
      <c r="K8" s="2134"/>
      <c r="L8" s="2134"/>
      <c r="M8" s="2134"/>
      <c r="N8" s="2134"/>
      <c r="O8" s="2134"/>
      <c r="P8" s="2135"/>
      <c r="Q8" s="2302"/>
      <c r="R8" s="2303"/>
    </row>
    <row r="9" spans="2:18" ht="14" thickBot="1">
      <c r="B9" s="1473" t="s">
        <v>526</v>
      </c>
      <c r="C9" s="1472"/>
      <c r="D9" s="1472"/>
      <c r="E9" s="1472"/>
      <c r="F9" s="1472"/>
      <c r="G9" s="1472"/>
      <c r="H9" s="1472"/>
      <c r="I9" s="1472"/>
      <c r="J9" s="1472"/>
      <c r="K9" s="1472"/>
      <c r="L9" s="1472"/>
      <c r="M9" s="1472"/>
      <c r="N9" s="1472"/>
      <c r="O9" s="1472"/>
      <c r="P9" s="1472"/>
      <c r="Q9" s="1472"/>
      <c r="R9" s="1471"/>
    </row>
  </sheetData>
  <sheetProtection sheet="1" objects="1" scenarios="1" selectLockedCells="1"/>
  <mergeCells count="14">
    <mergeCell ref="F8:H8"/>
    <mergeCell ref="Q8:R8"/>
    <mergeCell ref="B3:E8"/>
    <mergeCell ref="F3:H3"/>
    <mergeCell ref="I3:P8"/>
    <mergeCell ref="Q3:R3"/>
    <mergeCell ref="F4:H4"/>
    <mergeCell ref="Q4:R4"/>
    <mergeCell ref="F5:H5"/>
    <mergeCell ref="Q5:R5"/>
    <mergeCell ref="F6:H6"/>
    <mergeCell ref="Q6:R6"/>
    <mergeCell ref="F7:H7"/>
    <mergeCell ref="Q7:R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FBBF4-959F-A949-8546-D1C9E5824C19}">
  <sheetPr>
    <tabColor theme="3"/>
  </sheetPr>
  <dimension ref="B1:R54"/>
  <sheetViews>
    <sheetView showGridLines="0" topLeftCell="A18" workbookViewId="0">
      <selection activeCell="F48" sqref="F48:H50"/>
    </sheetView>
  </sheetViews>
  <sheetFormatPr baseColWidth="10" defaultColWidth="7.5" defaultRowHeight="13"/>
  <cols>
    <col min="1" max="1" width="7.5" style="1439"/>
    <col min="2" max="2" width="4.83203125" style="1439" customWidth="1"/>
    <col min="3" max="3" width="14.6640625" style="1439" customWidth="1"/>
    <col min="4" max="4" width="15.1640625" style="1439" customWidth="1"/>
    <col min="5" max="5" width="2.6640625" style="1439" customWidth="1"/>
    <col min="6" max="7" width="5.5" style="1439" customWidth="1"/>
    <col min="8" max="8" width="2.6640625" style="1439" customWidth="1"/>
    <col min="9" max="9" width="6.83203125" style="1439" customWidth="1"/>
    <col min="10" max="10" width="4.33203125" style="1439" customWidth="1"/>
    <col min="11" max="11" width="11" style="1439" customWidth="1"/>
    <col min="12" max="12" width="2.83203125" style="1439" customWidth="1"/>
    <col min="13" max="13" width="5.5" style="1439" customWidth="1"/>
    <col min="14" max="14" width="4" style="1439" customWidth="1"/>
    <col min="15" max="15" width="2.83203125" style="1439" customWidth="1"/>
    <col min="16" max="16" width="1.33203125" style="1439" customWidth="1"/>
    <col min="17" max="17" width="9.6640625" style="1439" customWidth="1"/>
    <col min="18" max="18" width="4.33203125" style="1439" customWidth="1"/>
    <col min="19" max="16384" width="7.5" style="1439"/>
  </cols>
  <sheetData>
    <row r="1" spans="2:18" ht="63" customHeight="1" thickBot="1"/>
    <row r="2" spans="2:18" ht="22" customHeight="1">
      <c r="B2" s="1477" t="s">
        <v>461</v>
      </c>
      <c r="C2" s="1476"/>
      <c r="D2" s="1476"/>
      <c r="E2" s="1476"/>
      <c r="F2" s="1476"/>
      <c r="G2" s="1476"/>
      <c r="H2" s="1476"/>
      <c r="I2" s="1476"/>
      <c r="J2" s="1476"/>
      <c r="K2" s="1476"/>
      <c r="L2" s="1476"/>
      <c r="M2" s="1476"/>
      <c r="N2" s="1476"/>
      <c r="O2" s="1476"/>
      <c r="P2" s="1476"/>
      <c r="Q2" s="1476"/>
      <c r="R2" s="1520"/>
    </row>
    <row r="3" spans="2:18" ht="27.5" customHeight="1">
      <c r="B3" s="2341" t="s">
        <v>460</v>
      </c>
      <c r="C3" s="2342"/>
      <c r="D3" s="2342"/>
      <c r="E3" s="2342"/>
      <c r="F3" s="2342"/>
      <c r="G3" s="2342"/>
      <c r="H3" s="2342"/>
      <c r="I3" s="2342"/>
      <c r="J3" s="2342"/>
      <c r="K3" s="2342"/>
      <c r="L3" s="2342"/>
      <c r="M3" s="2343"/>
      <c r="N3" s="1533">
        <v>1</v>
      </c>
      <c r="O3" s="2344"/>
      <c r="P3" s="2345"/>
      <c r="Q3" s="2346"/>
      <c r="R3" s="1483"/>
    </row>
    <row r="4" spans="2:18" ht="24" customHeight="1">
      <c r="B4" s="1517">
        <v>2</v>
      </c>
      <c r="C4" s="1532" t="s">
        <v>459</v>
      </c>
      <c r="D4" s="1531" t="s">
        <v>458</v>
      </c>
      <c r="E4" s="2143" t="s">
        <v>457</v>
      </c>
      <c r="F4" s="2137"/>
      <c r="G4" s="2138"/>
      <c r="H4" s="2143" t="s">
        <v>456</v>
      </c>
      <c r="I4" s="2137"/>
      <c r="J4" s="2138"/>
      <c r="K4" s="2146" t="s">
        <v>455</v>
      </c>
      <c r="L4" s="2110"/>
      <c r="M4" s="2143" t="s">
        <v>454</v>
      </c>
      <c r="N4" s="2137"/>
      <c r="O4" s="2137"/>
      <c r="P4" s="2138"/>
      <c r="Q4" s="2356" t="s">
        <v>453</v>
      </c>
      <c r="R4" s="2357"/>
    </row>
    <row r="5" spans="2:18" ht="12.5" customHeight="1">
      <c r="B5" s="1514" t="s">
        <v>625</v>
      </c>
      <c r="C5" s="1530" t="s">
        <v>451</v>
      </c>
      <c r="D5" s="1443"/>
      <c r="E5" s="2139"/>
      <c r="F5" s="2141"/>
      <c r="G5" s="2140"/>
      <c r="H5" s="2139"/>
      <c r="I5" s="2141"/>
      <c r="J5" s="2140"/>
      <c r="K5" s="2139"/>
      <c r="L5" s="2140"/>
      <c r="M5" s="2139"/>
      <c r="N5" s="2141"/>
      <c r="O5" s="2141"/>
      <c r="P5" s="2140"/>
      <c r="Q5" s="2139"/>
      <c r="R5" s="2142"/>
    </row>
    <row r="6" spans="2:18" ht="12.5" customHeight="1">
      <c r="B6" s="1529" t="s">
        <v>580</v>
      </c>
      <c r="C6" s="1528" t="s">
        <v>449</v>
      </c>
      <c r="D6" s="1443"/>
      <c r="E6" s="2139"/>
      <c r="F6" s="2141"/>
      <c r="G6" s="2140"/>
      <c r="H6" s="2139"/>
      <c r="I6" s="2141"/>
      <c r="J6" s="2140"/>
      <c r="K6" s="2139"/>
      <c r="L6" s="2140"/>
      <c r="M6" s="2139"/>
      <c r="N6" s="2141"/>
      <c r="O6" s="2141"/>
      <c r="P6" s="2140"/>
      <c r="Q6" s="2139"/>
      <c r="R6" s="2142"/>
    </row>
    <row r="7" spans="2:18" ht="13.75" customHeight="1">
      <c r="B7" s="2347" t="s">
        <v>619</v>
      </c>
      <c r="C7" s="2348"/>
      <c r="D7" s="2348"/>
      <c r="E7" s="2348"/>
      <c r="F7" s="2349"/>
      <c r="G7" s="2350" t="s">
        <v>618</v>
      </c>
      <c r="H7" s="2351"/>
      <c r="I7" s="2351"/>
      <c r="J7" s="2351"/>
      <c r="K7" s="2352"/>
      <c r="L7" s="2353" t="s">
        <v>617</v>
      </c>
      <c r="M7" s="2354"/>
      <c r="N7" s="2354"/>
      <c r="O7" s="2354"/>
      <c r="P7" s="2354"/>
      <c r="Q7" s="2354"/>
      <c r="R7" s="2355"/>
    </row>
    <row r="8" spans="2:18" ht="12.5" customHeight="1">
      <c r="B8" s="1527"/>
      <c r="C8" s="2242" t="s">
        <v>616</v>
      </c>
      <c r="D8" s="2242"/>
      <c r="E8" s="2241"/>
      <c r="F8" s="2241"/>
      <c r="G8" s="1526"/>
      <c r="H8" s="2254" t="s">
        <v>615</v>
      </c>
      <c r="I8" s="2255"/>
      <c r="J8" s="2222" t="s">
        <v>614</v>
      </c>
      <c r="K8" s="2225"/>
      <c r="L8" s="2222" t="s">
        <v>613</v>
      </c>
      <c r="M8" s="2223"/>
      <c r="N8" s="2223"/>
      <c r="O8" s="2225"/>
      <c r="P8" s="2222" t="s">
        <v>612</v>
      </c>
      <c r="Q8" s="2223"/>
      <c r="R8" s="2224"/>
    </row>
    <row r="9" spans="2:18" ht="12.5" customHeight="1">
      <c r="B9" s="1517">
        <v>1</v>
      </c>
      <c r="C9" s="2121" t="s">
        <v>611</v>
      </c>
      <c r="D9" s="2121"/>
      <c r="E9" s="2121"/>
      <c r="F9" s="2122"/>
      <c r="G9" s="2333"/>
      <c r="H9" s="2335"/>
      <c r="I9" s="2334"/>
      <c r="J9" s="2282"/>
      <c r="K9" s="2284"/>
      <c r="L9" s="2333"/>
      <c r="M9" s="2335"/>
      <c r="N9" s="2335"/>
      <c r="O9" s="2334"/>
      <c r="P9" s="2282"/>
      <c r="Q9" s="2283"/>
      <c r="R9" s="2301"/>
    </row>
    <row r="10" spans="2:18" ht="12.5" customHeight="1">
      <c r="B10" s="1514" t="s">
        <v>610</v>
      </c>
      <c r="C10" s="2121" t="s">
        <v>609</v>
      </c>
      <c r="D10" s="2121"/>
      <c r="E10" s="2121"/>
      <c r="F10" s="2122"/>
      <c r="G10" s="2337"/>
      <c r="H10" s="2339"/>
      <c r="I10" s="2338"/>
      <c r="J10" s="2333"/>
      <c r="K10" s="2334"/>
      <c r="L10" s="2337"/>
      <c r="M10" s="2339"/>
      <c r="N10" s="2339"/>
      <c r="O10" s="2338"/>
      <c r="P10" s="2333"/>
      <c r="Q10" s="2335"/>
      <c r="R10" s="2336"/>
    </row>
    <row r="11" spans="2:18" ht="12.5" customHeight="1">
      <c r="B11" s="1514" t="s">
        <v>580</v>
      </c>
      <c r="C11" s="2121" t="s">
        <v>608</v>
      </c>
      <c r="D11" s="2121"/>
      <c r="E11" s="2121"/>
      <c r="F11" s="2122"/>
      <c r="G11" s="2282"/>
      <c r="H11" s="2283"/>
      <c r="I11" s="2284"/>
      <c r="J11" s="2337"/>
      <c r="K11" s="2338"/>
      <c r="L11" s="2282"/>
      <c r="M11" s="2283"/>
      <c r="N11" s="2283"/>
      <c r="O11" s="2284"/>
      <c r="P11" s="2337"/>
      <c r="Q11" s="2339"/>
      <c r="R11" s="2340"/>
    </row>
    <row r="12" spans="2:18" ht="12.5" customHeight="1">
      <c r="B12" s="1517">
        <v>3</v>
      </c>
      <c r="C12" s="2121" t="s">
        <v>607</v>
      </c>
      <c r="D12" s="2121"/>
      <c r="E12" s="2121"/>
      <c r="F12" s="2122"/>
      <c r="G12" s="2324"/>
      <c r="H12" s="2325"/>
      <c r="I12" s="2326"/>
      <c r="J12" s="2282"/>
      <c r="K12" s="2284"/>
      <c r="L12" s="2324"/>
      <c r="M12" s="2325"/>
      <c r="N12" s="2325"/>
      <c r="O12" s="2326"/>
      <c r="P12" s="2282"/>
      <c r="Q12" s="2283"/>
      <c r="R12" s="2301"/>
    </row>
    <row r="13" spans="2:18" ht="12.5" customHeight="1">
      <c r="B13" s="1517">
        <v>4</v>
      </c>
      <c r="C13" s="2121" t="s">
        <v>606</v>
      </c>
      <c r="D13" s="2121"/>
      <c r="E13" s="2121"/>
      <c r="F13" s="2122"/>
      <c r="G13" s="2327"/>
      <c r="H13" s="2328"/>
      <c r="I13" s="2329"/>
      <c r="J13" s="2282"/>
      <c r="K13" s="2284"/>
      <c r="L13" s="2327"/>
      <c r="M13" s="2328"/>
      <c r="N13" s="2328"/>
      <c r="O13" s="2329"/>
      <c r="P13" s="2282"/>
      <c r="Q13" s="2283"/>
      <c r="R13" s="2301"/>
    </row>
    <row r="14" spans="2:18" ht="12.5" customHeight="1">
      <c r="B14" s="1517">
        <v>5</v>
      </c>
      <c r="C14" s="2121" t="s">
        <v>605</v>
      </c>
      <c r="D14" s="2121"/>
      <c r="E14" s="2121"/>
      <c r="F14" s="2122"/>
      <c r="G14" s="2327"/>
      <c r="H14" s="2328"/>
      <c r="I14" s="2329"/>
      <c r="J14" s="2282"/>
      <c r="K14" s="2284"/>
      <c r="L14" s="2327"/>
      <c r="M14" s="2328"/>
      <c r="N14" s="2328"/>
      <c r="O14" s="2329"/>
      <c r="P14" s="2282"/>
      <c r="Q14" s="2283"/>
      <c r="R14" s="2301"/>
    </row>
    <row r="15" spans="2:18" ht="12.5" customHeight="1">
      <c r="B15" s="1517">
        <v>6</v>
      </c>
      <c r="C15" s="2121" t="s">
        <v>604</v>
      </c>
      <c r="D15" s="2121"/>
      <c r="E15" s="2121"/>
      <c r="F15" s="2122"/>
      <c r="G15" s="2327"/>
      <c r="H15" s="2328"/>
      <c r="I15" s="2329"/>
      <c r="J15" s="2282"/>
      <c r="K15" s="2284"/>
      <c r="L15" s="2327"/>
      <c r="M15" s="2328"/>
      <c r="N15" s="2328"/>
      <c r="O15" s="2329"/>
      <c r="P15" s="2282"/>
      <c r="Q15" s="2283"/>
      <c r="R15" s="2301"/>
    </row>
    <row r="16" spans="2:18" ht="12.5" customHeight="1">
      <c r="B16" s="1516" t="s">
        <v>603</v>
      </c>
      <c r="C16" s="2121" t="s">
        <v>602</v>
      </c>
      <c r="D16" s="2121"/>
      <c r="E16" s="2121"/>
      <c r="F16" s="2122"/>
      <c r="G16" s="2327"/>
      <c r="H16" s="2328"/>
      <c r="I16" s="2329"/>
      <c r="J16" s="2282"/>
      <c r="K16" s="2284"/>
      <c r="L16" s="2327"/>
      <c r="M16" s="2328"/>
      <c r="N16" s="2328"/>
      <c r="O16" s="2329"/>
      <c r="P16" s="2282"/>
      <c r="Q16" s="2283"/>
      <c r="R16" s="2301"/>
    </row>
    <row r="17" spans="2:18" ht="12.5" customHeight="1">
      <c r="B17" s="1516" t="s">
        <v>597</v>
      </c>
      <c r="C17" s="2121" t="s">
        <v>601</v>
      </c>
      <c r="D17" s="2121"/>
      <c r="E17" s="2121"/>
      <c r="F17" s="2122"/>
      <c r="G17" s="2327"/>
      <c r="H17" s="2328"/>
      <c r="I17" s="2329"/>
      <c r="J17" s="2282"/>
      <c r="K17" s="2284"/>
      <c r="L17" s="2327"/>
      <c r="M17" s="2328"/>
      <c r="N17" s="2328"/>
      <c r="O17" s="2329"/>
      <c r="P17" s="2282"/>
      <c r="Q17" s="2283"/>
      <c r="R17" s="2301"/>
    </row>
    <row r="18" spans="2:18" ht="12.5" customHeight="1">
      <c r="B18" s="1517">
        <v>8</v>
      </c>
      <c r="C18" s="2121" t="s">
        <v>600</v>
      </c>
      <c r="D18" s="2121"/>
      <c r="E18" s="2121"/>
      <c r="F18" s="2122"/>
      <c r="G18" s="2327"/>
      <c r="H18" s="2328"/>
      <c r="I18" s="2329"/>
      <c r="J18" s="2282"/>
      <c r="K18" s="2284"/>
      <c r="L18" s="2327"/>
      <c r="M18" s="2328"/>
      <c r="N18" s="2328"/>
      <c r="O18" s="2329"/>
      <c r="P18" s="2282"/>
      <c r="Q18" s="2283"/>
      <c r="R18" s="2301"/>
    </row>
    <row r="19" spans="2:18" ht="12.5" customHeight="1">
      <c r="B19" s="1516" t="s">
        <v>599</v>
      </c>
      <c r="C19" s="2121" t="s">
        <v>598</v>
      </c>
      <c r="D19" s="2121"/>
      <c r="E19" s="2121"/>
      <c r="F19" s="2122"/>
      <c r="G19" s="2337"/>
      <c r="H19" s="2339"/>
      <c r="I19" s="2338"/>
      <c r="J19" s="2333"/>
      <c r="K19" s="2334"/>
      <c r="L19" s="2337"/>
      <c r="M19" s="2339"/>
      <c r="N19" s="2339"/>
      <c r="O19" s="2338"/>
      <c r="P19" s="2333"/>
      <c r="Q19" s="2335"/>
      <c r="R19" s="2336"/>
    </row>
    <row r="20" spans="2:18" ht="12.5" customHeight="1">
      <c r="B20" s="1516" t="s">
        <v>597</v>
      </c>
      <c r="C20" s="2121" t="s">
        <v>596</v>
      </c>
      <c r="D20" s="2121"/>
      <c r="E20" s="2121"/>
      <c r="F20" s="2122"/>
      <c r="G20" s="2282"/>
      <c r="H20" s="2283"/>
      <c r="I20" s="2284"/>
      <c r="J20" s="2337"/>
      <c r="K20" s="2338"/>
      <c r="L20" s="2282"/>
      <c r="M20" s="2283"/>
      <c r="N20" s="2283"/>
      <c r="O20" s="2284"/>
      <c r="P20" s="2337"/>
      <c r="Q20" s="2339"/>
      <c r="R20" s="2340"/>
    </row>
    <row r="21" spans="2:18" ht="12.5" customHeight="1">
      <c r="B21" s="1445" t="s">
        <v>595</v>
      </c>
      <c r="C21" s="2121" t="s">
        <v>594</v>
      </c>
      <c r="D21" s="2121"/>
      <c r="E21" s="2121"/>
      <c r="F21" s="2122"/>
      <c r="G21" s="2282"/>
      <c r="H21" s="2283"/>
      <c r="I21" s="2284"/>
      <c r="J21" s="2333"/>
      <c r="K21" s="2334"/>
      <c r="L21" s="2282"/>
      <c r="M21" s="2283"/>
      <c r="N21" s="2283"/>
      <c r="O21" s="2284"/>
      <c r="P21" s="2333"/>
      <c r="Q21" s="2335"/>
      <c r="R21" s="2336"/>
    </row>
    <row r="22" spans="2:18" ht="12.5" customHeight="1">
      <c r="B22" s="1514" t="s">
        <v>580</v>
      </c>
      <c r="C22" s="2121" t="s">
        <v>593</v>
      </c>
      <c r="D22" s="2121"/>
      <c r="E22" s="2121"/>
      <c r="F22" s="2122"/>
      <c r="G22" s="2282"/>
      <c r="H22" s="2283"/>
      <c r="I22" s="2284"/>
      <c r="J22" s="2337"/>
      <c r="K22" s="2338"/>
      <c r="L22" s="2282"/>
      <c r="M22" s="2283"/>
      <c r="N22" s="2283"/>
      <c r="O22" s="2284"/>
      <c r="P22" s="2337"/>
      <c r="Q22" s="2339"/>
      <c r="R22" s="2340"/>
    </row>
    <row r="23" spans="2:18" ht="12.5" customHeight="1">
      <c r="B23" s="1513">
        <v>11</v>
      </c>
      <c r="C23" s="2121" t="s">
        <v>592</v>
      </c>
      <c r="D23" s="2121"/>
      <c r="E23" s="2121"/>
      <c r="F23" s="2122"/>
      <c r="G23" s="2333"/>
      <c r="H23" s="2335"/>
      <c r="I23" s="2334"/>
      <c r="J23" s="2282"/>
      <c r="K23" s="2284"/>
      <c r="L23" s="2333"/>
      <c r="M23" s="2335"/>
      <c r="N23" s="2335"/>
      <c r="O23" s="2334"/>
      <c r="P23" s="2282"/>
      <c r="Q23" s="2283"/>
      <c r="R23" s="2301"/>
    </row>
    <row r="24" spans="2:18" ht="12.5" customHeight="1">
      <c r="B24" s="1445" t="s">
        <v>591</v>
      </c>
      <c r="C24" s="2121" t="s">
        <v>590</v>
      </c>
      <c r="D24" s="2121"/>
      <c r="E24" s="2121"/>
      <c r="F24" s="2122"/>
      <c r="G24" s="2337"/>
      <c r="H24" s="2339"/>
      <c r="I24" s="2338"/>
      <c r="J24" s="2333"/>
      <c r="K24" s="2334"/>
      <c r="L24" s="2337"/>
      <c r="M24" s="2339"/>
      <c r="N24" s="2339"/>
      <c r="O24" s="2338"/>
      <c r="P24" s="2333"/>
      <c r="Q24" s="2335"/>
      <c r="R24" s="2336"/>
    </row>
    <row r="25" spans="2:18" ht="12.5" customHeight="1">
      <c r="B25" s="1514" t="s">
        <v>580</v>
      </c>
      <c r="C25" s="2121" t="s">
        <v>589</v>
      </c>
      <c r="D25" s="2121"/>
      <c r="E25" s="2121"/>
      <c r="F25" s="2122"/>
      <c r="G25" s="2282"/>
      <c r="H25" s="2283"/>
      <c r="I25" s="2284"/>
      <c r="J25" s="2337"/>
      <c r="K25" s="2338"/>
      <c r="L25" s="2282"/>
      <c r="M25" s="2283"/>
      <c r="N25" s="2283"/>
      <c r="O25" s="2284"/>
      <c r="P25" s="2337"/>
      <c r="Q25" s="2339"/>
      <c r="R25" s="2340"/>
    </row>
    <row r="26" spans="2:18" ht="12.5" customHeight="1">
      <c r="B26" s="1513">
        <v>13</v>
      </c>
      <c r="C26" s="2121" t="s">
        <v>588</v>
      </c>
      <c r="D26" s="2121"/>
      <c r="E26" s="2121"/>
      <c r="F26" s="2122"/>
      <c r="G26" s="2324"/>
      <c r="H26" s="2325"/>
      <c r="I26" s="2326"/>
      <c r="J26" s="2282"/>
      <c r="K26" s="2284"/>
      <c r="L26" s="2324"/>
      <c r="M26" s="2325"/>
      <c r="N26" s="2325"/>
      <c r="O26" s="2326"/>
      <c r="P26" s="2282"/>
      <c r="Q26" s="2283"/>
      <c r="R26" s="2301"/>
    </row>
    <row r="27" spans="2:18" ht="12.5" customHeight="1">
      <c r="B27" s="1513">
        <v>14</v>
      </c>
      <c r="C27" s="2121" t="s">
        <v>587</v>
      </c>
      <c r="D27" s="2121"/>
      <c r="E27" s="2121"/>
      <c r="F27" s="2122"/>
      <c r="G27" s="2327"/>
      <c r="H27" s="2328"/>
      <c r="I27" s="2329"/>
      <c r="J27" s="2282"/>
      <c r="K27" s="2284"/>
      <c r="L27" s="2327"/>
      <c r="M27" s="2328"/>
      <c r="N27" s="2328"/>
      <c r="O27" s="2329"/>
      <c r="P27" s="2282"/>
      <c r="Q27" s="2283"/>
      <c r="R27" s="2301"/>
    </row>
    <row r="28" spans="2:18" ht="12.5" customHeight="1">
      <c r="B28" s="1515"/>
      <c r="C28" s="2265" t="s">
        <v>586</v>
      </c>
      <c r="D28" s="2265"/>
      <c r="E28" s="2263"/>
      <c r="F28" s="2264"/>
      <c r="G28" s="2327"/>
      <c r="H28" s="2328"/>
      <c r="I28" s="2329"/>
      <c r="J28" s="2333"/>
      <c r="K28" s="2334"/>
      <c r="L28" s="2327"/>
      <c r="M28" s="2328"/>
      <c r="N28" s="2328"/>
      <c r="O28" s="2329"/>
      <c r="P28" s="2333"/>
      <c r="Q28" s="2335"/>
      <c r="R28" s="2336"/>
    </row>
    <row r="29" spans="2:18" ht="12.5" customHeight="1">
      <c r="B29" s="1513">
        <v>15</v>
      </c>
      <c r="C29" s="2121" t="s">
        <v>585</v>
      </c>
      <c r="D29" s="2121"/>
      <c r="E29" s="2121"/>
      <c r="F29" s="2122"/>
      <c r="G29" s="2327"/>
      <c r="H29" s="2328"/>
      <c r="I29" s="2329"/>
      <c r="J29" s="2337"/>
      <c r="K29" s="2338"/>
      <c r="L29" s="2327"/>
      <c r="M29" s="2328"/>
      <c r="N29" s="2328"/>
      <c r="O29" s="2329"/>
      <c r="P29" s="2337"/>
      <c r="Q29" s="2339"/>
      <c r="R29" s="2340"/>
    </row>
    <row r="30" spans="2:18" ht="12.5" customHeight="1">
      <c r="B30" s="1513">
        <v>16</v>
      </c>
      <c r="C30" s="2259" t="s">
        <v>584</v>
      </c>
      <c r="D30" s="2259"/>
      <c r="E30" s="2259"/>
      <c r="F30" s="2260"/>
      <c r="G30" s="2327"/>
      <c r="H30" s="2328"/>
      <c r="I30" s="2329"/>
      <c r="J30" s="2282"/>
      <c r="K30" s="2284"/>
      <c r="L30" s="2327"/>
      <c r="M30" s="2328"/>
      <c r="N30" s="2328"/>
      <c r="O30" s="2329"/>
      <c r="P30" s="2282"/>
      <c r="Q30" s="2283"/>
      <c r="R30" s="2301"/>
    </row>
    <row r="31" spans="2:18" ht="12.5" customHeight="1">
      <c r="B31" s="1513">
        <v>17</v>
      </c>
      <c r="C31" s="2121" t="s">
        <v>583</v>
      </c>
      <c r="D31" s="2121"/>
      <c r="E31" s="2121"/>
      <c r="F31" s="2122"/>
      <c r="G31" s="2327"/>
      <c r="H31" s="2328"/>
      <c r="I31" s="2329"/>
      <c r="J31" s="2282"/>
      <c r="K31" s="2284"/>
      <c r="L31" s="2327"/>
      <c r="M31" s="2328"/>
      <c r="N31" s="2328"/>
      <c r="O31" s="2329"/>
      <c r="P31" s="2282"/>
      <c r="Q31" s="2283"/>
      <c r="R31" s="2301"/>
    </row>
    <row r="32" spans="2:18" ht="12.5" customHeight="1">
      <c r="B32" s="1513">
        <v>18</v>
      </c>
      <c r="C32" s="2121" t="s">
        <v>582</v>
      </c>
      <c r="D32" s="2121"/>
      <c r="E32" s="2121"/>
      <c r="F32" s="2122"/>
      <c r="G32" s="2327"/>
      <c r="H32" s="2328"/>
      <c r="I32" s="2329"/>
      <c r="J32" s="2282"/>
      <c r="K32" s="2284"/>
      <c r="L32" s="2327"/>
      <c r="M32" s="2328"/>
      <c r="N32" s="2328"/>
      <c r="O32" s="2329"/>
      <c r="P32" s="2282"/>
      <c r="Q32" s="2283"/>
      <c r="R32" s="2301"/>
    </row>
    <row r="33" spans="2:18" ht="12.5" customHeight="1">
      <c r="B33" s="1445" t="s">
        <v>465</v>
      </c>
      <c r="C33" s="2261" t="s">
        <v>581</v>
      </c>
      <c r="D33" s="2261"/>
      <c r="E33" s="2261"/>
      <c r="F33" s="2262"/>
      <c r="G33" s="2327"/>
      <c r="H33" s="2328"/>
      <c r="I33" s="2329"/>
      <c r="J33" s="2282"/>
      <c r="K33" s="2284"/>
      <c r="L33" s="2327"/>
      <c r="M33" s="2328"/>
      <c r="N33" s="2328"/>
      <c r="O33" s="2329"/>
      <c r="P33" s="2282"/>
      <c r="Q33" s="2283"/>
      <c r="R33" s="2301"/>
    </row>
    <row r="34" spans="2:18" ht="12.5" customHeight="1">
      <c r="B34" s="1514" t="s">
        <v>580</v>
      </c>
      <c r="C34" s="2261" t="s">
        <v>579</v>
      </c>
      <c r="D34" s="2261"/>
      <c r="E34" s="2261"/>
      <c r="F34" s="2262"/>
      <c r="G34" s="2327"/>
      <c r="H34" s="2328"/>
      <c r="I34" s="2329"/>
      <c r="J34" s="2282"/>
      <c r="K34" s="2284"/>
      <c r="L34" s="2327"/>
      <c r="M34" s="2328"/>
      <c r="N34" s="2328"/>
      <c r="O34" s="2329"/>
      <c r="P34" s="2282"/>
      <c r="Q34" s="2283"/>
      <c r="R34" s="2301"/>
    </row>
    <row r="35" spans="2:18" ht="12.5" customHeight="1">
      <c r="B35" s="1513">
        <v>20</v>
      </c>
      <c r="C35" s="2121" t="s">
        <v>578</v>
      </c>
      <c r="D35" s="2121"/>
      <c r="E35" s="2121"/>
      <c r="F35" s="2122"/>
      <c r="G35" s="2327"/>
      <c r="H35" s="2328"/>
      <c r="I35" s="2329"/>
      <c r="J35" s="2282"/>
      <c r="K35" s="2284"/>
      <c r="L35" s="2327"/>
      <c r="M35" s="2328"/>
      <c r="N35" s="2328"/>
      <c r="O35" s="2329"/>
      <c r="P35" s="2282"/>
      <c r="Q35" s="2283"/>
      <c r="R35" s="2301"/>
    </row>
    <row r="36" spans="2:18" ht="12.5" customHeight="1">
      <c r="B36" s="1513">
        <v>21</v>
      </c>
      <c r="C36" s="2121" t="s">
        <v>577</v>
      </c>
      <c r="D36" s="2121"/>
      <c r="E36" s="2121"/>
      <c r="F36" s="2122"/>
      <c r="G36" s="2327"/>
      <c r="H36" s="2328"/>
      <c r="I36" s="2329"/>
      <c r="J36" s="2282"/>
      <c r="K36" s="2284"/>
      <c r="L36" s="2327"/>
      <c r="M36" s="2328"/>
      <c r="N36" s="2328"/>
      <c r="O36" s="2329"/>
      <c r="P36" s="2282"/>
      <c r="Q36" s="2283"/>
      <c r="R36" s="2301"/>
    </row>
    <row r="37" spans="2:18" ht="12.5" customHeight="1">
      <c r="B37" s="1525">
        <v>22</v>
      </c>
      <c r="C37" s="2116" t="s">
        <v>576</v>
      </c>
      <c r="D37" s="2116"/>
      <c r="E37" s="2116"/>
      <c r="F37" s="2123"/>
      <c r="G37" s="2330"/>
      <c r="H37" s="2331"/>
      <c r="I37" s="2332"/>
      <c r="J37" s="2291"/>
      <c r="K37" s="2293"/>
      <c r="L37" s="2330"/>
      <c r="M37" s="2331"/>
      <c r="N37" s="2331"/>
      <c r="O37" s="2332"/>
      <c r="P37" s="2291"/>
      <c r="Q37" s="2292"/>
      <c r="R37" s="2318"/>
    </row>
    <row r="38" spans="2:18" ht="16.25" customHeight="1">
      <c r="B38" s="1524" t="s">
        <v>624</v>
      </c>
      <c r="R38" s="1478"/>
    </row>
    <row r="39" spans="2:18" ht="13" customHeight="1">
      <c r="B39" s="1519" t="s">
        <v>622</v>
      </c>
      <c r="R39" s="1478"/>
    </row>
    <row r="40" spans="2:18" ht="12" customHeight="1">
      <c r="B40" s="2127" t="s">
        <v>621</v>
      </c>
      <c r="C40" s="2128"/>
      <c r="D40" s="2128"/>
      <c r="E40" s="2129"/>
      <c r="F40" s="2282"/>
      <c r="G40" s="2283"/>
      <c r="H40" s="2284"/>
      <c r="I40" s="2171" t="s">
        <v>620</v>
      </c>
      <c r="J40" s="2128"/>
      <c r="K40" s="2128"/>
      <c r="L40" s="2128"/>
      <c r="M40" s="2128"/>
      <c r="N40" s="2128"/>
      <c r="O40" s="2128"/>
      <c r="P40" s="2129"/>
      <c r="Q40" s="2272"/>
      <c r="R40" s="2273"/>
    </row>
    <row r="41" spans="2:18" ht="36" customHeight="1">
      <c r="B41" s="2130"/>
      <c r="C41" s="2131"/>
      <c r="D41" s="2131"/>
      <c r="E41" s="2132"/>
      <c r="F41" s="2288"/>
      <c r="G41" s="2289"/>
      <c r="H41" s="2290"/>
      <c r="I41" s="2183"/>
      <c r="J41" s="2131"/>
      <c r="K41" s="2131"/>
      <c r="L41" s="2131"/>
      <c r="M41" s="2131"/>
      <c r="N41" s="2131"/>
      <c r="O41" s="2131"/>
      <c r="P41" s="2132"/>
      <c r="Q41" s="2286"/>
      <c r="R41" s="2287"/>
    </row>
    <row r="42" spans="2:18" ht="24" customHeight="1">
      <c r="B42" s="2130"/>
      <c r="C42" s="2131"/>
      <c r="D42" s="2131"/>
      <c r="E42" s="2132"/>
      <c r="F42" s="2291"/>
      <c r="G42" s="2292"/>
      <c r="H42" s="2293"/>
      <c r="I42" s="2183"/>
      <c r="J42" s="2131"/>
      <c r="K42" s="2131"/>
      <c r="L42" s="2131"/>
      <c r="M42" s="2131"/>
      <c r="N42" s="2131"/>
      <c r="O42" s="2131"/>
      <c r="P42" s="2132"/>
      <c r="Q42" s="2272"/>
      <c r="R42" s="2273"/>
    </row>
    <row r="43" spans="2:18" ht="36" customHeight="1">
      <c r="B43" s="2130"/>
      <c r="C43" s="2131"/>
      <c r="D43" s="2131"/>
      <c r="E43" s="2132"/>
      <c r="F43" s="2272"/>
      <c r="G43" s="2294"/>
      <c r="H43" s="2295"/>
      <c r="I43" s="2183"/>
      <c r="J43" s="2131"/>
      <c r="K43" s="2131"/>
      <c r="L43" s="2131"/>
      <c r="M43" s="2131"/>
      <c r="N43" s="2131"/>
      <c r="O43" s="2131"/>
      <c r="P43" s="2132"/>
      <c r="Q43" s="2286"/>
      <c r="R43" s="2287"/>
    </row>
    <row r="44" spans="2:18" ht="12" customHeight="1">
      <c r="B44" s="2130"/>
      <c r="C44" s="2131"/>
      <c r="D44" s="2131"/>
      <c r="E44" s="2132"/>
      <c r="F44" s="2296"/>
      <c r="G44" s="2297"/>
      <c r="H44" s="2298"/>
      <c r="I44" s="2183"/>
      <c r="J44" s="2131"/>
      <c r="K44" s="2131"/>
      <c r="L44" s="2131"/>
      <c r="M44" s="2131"/>
      <c r="N44" s="2131"/>
      <c r="O44" s="2131"/>
      <c r="P44" s="2132"/>
      <c r="Q44" s="2282"/>
      <c r="R44" s="2301"/>
    </row>
    <row r="45" spans="2:18" ht="12" customHeight="1">
      <c r="B45" s="2130"/>
      <c r="C45" s="2131"/>
      <c r="D45" s="2131"/>
      <c r="E45" s="2132"/>
      <c r="F45" s="2286"/>
      <c r="G45" s="2299"/>
      <c r="H45" s="2300"/>
      <c r="I45" s="2183"/>
      <c r="J45" s="2131"/>
      <c r="K45" s="2131"/>
      <c r="L45" s="2131"/>
      <c r="M45" s="2131"/>
      <c r="N45" s="2131"/>
      <c r="O45" s="2131"/>
      <c r="P45" s="2132"/>
      <c r="Q45" s="2272"/>
      <c r="R45" s="2273"/>
    </row>
    <row r="46" spans="2:18" ht="12" customHeight="1">
      <c r="B46" s="2133"/>
      <c r="C46" s="2134"/>
      <c r="D46" s="2134"/>
      <c r="E46" s="2135"/>
      <c r="F46" s="2282"/>
      <c r="G46" s="2283"/>
      <c r="H46" s="2284"/>
      <c r="I46" s="2309"/>
      <c r="J46" s="2134"/>
      <c r="K46" s="2134"/>
      <c r="L46" s="2134"/>
      <c r="M46" s="2134"/>
      <c r="N46" s="2134"/>
      <c r="O46" s="2134"/>
      <c r="P46" s="2135"/>
      <c r="Q46" s="2286"/>
      <c r="R46" s="2287"/>
    </row>
    <row r="47" spans="2:18" ht="15" customHeight="1">
      <c r="B47" s="1523" t="s">
        <v>529</v>
      </c>
      <c r="F47" s="1522"/>
      <c r="G47" s="1522"/>
      <c r="H47" s="1522"/>
      <c r="Q47" s="1522"/>
      <c r="R47" s="1521"/>
    </row>
    <row r="48" spans="2:18" ht="12" customHeight="1">
      <c r="B48" s="2304" t="s">
        <v>528</v>
      </c>
      <c r="C48" s="2128"/>
      <c r="D48" s="2128"/>
      <c r="E48" s="2129"/>
      <c r="F48" s="2319"/>
      <c r="G48" s="2320"/>
      <c r="H48" s="2321"/>
      <c r="I48" s="2308" t="s">
        <v>527</v>
      </c>
      <c r="J48" s="2128"/>
      <c r="K48" s="2128"/>
      <c r="L48" s="2128"/>
      <c r="M48" s="2128"/>
      <c r="N48" s="2128"/>
      <c r="O48" s="2128"/>
      <c r="P48" s="2129"/>
      <c r="Q48" s="2322"/>
      <c r="R48" s="2323"/>
    </row>
    <row r="49" spans="2:18" ht="12" customHeight="1">
      <c r="B49" s="2130"/>
      <c r="C49" s="2131"/>
      <c r="D49" s="2131"/>
      <c r="E49" s="2132"/>
      <c r="F49" s="2319"/>
      <c r="G49" s="2320"/>
      <c r="H49" s="2321"/>
      <c r="I49" s="2183"/>
      <c r="J49" s="2131"/>
      <c r="K49" s="2131"/>
      <c r="L49" s="2131"/>
      <c r="M49" s="2131"/>
      <c r="N49" s="2131"/>
      <c r="O49" s="2131"/>
      <c r="P49" s="2132"/>
      <c r="Q49" s="2322"/>
      <c r="R49" s="2323"/>
    </row>
    <row r="50" spans="2:18" ht="12" customHeight="1">
      <c r="B50" s="2130"/>
      <c r="C50" s="2131"/>
      <c r="D50" s="2131"/>
      <c r="E50" s="2132"/>
      <c r="F50" s="2319"/>
      <c r="G50" s="2320"/>
      <c r="H50" s="2321"/>
      <c r="I50" s="2183"/>
      <c r="J50" s="2131"/>
      <c r="K50" s="2131"/>
      <c r="L50" s="2131"/>
      <c r="M50" s="2131"/>
      <c r="N50" s="2131"/>
      <c r="O50" s="2131"/>
      <c r="P50" s="2132"/>
      <c r="Q50" s="2316"/>
      <c r="R50" s="2317"/>
    </row>
    <row r="51" spans="2:18" ht="12" customHeight="1">
      <c r="B51" s="2130"/>
      <c r="C51" s="2131"/>
      <c r="D51" s="2131"/>
      <c r="E51" s="2132"/>
      <c r="F51" s="2319"/>
      <c r="G51" s="2320"/>
      <c r="H51" s="2321"/>
      <c r="I51" s="2183"/>
      <c r="J51" s="2131"/>
      <c r="K51" s="2131"/>
      <c r="L51" s="2131"/>
      <c r="M51" s="2131"/>
      <c r="N51" s="2131"/>
      <c r="O51" s="2131"/>
      <c r="P51" s="2132"/>
      <c r="Q51" s="2314">
        <f>SUM(Q48:R50)</f>
        <v>0</v>
      </c>
      <c r="R51" s="2315"/>
    </row>
    <row r="52" spans="2:18" ht="12" customHeight="1">
      <c r="B52" s="2130"/>
      <c r="C52" s="2131"/>
      <c r="D52" s="2131"/>
      <c r="E52" s="2132"/>
      <c r="F52" s="2319"/>
      <c r="G52" s="2320"/>
      <c r="H52" s="2321"/>
      <c r="I52" s="2183"/>
      <c r="J52" s="2131"/>
      <c r="K52" s="2131"/>
      <c r="L52" s="2131"/>
      <c r="M52" s="2131"/>
      <c r="N52" s="2131"/>
      <c r="O52" s="2131"/>
      <c r="P52" s="2132"/>
      <c r="Q52" s="2302">
        <f>F53-Q51</f>
        <v>0</v>
      </c>
      <c r="R52" s="2303"/>
    </row>
    <row r="53" spans="2:18" ht="12" customHeight="1">
      <c r="B53" s="2133"/>
      <c r="C53" s="2134"/>
      <c r="D53" s="2134"/>
      <c r="E53" s="2135"/>
      <c r="F53" s="2282">
        <f>SUM(F48:H52)</f>
        <v>0</v>
      </c>
      <c r="G53" s="2283"/>
      <c r="H53" s="2284"/>
      <c r="I53" s="2309"/>
      <c r="J53" s="2134"/>
      <c r="K53" s="2134"/>
      <c r="L53" s="2134"/>
      <c r="M53" s="2134"/>
      <c r="N53" s="2134"/>
      <c r="O53" s="2134"/>
      <c r="P53" s="2135"/>
      <c r="Q53" s="2302"/>
      <c r="R53" s="2303"/>
    </row>
    <row r="54" spans="2:18" ht="14.25" customHeight="1" thickBot="1">
      <c r="B54" s="1473" t="s">
        <v>526</v>
      </c>
      <c r="C54" s="1472"/>
      <c r="D54" s="1472"/>
      <c r="E54" s="1472"/>
      <c r="F54" s="1472"/>
      <c r="G54" s="1472"/>
      <c r="H54" s="1472"/>
      <c r="I54" s="1472"/>
      <c r="J54" s="1472"/>
      <c r="K54" s="1472"/>
      <c r="L54" s="1472"/>
      <c r="M54" s="1472"/>
      <c r="N54" s="1472"/>
      <c r="O54" s="1472"/>
      <c r="P54" s="1472"/>
      <c r="Q54" s="1472"/>
      <c r="R54" s="1471"/>
    </row>
  </sheetData>
  <sheetProtection sheet="1" objects="1" scenarios="1" selectLockedCells="1"/>
  <mergeCells count="163">
    <mergeCell ref="Q5:R5"/>
    <mergeCell ref="E8:F8"/>
    <mergeCell ref="H8:I8"/>
    <mergeCell ref="J8:K8"/>
    <mergeCell ref="L8:O8"/>
    <mergeCell ref="P8:R8"/>
    <mergeCell ref="P14:R14"/>
    <mergeCell ref="C11:F11"/>
    <mergeCell ref="G11:I11"/>
    <mergeCell ref="L9:O9"/>
    <mergeCell ref="P9:R9"/>
    <mergeCell ref="C10:F10"/>
    <mergeCell ref="G10:I10"/>
    <mergeCell ref="J10:K10"/>
    <mergeCell ref="L10:O10"/>
    <mergeCell ref="J11:K11"/>
    <mergeCell ref="L11:O11"/>
    <mergeCell ref="P11:R11"/>
    <mergeCell ref="C12:F12"/>
    <mergeCell ref="G12:I18"/>
    <mergeCell ref="J12:K12"/>
    <mergeCell ref="L12:O18"/>
    <mergeCell ref="P12:R12"/>
    <mergeCell ref="P17:R17"/>
    <mergeCell ref="B3:M3"/>
    <mergeCell ref="O3:Q3"/>
    <mergeCell ref="E4:G4"/>
    <mergeCell ref="H4:J4"/>
    <mergeCell ref="K4:L4"/>
    <mergeCell ref="P10:R10"/>
    <mergeCell ref="E6:G6"/>
    <mergeCell ref="H6:J6"/>
    <mergeCell ref="K6:L6"/>
    <mergeCell ref="M6:P6"/>
    <mergeCell ref="Q6:R6"/>
    <mergeCell ref="B7:F7"/>
    <mergeCell ref="G7:K7"/>
    <mergeCell ref="L7:R7"/>
    <mergeCell ref="C8:D8"/>
    <mergeCell ref="M4:P4"/>
    <mergeCell ref="Q4:R4"/>
    <mergeCell ref="E5:G5"/>
    <mergeCell ref="H5:J5"/>
    <mergeCell ref="K5:L5"/>
    <mergeCell ref="M5:P5"/>
    <mergeCell ref="C9:F9"/>
    <mergeCell ref="G9:I9"/>
    <mergeCell ref="J9:K9"/>
    <mergeCell ref="C13:F13"/>
    <mergeCell ref="J13:K13"/>
    <mergeCell ref="P13:R13"/>
    <mergeCell ref="C14:F14"/>
    <mergeCell ref="J14:K14"/>
    <mergeCell ref="C19:F19"/>
    <mergeCell ref="G19:I19"/>
    <mergeCell ref="J19:K19"/>
    <mergeCell ref="L19:O19"/>
    <mergeCell ref="P19:R19"/>
    <mergeCell ref="C17:F17"/>
    <mergeCell ref="C18:F18"/>
    <mergeCell ref="J18:K18"/>
    <mergeCell ref="P18:R18"/>
    <mergeCell ref="J17:K17"/>
    <mergeCell ref="C15:F15"/>
    <mergeCell ref="J15:K15"/>
    <mergeCell ref="P15:R15"/>
    <mergeCell ref="C16:F16"/>
    <mergeCell ref="J16:K16"/>
    <mergeCell ref="P16:R16"/>
    <mergeCell ref="C20:F20"/>
    <mergeCell ref="G20:I20"/>
    <mergeCell ref="J20:K20"/>
    <mergeCell ref="L20:O20"/>
    <mergeCell ref="P20:R20"/>
    <mergeCell ref="C21:F21"/>
    <mergeCell ref="G21:I21"/>
    <mergeCell ref="J21:K21"/>
    <mergeCell ref="L21:O21"/>
    <mergeCell ref="P21:R21"/>
    <mergeCell ref="C22:F22"/>
    <mergeCell ref="G22:I22"/>
    <mergeCell ref="J22:K22"/>
    <mergeCell ref="L22:O22"/>
    <mergeCell ref="P22:R22"/>
    <mergeCell ref="C23:F23"/>
    <mergeCell ref="G23:I23"/>
    <mergeCell ref="J23:K23"/>
    <mergeCell ref="L23:O23"/>
    <mergeCell ref="P23:R23"/>
    <mergeCell ref="P28:R28"/>
    <mergeCell ref="C29:F29"/>
    <mergeCell ref="J29:K29"/>
    <mergeCell ref="P29:R29"/>
    <mergeCell ref="C30:F30"/>
    <mergeCell ref="J30:K30"/>
    <mergeCell ref="P30:R30"/>
    <mergeCell ref="C24:F24"/>
    <mergeCell ref="G24:I24"/>
    <mergeCell ref="J24:K24"/>
    <mergeCell ref="L24:O24"/>
    <mergeCell ref="P24:R24"/>
    <mergeCell ref="C25:F25"/>
    <mergeCell ref="G25:I25"/>
    <mergeCell ref="J25:K25"/>
    <mergeCell ref="L25:O25"/>
    <mergeCell ref="P25:R25"/>
    <mergeCell ref="Q40:R41"/>
    <mergeCell ref="F41:H41"/>
    <mergeCell ref="F42:H42"/>
    <mergeCell ref="Q42:R43"/>
    <mergeCell ref="F43:H45"/>
    <mergeCell ref="Q44:R44"/>
    <mergeCell ref="Q45:R46"/>
    <mergeCell ref="C26:F26"/>
    <mergeCell ref="G26:I37"/>
    <mergeCell ref="J26:K26"/>
    <mergeCell ref="L26:O37"/>
    <mergeCell ref="P26:R26"/>
    <mergeCell ref="C27:F27"/>
    <mergeCell ref="J27:K27"/>
    <mergeCell ref="P27:R27"/>
    <mergeCell ref="C28:D28"/>
    <mergeCell ref="E28:F28"/>
    <mergeCell ref="C31:F31"/>
    <mergeCell ref="J31:K31"/>
    <mergeCell ref="P31:R31"/>
    <mergeCell ref="C32:F32"/>
    <mergeCell ref="J32:K32"/>
    <mergeCell ref="P32:R32"/>
    <mergeCell ref="J28:K28"/>
    <mergeCell ref="C33:F33"/>
    <mergeCell ref="J33:K33"/>
    <mergeCell ref="P33:R33"/>
    <mergeCell ref="C34:F34"/>
    <mergeCell ref="J34:K34"/>
    <mergeCell ref="P34:R34"/>
    <mergeCell ref="C35:F35"/>
    <mergeCell ref="J35:K35"/>
    <mergeCell ref="P35:R35"/>
    <mergeCell ref="F53:H53"/>
    <mergeCell ref="Q53:R53"/>
    <mergeCell ref="Q51:R51"/>
    <mergeCell ref="Q50:R50"/>
    <mergeCell ref="C36:F36"/>
    <mergeCell ref="J36:K36"/>
    <mergeCell ref="P36:R36"/>
    <mergeCell ref="C37:F37"/>
    <mergeCell ref="J37:K37"/>
    <mergeCell ref="P37:R37"/>
    <mergeCell ref="B48:E53"/>
    <mergeCell ref="F48:H48"/>
    <mergeCell ref="I48:P53"/>
    <mergeCell ref="Q48:R48"/>
    <mergeCell ref="F49:H49"/>
    <mergeCell ref="Q49:R49"/>
    <mergeCell ref="F50:H50"/>
    <mergeCell ref="F51:H51"/>
    <mergeCell ref="F52:H52"/>
    <mergeCell ref="Q52:R52"/>
    <mergeCell ref="F46:H46"/>
    <mergeCell ref="B40:E46"/>
    <mergeCell ref="F40:H40"/>
    <mergeCell ref="I40:P46"/>
  </mergeCells>
  <pageMargins left="0.7" right="0.7" top="0.75" bottom="0.75" header="0.3" footer="0.3"/>
  <pageSetup orientation="portrait" horizontalDpi="0" verticalDpi="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FD93C-6C6B-F147-8A93-98AFBC405DF9}">
  <sheetPr>
    <tabColor theme="3"/>
  </sheetPr>
  <dimension ref="B1:G54"/>
  <sheetViews>
    <sheetView showGridLines="0" showRowColHeaders="0" tabSelected="1" topLeftCell="J14" zoomScale="320" workbookViewId="0">
      <selection activeCell="E4" sqref="E4"/>
    </sheetView>
  </sheetViews>
  <sheetFormatPr baseColWidth="10" defaultColWidth="7.5" defaultRowHeight="16" customHeight="1"/>
  <cols>
    <col min="1" max="1" width="12.5" style="1470" customWidth="1"/>
    <col min="2" max="2" width="9.6640625" style="1534" customWidth="1"/>
    <col min="3" max="3" width="36.83203125" style="1534" customWidth="1"/>
    <col min="4" max="4" width="4" style="1470" customWidth="1"/>
    <col min="5" max="5" width="13.6640625" style="1438" customWidth="1"/>
    <col min="6" max="16384" width="7.5" style="1470"/>
  </cols>
  <sheetData>
    <row r="1" spans="2:7" ht="16" customHeight="1" thickBot="1"/>
    <row r="2" spans="2:7" ht="33" customHeight="1">
      <c r="B2" s="2364" t="s">
        <v>654</v>
      </c>
      <c r="C2" s="2365"/>
      <c r="D2" s="2365"/>
      <c r="E2" s="2366"/>
    </row>
    <row r="3" spans="2:7" ht="15" customHeight="1">
      <c r="B3" s="2367" t="s">
        <v>653</v>
      </c>
      <c r="C3" s="2368"/>
      <c r="D3" s="1545"/>
      <c r="E3" s="1550"/>
    </row>
    <row r="4" spans="2:7" ht="16" customHeight="1">
      <c r="B4" s="2358"/>
      <c r="C4" s="2359"/>
      <c r="D4" s="1539" t="s">
        <v>652</v>
      </c>
      <c r="E4" s="1585"/>
    </row>
    <row r="5" spans="2:7" s="1544" customFormat="1" ht="18" customHeight="1">
      <c r="B5" s="2362" t="s">
        <v>651</v>
      </c>
      <c r="C5" s="2369"/>
      <c r="D5" s="1549"/>
      <c r="E5" s="1548"/>
    </row>
    <row r="6" spans="2:7" ht="9" customHeight="1">
      <c r="B6" s="2370" t="s">
        <v>650</v>
      </c>
      <c r="C6" s="2371"/>
      <c r="D6" s="1547"/>
      <c r="E6" s="1546"/>
    </row>
    <row r="7" spans="2:7" ht="16" customHeight="1">
      <c r="B7" s="2370"/>
      <c r="C7" s="2371"/>
      <c r="D7" s="1539" t="s">
        <v>649</v>
      </c>
      <c r="E7" s="1585"/>
    </row>
    <row r="8" spans="2:7" ht="48" customHeight="1">
      <c r="B8" s="2358" t="s">
        <v>648</v>
      </c>
      <c r="C8" s="2359"/>
      <c r="D8" s="1541"/>
      <c r="E8" s="1540"/>
    </row>
    <row r="9" spans="2:7" ht="16" customHeight="1">
      <c r="B9" s="2358"/>
      <c r="C9" s="2359"/>
      <c r="D9" s="1539" t="s">
        <v>647</v>
      </c>
      <c r="E9" s="1585"/>
    </row>
    <row r="10" spans="2:7" ht="24" customHeight="1">
      <c r="B10" s="2358" t="s">
        <v>646</v>
      </c>
      <c r="C10" s="2359"/>
      <c r="D10" s="1545"/>
      <c r="E10" s="1540"/>
    </row>
    <row r="11" spans="2:7" ht="16" customHeight="1">
      <c r="B11" s="2358"/>
      <c r="C11" s="2359"/>
      <c r="D11" s="1539" t="s">
        <v>645</v>
      </c>
      <c r="E11" s="1585"/>
      <c r="G11" s="1544"/>
    </row>
    <row r="12" spans="2:7" ht="16" customHeight="1">
      <c r="B12" s="2358" t="s">
        <v>644</v>
      </c>
      <c r="C12" s="2359"/>
      <c r="D12" s="1541"/>
      <c r="E12" s="1540"/>
    </row>
    <row r="13" spans="2:7" ht="16" customHeight="1">
      <c r="B13" s="2358"/>
      <c r="C13" s="2359"/>
      <c r="D13" s="1539" t="s">
        <v>643</v>
      </c>
      <c r="E13" s="1585"/>
    </row>
    <row r="14" spans="2:7" ht="16" customHeight="1">
      <c r="B14" s="2358" t="s">
        <v>642</v>
      </c>
      <c r="C14" s="2360"/>
      <c r="D14" s="1541"/>
      <c r="E14" s="1540"/>
    </row>
    <row r="15" spans="2:7" ht="16" customHeight="1">
      <c r="B15" s="2361"/>
      <c r="C15" s="2360"/>
      <c r="D15" s="1539" t="s">
        <v>641</v>
      </c>
      <c r="E15" s="1585"/>
    </row>
    <row r="16" spans="2:7" ht="19" customHeight="1">
      <c r="B16" s="2362" t="s">
        <v>640</v>
      </c>
      <c r="C16" s="2363"/>
      <c r="D16" s="1543"/>
      <c r="E16" s="1542"/>
    </row>
    <row r="17" spans="2:5" ht="21" customHeight="1">
      <c r="B17" s="2358" t="s">
        <v>639</v>
      </c>
      <c r="C17" s="2359"/>
      <c r="D17" s="1541"/>
      <c r="E17" s="1540"/>
    </row>
    <row r="18" spans="2:5" ht="16" customHeight="1">
      <c r="B18" s="2358"/>
      <c r="C18" s="2359"/>
      <c r="D18" s="1539" t="s">
        <v>638</v>
      </c>
      <c r="E18" s="1585"/>
    </row>
    <row r="19" spans="2:5" ht="32" customHeight="1">
      <c r="B19" s="2358" t="s">
        <v>637</v>
      </c>
      <c r="C19" s="2359"/>
      <c r="D19" s="1541"/>
      <c r="E19" s="1540"/>
    </row>
    <row r="20" spans="2:5" ht="54" customHeight="1">
      <c r="B20" s="2358" t="s">
        <v>636</v>
      </c>
      <c r="C20" s="2359"/>
      <c r="D20" s="1541"/>
      <c r="E20" s="1540"/>
    </row>
    <row r="21" spans="2:5" ht="16" customHeight="1">
      <c r="B21" s="2358"/>
      <c r="C21" s="2359"/>
      <c r="D21" s="1539" t="s">
        <v>635</v>
      </c>
      <c r="E21" s="1586"/>
    </row>
    <row r="22" spans="2:5" ht="16" customHeight="1">
      <c r="B22" s="2358" t="s">
        <v>634</v>
      </c>
      <c r="C22" s="2359"/>
      <c r="D22" s="1541"/>
      <c r="E22" s="1540"/>
    </row>
    <row r="23" spans="2:5" ht="16" customHeight="1">
      <c r="B23" s="2358"/>
      <c r="C23" s="2359"/>
      <c r="D23" s="1539" t="s">
        <v>633</v>
      </c>
      <c r="E23" s="1585"/>
    </row>
    <row r="24" spans="2:5" ht="24" customHeight="1">
      <c r="B24" s="2358" t="s">
        <v>632</v>
      </c>
      <c r="C24" s="2359"/>
      <c r="D24" s="1541"/>
      <c r="E24" s="1540"/>
    </row>
    <row r="25" spans="2:5" ht="16" customHeight="1">
      <c r="B25" s="2358"/>
      <c r="C25" s="2359"/>
      <c r="D25" s="1539" t="s">
        <v>631</v>
      </c>
      <c r="E25" s="1585"/>
    </row>
    <row r="26" spans="2:5" ht="23" customHeight="1">
      <c r="B26" s="2358" t="s">
        <v>630</v>
      </c>
      <c r="C26" s="2359"/>
      <c r="D26" s="1541"/>
      <c r="E26" s="1540"/>
    </row>
    <row r="27" spans="2:5" ht="16" customHeight="1">
      <c r="B27" s="2358"/>
      <c r="C27" s="2359"/>
      <c r="D27" s="1539" t="s">
        <v>629</v>
      </c>
      <c r="E27" s="1585"/>
    </row>
    <row r="28" spans="2:5" ht="24" customHeight="1">
      <c r="B28" s="2358" t="s">
        <v>628</v>
      </c>
      <c r="C28" s="2359"/>
      <c r="D28" s="1541"/>
      <c r="E28" s="1540"/>
    </row>
    <row r="29" spans="2:5" ht="16" customHeight="1">
      <c r="B29" s="2358"/>
      <c r="C29" s="2359"/>
      <c r="D29" s="1539" t="s">
        <v>627</v>
      </c>
      <c r="E29" s="1538">
        <f>SUM(E4:E15)-SUM(E21:E27)</f>
        <v>0</v>
      </c>
    </row>
    <row r="30" spans="2:5" ht="63" customHeight="1" thickBot="1">
      <c r="B30" s="2372" t="s">
        <v>626</v>
      </c>
      <c r="C30" s="2373"/>
      <c r="D30" s="1537"/>
      <c r="E30" s="1536"/>
    </row>
    <row r="31" spans="2:5" ht="16" customHeight="1">
      <c r="B31" s="1535"/>
      <c r="C31" s="1535"/>
      <c r="D31" s="1436"/>
    </row>
    <row r="32" spans="2:5" ht="16" customHeight="1">
      <c r="B32" s="1535"/>
      <c r="C32" s="1535"/>
      <c r="D32" s="1436"/>
    </row>
    <row r="33" spans="2:4" ht="16" customHeight="1">
      <c r="B33" s="1535"/>
      <c r="C33" s="1535"/>
      <c r="D33" s="1436"/>
    </row>
    <row r="34" spans="2:4" ht="16" customHeight="1">
      <c r="B34" s="1535"/>
      <c r="C34" s="1535"/>
      <c r="D34" s="1436"/>
    </row>
    <row r="35" spans="2:4" ht="16" customHeight="1">
      <c r="B35" s="1535"/>
      <c r="C35" s="1535"/>
      <c r="D35" s="1436"/>
    </row>
    <row r="36" spans="2:4" ht="16" customHeight="1">
      <c r="B36" s="1535"/>
      <c r="C36" s="1535"/>
      <c r="D36" s="1436"/>
    </row>
    <row r="37" spans="2:4" ht="16" customHeight="1">
      <c r="B37" s="1535"/>
      <c r="C37" s="1535"/>
      <c r="D37" s="1436"/>
    </row>
    <row r="38" spans="2:4" ht="16" customHeight="1">
      <c r="B38" s="1535"/>
      <c r="C38" s="1535"/>
      <c r="D38" s="1436"/>
    </row>
    <row r="39" spans="2:4" ht="16" customHeight="1">
      <c r="B39" s="1535"/>
      <c r="C39" s="1535"/>
      <c r="D39" s="1436"/>
    </row>
    <row r="40" spans="2:4" ht="16" customHeight="1">
      <c r="B40" s="1535"/>
      <c r="C40" s="1535"/>
      <c r="D40" s="1436"/>
    </row>
    <row r="41" spans="2:4" ht="16" customHeight="1">
      <c r="B41" s="1535"/>
      <c r="C41" s="1535"/>
      <c r="D41" s="1436"/>
    </row>
    <row r="42" spans="2:4" ht="16" customHeight="1">
      <c r="B42" s="1535"/>
      <c r="C42" s="1535"/>
      <c r="D42" s="1436"/>
    </row>
    <row r="43" spans="2:4" ht="16" customHeight="1">
      <c r="B43" s="1535"/>
      <c r="C43" s="1535"/>
      <c r="D43" s="1436"/>
    </row>
    <row r="44" spans="2:4" ht="16" customHeight="1">
      <c r="B44" s="1535"/>
      <c r="C44" s="1535"/>
      <c r="D44" s="1436"/>
    </row>
    <row r="45" spans="2:4" ht="16" customHeight="1">
      <c r="B45" s="1535"/>
      <c r="C45" s="1535"/>
      <c r="D45" s="1436"/>
    </row>
    <row r="46" spans="2:4" ht="16" customHeight="1">
      <c r="B46" s="1535"/>
      <c r="C46" s="1535"/>
      <c r="D46" s="1436"/>
    </row>
    <row r="47" spans="2:4" ht="16" customHeight="1">
      <c r="B47" s="1535"/>
      <c r="C47" s="1535"/>
      <c r="D47" s="1436"/>
    </row>
    <row r="48" spans="2:4" ht="16" customHeight="1">
      <c r="B48" s="1535"/>
      <c r="C48" s="1535"/>
      <c r="D48" s="1436"/>
    </row>
    <row r="49" spans="2:4" ht="16" customHeight="1">
      <c r="B49" s="1535"/>
      <c r="C49" s="1535"/>
      <c r="D49" s="1436"/>
    </row>
    <row r="50" spans="2:4" ht="16" customHeight="1">
      <c r="B50" s="1535"/>
      <c r="C50" s="1535"/>
      <c r="D50" s="1436"/>
    </row>
    <row r="51" spans="2:4" ht="16" customHeight="1">
      <c r="B51" s="1535"/>
      <c r="C51" s="1535"/>
      <c r="D51" s="1436"/>
    </row>
    <row r="52" spans="2:4" ht="16" customHeight="1">
      <c r="B52" s="1535"/>
      <c r="C52" s="1535"/>
      <c r="D52" s="1436"/>
    </row>
    <row r="53" spans="2:4" ht="16" customHeight="1">
      <c r="B53" s="1535"/>
      <c r="C53" s="1535"/>
      <c r="D53" s="1436"/>
    </row>
    <row r="54" spans="2:4" ht="16" customHeight="1">
      <c r="B54" s="1535"/>
      <c r="C54" s="1535"/>
      <c r="D54" s="1436"/>
    </row>
  </sheetData>
  <sheetProtection sheet="1" objects="1" scenarios="1" selectLockedCells="1"/>
  <mergeCells count="17">
    <mergeCell ref="B30:C30"/>
    <mergeCell ref="B17:C18"/>
    <mergeCell ref="B19:C19"/>
    <mergeCell ref="B22:C23"/>
    <mergeCell ref="B24:C25"/>
    <mergeCell ref="B26:C27"/>
    <mergeCell ref="B28:C29"/>
    <mergeCell ref="B20:C21"/>
    <mergeCell ref="B10:C11"/>
    <mergeCell ref="B12:C13"/>
    <mergeCell ref="B14:C15"/>
    <mergeCell ref="B16:C16"/>
    <mergeCell ref="B2:E2"/>
    <mergeCell ref="B3:C4"/>
    <mergeCell ref="B5:C5"/>
    <mergeCell ref="B6:C7"/>
    <mergeCell ref="B8:C9"/>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1EAB0-8C28-C245-9A20-53179A1A2F6B}">
  <dimension ref="B1:E48"/>
  <sheetViews>
    <sheetView showGridLines="0" showRowColHeaders="0" topLeftCell="A36" zoomScale="144" zoomScaleNormal="90" workbookViewId="0">
      <selection activeCell="J37" sqref="J37"/>
    </sheetView>
  </sheetViews>
  <sheetFormatPr baseColWidth="10" defaultColWidth="7.5" defaultRowHeight="16" customHeight="1"/>
  <cols>
    <col min="1" max="1" width="7.5" style="1470"/>
    <col min="2" max="2" width="43.6640625" style="1470" customWidth="1"/>
    <col min="3" max="3" width="2.83203125" style="1470" customWidth="1"/>
    <col min="4" max="4" width="3.1640625" style="1470" customWidth="1"/>
    <col min="5" max="5" width="11.83203125" style="1438" customWidth="1"/>
    <col min="6" max="16384" width="7.5" style="1470"/>
  </cols>
  <sheetData>
    <row r="1" spans="2:5" ht="16" customHeight="1" thickBot="1"/>
    <row r="2" spans="2:5" ht="34" customHeight="1">
      <c r="B2" s="2374" t="s">
        <v>656</v>
      </c>
      <c r="C2" s="2375"/>
      <c r="D2" s="2376"/>
      <c r="E2" s="2377"/>
    </row>
    <row r="3" spans="2:5" ht="15" customHeight="1">
      <c r="B3" s="1559"/>
      <c r="E3" s="1556"/>
    </row>
    <row r="4" spans="2:5" ht="16" customHeight="1">
      <c r="B4" s="2378" t="s">
        <v>655</v>
      </c>
      <c r="C4" s="1555"/>
      <c r="D4" s="1539" t="s">
        <v>652</v>
      </c>
      <c r="E4" s="1557"/>
    </row>
    <row r="5" spans="2:5" ht="16" customHeight="1">
      <c r="B5" s="2378"/>
      <c r="C5" s="1555"/>
      <c r="D5" s="1539"/>
      <c r="E5" s="1558"/>
    </row>
    <row r="6" spans="2:5" ht="16" customHeight="1">
      <c r="B6" s="2378"/>
      <c r="C6" s="1555"/>
      <c r="D6" s="1545"/>
      <c r="E6" s="1558"/>
    </row>
    <row r="7" spans="2:5" ht="10" customHeight="1">
      <c r="B7" s="2378"/>
      <c r="C7" s="1555"/>
      <c r="D7" s="1545"/>
      <c r="E7" s="1558"/>
    </row>
    <row r="8" spans="2:5" ht="16" customHeight="1">
      <c r="B8" s="2378"/>
      <c r="C8" s="1555"/>
      <c r="E8" s="1556"/>
    </row>
    <row r="9" spans="2:5" ht="16" customHeight="1">
      <c r="B9" s="2378"/>
      <c r="C9" s="1555"/>
      <c r="D9" s="1539" t="s">
        <v>649</v>
      </c>
      <c r="E9" s="1557"/>
    </row>
    <row r="10" spans="2:5" ht="17" customHeight="1">
      <c r="B10" s="2378"/>
      <c r="C10" s="1555"/>
      <c r="D10" s="1545"/>
      <c r="E10" s="1558"/>
    </row>
    <row r="11" spans="2:5" ht="19" customHeight="1">
      <c r="B11" s="2378"/>
      <c r="C11" s="1555"/>
      <c r="D11" s="1539"/>
      <c r="E11" s="1558"/>
    </row>
    <row r="12" spans="2:5" ht="1" customHeight="1">
      <c r="B12" s="2378"/>
      <c r="C12" s="1555"/>
      <c r="E12" s="1556"/>
    </row>
    <row r="13" spans="2:5" ht="16" customHeight="1">
      <c r="B13" s="2378"/>
      <c r="C13" s="1555"/>
      <c r="E13" s="1556"/>
    </row>
    <row r="14" spans="2:5" ht="13" customHeight="1">
      <c r="B14" s="2378"/>
      <c r="C14" s="1555"/>
      <c r="D14" s="1539" t="s">
        <v>647</v>
      </c>
      <c r="E14" s="1557"/>
    </row>
    <row r="15" spans="2:5" ht="15" customHeight="1">
      <c r="B15" s="2378"/>
      <c r="C15" s="1555"/>
      <c r="E15" s="1556"/>
    </row>
    <row r="16" spans="2:5" ht="17" customHeight="1">
      <c r="B16" s="2378"/>
      <c r="C16" s="1555"/>
      <c r="E16" s="1556"/>
    </row>
    <row r="17" spans="2:5" ht="7" customHeight="1">
      <c r="B17" s="2378"/>
      <c r="C17" s="1555"/>
      <c r="E17" s="1556"/>
    </row>
    <row r="18" spans="2:5" ht="16" customHeight="1">
      <c r="B18" s="2378"/>
      <c r="C18" s="1555"/>
      <c r="D18" s="1539" t="s">
        <v>645</v>
      </c>
      <c r="E18" s="1557"/>
    </row>
    <row r="19" spans="2:5" ht="9" customHeight="1">
      <c r="B19" s="2378"/>
      <c r="C19" s="1555"/>
      <c r="E19" s="1556"/>
    </row>
    <row r="20" spans="2:5" ht="18" customHeight="1">
      <c r="B20" s="2378"/>
      <c r="C20" s="1555"/>
      <c r="E20" s="1556"/>
    </row>
    <row r="21" spans="2:5" ht="14" customHeight="1">
      <c r="B21" s="2378"/>
      <c r="C21" s="1555"/>
      <c r="D21" s="1539" t="s">
        <v>643</v>
      </c>
      <c r="E21" s="1557"/>
    </row>
    <row r="22" spans="2:5" ht="18" customHeight="1">
      <c r="B22" s="2378"/>
      <c r="C22" s="1555"/>
      <c r="E22" s="1556"/>
    </row>
    <row r="23" spans="2:5" ht="18" customHeight="1">
      <c r="B23" s="2378"/>
      <c r="C23" s="1555"/>
      <c r="D23" s="1539"/>
      <c r="E23" s="1558"/>
    </row>
    <row r="24" spans="2:5" ht="16" customHeight="1">
      <c r="B24" s="2378"/>
      <c r="C24" s="1555"/>
      <c r="D24" s="1539" t="s">
        <v>641</v>
      </c>
      <c r="E24" s="1557"/>
    </row>
    <row r="25" spans="2:5" ht="16" customHeight="1">
      <c r="B25" s="2378"/>
      <c r="C25" s="1555"/>
      <c r="E25" s="1556"/>
    </row>
    <row r="26" spans="2:5" ht="16" customHeight="1">
      <c r="B26" s="2378"/>
      <c r="C26" s="1555"/>
      <c r="E26" s="1556"/>
    </row>
    <row r="27" spans="2:5" ht="17" customHeight="1">
      <c r="B27" s="2378"/>
      <c r="C27" s="1555"/>
      <c r="E27" s="1556"/>
    </row>
    <row r="28" spans="2:5" ht="16" customHeight="1">
      <c r="B28" s="2378"/>
      <c r="C28" s="1555"/>
      <c r="E28" s="1556"/>
    </row>
    <row r="29" spans="2:5" ht="16" customHeight="1">
      <c r="B29" s="2378"/>
      <c r="C29" s="1555"/>
      <c r="D29" s="1539" t="s">
        <v>638</v>
      </c>
      <c r="E29" s="1557"/>
    </row>
    <row r="30" spans="2:5" ht="16" customHeight="1">
      <c r="B30" s="2378"/>
      <c r="C30" s="1555"/>
      <c r="D30" s="1545"/>
      <c r="E30" s="1558"/>
    </row>
    <row r="31" spans="2:5" ht="16" customHeight="1">
      <c r="B31" s="2378"/>
      <c r="C31" s="1555"/>
      <c r="D31" s="1545"/>
      <c r="E31" s="1558"/>
    </row>
    <row r="32" spans="2:5" ht="16" customHeight="1">
      <c r="B32" s="2378"/>
      <c r="C32" s="1555"/>
      <c r="E32" s="1556"/>
    </row>
    <row r="33" spans="2:5" ht="22" customHeight="1">
      <c r="B33" s="2378"/>
      <c r="C33" s="1555"/>
      <c r="E33" s="1556"/>
    </row>
    <row r="34" spans="2:5" ht="19" customHeight="1">
      <c r="B34" s="2378"/>
      <c r="C34" s="1555"/>
      <c r="E34" s="1556"/>
    </row>
    <row r="35" spans="2:5" ht="14" customHeight="1">
      <c r="B35" s="2378"/>
      <c r="C35" s="1555"/>
      <c r="E35" s="1556"/>
    </row>
    <row r="36" spans="2:5" ht="16" customHeight="1">
      <c r="B36" s="2378"/>
      <c r="C36" s="1555"/>
      <c r="D36" s="1539" t="s">
        <v>635</v>
      </c>
      <c r="E36" s="1557">
        <v>20</v>
      </c>
    </row>
    <row r="37" spans="2:5" ht="12" customHeight="1">
      <c r="B37" s="2378"/>
      <c r="C37" s="1555"/>
      <c r="E37" s="1556"/>
    </row>
    <row r="38" spans="2:5" ht="16" customHeight="1">
      <c r="B38" s="2378"/>
      <c r="C38" s="1555"/>
      <c r="E38" s="1556"/>
    </row>
    <row r="39" spans="2:5" ht="16" customHeight="1">
      <c r="B39" s="2378"/>
      <c r="C39" s="1555"/>
      <c r="D39" s="1539" t="s">
        <v>633</v>
      </c>
      <c r="E39" s="1557"/>
    </row>
    <row r="40" spans="2:5" ht="16" customHeight="1">
      <c r="B40" s="2378"/>
      <c r="C40" s="1555"/>
      <c r="E40" s="1556"/>
    </row>
    <row r="41" spans="2:5" ht="18" customHeight="1">
      <c r="B41" s="2378"/>
      <c r="C41" s="1555"/>
      <c r="E41" s="1556"/>
    </row>
    <row r="42" spans="2:5" ht="16" customHeight="1">
      <c r="B42" s="2378"/>
      <c r="C42" s="1555"/>
      <c r="D42" s="1539" t="s">
        <v>631</v>
      </c>
      <c r="E42" s="1557"/>
    </row>
    <row r="43" spans="2:5" ht="7" customHeight="1">
      <c r="B43" s="2378"/>
      <c r="C43" s="1555"/>
      <c r="E43" s="1556"/>
    </row>
    <row r="44" spans="2:5" ht="26" customHeight="1">
      <c r="B44" s="2378"/>
      <c r="C44" s="1555"/>
      <c r="E44" s="1556"/>
    </row>
    <row r="45" spans="2:5" ht="16" customHeight="1">
      <c r="B45" s="2378"/>
      <c r="C45" s="1555"/>
      <c r="D45" s="1539" t="s">
        <v>629</v>
      </c>
      <c r="E45" s="1557"/>
    </row>
    <row r="46" spans="2:5" ht="33" customHeight="1">
      <c r="B46" s="2378"/>
      <c r="C46" s="1555"/>
      <c r="E46" s="1556"/>
    </row>
    <row r="47" spans="2:5" ht="16" customHeight="1">
      <c r="B47" s="2378"/>
      <c r="C47" s="1555"/>
      <c r="D47" s="1539" t="s">
        <v>627</v>
      </c>
      <c r="E47" s="1554">
        <f>SUM(E4:E24)-SUM(E28:E45)</f>
        <v>-20</v>
      </c>
    </row>
    <row r="48" spans="2:5" ht="93" customHeight="1" thickBot="1">
      <c r="B48" s="2379"/>
      <c r="C48" s="1553"/>
      <c r="D48" s="1552"/>
      <c r="E48" s="1551"/>
    </row>
  </sheetData>
  <sheetProtection selectLockedCells="1"/>
  <mergeCells count="2">
    <mergeCell ref="B2:E2"/>
    <mergeCell ref="B4:B48"/>
  </mergeCells>
  <pageMargins left="0.7" right="0.7" top="0.75" bottom="0.75" header="0.3" footer="0.3"/>
  <pageSetup orientation="portrait" horizontalDpi="0" verticalDpi="0"/>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G14"/>
  <sheetViews>
    <sheetView zoomScale="150" zoomScaleNormal="182" workbookViewId="0">
      <selection activeCell="I11" sqref="I11"/>
    </sheetView>
  </sheetViews>
  <sheetFormatPr baseColWidth="10" defaultRowHeight="16"/>
  <sheetData>
    <row r="3" spans="2:7" ht="17" thickBot="1"/>
    <row r="4" spans="2:7" ht="17" thickBot="1">
      <c r="B4" s="2380" t="s">
        <v>616</v>
      </c>
      <c r="C4" s="2381"/>
      <c r="D4" s="2382"/>
      <c r="E4" s="2380" t="s">
        <v>682</v>
      </c>
      <c r="F4" s="2381"/>
      <c r="G4" s="2382"/>
    </row>
    <row r="5" spans="2:7" ht="33" thickBot="1">
      <c r="B5" s="1644" t="s">
        <v>683</v>
      </c>
      <c r="C5" s="1645" t="s">
        <v>678</v>
      </c>
      <c r="D5" s="1645" t="s">
        <v>679</v>
      </c>
      <c r="E5" s="1645" t="s">
        <v>684</v>
      </c>
      <c r="F5" s="1645" t="s">
        <v>678</v>
      </c>
      <c r="G5" s="1645" t="s">
        <v>679</v>
      </c>
    </row>
    <row r="6" spans="2:7" ht="17" thickBot="1">
      <c r="B6" s="1646" t="s">
        <v>696</v>
      </c>
      <c r="C6" s="1647">
        <v>45</v>
      </c>
      <c r="D6" s="1647">
        <v>50</v>
      </c>
      <c r="E6" s="1648" t="s">
        <v>698</v>
      </c>
      <c r="F6" s="1649"/>
      <c r="G6" s="1649">
        <v>-100</v>
      </c>
    </row>
    <row r="7" spans="2:7" ht="17" thickBot="1">
      <c r="B7" s="1646" t="s">
        <v>697</v>
      </c>
      <c r="C7" s="1647">
        <v>25</v>
      </c>
      <c r="D7" s="1647">
        <v>40</v>
      </c>
      <c r="E7" s="1650" t="s">
        <v>682</v>
      </c>
      <c r="F7" s="1651"/>
      <c r="G7" s="1651">
        <f>G6</f>
        <v>-100</v>
      </c>
    </row>
    <row r="8" spans="2:7" ht="17" thickBot="1">
      <c r="B8" s="1646" t="s">
        <v>698</v>
      </c>
      <c r="C8" s="1647">
        <v>80</v>
      </c>
      <c r="D8" s="1647">
        <v>110</v>
      </c>
      <c r="E8" s="2380" t="s">
        <v>681</v>
      </c>
      <c r="F8" s="2381"/>
      <c r="G8" s="2382"/>
    </row>
    <row r="9" spans="2:7">
      <c r="B9" s="1646" t="s">
        <v>680</v>
      </c>
      <c r="C9" s="1647">
        <v>100</v>
      </c>
      <c r="D9" s="1647">
        <v>100</v>
      </c>
      <c r="E9" s="1652" t="s">
        <v>694</v>
      </c>
      <c r="F9" s="1653">
        <v>50</v>
      </c>
      <c r="G9" s="1653">
        <v>200</v>
      </c>
    </row>
    <row r="10" spans="2:7">
      <c r="B10" s="1646"/>
      <c r="C10" s="1647"/>
      <c r="D10" s="1647"/>
      <c r="E10" s="1652" t="s">
        <v>695</v>
      </c>
      <c r="F10" s="1647">
        <v>100</v>
      </c>
      <c r="G10" s="1647">
        <v>100</v>
      </c>
    </row>
    <row r="11" spans="2:7">
      <c r="B11" s="1654"/>
      <c r="C11" s="1655"/>
      <c r="D11" s="1655"/>
      <c r="E11" s="1652"/>
      <c r="F11" s="1647"/>
      <c r="G11" s="1647"/>
    </row>
    <row r="12" spans="2:7" ht="17" thickBot="1">
      <c r="B12" s="1646"/>
      <c r="C12" s="1656"/>
      <c r="D12" s="1657"/>
      <c r="E12" s="1648"/>
      <c r="F12" s="1649"/>
      <c r="G12" s="1649"/>
    </row>
    <row r="13" spans="2:7" ht="17" thickBot="1">
      <c r="B13" s="1658"/>
      <c r="C13" s="1659"/>
      <c r="D13" s="1659"/>
      <c r="E13" s="1650" t="s">
        <v>685</v>
      </c>
      <c r="F13" s="1651">
        <f>SUM(F9:F12)</f>
        <v>150</v>
      </c>
      <c r="G13" s="1651">
        <f>SUM(G9:G12)</f>
        <v>300</v>
      </c>
    </row>
    <row r="14" spans="2:7" ht="49" thickBot="1">
      <c r="B14" s="1660" t="s">
        <v>686</v>
      </c>
      <c r="C14" s="1661">
        <f>SUM(C6:C13)</f>
        <v>250</v>
      </c>
      <c r="D14" s="1661">
        <f>SUM(D6:D13)</f>
        <v>300</v>
      </c>
      <c r="E14" s="1662" t="s">
        <v>687</v>
      </c>
      <c r="F14" s="1661">
        <f>F7+F13</f>
        <v>150</v>
      </c>
      <c r="G14" s="1661">
        <f>G7+G13</f>
        <v>200</v>
      </c>
    </row>
  </sheetData>
  <mergeCells count="3">
    <mergeCell ref="B4:D4"/>
    <mergeCell ref="E4:G4"/>
    <mergeCell ref="E8:G8"/>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5FC92-8CAE-1E4D-ACFF-F298D8579D40}">
  <dimension ref="A1:J35"/>
  <sheetViews>
    <sheetView workbookViewId="0">
      <selection activeCell="J37" sqref="J37"/>
    </sheetView>
  </sheetViews>
  <sheetFormatPr baseColWidth="10" defaultColWidth="7.5" defaultRowHeight="13"/>
  <cols>
    <col min="1" max="1" width="4.6640625" style="1470" customWidth="1"/>
    <col min="2" max="2" width="76.6640625" style="1470" customWidth="1"/>
    <col min="3" max="3" width="1.5" style="1470" customWidth="1"/>
    <col min="4" max="4" width="2.1640625" style="1470" customWidth="1"/>
    <col min="5" max="5" width="2.33203125" style="1470" customWidth="1"/>
    <col min="6" max="6" width="2" style="1470" customWidth="1"/>
    <col min="7" max="7" width="2.1640625" style="1470" customWidth="1"/>
    <col min="8" max="8" width="4.33203125" style="1470" customWidth="1"/>
    <col min="9" max="9" width="4" style="1470" customWidth="1"/>
    <col min="10" max="10" width="4.33203125" style="1470" customWidth="1"/>
    <col min="11" max="16384" width="7.5" style="1470"/>
  </cols>
  <sheetData>
    <row r="1" spans="1:10" ht="15.75" customHeight="1">
      <c r="A1" s="1470" t="s">
        <v>675</v>
      </c>
    </row>
    <row r="2" spans="1:10" ht="12" customHeight="1">
      <c r="A2" s="2385">
        <v>11</v>
      </c>
      <c r="B2" s="2115" t="s">
        <v>674</v>
      </c>
      <c r="C2" s="2115"/>
      <c r="D2" s="2115"/>
      <c r="E2" s="2115"/>
      <c r="F2" s="2115"/>
      <c r="G2" s="2115"/>
      <c r="H2" s="2120"/>
      <c r="I2" s="1501" t="s">
        <v>673</v>
      </c>
      <c r="J2" s="1582" t="s">
        <v>672</v>
      </c>
    </row>
    <row r="3" spans="1:10" ht="24" customHeight="1">
      <c r="A3" s="2393"/>
      <c r="B3" s="2121"/>
      <c r="C3" s="2121"/>
      <c r="D3" s="2121"/>
      <c r="E3" s="2121"/>
      <c r="F3" s="2121"/>
      <c r="G3" s="2121"/>
      <c r="H3" s="2122"/>
      <c r="I3" s="1579"/>
      <c r="J3" s="1578"/>
    </row>
    <row r="4" spans="1:10" ht="12" customHeight="1">
      <c r="A4" s="2386"/>
      <c r="B4" s="2116"/>
      <c r="C4" s="2116"/>
      <c r="D4" s="2116"/>
      <c r="E4" s="2116"/>
      <c r="F4" s="2116"/>
      <c r="G4" s="2116"/>
      <c r="H4" s="2123"/>
      <c r="I4" s="1573"/>
      <c r="J4" s="1572"/>
    </row>
    <row r="5" spans="1:10" ht="12" customHeight="1">
      <c r="A5" s="2387" t="s">
        <v>671</v>
      </c>
      <c r="B5" s="2387"/>
      <c r="C5" s="2387"/>
      <c r="D5" s="2387"/>
      <c r="E5" s="2387"/>
      <c r="F5" s="2387"/>
      <c r="G5" s="2387"/>
      <c r="H5" s="2388"/>
      <c r="I5" s="1571"/>
      <c r="J5" s="1570"/>
    </row>
    <row r="6" spans="1:10" ht="12" customHeight="1">
      <c r="A6" s="2394"/>
      <c r="B6" s="2394"/>
      <c r="C6" s="2394"/>
      <c r="D6" s="2394"/>
      <c r="E6" s="2394"/>
      <c r="F6" s="2394"/>
      <c r="G6" s="2394"/>
      <c r="H6" s="2395"/>
      <c r="I6" s="1575"/>
      <c r="J6" s="1574"/>
    </row>
    <row r="7" spans="1:10" ht="24" customHeight="1">
      <c r="A7" s="2394"/>
      <c r="B7" s="2394"/>
      <c r="C7" s="2394"/>
      <c r="D7" s="2394"/>
      <c r="E7" s="2394"/>
      <c r="F7" s="2394"/>
      <c r="G7" s="2394"/>
      <c r="H7" s="2395"/>
      <c r="I7" s="1581"/>
      <c r="J7" s="1580"/>
    </row>
    <row r="8" spans="1:10" ht="24" customHeight="1">
      <c r="A8" s="2394"/>
      <c r="B8" s="2394"/>
      <c r="C8" s="2394"/>
      <c r="D8" s="2394"/>
      <c r="E8" s="2394"/>
      <c r="F8" s="2394"/>
      <c r="G8" s="2394"/>
      <c r="H8" s="2395"/>
      <c r="I8" s="1579"/>
      <c r="J8" s="1578"/>
    </row>
    <row r="9" spans="1:10" ht="12" customHeight="1">
      <c r="A9" s="2389"/>
      <c r="B9" s="2389"/>
      <c r="C9" s="2389"/>
      <c r="D9" s="2389"/>
      <c r="E9" s="2389"/>
      <c r="F9" s="2389"/>
      <c r="G9" s="2389"/>
      <c r="H9" s="2390"/>
      <c r="I9" s="1573"/>
      <c r="J9" s="1572"/>
    </row>
    <row r="10" spans="1:10" ht="36" customHeight="1">
      <c r="A10" s="1565">
        <v>13</v>
      </c>
      <c r="B10" s="2383" t="s">
        <v>550</v>
      </c>
      <c r="C10" s="2383"/>
      <c r="D10" s="2383"/>
      <c r="E10" s="2383"/>
      <c r="F10" s="2383"/>
      <c r="G10" s="2383"/>
      <c r="H10" s="2384"/>
      <c r="I10" s="1577"/>
      <c r="J10" s="1576"/>
    </row>
    <row r="11" spans="1:10" ht="24" customHeight="1">
      <c r="A11" s="1565">
        <v>14</v>
      </c>
      <c r="B11" s="2099" t="s">
        <v>670</v>
      </c>
      <c r="C11" s="2099"/>
      <c r="D11" s="2099"/>
      <c r="E11" s="2099"/>
      <c r="F11" s="2099"/>
      <c r="G11" s="2099"/>
      <c r="H11" s="2100"/>
      <c r="I11" s="1564"/>
      <c r="J11" s="1563"/>
    </row>
    <row r="12" spans="1:10" ht="24" customHeight="1">
      <c r="A12" s="1565">
        <v>15</v>
      </c>
      <c r="B12" s="2383" t="s">
        <v>548</v>
      </c>
      <c r="C12" s="2383"/>
      <c r="D12" s="2383"/>
      <c r="E12" s="2383"/>
      <c r="F12" s="2383"/>
      <c r="G12" s="2383"/>
      <c r="H12" s="2384"/>
      <c r="I12" s="1569"/>
      <c r="J12" s="1568"/>
    </row>
    <row r="13" spans="1:10" ht="12" customHeight="1">
      <c r="A13" s="2385">
        <v>16</v>
      </c>
      <c r="B13" s="2387" t="s">
        <v>547</v>
      </c>
      <c r="C13" s="2387"/>
      <c r="D13" s="2387"/>
      <c r="E13" s="2387"/>
      <c r="F13" s="2387"/>
      <c r="G13" s="2387"/>
      <c r="H13" s="2388"/>
      <c r="I13" s="1575"/>
      <c r="J13" s="1574"/>
    </row>
    <row r="14" spans="1:10" ht="12" customHeight="1">
      <c r="A14" s="2386"/>
      <c r="B14" s="2389"/>
      <c r="C14" s="2389"/>
      <c r="D14" s="2389"/>
      <c r="E14" s="2389"/>
      <c r="F14" s="2389"/>
      <c r="G14" s="2389"/>
      <c r="H14" s="2390"/>
      <c r="I14" s="1573"/>
      <c r="J14" s="1572"/>
    </row>
    <row r="15" spans="1:10" ht="24" customHeight="1">
      <c r="A15" s="1565">
        <v>17</v>
      </c>
      <c r="B15" s="2383" t="s">
        <v>546</v>
      </c>
      <c r="C15" s="2383"/>
      <c r="D15" s="2383"/>
      <c r="E15" s="2383"/>
      <c r="F15" s="2383"/>
      <c r="G15" s="2383"/>
      <c r="H15" s="2384"/>
      <c r="I15" s="1569"/>
      <c r="J15" s="1568"/>
    </row>
    <row r="16" spans="1:10" ht="12" customHeight="1">
      <c r="A16" s="2387" t="s">
        <v>669</v>
      </c>
      <c r="B16" s="2387" t="s">
        <v>668</v>
      </c>
      <c r="C16" s="2115" t="s">
        <v>667</v>
      </c>
      <c r="D16" s="2391" t="s">
        <v>666</v>
      </c>
      <c r="E16" s="2391" t="s">
        <v>666</v>
      </c>
      <c r="F16" s="2391" t="s">
        <v>666</v>
      </c>
      <c r="G16" s="2391" t="s">
        <v>666</v>
      </c>
      <c r="H16" s="2388" t="s">
        <v>666</v>
      </c>
      <c r="I16" s="1571"/>
      <c r="J16" s="1570"/>
    </row>
    <row r="17" spans="1:10" ht="12" customHeight="1">
      <c r="A17" s="2389"/>
      <c r="B17" s="2389"/>
      <c r="C17" s="2116"/>
      <c r="D17" s="2392"/>
      <c r="E17" s="2392"/>
      <c r="F17" s="2392"/>
      <c r="G17" s="2392"/>
      <c r="H17" s="2390"/>
      <c r="I17" s="1571"/>
      <c r="J17" s="1570"/>
    </row>
    <row r="18" spans="1:10" ht="24" customHeight="1">
      <c r="A18" s="1565">
        <v>19</v>
      </c>
      <c r="B18" s="2383" t="s">
        <v>541</v>
      </c>
      <c r="C18" s="2383"/>
      <c r="D18" s="2383"/>
      <c r="E18" s="2383"/>
      <c r="F18" s="2383"/>
      <c r="G18" s="2383"/>
      <c r="H18" s="2384"/>
      <c r="I18" s="1569"/>
      <c r="J18" s="1568"/>
    </row>
    <row r="19" spans="1:10" ht="12.5" customHeight="1">
      <c r="A19" s="1565">
        <v>20</v>
      </c>
      <c r="B19" s="2383" t="s">
        <v>540</v>
      </c>
      <c r="C19" s="2383"/>
      <c r="D19" s="2383"/>
      <c r="E19" s="2383"/>
      <c r="F19" s="2383"/>
      <c r="G19" s="2383"/>
      <c r="H19" s="2384"/>
      <c r="I19" s="1567"/>
      <c r="J19" s="1566"/>
    </row>
    <row r="20" spans="1:10" ht="24" customHeight="1">
      <c r="A20" s="1565">
        <v>21</v>
      </c>
      <c r="B20" s="2099" t="s">
        <v>665</v>
      </c>
      <c r="C20" s="2099"/>
      <c r="D20" s="2099"/>
      <c r="E20" s="2099"/>
      <c r="F20" s="2099"/>
      <c r="G20" s="2099"/>
      <c r="H20" s="2100"/>
      <c r="I20" s="1564"/>
      <c r="J20" s="1563"/>
    </row>
    <row r="21" spans="1:10" ht="24" customHeight="1">
      <c r="A21" s="1565">
        <v>22</v>
      </c>
      <c r="B21" s="2099" t="s">
        <v>664</v>
      </c>
      <c r="C21" s="2099"/>
      <c r="D21" s="2099"/>
      <c r="E21" s="2099"/>
      <c r="F21" s="2099"/>
      <c r="G21" s="2099"/>
      <c r="H21" s="2100"/>
      <c r="I21" s="1564"/>
      <c r="J21" s="1563"/>
    </row>
    <row r="22" spans="1:10" ht="1" customHeight="1"/>
    <row r="23" spans="1:10" ht="11.5" customHeight="1">
      <c r="A23" s="1470" t="s">
        <v>537</v>
      </c>
    </row>
    <row r="24" spans="1:10" ht="11.5" customHeight="1">
      <c r="A24" s="1562" t="s">
        <v>663</v>
      </c>
    </row>
    <row r="25" spans="1:10" ht="10" customHeight="1">
      <c r="A25" s="1560" t="s">
        <v>662</v>
      </c>
    </row>
    <row r="26" spans="1:10" ht="10" customHeight="1">
      <c r="A26" s="1560" t="s">
        <v>661</v>
      </c>
    </row>
    <row r="27" spans="1:10" ht="1" customHeight="1"/>
    <row r="28" spans="1:10" ht="9.25" customHeight="1">
      <c r="A28" s="1561" t="s">
        <v>660</v>
      </c>
    </row>
    <row r="29" spans="1:10" ht="9.25" customHeight="1">
      <c r="A29" s="1561" t="s">
        <v>659</v>
      </c>
    </row>
    <row r="30" spans="1:10" ht="10" customHeight="1">
      <c r="A30" s="1560" t="s">
        <v>658</v>
      </c>
    </row>
    <row r="31" spans="1:10" ht="1" customHeight="1"/>
    <row r="32" spans="1:10" ht="10" customHeight="1">
      <c r="A32" s="1560" t="s">
        <v>657</v>
      </c>
    </row>
    <row r="33" spans="1:1" ht="1" customHeight="1"/>
    <row r="34" spans="1:1" ht="1" customHeight="1"/>
    <row r="35" spans="1:1" ht="14.25" customHeight="1">
      <c r="A35" s="1470" t="s">
        <v>526</v>
      </c>
    </row>
  </sheetData>
  <mergeCells count="21">
    <mergeCell ref="A2:A4"/>
    <mergeCell ref="B2:H4"/>
    <mergeCell ref="A5:H9"/>
    <mergeCell ref="B10:H10"/>
    <mergeCell ref="B11:H11"/>
    <mergeCell ref="B18:H18"/>
    <mergeCell ref="B19:H19"/>
    <mergeCell ref="B20:H20"/>
    <mergeCell ref="B21:H21"/>
    <mergeCell ref="C16:C17"/>
    <mergeCell ref="D16:D17"/>
    <mergeCell ref="E16:E17"/>
    <mergeCell ref="F16:F17"/>
    <mergeCell ref="G16:G17"/>
    <mergeCell ref="B12:H12"/>
    <mergeCell ref="A13:A14"/>
    <mergeCell ref="B13:H14"/>
    <mergeCell ref="B15:H15"/>
    <mergeCell ref="A16:A17"/>
    <mergeCell ref="B16:B17"/>
    <mergeCell ref="H16:H17"/>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AR119"/>
  <sheetViews>
    <sheetView showGridLines="0" zoomScale="50" zoomScaleNormal="75" workbookViewId="0">
      <selection activeCell="N5" sqref="N5:P5"/>
    </sheetView>
  </sheetViews>
  <sheetFormatPr baseColWidth="10" defaultRowHeight="36" customHeight="1"/>
  <cols>
    <col min="1" max="1" width="10.83203125" style="242"/>
    <col min="2" max="2" width="16.83203125" style="242" customWidth="1"/>
    <col min="3" max="3" width="14.33203125" style="242" customWidth="1"/>
    <col min="4" max="4" width="17" style="242" customWidth="1"/>
    <col min="5" max="9" width="16.83203125" style="242" customWidth="1"/>
    <col min="10" max="10" width="16.83203125" style="1091" customWidth="1"/>
    <col min="11" max="15" width="16.83203125" style="242" customWidth="1"/>
    <col min="16" max="17" width="7.5" style="242" customWidth="1"/>
    <col min="18" max="19" width="16.83203125" style="242" customWidth="1"/>
    <col min="20" max="20" width="10.83203125" style="242" customWidth="1"/>
    <col min="21" max="21" width="2.83203125" style="242" customWidth="1"/>
    <col min="22" max="22" width="16.1640625" style="1084" customWidth="1"/>
    <col min="23" max="23" width="12.33203125" style="242" customWidth="1"/>
    <col min="24" max="24" width="32.83203125" style="242" customWidth="1"/>
    <col min="25" max="25" width="10.83203125" style="242"/>
    <col min="26" max="30" width="15.83203125" style="242" customWidth="1"/>
    <col min="31" max="31" width="2" style="242" customWidth="1"/>
    <col min="32" max="35" width="15.83203125" style="242" customWidth="1"/>
    <col min="36" max="36" width="15.83203125" style="1083" customWidth="1"/>
    <col min="37" max="37" width="19.6640625" style="242" customWidth="1"/>
    <col min="38" max="38" width="16.6640625" style="242" customWidth="1"/>
    <col min="39" max="39" width="19.83203125" style="242" customWidth="1"/>
    <col min="40" max="40" width="20" style="242" customWidth="1"/>
    <col min="41" max="43" width="10.83203125" style="242" customWidth="1"/>
    <col min="44" max="16384" width="10.83203125" style="242"/>
  </cols>
  <sheetData>
    <row r="2" spans="3:33" ht="36" customHeight="1" thickBot="1">
      <c r="G2" s="1083"/>
      <c r="J2" s="242"/>
    </row>
    <row r="3" spans="3:33" ht="54" customHeight="1" thickBot="1">
      <c r="C3" s="1085"/>
      <c r="D3" s="1086"/>
      <c r="E3" s="1153" t="s">
        <v>287</v>
      </c>
      <c r="F3" s="1154" t="s">
        <v>288</v>
      </c>
      <c r="G3" s="1154" t="s">
        <v>289</v>
      </c>
      <c r="H3" s="1154" t="s">
        <v>290</v>
      </c>
      <c r="I3" s="1154" t="s">
        <v>291</v>
      </c>
      <c r="J3" s="1159" t="s">
        <v>30</v>
      </c>
      <c r="K3" s="1087"/>
      <c r="L3" s="2452" t="s">
        <v>94</v>
      </c>
      <c r="M3" s="2453"/>
      <c r="N3" s="2453"/>
      <c r="O3" s="2454"/>
      <c r="P3" s="2455"/>
      <c r="Q3" s="1205"/>
      <c r="R3" s="1087"/>
      <c r="S3" s="1087"/>
      <c r="T3" s="1133"/>
    </row>
    <row r="4" spans="3:33" ht="36" customHeight="1">
      <c r="C4" s="2448" t="s">
        <v>110</v>
      </c>
      <c r="D4" s="2449"/>
      <c r="E4" s="1194">
        <v>2000</v>
      </c>
      <c r="F4" s="1173"/>
      <c r="G4" s="1173"/>
      <c r="H4" s="1173"/>
      <c r="I4" s="1235"/>
      <c r="J4" s="1230">
        <f>E4+F4+G4+H4+I4</f>
        <v>2000</v>
      </c>
      <c r="K4" s="1087"/>
      <c r="L4" s="2461" t="s">
        <v>306</v>
      </c>
      <c r="M4" s="2462"/>
      <c r="N4" s="2465"/>
      <c r="O4" s="2466"/>
      <c r="P4" s="2467"/>
      <c r="Q4" s="1206"/>
      <c r="R4" s="1140"/>
      <c r="S4" s="1087"/>
    </row>
    <row r="5" spans="3:33" ht="36" customHeight="1">
      <c r="C5" s="2446" t="s">
        <v>292</v>
      </c>
      <c r="D5" s="2447"/>
      <c r="E5" s="1195"/>
      <c r="F5" s="225"/>
      <c r="G5" s="225"/>
      <c r="H5" s="225"/>
      <c r="I5" s="1223"/>
      <c r="J5" s="1231"/>
      <c r="K5" s="1087"/>
      <c r="L5" s="2481" t="s">
        <v>307</v>
      </c>
      <c r="M5" s="2482"/>
      <c r="N5" s="2483"/>
      <c r="O5" s="2484"/>
      <c r="P5" s="2485"/>
      <c r="Q5" s="1206"/>
      <c r="R5" s="1087"/>
      <c r="S5" s="1087"/>
    </row>
    <row r="6" spans="3:33" ht="36" customHeight="1" thickBot="1">
      <c r="C6" s="2446" t="s">
        <v>9</v>
      </c>
      <c r="D6" s="2447"/>
      <c r="E6" s="1196"/>
      <c r="F6" s="224"/>
      <c r="G6" s="224"/>
      <c r="H6" s="224"/>
      <c r="I6" s="1224"/>
      <c r="J6" s="1231">
        <f>E6+F6+G6+H6+I6</f>
        <v>0</v>
      </c>
      <c r="K6" s="1087"/>
      <c r="L6" s="2476" t="s">
        <v>308</v>
      </c>
      <c r="M6" s="2477"/>
      <c r="N6" s="2478">
        <f>N4+N5</f>
        <v>0</v>
      </c>
      <c r="O6" s="2479"/>
      <c r="P6" s="2480"/>
      <c r="Q6" s="1088"/>
      <c r="R6" s="1087"/>
      <c r="S6" s="1087"/>
    </row>
    <row r="7" spans="3:33" ht="36" customHeight="1">
      <c r="C7" s="2450" t="s">
        <v>8</v>
      </c>
      <c r="D7" s="2451"/>
      <c r="E7" s="1196">
        <v>400</v>
      </c>
      <c r="F7" s="224"/>
      <c r="G7" s="224"/>
      <c r="H7" s="224"/>
      <c r="I7" s="1224"/>
      <c r="J7" s="1231">
        <f>E7+F7+G7+H7+I7</f>
        <v>400</v>
      </c>
      <c r="K7" s="1087"/>
      <c r="L7" s="2463" t="s">
        <v>315</v>
      </c>
      <c r="M7" s="2464"/>
      <c r="N7" s="2468"/>
      <c r="O7" s="2469"/>
      <c r="P7" s="2470"/>
      <c r="Q7" s="1206"/>
      <c r="R7" s="1087"/>
      <c r="S7" s="1087"/>
    </row>
    <row r="8" spans="3:33" ht="36" customHeight="1" thickBot="1">
      <c r="C8" s="2450" t="s">
        <v>293</v>
      </c>
      <c r="D8" s="2451"/>
      <c r="E8" s="1196"/>
      <c r="F8" s="224"/>
      <c r="G8" s="224"/>
      <c r="H8" s="224"/>
      <c r="I8" s="1224"/>
      <c r="J8" s="1231">
        <f>E8+F8+G8+H8+I8</f>
        <v>0</v>
      </c>
      <c r="K8" s="1087"/>
      <c r="L8" s="2459" t="s">
        <v>316</v>
      </c>
      <c r="M8" s="2460"/>
      <c r="N8" s="2456">
        <v>20000</v>
      </c>
      <c r="O8" s="2457"/>
      <c r="P8" s="2458"/>
      <c r="Q8" s="1206"/>
      <c r="R8" s="1087"/>
      <c r="S8" s="1087"/>
    </row>
    <row r="9" spans="3:33" ht="36" customHeight="1" thickBot="1">
      <c r="C9" s="2446" t="s">
        <v>116</v>
      </c>
      <c r="D9" s="2447"/>
      <c r="E9" s="1197">
        <f>IF(E6-E7&gt;0,E6-E7,0)</f>
        <v>0</v>
      </c>
      <c r="F9" s="228">
        <f t="shared" ref="F9:I9" si="0">IF(F6-F7&gt;0,F6-F7,0)</f>
        <v>0</v>
      </c>
      <c r="G9" s="228">
        <f t="shared" si="0"/>
        <v>0</v>
      </c>
      <c r="H9" s="228">
        <f t="shared" si="0"/>
        <v>0</v>
      </c>
      <c r="I9" s="1225">
        <f t="shared" si="0"/>
        <v>0</v>
      </c>
      <c r="J9" s="1231">
        <f>E9+F9+G9+H9+I9</f>
        <v>0</v>
      </c>
      <c r="K9" s="1087"/>
      <c r="L9" s="2471" t="s">
        <v>30</v>
      </c>
      <c r="M9" s="2472"/>
      <c r="N9" s="2473">
        <f>N6+N8</f>
        <v>20000</v>
      </c>
      <c r="O9" s="2474"/>
      <c r="P9" s="2475"/>
      <c r="Q9" s="1088"/>
      <c r="R9" s="1087"/>
      <c r="S9" s="1087"/>
    </row>
    <row r="10" spans="3:33" ht="36" customHeight="1">
      <c r="C10" s="2446" t="s">
        <v>295</v>
      </c>
      <c r="D10" s="2447"/>
      <c r="E10" s="1198"/>
      <c r="F10" s="1146"/>
      <c r="G10" s="1146"/>
      <c r="H10" s="1146"/>
      <c r="I10" s="1226"/>
      <c r="J10" s="1231"/>
      <c r="K10" s="1087"/>
      <c r="L10" s="1090"/>
      <c r="M10" s="1087"/>
      <c r="N10" s="1088"/>
      <c r="O10" s="1088"/>
      <c r="P10" s="1087"/>
      <c r="Q10" s="1087"/>
      <c r="R10" s="1087"/>
      <c r="S10" s="1087"/>
    </row>
    <row r="11" spans="3:33" ht="36" customHeight="1">
      <c r="C11" s="1174" t="s">
        <v>298</v>
      </c>
      <c r="D11" s="1193"/>
      <c r="E11" s="1199"/>
      <c r="F11" s="1147"/>
      <c r="G11" s="1147"/>
      <c r="H11" s="1147"/>
      <c r="I11" s="1227"/>
      <c r="J11" s="1231"/>
      <c r="K11" s="1087"/>
      <c r="L11" s="1090"/>
      <c r="M11" s="1087"/>
      <c r="N11" s="1088"/>
      <c r="O11" s="1088"/>
      <c r="P11" s="1087"/>
      <c r="Q11" s="1087"/>
      <c r="R11" s="1087"/>
      <c r="S11" s="1144" t="s">
        <v>302</v>
      </c>
    </row>
    <row r="12" spans="3:33" ht="36" customHeight="1">
      <c r="C12" s="1174" t="s">
        <v>299</v>
      </c>
      <c r="D12" s="1193"/>
      <c r="E12" s="1200">
        <f>E19/$O$50</f>
        <v>1</v>
      </c>
      <c r="F12" s="1143">
        <f>F19/$O$50</f>
        <v>0</v>
      </c>
      <c r="G12" s="1143">
        <f>G19/$O$50</f>
        <v>0</v>
      </c>
      <c r="H12" s="1143">
        <f>H19/$O$50</f>
        <v>0</v>
      </c>
      <c r="I12" s="1228">
        <f>I19/$O$50</f>
        <v>0</v>
      </c>
      <c r="J12" s="1232">
        <f>E12+F12+G12+H12+I12</f>
        <v>1</v>
      </c>
      <c r="K12" s="1087"/>
      <c r="L12" s="1090"/>
      <c r="M12" s="1087"/>
      <c r="N12" s="1088"/>
      <c r="O12" s="1088"/>
      <c r="P12" s="1087"/>
      <c r="Q12" s="1087"/>
      <c r="R12" s="1087"/>
      <c r="S12" s="2415" t="s">
        <v>332</v>
      </c>
      <c r="T12" s="2415"/>
      <c r="U12" s="2415"/>
      <c r="V12" s="2415"/>
      <c r="W12" s="2415"/>
    </row>
    <row r="13" spans="3:33" ht="36" customHeight="1">
      <c r="C13" s="1174" t="s">
        <v>300</v>
      </c>
      <c r="D13" s="1193"/>
      <c r="E13" s="1197">
        <f>E33</f>
        <v>0</v>
      </c>
      <c r="F13" s="228">
        <f t="shared" ref="F13:I13" si="1">F33</f>
        <v>0</v>
      </c>
      <c r="G13" s="228">
        <f t="shared" si="1"/>
        <v>0</v>
      </c>
      <c r="H13" s="228">
        <f t="shared" si="1"/>
        <v>0</v>
      </c>
      <c r="I13" s="1225">
        <f t="shared" si="1"/>
        <v>0</v>
      </c>
      <c r="J13" s="1231">
        <f>E13+F13+G13+H13+I13</f>
        <v>0</v>
      </c>
      <c r="K13" s="1087"/>
      <c r="L13" s="1090"/>
      <c r="M13" s="1087"/>
      <c r="N13" s="1088"/>
      <c r="O13" s="1088"/>
      <c r="P13" s="1087"/>
      <c r="Q13" s="1087"/>
      <c r="R13" s="1087"/>
      <c r="S13" s="2415"/>
      <c r="T13" s="2415"/>
      <c r="U13" s="2415"/>
      <c r="V13" s="2415"/>
      <c r="W13" s="2415"/>
      <c r="AD13" s="1095"/>
      <c r="AE13" s="1095"/>
      <c r="AF13" s="1095"/>
      <c r="AG13" s="1095"/>
    </row>
    <row r="14" spans="3:33" ht="36" customHeight="1">
      <c r="C14" s="1174" t="s">
        <v>321</v>
      </c>
      <c r="D14" s="1193"/>
      <c r="E14" s="1197">
        <f>E35</f>
        <v>0</v>
      </c>
      <c r="F14" s="228">
        <f>F35</f>
        <v>0</v>
      </c>
      <c r="G14" s="228">
        <f>G35</f>
        <v>0</v>
      </c>
      <c r="H14" s="228">
        <f>H35</f>
        <v>0</v>
      </c>
      <c r="I14" s="1225">
        <f>I35</f>
        <v>0</v>
      </c>
      <c r="J14" s="1231">
        <f>IF(I14&gt;0,I14,IF(H14&lt;0,H14,IF(G14&gt;0,G14,IF(F14&gt;0,F14,IF(E14&gt;0,E14,0)))))</f>
        <v>0</v>
      </c>
      <c r="K14" s="1087"/>
      <c r="L14" s="1090"/>
      <c r="M14" s="1087"/>
      <c r="N14" s="1088"/>
      <c r="O14" s="1088"/>
      <c r="P14" s="1087"/>
      <c r="Q14" s="1087"/>
      <c r="R14" s="1087"/>
      <c r="S14" s="2415"/>
      <c r="T14" s="2415"/>
      <c r="U14" s="2415"/>
      <c r="V14" s="2415"/>
      <c r="W14" s="2415"/>
      <c r="AD14" s="1095"/>
      <c r="AE14" s="1095"/>
      <c r="AF14" s="1095"/>
      <c r="AG14" s="1095"/>
    </row>
    <row r="15" spans="3:33" ht="36" customHeight="1">
      <c r="C15" s="2446" t="s">
        <v>311</v>
      </c>
      <c r="D15" s="2447"/>
      <c r="E15" s="1197">
        <f>E30</f>
        <v>0</v>
      </c>
      <c r="F15" s="228">
        <f>F30</f>
        <v>0</v>
      </c>
      <c r="G15" s="228">
        <f>G30</f>
        <v>0</v>
      </c>
      <c r="H15" s="228">
        <f>H30</f>
        <v>0</v>
      </c>
      <c r="I15" s="1225">
        <f>I30</f>
        <v>0</v>
      </c>
      <c r="J15" s="1231"/>
      <c r="K15" s="1087"/>
      <c r="L15" s="1102" t="s">
        <v>239</v>
      </c>
      <c r="M15" s="2404" t="s">
        <v>235</v>
      </c>
      <c r="N15" s="2404"/>
      <c r="O15" s="2404"/>
      <c r="P15" s="2404"/>
      <c r="Q15" s="1160"/>
      <c r="R15" s="1087"/>
      <c r="S15" s="1087"/>
      <c r="AD15" s="1157"/>
      <c r="AE15" s="1157"/>
      <c r="AF15" s="1157"/>
      <c r="AG15" s="1157"/>
    </row>
    <row r="16" spans="3:33" ht="36" customHeight="1">
      <c r="C16" s="1174" t="s">
        <v>331</v>
      </c>
      <c r="D16" s="1193"/>
      <c r="E16" s="1197">
        <f t="shared" ref="E16:I17" si="2">E36</f>
        <v>2000</v>
      </c>
      <c r="F16" s="228">
        <f t="shared" si="2"/>
        <v>0</v>
      </c>
      <c r="G16" s="228">
        <f t="shared" si="2"/>
        <v>0</v>
      </c>
      <c r="H16" s="228">
        <f t="shared" si="2"/>
        <v>0</v>
      </c>
      <c r="I16" s="1225">
        <f t="shared" si="2"/>
        <v>0</v>
      </c>
      <c r="J16" s="1231">
        <f>E16+F16+G16+H16+I16</f>
        <v>2000</v>
      </c>
      <c r="K16" s="1151"/>
      <c r="L16" s="1102"/>
      <c r="M16" s="2404"/>
      <c r="N16" s="2404"/>
      <c r="O16" s="2404"/>
      <c r="P16" s="2404"/>
      <c r="Q16" s="1160"/>
      <c r="R16" s="1087"/>
      <c r="S16" s="1087"/>
      <c r="AD16" s="1095"/>
      <c r="AE16" s="1095"/>
      <c r="AF16" s="1095"/>
      <c r="AG16" s="1095"/>
    </row>
    <row r="17" spans="3:33" ht="36" customHeight="1" thickBot="1">
      <c r="C17" s="1175" t="s">
        <v>322</v>
      </c>
      <c r="D17" s="1204"/>
      <c r="E17" s="1201">
        <f t="shared" si="2"/>
        <v>18000</v>
      </c>
      <c r="F17" s="1202">
        <f t="shared" si="2"/>
        <v>0</v>
      </c>
      <c r="G17" s="1202">
        <f t="shared" si="2"/>
        <v>0</v>
      </c>
      <c r="H17" s="1202">
        <f t="shared" si="2"/>
        <v>0</v>
      </c>
      <c r="I17" s="1229">
        <f t="shared" si="2"/>
        <v>0</v>
      </c>
      <c r="J17" s="1233"/>
      <c r="K17" s="1151"/>
      <c r="M17" s="2404"/>
      <c r="N17" s="2404"/>
      <c r="O17" s="2404"/>
      <c r="P17" s="2404"/>
      <c r="Q17" s="1160"/>
      <c r="R17" s="1087"/>
      <c r="S17" s="1087"/>
      <c r="AD17" s="1157"/>
      <c r="AE17" s="1157"/>
      <c r="AF17" s="1157"/>
      <c r="AG17" s="1157"/>
    </row>
    <row r="18" spans="3:33" ht="53" customHeight="1">
      <c r="K18" s="1151"/>
      <c r="L18" s="1090"/>
      <c r="M18" s="1087"/>
      <c r="N18" s="1088"/>
      <c r="O18" s="1088"/>
      <c r="P18" s="1087"/>
      <c r="Q18" s="1087"/>
      <c r="R18" s="1087"/>
      <c r="S18" s="1087"/>
      <c r="AD18" s="1152"/>
      <c r="AE18" s="1152"/>
      <c r="AF18" s="1152"/>
      <c r="AG18" s="1152"/>
    </row>
    <row r="19" spans="3:33" ht="36" hidden="1" customHeight="1">
      <c r="C19" s="1181"/>
      <c r="D19" s="1182" t="s">
        <v>313</v>
      </c>
      <c r="E19" s="1180">
        <f>IF(E4-E5+E6-E8&gt;0,E4-E5+E6-E8,0)</f>
        <v>2000</v>
      </c>
      <c r="F19" s="1180">
        <f t="shared" ref="F19:I19" si="3">IF(F4-F5+F6-F8&gt;0,F4-F5+F6-F8,0)</f>
        <v>0</v>
      </c>
      <c r="G19" s="1180">
        <f t="shared" si="3"/>
        <v>0</v>
      </c>
      <c r="H19" s="1180">
        <f t="shared" si="3"/>
        <v>0</v>
      </c>
      <c r="I19" s="1180">
        <f t="shared" si="3"/>
        <v>0</v>
      </c>
      <c r="J19" s="1180">
        <f>E19+F19+G19+H19+I19</f>
        <v>2000</v>
      </c>
      <c r="K19" s="1151"/>
      <c r="L19" s="1090"/>
      <c r="M19" s="1087"/>
      <c r="N19" s="1088"/>
      <c r="O19" s="1088"/>
      <c r="P19" s="1087"/>
      <c r="Q19" s="1087"/>
      <c r="R19" s="1087"/>
      <c r="S19" s="1087"/>
      <c r="AD19" s="1157"/>
      <c r="AE19" s="1157"/>
      <c r="AF19" s="1157"/>
      <c r="AG19" s="1157"/>
    </row>
    <row r="20" spans="3:33" ht="36" hidden="1" customHeight="1">
      <c r="C20" s="1178"/>
      <c r="D20" s="1177" t="s">
        <v>317</v>
      </c>
      <c r="E20" s="1179">
        <f>N6</f>
        <v>0</v>
      </c>
      <c r="F20" s="1179">
        <f>E20</f>
        <v>0</v>
      </c>
      <c r="G20" s="1179">
        <f t="shared" ref="G20:I20" si="4">F20</f>
        <v>0</v>
      </c>
      <c r="H20" s="1179">
        <f t="shared" si="4"/>
        <v>0</v>
      </c>
      <c r="I20" s="1179">
        <f t="shared" si="4"/>
        <v>0</v>
      </c>
      <c r="J20" s="1176">
        <f>IF(I20&gt;J19,I20,0)</f>
        <v>0</v>
      </c>
      <c r="K20" s="1151"/>
      <c r="L20" s="1090"/>
      <c r="M20" s="1087"/>
      <c r="N20" s="1088"/>
      <c r="O20" s="1088"/>
      <c r="P20" s="1087"/>
      <c r="Q20" s="1087"/>
      <c r="R20" s="1087"/>
      <c r="S20" s="1087"/>
      <c r="AD20" s="1157"/>
      <c r="AE20" s="1157"/>
      <c r="AF20" s="1157"/>
      <c r="AG20" s="1157"/>
    </row>
    <row r="21" spans="3:33" ht="36" hidden="1" customHeight="1">
      <c r="C21" s="1178"/>
      <c r="D21" s="1176" t="s">
        <v>323</v>
      </c>
      <c r="E21" s="1179">
        <f>IF(E19&gt;0,E20*E12,0)</f>
        <v>0</v>
      </c>
      <c r="F21" s="1179">
        <f t="shared" ref="F21:I21" si="5">IF(F19&gt;0,F20*F12,0)</f>
        <v>0</v>
      </c>
      <c r="G21" s="1179">
        <f t="shared" si="5"/>
        <v>0</v>
      </c>
      <c r="H21" s="1179">
        <f t="shared" si="5"/>
        <v>0</v>
      </c>
      <c r="I21" s="1179">
        <f t="shared" si="5"/>
        <v>0</v>
      </c>
      <c r="J21" s="1176"/>
      <c r="K21" s="1151"/>
      <c r="L21" s="1090"/>
      <c r="M21" s="1087"/>
      <c r="N21" s="1088"/>
      <c r="O21" s="1088"/>
      <c r="P21" s="1087"/>
      <c r="Q21" s="1087"/>
      <c r="R21" s="1087"/>
      <c r="S21" s="1087"/>
      <c r="AD21" s="1157"/>
      <c r="AE21" s="1157"/>
      <c r="AF21" s="1157"/>
      <c r="AG21" s="1157"/>
    </row>
    <row r="22" spans="3:33" ht="36" hidden="1" customHeight="1">
      <c r="C22" s="1178"/>
      <c r="D22" s="1176" t="s">
        <v>319</v>
      </c>
      <c r="E22" s="1176">
        <f>IF(E11&gt;0,E11/12*E20,0)</f>
        <v>0</v>
      </c>
      <c r="F22" s="1176">
        <f>IF(F19&gt;0,IF(F11&gt;0,F11/12*F20-E33,IF($E$11&gt;0,E35,0)),0)</f>
        <v>0</v>
      </c>
      <c r="G22" s="1176">
        <f>IF(G19&gt;0,IF(G11&gt;0,G11/12*G20-F33-E33,IF($E$11&gt;0,F34,0)),0)</f>
        <v>0</v>
      </c>
      <c r="H22" s="1176">
        <f>IF(H19&gt;0,IF(H11&gt;0,H11/12*H20-G33-F33-E33,IF($E$11&gt;0,G34,0)),0)</f>
        <v>0</v>
      </c>
      <c r="I22" s="1176">
        <f>IF(I19&gt;0,IF(I11&gt;0,I11/12*I20-H33-G33-F33-E33,IF($E$11&gt;0,H34,0)),0)</f>
        <v>0</v>
      </c>
      <c r="J22" s="1176"/>
      <c r="K22" s="1151"/>
      <c r="L22" s="1090"/>
      <c r="M22" s="1087"/>
      <c r="N22" s="1088"/>
      <c r="O22" s="1088"/>
      <c r="P22" s="1087"/>
      <c r="Q22" s="1087"/>
      <c r="R22" s="1087"/>
      <c r="S22" s="1087"/>
      <c r="AD22" s="1160"/>
      <c r="AE22" s="1160"/>
      <c r="AF22" s="1160"/>
      <c r="AG22" s="1160"/>
    </row>
    <row r="23" spans="3:33" ht="36" hidden="1" customHeight="1">
      <c r="C23" s="1178"/>
      <c r="D23" s="1155" t="s">
        <v>333</v>
      </c>
      <c r="E23" s="1155">
        <f>IF(N6&lt;0,IF(E22=0,N6,E22),0)</f>
        <v>0</v>
      </c>
      <c r="F23" s="1155">
        <f>IF(E23&lt;0,E20-E23,0)</f>
        <v>0</v>
      </c>
      <c r="G23" s="1155">
        <f>IF(F23&lt;0,F20-F23-E23,0)</f>
        <v>0</v>
      </c>
      <c r="H23" s="1155">
        <f t="shared" ref="H23:I23" si="6">IF(G23&lt;0,G20-G23-F23,0)</f>
        <v>0</v>
      </c>
      <c r="I23" s="1155">
        <f t="shared" si="6"/>
        <v>0</v>
      </c>
      <c r="J23" s="1176"/>
      <c r="K23" s="1151"/>
      <c r="L23" s="1090"/>
      <c r="M23" s="1087"/>
      <c r="N23" s="1088"/>
      <c r="O23" s="1088"/>
      <c r="P23" s="1087"/>
      <c r="Q23" s="1087"/>
      <c r="R23" s="1087"/>
      <c r="S23" s="1087"/>
      <c r="AD23" s="1160"/>
      <c r="AE23" s="1160"/>
      <c r="AF23" s="1160"/>
      <c r="AG23" s="1160"/>
    </row>
    <row r="24" spans="3:33" ht="36" hidden="1" customHeight="1">
      <c r="C24" s="1178"/>
      <c r="D24" s="1155" t="s">
        <v>324</v>
      </c>
      <c r="E24" s="1155">
        <f>IF(E23&lt;0,E23,IF(E11&gt;0,E22,E21))</f>
        <v>0</v>
      </c>
      <c r="F24" s="1155">
        <f t="shared" ref="F24:I24" si="7">IF(F23&lt;0,F23,IF(F11&gt;0,F22,F21))</f>
        <v>0</v>
      </c>
      <c r="G24" s="1155">
        <f t="shared" si="7"/>
        <v>0</v>
      </c>
      <c r="H24" s="1155">
        <f t="shared" si="7"/>
        <v>0</v>
      </c>
      <c r="I24" s="1155">
        <f t="shared" si="7"/>
        <v>0</v>
      </c>
      <c r="J24" s="1176"/>
      <c r="K24" s="1151"/>
      <c r="L24" s="1090"/>
      <c r="M24" s="1087"/>
      <c r="N24" s="1088"/>
      <c r="O24" s="1088"/>
      <c r="P24" s="1087"/>
      <c r="Q24" s="1087"/>
      <c r="R24" s="1087"/>
      <c r="S24" s="1087"/>
      <c r="AD24" s="1160"/>
      <c r="AE24" s="1160"/>
      <c r="AF24" s="1160"/>
      <c r="AG24" s="1160"/>
    </row>
    <row r="25" spans="3:33" ht="36" hidden="1" customHeight="1">
      <c r="C25" s="1178"/>
      <c r="D25" s="1158" t="s">
        <v>326</v>
      </c>
      <c r="E25" s="1155">
        <f>IF(E19&gt;0,IF(E24&lt;0,E24,0),0)</f>
        <v>0</v>
      </c>
      <c r="F25" s="1155">
        <f t="shared" ref="F25:I25" si="8">IF(F19&gt;0,IF(F24&lt;0,F24,0),0)</f>
        <v>0</v>
      </c>
      <c r="G25" s="1155">
        <f t="shared" si="8"/>
        <v>0</v>
      </c>
      <c r="H25" s="1155">
        <f t="shared" si="8"/>
        <v>0</v>
      </c>
      <c r="I25" s="1155">
        <f t="shared" si="8"/>
        <v>0</v>
      </c>
      <c r="J25" s="1176"/>
      <c r="K25" s="1151"/>
      <c r="L25" s="1090"/>
      <c r="M25" s="1087"/>
      <c r="N25" s="1088"/>
      <c r="O25" s="1088"/>
      <c r="P25" s="1087"/>
      <c r="Q25" s="1087"/>
      <c r="R25" s="1087"/>
      <c r="S25" s="1087"/>
      <c r="AD25" s="1160"/>
      <c r="AE25" s="1160"/>
      <c r="AF25" s="1160"/>
      <c r="AG25" s="1160"/>
    </row>
    <row r="26" spans="3:33" ht="36" hidden="1" customHeight="1">
      <c r="C26" s="1188"/>
      <c r="D26" s="1155" t="s">
        <v>334</v>
      </c>
      <c r="E26" s="1155">
        <f>IF(E19&gt;0,IF(E24&gt;0,E24,0),0)</f>
        <v>0</v>
      </c>
      <c r="F26" s="1155">
        <f t="shared" ref="F26:I26" si="9">IF(F19&gt;0,IF(F24&gt;0,F24,0),0)</f>
        <v>0</v>
      </c>
      <c r="G26" s="1155">
        <f t="shared" si="9"/>
        <v>0</v>
      </c>
      <c r="H26" s="1155">
        <f t="shared" si="9"/>
        <v>0</v>
      </c>
      <c r="I26" s="1155">
        <f t="shared" si="9"/>
        <v>0</v>
      </c>
      <c r="J26" s="1176"/>
      <c r="K26" s="1151"/>
      <c r="L26" s="1090"/>
      <c r="M26" s="1087"/>
      <c r="N26" s="1088"/>
      <c r="O26" s="1088"/>
      <c r="P26" s="1087"/>
      <c r="Q26" s="1087"/>
      <c r="R26" s="1087"/>
      <c r="S26" s="1087"/>
      <c r="AD26" s="1157"/>
      <c r="AE26" s="1157"/>
      <c r="AF26" s="1157"/>
      <c r="AG26" s="1157"/>
    </row>
    <row r="27" spans="3:33" ht="36" hidden="1" customHeight="1">
      <c r="C27" s="1177"/>
      <c r="D27" s="1178" t="s">
        <v>318</v>
      </c>
      <c r="E27" s="1155">
        <f>N8</f>
        <v>20000</v>
      </c>
      <c r="F27" s="1155">
        <f>IF(F19=0,0,E37)</f>
        <v>0</v>
      </c>
      <c r="G27" s="1155">
        <f>IF(G19=0,0,F37)</f>
        <v>0</v>
      </c>
      <c r="H27" s="1155">
        <f>IF(H19=0,0,G37)</f>
        <v>0</v>
      </c>
      <c r="I27" s="1155">
        <f>IF(I19=0,0,H37)</f>
        <v>0</v>
      </c>
      <c r="J27" s="1176"/>
      <c r="K27" s="1151"/>
      <c r="L27" s="1090"/>
      <c r="M27" s="1087"/>
      <c r="N27" s="1088"/>
      <c r="O27" s="1088"/>
      <c r="P27" s="1087"/>
      <c r="Q27" s="1087"/>
      <c r="R27" s="1087"/>
      <c r="S27" s="1087"/>
      <c r="AD27" s="1157"/>
      <c r="AE27" s="1157"/>
      <c r="AF27" s="1157"/>
      <c r="AG27" s="1157"/>
    </row>
    <row r="28" spans="3:33" ht="36" hidden="1" customHeight="1">
      <c r="C28" s="1177"/>
      <c r="D28" s="1158" t="s">
        <v>335</v>
      </c>
      <c r="E28" s="1155">
        <f>IF(E27&gt;0,E27,0)</f>
        <v>20000</v>
      </c>
      <c r="F28" s="1155">
        <f t="shared" ref="F28:I28" si="10">IF(F27&gt;0,F27,0)</f>
        <v>0</v>
      </c>
      <c r="G28" s="1155">
        <f t="shared" si="10"/>
        <v>0</v>
      </c>
      <c r="H28" s="1155">
        <f t="shared" si="10"/>
        <v>0</v>
      </c>
      <c r="I28" s="1155">
        <f t="shared" si="10"/>
        <v>0</v>
      </c>
      <c r="J28" s="1176"/>
      <c r="K28" s="1151"/>
      <c r="L28" s="1090"/>
      <c r="M28" s="1087"/>
      <c r="N28" s="1088"/>
      <c r="O28" s="1088"/>
      <c r="P28" s="1087"/>
      <c r="Q28" s="1087"/>
      <c r="R28" s="1087"/>
      <c r="S28" s="1087"/>
      <c r="AD28" s="1157"/>
      <c r="AE28" s="1157"/>
      <c r="AF28" s="1157"/>
      <c r="AG28" s="1157"/>
    </row>
    <row r="29" spans="3:33" ht="36" hidden="1" customHeight="1">
      <c r="C29" s="1177"/>
      <c r="D29" s="1158"/>
      <c r="E29" s="1158"/>
      <c r="F29" s="1158"/>
      <c r="G29" s="1158"/>
      <c r="H29" s="1158"/>
      <c r="I29" s="1158"/>
      <c r="J29" s="1155"/>
      <c r="K29" s="1151"/>
      <c r="L29" s="1090"/>
      <c r="M29" s="1087"/>
      <c r="N29" s="1088"/>
      <c r="O29" s="1222">
        <f>IF($N$9&lt;$O$50,IF(E22=0,IF($N$6&lt;0,N6,E21),E22),E21)</f>
        <v>0</v>
      </c>
      <c r="P29" s="1144">
        <f>IF($O$50&lt;$N$9,F21,IF(F22=0,F21,F22))</f>
        <v>0</v>
      </c>
      <c r="Q29" s="1087"/>
      <c r="R29" s="1087"/>
      <c r="S29" s="1087"/>
      <c r="AD29" s="1157"/>
      <c r="AE29" s="1157"/>
      <c r="AF29" s="1157"/>
      <c r="AG29" s="1157"/>
    </row>
    <row r="30" spans="3:33" ht="36" hidden="1" customHeight="1">
      <c r="C30" s="1178"/>
      <c r="D30" s="1158" t="s">
        <v>310</v>
      </c>
      <c r="E30" s="1191">
        <f>IF(E25&lt;0,E25,0)</f>
        <v>0</v>
      </c>
      <c r="F30" s="1191">
        <f t="shared" ref="F30:I30" si="11">IF(F25&lt;0,F25,0)</f>
        <v>0</v>
      </c>
      <c r="G30" s="1191">
        <f t="shared" si="11"/>
        <v>0</v>
      </c>
      <c r="H30" s="1191">
        <f t="shared" si="11"/>
        <v>0</v>
      </c>
      <c r="I30" s="1191">
        <f t="shared" si="11"/>
        <v>0</v>
      </c>
      <c r="J30" s="1155"/>
      <c r="K30" s="1151"/>
      <c r="L30" s="1090"/>
      <c r="M30" s="1087"/>
      <c r="N30" s="1088"/>
      <c r="O30" s="1088"/>
      <c r="P30" s="1087"/>
      <c r="Q30" s="1087"/>
      <c r="R30" s="1087"/>
      <c r="S30" s="1087"/>
      <c r="AD30" s="1157"/>
      <c r="AE30" s="1157"/>
      <c r="AF30" s="1157"/>
      <c r="AG30" s="1157"/>
    </row>
    <row r="31" spans="3:33" ht="36" hidden="1" customHeight="1">
      <c r="C31" s="1178"/>
      <c r="D31" s="1178" t="s">
        <v>312</v>
      </c>
      <c r="E31" s="1156">
        <f>IF(E19&gt;0,E26+E28+E25,0)</f>
        <v>20000</v>
      </c>
      <c r="F31" s="1156">
        <f t="shared" ref="F31:I31" si="12">F26+F28+F25</f>
        <v>0</v>
      </c>
      <c r="G31" s="1156">
        <f t="shared" si="12"/>
        <v>0</v>
      </c>
      <c r="H31" s="1156">
        <f t="shared" si="12"/>
        <v>0</v>
      </c>
      <c r="I31" s="1156">
        <f t="shared" si="12"/>
        <v>0</v>
      </c>
      <c r="J31" s="1155"/>
      <c r="K31" s="1151"/>
      <c r="L31" s="1090"/>
      <c r="M31" s="1087"/>
      <c r="N31" s="1088"/>
      <c r="O31" s="1088"/>
      <c r="P31" s="1087"/>
      <c r="Q31" s="1087"/>
      <c r="R31" s="1087"/>
      <c r="S31" s="1087"/>
      <c r="AD31" s="1157"/>
      <c r="AE31" s="1157"/>
      <c r="AF31" s="1157"/>
      <c r="AG31" s="1157"/>
    </row>
    <row r="32" spans="3:33" ht="36" hidden="1" customHeight="1">
      <c r="C32" s="1178"/>
      <c r="D32" s="1178" t="s">
        <v>309</v>
      </c>
      <c r="E32" s="1155">
        <f>IF(E31&gt;0,IF(E31&gt;E19,E19,E31),0)</f>
        <v>2000</v>
      </c>
      <c r="F32" s="1155">
        <f>IF(F31&gt;0,IF(F31&gt;F19,F19,F31),0)</f>
        <v>0</v>
      </c>
      <c r="G32" s="1155">
        <f>IF(G31&gt;0,IF(G31&gt;G19,G19,G31),0)</f>
        <v>0</v>
      </c>
      <c r="H32" s="1155">
        <f>IF(H31&gt;0,IF(H31&gt;H19,H19,H31),0)</f>
        <v>0</v>
      </c>
      <c r="I32" s="1155">
        <f>IF(I31&gt;0,IF(I31&gt;I19,I19,I31),0)</f>
        <v>0</v>
      </c>
      <c r="J32" s="1155"/>
      <c r="K32" s="1151"/>
      <c r="L32" s="1090"/>
      <c r="M32" s="1087"/>
      <c r="N32" s="1088"/>
      <c r="O32" s="1088"/>
      <c r="P32" s="1087"/>
      <c r="Q32" s="1087"/>
      <c r="R32" s="1087"/>
      <c r="S32" s="1087"/>
      <c r="AD32" s="1157"/>
      <c r="AE32" s="1157"/>
      <c r="AF32" s="1157"/>
      <c r="AG32" s="1157"/>
    </row>
    <row r="33" spans="2:34" ht="36" hidden="1" customHeight="1">
      <c r="C33" s="1189"/>
      <c r="D33" s="1158" t="s">
        <v>327</v>
      </c>
      <c r="E33" s="1155">
        <f>IF(E24&gt;0,IF(E24&gt;E32,E32,E24),0)</f>
        <v>0</v>
      </c>
      <c r="F33" s="1155">
        <f>IF(F24&gt;0,IF(F24&gt;F32,F32,F24),0)</f>
        <v>0</v>
      </c>
      <c r="G33" s="1155">
        <f>IF(G24&gt;0,IF(G24&gt;G32,G32,G24),0)</f>
        <v>0</v>
      </c>
      <c r="H33" s="1155">
        <f>IF(H24&gt;0,IF(H24&gt;H32,H32,H24),0)</f>
        <v>0</v>
      </c>
      <c r="I33" s="1155">
        <f>IF(I24&gt;0,IF(I24&gt;I32,I32,I24),0)</f>
        <v>0</v>
      </c>
      <c r="J33" s="1176"/>
      <c r="K33" s="1151"/>
      <c r="L33" s="1090"/>
      <c r="M33" s="1087"/>
      <c r="N33" s="1088"/>
      <c r="O33" s="1088"/>
      <c r="P33" s="1087"/>
      <c r="Q33" s="1087"/>
      <c r="R33" s="1087"/>
      <c r="S33" s="1087"/>
      <c r="AD33" s="1160"/>
      <c r="AE33" s="1160"/>
      <c r="AF33" s="1160"/>
      <c r="AG33" s="1160"/>
    </row>
    <row r="34" spans="2:34" ht="36" hidden="1" customHeight="1">
      <c r="C34" s="1192">
        <f>E20</f>
        <v>0</v>
      </c>
      <c r="D34" s="1177" t="s">
        <v>320</v>
      </c>
      <c r="E34" s="1179">
        <f>IF(E24&gt;0,IF(E24-E33&gt;0,0,E32-E33),E32)</f>
        <v>2000</v>
      </c>
      <c r="F34" s="1179">
        <f t="shared" ref="F34:I34" si="13">IF(F24&gt;0,IF(F24-F33&gt;0,0,F32-F33),F32)</f>
        <v>0</v>
      </c>
      <c r="G34" s="1179">
        <f t="shared" si="13"/>
        <v>0</v>
      </c>
      <c r="H34" s="1179">
        <f t="shared" si="13"/>
        <v>0</v>
      </c>
      <c r="I34" s="1179">
        <f t="shared" si="13"/>
        <v>0</v>
      </c>
      <c r="J34" s="1176"/>
      <c r="K34" s="1151"/>
      <c r="L34" s="1090"/>
      <c r="M34" s="1087"/>
      <c r="N34" s="1088"/>
      <c r="O34" s="1088"/>
      <c r="P34" s="1087"/>
      <c r="Q34" s="1087"/>
      <c r="R34" s="1087"/>
      <c r="S34" s="1087"/>
      <c r="AD34" s="1157"/>
      <c r="AE34" s="1157"/>
      <c r="AF34" s="1157"/>
      <c r="AG34" s="1157"/>
    </row>
    <row r="35" spans="2:34" ht="36" hidden="1" customHeight="1">
      <c r="C35" s="1177"/>
      <c r="D35" s="1189" t="s">
        <v>329</v>
      </c>
      <c r="E35" s="1190">
        <f>IF(E23&lt;0,0,IF(C34&lt;0,C34-E30,C34-E33))</f>
        <v>0</v>
      </c>
      <c r="F35" s="1190">
        <f>IF(F23&lt;0,0,IF(F19&gt;0,IF($C$34&lt;0,E35-F30,IF(E35-F33&gt;0,E35-F33,0)),0))</f>
        <v>0</v>
      </c>
      <c r="G35" s="1190">
        <f t="shared" ref="G35:I35" si="14">IF(G23&lt;0,0,IF(G19&gt;0,IF($C$34&lt;0,F35-G30,IF(F35-G33&gt;0,F35-G33,0)),0))</f>
        <v>0</v>
      </c>
      <c r="H35" s="1190">
        <f t="shared" si="14"/>
        <v>0</v>
      </c>
      <c r="I35" s="1190">
        <f t="shared" si="14"/>
        <v>0</v>
      </c>
      <c r="J35" s="1176"/>
      <c r="K35" s="1151"/>
      <c r="L35" s="1090"/>
      <c r="M35" s="1087"/>
      <c r="N35" s="1088"/>
      <c r="O35" s="1088"/>
      <c r="P35" s="1087"/>
      <c r="Q35" s="1087"/>
      <c r="R35" s="1087"/>
      <c r="S35" s="1087"/>
      <c r="AD35" s="1157"/>
      <c r="AE35" s="1157"/>
      <c r="AF35" s="1157"/>
      <c r="AG35" s="1157"/>
    </row>
    <row r="36" spans="2:34" ht="36" hidden="1" customHeight="1">
      <c r="C36" s="1177"/>
      <c r="D36" s="1189" t="s">
        <v>328</v>
      </c>
      <c r="E36" s="1176">
        <f>E34</f>
        <v>2000</v>
      </c>
      <c r="F36" s="1176">
        <f>F34</f>
        <v>0</v>
      </c>
      <c r="G36" s="1176">
        <f>G34</f>
        <v>0</v>
      </c>
      <c r="H36" s="1176">
        <f>H34</f>
        <v>0</v>
      </c>
      <c r="I36" s="1176">
        <f>I34</f>
        <v>0</v>
      </c>
      <c r="J36" s="1176"/>
      <c r="K36" s="1151"/>
      <c r="L36" s="1090"/>
      <c r="M36" s="1087"/>
      <c r="N36" s="1088"/>
      <c r="O36" s="1088"/>
      <c r="P36" s="1087"/>
      <c r="Q36" s="1087"/>
      <c r="R36" s="1087"/>
      <c r="S36" s="1087"/>
      <c r="AD36" s="1157"/>
      <c r="AE36" s="1157"/>
      <c r="AF36" s="1157"/>
      <c r="AG36" s="1157"/>
    </row>
    <row r="37" spans="2:34" ht="36" hidden="1" customHeight="1">
      <c r="C37" s="1178"/>
      <c r="D37" s="1177" t="s">
        <v>325</v>
      </c>
      <c r="E37" s="1176">
        <f>IF(E19&gt;0,IF(E27&gt;0,E27-E36+E30,0),0)</f>
        <v>18000</v>
      </c>
      <c r="F37" s="1176">
        <f>IF(F27&gt;0,F27-F36+F30,0)</f>
        <v>0</v>
      </c>
      <c r="G37" s="1176">
        <f>IF(G27&gt;0,G27-G36+G30,0)</f>
        <v>0</v>
      </c>
      <c r="H37" s="1176">
        <f>IF(H27&gt;0,H27-H36+H30,0)</f>
        <v>0</v>
      </c>
      <c r="I37" s="1176">
        <f>IF(I27&gt;0,I27-I36+I30,0)</f>
        <v>0</v>
      </c>
      <c r="J37" s="1155"/>
      <c r="K37" s="1151"/>
      <c r="L37" s="1090"/>
      <c r="M37" s="1087"/>
      <c r="N37" s="1088"/>
      <c r="O37" s="1088"/>
      <c r="P37" s="1087"/>
      <c r="Q37" s="1087"/>
      <c r="R37" s="1087"/>
      <c r="S37" s="1087"/>
      <c r="AD37" s="1157"/>
      <c r="AE37" s="1157"/>
      <c r="AF37" s="1157"/>
      <c r="AG37" s="1157"/>
    </row>
    <row r="38" spans="2:34" ht="36" hidden="1" customHeight="1">
      <c r="C38" s="1177"/>
      <c r="D38" s="1177" t="s">
        <v>330</v>
      </c>
      <c r="E38" s="1179">
        <f>IF(E8&gt;E6,E8-E7,E9)+E32</f>
        <v>2000</v>
      </c>
      <c r="F38" s="1179">
        <f>IF(F8&gt;F6,F8-F7,F9)+F32</f>
        <v>0</v>
      </c>
      <c r="G38" s="1179">
        <f>IF(G8&gt;G6,G8-G7,G9)+G32</f>
        <v>0</v>
      </c>
      <c r="H38" s="1179">
        <f>IF(H8&gt;H6,H8-H7,H9)+H32</f>
        <v>0</v>
      </c>
      <c r="I38" s="1179">
        <f>IF(I8&gt;I6,I8-I7,I9)+I32</f>
        <v>0</v>
      </c>
      <c r="J38" s="1176"/>
      <c r="K38" s="1151"/>
      <c r="L38" s="1090"/>
      <c r="M38" s="1087"/>
      <c r="N38" s="1088"/>
      <c r="O38" s="1088"/>
      <c r="P38" s="1087"/>
      <c r="Q38" s="1087"/>
      <c r="R38" s="1087"/>
      <c r="S38" s="1087"/>
      <c r="AD38" s="1157"/>
      <c r="AE38" s="1157"/>
      <c r="AF38" s="1157"/>
      <c r="AG38" s="1157"/>
    </row>
    <row r="39" spans="2:34" ht="36" hidden="1" customHeight="1">
      <c r="C39" s="1188"/>
      <c r="D39" s="1188"/>
      <c r="E39" s="1188"/>
      <c r="F39" s="1188"/>
      <c r="G39" s="1188"/>
      <c r="H39" s="1188"/>
      <c r="I39" s="1188"/>
      <c r="J39" s="1176"/>
      <c r="K39" s="1151"/>
      <c r="L39" s="1090"/>
      <c r="M39" s="1087"/>
      <c r="N39" s="1088"/>
      <c r="O39" s="1088"/>
      <c r="P39" s="1087"/>
      <c r="Q39" s="1087"/>
      <c r="R39" s="1087"/>
      <c r="S39" s="1087"/>
      <c r="AD39" s="1157"/>
      <c r="AE39" s="1157"/>
      <c r="AF39" s="1157"/>
      <c r="AG39" s="1157"/>
    </row>
    <row r="40" spans="2:34" ht="36" hidden="1" customHeight="1">
      <c r="C40" s="1177"/>
      <c r="D40" s="1177"/>
      <c r="E40" s="1179"/>
      <c r="F40" s="1179"/>
      <c r="G40" s="1179"/>
      <c r="H40" s="1179"/>
      <c r="I40" s="1179"/>
      <c r="J40" s="1176"/>
      <c r="K40" s="1151"/>
      <c r="L40" s="1090"/>
      <c r="M40" s="1087"/>
      <c r="N40" s="1088"/>
      <c r="O40" s="1088"/>
      <c r="P40" s="1087"/>
      <c r="Q40" s="1087"/>
      <c r="R40" s="1087"/>
      <c r="S40" s="1087"/>
      <c r="AD40" s="1157"/>
      <c r="AE40" s="1157"/>
      <c r="AF40" s="1157"/>
      <c r="AG40" s="1157"/>
    </row>
    <row r="41" spans="2:34" ht="36" hidden="1" customHeight="1">
      <c r="C41" s="1177"/>
      <c r="D41" s="1177"/>
      <c r="E41" s="1179"/>
      <c r="F41" s="1179"/>
      <c r="G41" s="1179"/>
      <c r="H41" s="1179"/>
      <c r="I41" s="1179"/>
      <c r="J41" s="1176"/>
      <c r="K41" s="1151"/>
      <c r="L41" s="1090"/>
      <c r="M41" s="1087"/>
      <c r="N41" s="1088"/>
      <c r="O41" s="1088"/>
      <c r="P41" s="1087"/>
      <c r="Q41" s="1087"/>
      <c r="R41" s="1087"/>
      <c r="S41" s="1087"/>
      <c r="AD41" s="1157"/>
      <c r="AE41" s="1157"/>
      <c r="AF41" s="1157"/>
      <c r="AG41" s="1157"/>
    </row>
    <row r="42" spans="2:34" ht="36" hidden="1" customHeight="1">
      <c r="C42" s="1177"/>
      <c r="D42" s="1177"/>
      <c r="E42" s="1179"/>
      <c r="F42" s="1179"/>
      <c r="G42" s="1179"/>
      <c r="H42" s="1179"/>
      <c r="I42" s="1179"/>
      <c r="J42" s="1176"/>
      <c r="K42" s="1151"/>
      <c r="L42" s="1090"/>
      <c r="M42" s="1087"/>
      <c r="N42" s="1088"/>
      <c r="O42" s="1088"/>
      <c r="P42" s="1087"/>
      <c r="Q42" s="1087"/>
      <c r="R42" s="1087"/>
      <c r="S42" s="1087"/>
      <c r="AD42" s="1157"/>
      <c r="AE42" s="1157"/>
      <c r="AF42" s="1157"/>
      <c r="AG42" s="1157"/>
    </row>
    <row r="43" spans="2:34" ht="36" hidden="1" customHeight="1">
      <c r="C43" s="1177"/>
      <c r="D43" s="1177"/>
      <c r="E43" s="1179"/>
      <c r="F43" s="1179"/>
      <c r="G43" s="1179"/>
      <c r="H43" s="1179"/>
      <c r="I43" s="1179"/>
      <c r="J43" s="1176"/>
      <c r="K43" s="1151"/>
      <c r="L43" s="1090"/>
      <c r="M43" s="1087"/>
      <c r="N43" s="1088"/>
      <c r="O43" s="1088"/>
      <c r="P43" s="1087"/>
      <c r="Q43" s="1087"/>
      <c r="R43" s="1087"/>
      <c r="S43" s="1087"/>
      <c r="AD43" s="1157"/>
      <c r="AE43" s="1157"/>
      <c r="AF43" s="1157"/>
      <c r="AG43" s="1157"/>
    </row>
    <row r="44" spans="2:34" ht="36" hidden="1" customHeight="1">
      <c r="C44" s="1177"/>
      <c r="D44" s="1177"/>
      <c r="E44" s="1179"/>
      <c r="F44" s="1179"/>
      <c r="G44" s="1179"/>
      <c r="H44" s="1179"/>
      <c r="I44" s="1179"/>
      <c r="J44" s="1176"/>
      <c r="K44" s="1151"/>
      <c r="L44" s="1090"/>
      <c r="M44" s="1087"/>
      <c r="N44" s="1088"/>
      <c r="O44" s="1088"/>
      <c r="P44" s="1087"/>
      <c r="Q44" s="1087"/>
      <c r="R44" s="1087"/>
      <c r="S44" s="1087"/>
      <c r="AD44" s="1157"/>
      <c r="AE44" s="1157"/>
      <c r="AF44" s="1157"/>
      <c r="AG44" s="1157"/>
    </row>
    <row r="45" spans="2:34" ht="36" hidden="1" customHeight="1">
      <c r="C45" s="1177"/>
      <c r="D45" s="1177"/>
      <c r="E45" s="1179"/>
      <c r="F45" s="1179"/>
      <c r="G45" s="1179"/>
      <c r="H45" s="1179"/>
      <c r="I45" s="1179"/>
      <c r="J45" s="1176"/>
      <c r="K45" s="1151"/>
      <c r="L45" s="1090"/>
      <c r="M45" s="1087"/>
      <c r="N45" s="1088"/>
      <c r="O45" s="1088"/>
      <c r="P45" s="1087"/>
      <c r="Q45" s="1087"/>
      <c r="R45" s="1087"/>
      <c r="S45" s="1087"/>
      <c r="AD45" s="1157"/>
      <c r="AE45" s="1157"/>
      <c r="AF45" s="1157"/>
      <c r="AG45" s="1157"/>
    </row>
    <row r="46" spans="2:34" ht="25" customHeight="1" thickBot="1">
      <c r="F46" s="1142" t="s">
        <v>301</v>
      </c>
      <c r="J46" s="1088"/>
      <c r="K46" s="1087"/>
      <c r="L46" s="1087"/>
      <c r="M46" s="1087"/>
      <c r="N46" s="1087"/>
      <c r="O46" s="1087"/>
      <c r="P46" s="1087"/>
      <c r="Q46" s="1087"/>
    </row>
    <row r="47" spans="2:34" ht="36" customHeight="1" thickBot="1">
      <c r="B47" s="1103"/>
      <c r="C47" s="1104"/>
      <c r="D47" s="1104"/>
      <c r="E47" s="1104"/>
      <c r="F47" s="1104"/>
      <c r="G47" s="1104"/>
      <c r="H47" s="1104"/>
      <c r="I47" s="1104"/>
      <c r="J47" s="1105"/>
      <c r="K47" s="1106"/>
      <c r="L47" s="1106"/>
      <c r="M47" s="1106"/>
      <c r="N47" s="1106"/>
      <c r="O47" s="1106"/>
      <c r="P47" s="1107"/>
      <c r="Q47" s="1207"/>
      <c r="R47" s="1209"/>
      <c r="S47" s="1210"/>
      <c r="T47" s="1104"/>
      <c r="U47" s="1104"/>
      <c r="V47" s="1104"/>
      <c r="W47" s="1104"/>
      <c r="X47" s="1104"/>
      <c r="Y47" s="1104"/>
      <c r="Z47" s="1104"/>
      <c r="AA47" s="1104"/>
      <c r="AB47" s="1104"/>
      <c r="AC47" s="1104"/>
      <c r="AD47" s="1104"/>
      <c r="AE47" s="1104"/>
      <c r="AF47" s="1104"/>
      <c r="AG47" s="1104"/>
      <c r="AH47" s="1211"/>
    </row>
    <row r="48" spans="2:34" s="1092" customFormat="1" ht="54" customHeight="1">
      <c r="B48" s="1108"/>
      <c r="C48" s="2403" t="s">
        <v>175</v>
      </c>
      <c r="D48" s="2403"/>
      <c r="E48" s="2400" t="s">
        <v>232</v>
      </c>
      <c r="F48" s="2400"/>
      <c r="G48" s="2400"/>
      <c r="H48" s="2400"/>
      <c r="I48" s="2400"/>
      <c r="J48" s="2495" t="s">
        <v>287</v>
      </c>
      <c r="K48" s="2497" t="s">
        <v>288</v>
      </c>
      <c r="L48" s="2497" t="s">
        <v>289</v>
      </c>
      <c r="M48" s="2497" t="s">
        <v>290</v>
      </c>
      <c r="N48" s="2491" t="s">
        <v>291</v>
      </c>
      <c r="O48" s="2396" t="s">
        <v>30</v>
      </c>
      <c r="P48" s="1109"/>
      <c r="Q48" s="1084"/>
      <c r="R48" s="1212"/>
      <c r="S48" s="1207"/>
      <c r="T48" s="1084"/>
      <c r="U48" s="1084"/>
      <c r="V48" s="1084"/>
      <c r="W48" s="1084"/>
      <c r="X48" s="1084"/>
      <c r="Y48" s="1084"/>
      <c r="Z48" s="2401">
        <f>Z50-Z55-Z57-Z58+Z61</f>
        <v>17600</v>
      </c>
      <c r="AA48" s="2416">
        <f t="shared" ref="AA48:AD48" si="15">AA50-AA55-AA57-AA58+AA61</f>
        <v>0</v>
      </c>
      <c r="AB48" s="2416">
        <f t="shared" si="15"/>
        <v>0</v>
      </c>
      <c r="AC48" s="2416">
        <f t="shared" si="15"/>
        <v>0</v>
      </c>
      <c r="AD48" s="2424">
        <f t="shared" si="15"/>
        <v>0</v>
      </c>
      <c r="AE48" s="1084"/>
      <c r="AF48" s="1084"/>
      <c r="AG48" s="1084"/>
      <c r="AH48" s="1109"/>
    </row>
    <row r="49" spans="2:44" ht="62" customHeight="1" thickBot="1">
      <c r="B49" s="1110"/>
      <c r="C49" s="1111" t="s">
        <v>233</v>
      </c>
      <c r="D49" s="1111"/>
      <c r="E49" s="2486" t="s">
        <v>238</v>
      </c>
      <c r="F49" s="2486"/>
      <c r="G49" s="2486"/>
      <c r="H49" s="2486"/>
      <c r="I49" s="1112"/>
      <c r="J49" s="2496"/>
      <c r="K49" s="2498"/>
      <c r="L49" s="2498"/>
      <c r="M49" s="2498"/>
      <c r="N49" s="2492"/>
      <c r="O49" s="2397"/>
      <c r="P49" s="1109"/>
      <c r="Q49" s="1084"/>
      <c r="R49" s="1108"/>
      <c r="S49" s="2403" t="s">
        <v>211</v>
      </c>
      <c r="T49" s="2403"/>
      <c r="U49" s="2400" t="s">
        <v>212</v>
      </c>
      <c r="V49" s="2400"/>
      <c r="W49" s="2400"/>
      <c r="X49" s="2400"/>
      <c r="Y49" s="2400"/>
      <c r="Z49" s="2402"/>
      <c r="AA49" s="2417"/>
      <c r="AB49" s="2417"/>
      <c r="AC49" s="2417"/>
      <c r="AD49" s="2425"/>
      <c r="AE49" s="1093"/>
      <c r="AF49" s="1093"/>
      <c r="AG49" s="1093"/>
      <c r="AH49" s="1213"/>
    </row>
    <row r="50" spans="2:44" ht="52" customHeight="1">
      <c r="B50" s="1108"/>
      <c r="C50" s="1113"/>
      <c r="D50" s="1114" t="s">
        <v>150</v>
      </c>
      <c r="E50" s="2488" t="s">
        <v>231</v>
      </c>
      <c r="F50" s="2489"/>
      <c r="G50" s="2489"/>
      <c r="H50" s="2489"/>
      <c r="I50" s="1115"/>
      <c r="J50" s="2499">
        <f>E19</f>
        <v>2000</v>
      </c>
      <c r="K50" s="2501">
        <f t="shared" ref="K50:L50" si="16">F19</f>
        <v>0</v>
      </c>
      <c r="L50" s="2501">
        <f t="shared" si="16"/>
        <v>0</v>
      </c>
      <c r="M50" s="2501">
        <f>IF(M52+M53-M55-M57&gt;0,M52+M53-M55-M57,0)</f>
        <v>0</v>
      </c>
      <c r="N50" s="2503">
        <f>IF(N52+N53-N55-N57&gt;0,N52+N53-N55-N57,0)</f>
        <v>0</v>
      </c>
      <c r="O50" s="2408">
        <f>J50+K50+L50+M50+N50</f>
        <v>2000</v>
      </c>
      <c r="P50" s="1109"/>
      <c r="Q50" s="1084"/>
      <c r="R50" s="1108"/>
      <c r="S50" s="1093" t="s">
        <v>213</v>
      </c>
      <c r="T50" s="1093"/>
      <c r="U50" s="2423" t="s">
        <v>214</v>
      </c>
      <c r="V50" s="2423"/>
      <c r="W50" s="2423"/>
      <c r="X50" s="2423"/>
      <c r="Y50" s="2423"/>
      <c r="Z50" s="1183">
        <f>Z51+Z53</f>
        <v>20000</v>
      </c>
      <c r="AA50" s="1170">
        <f t="shared" ref="AA50:AD50" si="17">AA51+AA53</f>
        <v>0</v>
      </c>
      <c r="AB50" s="1170">
        <f t="shared" si="17"/>
        <v>0</v>
      </c>
      <c r="AC50" s="1170">
        <f t="shared" si="17"/>
        <v>0</v>
      </c>
      <c r="AD50" s="1184">
        <f t="shared" si="17"/>
        <v>0</v>
      </c>
      <c r="AE50" s="1084"/>
      <c r="AF50" s="1214" t="s">
        <v>303</v>
      </c>
      <c r="AG50" s="1214"/>
      <c r="AH50" s="1215"/>
      <c r="AR50" s="242" t="s">
        <v>286</v>
      </c>
    </row>
    <row r="51" spans="2:44" ht="33" customHeight="1">
      <c r="B51" s="1108"/>
      <c r="C51" s="1093" t="s">
        <v>176</v>
      </c>
      <c r="D51" s="1093"/>
      <c r="E51" s="2420" t="s">
        <v>188</v>
      </c>
      <c r="F51" s="2420"/>
      <c r="G51" s="2420"/>
      <c r="H51" s="2420"/>
      <c r="I51" s="1116"/>
      <c r="J51" s="2500"/>
      <c r="K51" s="2502"/>
      <c r="L51" s="2502"/>
      <c r="M51" s="2502"/>
      <c r="N51" s="2504"/>
      <c r="O51" s="2409"/>
      <c r="P51" s="1109"/>
      <c r="Q51" s="1084"/>
      <c r="R51" s="1108"/>
      <c r="S51" s="1084"/>
      <c r="T51" s="1084"/>
      <c r="U51" s="2423" t="s">
        <v>215</v>
      </c>
      <c r="V51" s="2423"/>
      <c r="W51" s="2423"/>
      <c r="X51" s="2423"/>
      <c r="Y51" s="1084"/>
      <c r="Z51" s="2405">
        <f>N6</f>
        <v>0</v>
      </c>
      <c r="AA51" s="2406">
        <f>IF(F19&gt;0,Z51+IF(Z48&gt;Z50,Z48-Z50,0)-IF(E35&gt;0,E35,0),0)</f>
        <v>0</v>
      </c>
      <c r="AB51" s="2406">
        <f>IF(G19&gt;0,AA51+IF(AA48&gt;AA50,AA48-AA50,0)-IF(F35&gt;0,F35,0),0)</f>
        <v>0</v>
      </c>
      <c r="AC51" s="2406">
        <f>IF(H19&gt;0,AB51+IF(AB48&gt;AB50,AB48-AB50,0)-IF(G35&gt;0,G35,0),0)</f>
        <v>0</v>
      </c>
      <c r="AD51" s="2422">
        <f>IF(I19&gt;0,AC51+IF(AC48&gt;AC50,AC48-AC50,0)-IF(H35&gt;0,H35,0),0)</f>
        <v>0</v>
      </c>
      <c r="AE51" s="1132"/>
      <c r="AF51" s="2418" t="s">
        <v>304</v>
      </c>
      <c r="AG51" s="2418"/>
      <c r="AH51" s="2419"/>
    </row>
    <row r="52" spans="2:44" ht="51" customHeight="1">
      <c r="B52" s="1108"/>
      <c r="C52" s="1111"/>
      <c r="D52" s="1111"/>
      <c r="E52" s="2426" t="s">
        <v>189</v>
      </c>
      <c r="F52" s="2426"/>
      <c r="G52" s="2426"/>
      <c r="H52" s="2426"/>
      <c r="I52" s="1117"/>
      <c r="J52" s="1165">
        <f>E4</f>
        <v>2000</v>
      </c>
      <c r="K52" s="1161">
        <f>F4</f>
        <v>0</v>
      </c>
      <c r="L52" s="1161">
        <f>G4</f>
        <v>0</v>
      </c>
      <c r="M52" s="1161">
        <f>H4</f>
        <v>0</v>
      </c>
      <c r="N52" s="1162">
        <f>I4</f>
        <v>0</v>
      </c>
      <c r="O52" s="1172"/>
      <c r="P52" s="1118"/>
      <c r="Q52" s="1208"/>
      <c r="R52" s="1108"/>
      <c r="S52" s="1084"/>
      <c r="T52" s="1084"/>
      <c r="U52" s="1084"/>
      <c r="W52" s="1084"/>
      <c r="X52" s="1084"/>
      <c r="Y52" s="1216"/>
      <c r="Z52" s="2405"/>
      <c r="AA52" s="2406"/>
      <c r="AB52" s="2406"/>
      <c r="AC52" s="2406"/>
      <c r="AD52" s="2422"/>
      <c r="AE52" s="1089"/>
      <c r="AF52" s="2418"/>
      <c r="AG52" s="2418"/>
      <c r="AH52" s="2419"/>
    </row>
    <row r="53" spans="2:44" ht="26" customHeight="1">
      <c r="B53" s="1108"/>
      <c r="C53" s="1111"/>
      <c r="D53" s="1111"/>
      <c r="E53" s="2487" t="s">
        <v>187</v>
      </c>
      <c r="F53" s="2487"/>
      <c r="G53" s="2487"/>
      <c r="H53" s="2487"/>
      <c r="I53" s="1119"/>
      <c r="J53" s="2428">
        <f>E6</f>
        <v>0</v>
      </c>
      <c r="K53" s="2430">
        <f>F6</f>
        <v>0</v>
      </c>
      <c r="L53" s="2430">
        <f>G6</f>
        <v>0</v>
      </c>
      <c r="M53" s="2430">
        <f>H6</f>
        <v>0</v>
      </c>
      <c r="N53" s="2494">
        <f>I6</f>
        <v>0</v>
      </c>
      <c r="O53" s="2410"/>
      <c r="P53" s="1109"/>
      <c r="Q53" s="1084"/>
      <c r="R53" s="1108"/>
      <c r="S53" s="1084"/>
      <c r="T53" s="1084"/>
      <c r="U53" s="1084"/>
      <c r="W53" s="1084"/>
      <c r="X53" s="1084"/>
      <c r="Y53" s="1084"/>
      <c r="Z53" s="2405">
        <f>N8</f>
        <v>20000</v>
      </c>
      <c r="AA53" s="2406">
        <f>IF(F19&gt;0,Z53-E36,0)</f>
        <v>0</v>
      </c>
      <c r="AB53" s="2406">
        <f>IF(G19&gt;0,AA53-F36,0)</f>
        <v>0</v>
      </c>
      <c r="AC53" s="2406">
        <f>IF(H19&gt;0,AB53-G36,0)</f>
        <v>0</v>
      </c>
      <c r="AD53" s="2422"/>
      <c r="AE53" s="1089"/>
      <c r="AF53" s="2418" t="s">
        <v>305</v>
      </c>
      <c r="AG53" s="2418"/>
      <c r="AH53" s="2419"/>
    </row>
    <row r="54" spans="2:44" ht="55" customHeight="1">
      <c r="B54" s="1108"/>
      <c r="C54" s="1111"/>
      <c r="D54" s="1111"/>
      <c r="E54" s="2426" t="s">
        <v>186</v>
      </c>
      <c r="F54" s="2426"/>
      <c r="G54" s="2426"/>
      <c r="H54" s="2426"/>
      <c r="I54" s="1116"/>
      <c r="J54" s="2428"/>
      <c r="K54" s="2430"/>
      <c r="L54" s="2430"/>
      <c r="M54" s="2430"/>
      <c r="N54" s="2494"/>
      <c r="O54" s="2410"/>
      <c r="P54" s="1109"/>
      <c r="Q54" s="1084"/>
      <c r="R54" s="1108"/>
      <c r="S54" s="1084"/>
      <c r="T54" s="1084"/>
      <c r="U54" s="1084"/>
      <c r="W54" s="1084"/>
      <c r="X54" s="1084"/>
      <c r="Y54" s="1084"/>
      <c r="Z54" s="2405"/>
      <c r="AA54" s="2406"/>
      <c r="AB54" s="2406"/>
      <c r="AC54" s="2406"/>
      <c r="AD54" s="2422"/>
      <c r="AE54" s="1089"/>
      <c r="AF54" s="2418"/>
      <c r="AG54" s="2418"/>
      <c r="AH54" s="2419"/>
    </row>
    <row r="55" spans="2:44" ht="28" customHeight="1">
      <c r="B55" s="1108"/>
      <c r="C55" s="1084" t="s">
        <v>180</v>
      </c>
      <c r="D55" s="1084"/>
      <c r="E55" s="2421" t="s">
        <v>177</v>
      </c>
      <c r="F55" s="2421"/>
      <c r="G55" s="2421"/>
      <c r="H55" s="2421"/>
      <c r="I55" s="1120"/>
      <c r="J55" s="2428">
        <f>E5</f>
        <v>0</v>
      </c>
      <c r="K55" s="2430">
        <f>F5</f>
        <v>0</v>
      </c>
      <c r="L55" s="2430">
        <f>G5</f>
        <v>0</v>
      </c>
      <c r="M55" s="2430">
        <f>H5</f>
        <v>0</v>
      </c>
      <c r="N55" s="2494">
        <f>I5</f>
        <v>0</v>
      </c>
      <c r="O55" s="2410"/>
      <c r="P55" s="1109"/>
      <c r="Q55" s="1084"/>
      <c r="R55" s="1108"/>
      <c r="S55" s="1217" t="s">
        <v>217</v>
      </c>
      <c r="T55" s="1217"/>
      <c r="U55" s="2426" t="s">
        <v>216</v>
      </c>
      <c r="V55" s="2426"/>
      <c r="W55" s="2426"/>
      <c r="X55" s="2426"/>
      <c r="Y55" s="1168"/>
      <c r="Z55" s="2405">
        <f>E4</f>
        <v>2000</v>
      </c>
      <c r="AA55" s="2406">
        <f>F4</f>
        <v>0</v>
      </c>
      <c r="AB55" s="2406">
        <f>G4</f>
        <v>0</v>
      </c>
      <c r="AC55" s="2406">
        <f>H4</f>
        <v>0</v>
      </c>
      <c r="AD55" s="2422">
        <f>I4</f>
        <v>0</v>
      </c>
      <c r="AE55" s="2421"/>
      <c r="AF55" s="1084"/>
      <c r="AG55" s="1084"/>
      <c r="AH55" s="1109"/>
    </row>
    <row r="56" spans="2:44" ht="73" customHeight="1">
      <c r="B56" s="1108"/>
      <c r="C56" s="1093" t="s">
        <v>181</v>
      </c>
      <c r="D56" s="1093"/>
      <c r="E56" s="2420" t="s">
        <v>178</v>
      </c>
      <c r="F56" s="2420"/>
      <c r="G56" s="2420"/>
      <c r="H56" s="2420"/>
      <c r="I56" s="1116"/>
      <c r="J56" s="2428"/>
      <c r="K56" s="2430"/>
      <c r="L56" s="2430"/>
      <c r="M56" s="2430"/>
      <c r="N56" s="2494"/>
      <c r="O56" s="2410"/>
      <c r="P56" s="1109"/>
      <c r="Q56" s="1084"/>
      <c r="R56" s="1108"/>
      <c r="S56" s="1122"/>
      <c r="T56" s="1122"/>
      <c r="U56" s="1122"/>
      <c r="V56" s="1122"/>
      <c r="W56" s="1122"/>
      <c r="X56" s="1122"/>
      <c r="Y56" s="1122"/>
      <c r="Z56" s="2405"/>
      <c r="AA56" s="2406"/>
      <c r="AB56" s="2406"/>
      <c r="AC56" s="2406"/>
      <c r="AD56" s="2422"/>
      <c r="AE56" s="2421"/>
      <c r="AF56" s="1084"/>
      <c r="AG56" s="1084"/>
      <c r="AH56" s="1109"/>
    </row>
    <row r="57" spans="2:44" ht="65" customHeight="1" thickBot="1">
      <c r="B57" s="1108"/>
      <c r="C57" s="1093" t="s">
        <v>182</v>
      </c>
      <c r="D57" s="1093"/>
      <c r="E57" s="2420" t="s">
        <v>179</v>
      </c>
      <c r="F57" s="2420"/>
      <c r="G57" s="2420"/>
      <c r="H57" s="2420"/>
      <c r="I57" s="1121"/>
      <c r="J57" s="1097">
        <f>E8</f>
        <v>0</v>
      </c>
      <c r="K57" s="1098">
        <f>F8</f>
        <v>0</v>
      </c>
      <c r="L57" s="1098">
        <f>G8</f>
        <v>0</v>
      </c>
      <c r="M57" s="1098">
        <f>H8</f>
        <v>0</v>
      </c>
      <c r="N57" s="1141">
        <f>I8</f>
        <v>0</v>
      </c>
      <c r="O57" s="1145"/>
      <c r="P57" s="1109"/>
      <c r="Q57" s="1084"/>
      <c r="R57" s="1108"/>
      <c r="S57" s="1111" t="s">
        <v>218</v>
      </c>
      <c r="T57" s="1122"/>
      <c r="U57" s="2399" t="s">
        <v>219</v>
      </c>
      <c r="V57" s="2399"/>
      <c r="W57" s="2399"/>
      <c r="X57" s="2399"/>
      <c r="Y57" s="1122"/>
      <c r="Z57" s="1163">
        <f>E5+E8</f>
        <v>0</v>
      </c>
      <c r="AA57" s="1166">
        <f t="shared" ref="AA57:AD57" si="18">F5+F8</f>
        <v>0</v>
      </c>
      <c r="AB57" s="1166">
        <f t="shared" si="18"/>
        <v>0</v>
      </c>
      <c r="AC57" s="1166">
        <f t="shared" si="18"/>
        <v>0</v>
      </c>
      <c r="AD57" s="1167">
        <f t="shared" si="18"/>
        <v>0</v>
      </c>
      <c r="AE57" s="1084"/>
      <c r="AF57" s="1135"/>
      <c r="AG57" s="1084"/>
      <c r="AH57" s="1109"/>
    </row>
    <row r="58" spans="2:44" ht="37" customHeight="1" thickBot="1">
      <c r="B58" s="1108"/>
      <c r="C58" s="1093"/>
      <c r="D58" s="1093"/>
      <c r="E58" s="2420"/>
      <c r="F58" s="2420"/>
      <c r="G58" s="2420"/>
      <c r="H58" s="2420"/>
      <c r="I58" s="1121"/>
      <c r="J58" s="1082"/>
      <c r="K58" s="1122"/>
      <c r="L58" s="1122"/>
      <c r="M58" s="1122"/>
      <c r="N58" s="1122"/>
      <c r="O58" s="1134"/>
      <c r="P58" s="1109"/>
      <c r="Q58" s="1084"/>
      <c r="R58" s="1108"/>
      <c r="S58" s="1111" t="s">
        <v>220</v>
      </c>
      <c r="T58" s="1111"/>
      <c r="U58" s="2420" t="s">
        <v>221</v>
      </c>
      <c r="V58" s="2420"/>
      <c r="W58" s="2420"/>
      <c r="X58" s="2420"/>
      <c r="Y58" s="1171"/>
      <c r="Z58" s="1097">
        <f>IF(E6&gt;E7,E6,E7)</f>
        <v>400</v>
      </c>
      <c r="AA58" s="1098">
        <f>IF(F6&gt;F7,F6,F7)</f>
        <v>0</v>
      </c>
      <c r="AB58" s="1098">
        <f>IF(G6&gt;G7,G6,G7)</f>
        <v>0</v>
      </c>
      <c r="AC58" s="1098">
        <f>IF(H6&gt;H7,H6,H7)</f>
        <v>0</v>
      </c>
      <c r="AD58" s="1099">
        <f>IF(I6&gt;I7,I6,I7)</f>
        <v>0</v>
      </c>
      <c r="AE58" s="1084"/>
      <c r="AF58" s="1218"/>
      <c r="AG58" s="1084"/>
      <c r="AH58" s="1109"/>
      <c r="AM58" s="1100"/>
      <c r="AN58" s="1100"/>
      <c r="AO58" s="1100"/>
      <c r="AP58" s="1100"/>
    </row>
    <row r="59" spans="2:44" ht="36" customHeight="1" thickBot="1">
      <c r="B59" s="1108"/>
      <c r="C59" s="1123" t="s">
        <v>199</v>
      </c>
      <c r="D59" s="1093"/>
      <c r="E59" s="2407" t="s">
        <v>205</v>
      </c>
      <c r="F59" s="2407"/>
      <c r="G59" s="2407"/>
      <c r="H59" s="2407"/>
      <c r="I59" s="1121"/>
      <c r="J59" s="1082"/>
      <c r="K59" s="1122"/>
      <c r="L59" s="1122"/>
      <c r="M59" s="1122"/>
      <c r="N59" s="1122"/>
      <c r="O59" s="1134"/>
      <c r="P59" s="1109"/>
      <c r="Q59" s="1084"/>
      <c r="R59" s="1108"/>
      <c r="S59" s="2398" t="s">
        <v>222</v>
      </c>
      <c r="T59" s="1111"/>
      <c r="U59" s="2407" t="s">
        <v>244</v>
      </c>
      <c r="V59" s="2407"/>
      <c r="W59" s="2407"/>
      <c r="X59" s="2407"/>
      <c r="Y59" s="2407"/>
      <c r="Z59" s="1134"/>
      <c r="AA59" s="1134"/>
      <c r="AB59" s="1134"/>
      <c r="AC59" s="1134"/>
      <c r="AD59" s="1134"/>
      <c r="AE59" s="1089"/>
      <c r="AF59" s="1219"/>
      <c r="AG59" s="1084"/>
      <c r="AH59" s="1109"/>
      <c r="AM59" s="1100"/>
      <c r="AN59" s="1100"/>
      <c r="AO59" s="1100"/>
      <c r="AP59" s="1100"/>
    </row>
    <row r="60" spans="2:44" ht="38" customHeight="1" thickBot="1">
      <c r="B60" s="1108"/>
      <c r="C60" s="1124" t="s">
        <v>199</v>
      </c>
      <c r="D60" s="1084"/>
      <c r="E60" s="2399" t="s">
        <v>183</v>
      </c>
      <c r="F60" s="2399"/>
      <c r="G60" s="2399"/>
      <c r="H60" s="2399"/>
      <c r="I60" s="1125"/>
      <c r="J60" s="2493">
        <f>IF(E38&lt;E31,E38,E31)</f>
        <v>2000</v>
      </c>
      <c r="K60" s="2490">
        <f t="shared" ref="K60:N60" si="19">IF(F38&lt;F31,F38,F31)</f>
        <v>0</v>
      </c>
      <c r="L60" s="2490">
        <f t="shared" si="19"/>
        <v>0</v>
      </c>
      <c r="M60" s="2490">
        <f t="shared" si="19"/>
        <v>0</v>
      </c>
      <c r="N60" s="2413">
        <f t="shared" si="19"/>
        <v>0</v>
      </c>
      <c r="O60" s="2411">
        <f>J60+K60+L60+M60+N60</f>
        <v>2000</v>
      </c>
      <c r="P60" s="1109"/>
      <c r="Q60" s="1084"/>
      <c r="R60" s="1108"/>
      <c r="S60" s="2398"/>
      <c r="T60" s="1122"/>
      <c r="U60" s="2407"/>
      <c r="V60" s="2407"/>
      <c r="W60" s="2407"/>
      <c r="X60" s="2407"/>
      <c r="Y60" s="2407"/>
      <c r="Z60" s="1134"/>
      <c r="AA60" s="1134"/>
      <c r="AB60" s="1134"/>
      <c r="AC60" s="1134"/>
      <c r="AD60" s="1134"/>
      <c r="AE60" s="1089"/>
      <c r="AF60" s="1218"/>
      <c r="AG60" s="1084"/>
      <c r="AH60" s="1109"/>
      <c r="AM60" s="1100"/>
      <c r="AN60" s="1100"/>
      <c r="AO60" s="1100"/>
      <c r="AP60" s="1100"/>
    </row>
    <row r="61" spans="2:44" ht="47" customHeight="1">
      <c r="B61" s="1108"/>
      <c r="C61" s="1084" t="s">
        <v>185</v>
      </c>
      <c r="D61" s="1084"/>
      <c r="E61" s="2399" t="s">
        <v>294</v>
      </c>
      <c r="F61" s="2399"/>
      <c r="G61" s="2399"/>
      <c r="H61" s="2399"/>
      <c r="I61" s="1125"/>
      <c r="J61" s="2437"/>
      <c r="K61" s="2438"/>
      <c r="L61" s="2438"/>
      <c r="M61" s="2438"/>
      <c r="N61" s="2414"/>
      <c r="O61" s="2412"/>
      <c r="P61" s="1109"/>
      <c r="Q61" s="1084"/>
      <c r="R61" s="1108"/>
      <c r="S61" s="1122" t="s">
        <v>226</v>
      </c>
      <c r="T61" s="1122"/>
      <c r="U61" s="2399" t="s">
        <v>297</v>
      </c>
      <c r="V61" s="2399"/>
      <c r="W61" s="2399"/>
      <c r="X61" s="2399"/>
      <c r="Y61" s="1168"/>
      <c r="Z61" s="2427">
        <f>IF(E8&gt;E6,E8-E7,E9)</f>
        <v>0</v>
      </c>
      <c r="AA61" s="2429">
        <f>IF(F8&gt;F6,F8-F7,F9)</f>
        <v>0</v>
      </c>
      <c r="AB61" s="2429">
        <f>IF(G8&gt;G6,G8-G7,G9)</f>
        <v>0</v>
      </c>
      <c r="AC61" s="2429">
        <f>IF(H8&gt;H6,H8-H7,H9)</f>
        <v>0</v>
      </c>
      <c r="AD61" s="2431">
        <f>IF(I8&gt;I6,I8-I7,I9)</f>
        <v>0</v>
      </c>
      <c r="AE61" s="1087"/>
      <c r="AF61" s="1220"/>
      <c r="AG61" s="1084"/>
      <c r="AH61" s="1109"/>
      <c r="AM61" s="1100"/>
      <c r="AN61" s="1100"/>
      <c r="AO61" s="1100"/>
      <c r="AP61" s="1100"/>
    </row>
    <row r="62" spans="2:44" ht="36" customHeight="1">
      <c r="B62" s="1108"/>
      <c r="C62" s="1126" t="s">
        <v>201</v>
      </c>
      <c r="D62" s="1127"/>
      <c r="E62" s="2436" t="s">
        <v>206</v>
      </c>
      <c r="F62" s="2436"/>
      <c r="G62" s="2436"/>
      <c r="H62" s="2436"/>
      <c r="I62" s="1121"/>
      <c r="J62" s="2402">
        <f>IF(J50&gt;J60,IF(E10-(J50-J60)&gt;0,E10-(J50-J60),0),E10)</f>
        <v>0</v>
      </c>
      <c r="K62" s="2417">
        <f>IF(K50&gt;K60,IF(F10-(K50-K60)&gt;0,F10-(K50-K60),0),F10)</f>
        <v>0</v>
      </c>
      <c r="L62" s="2417">
        <f>IF(L50&gt;L60,IF(G10-(L50-L60)&gt;0,G10-(L50-L60),0),G10)</f>
        <v>0</v>
      </c>
      <c r="M62" s="2417">
        <f>IF(M50&gt;M60,IF(H10-(M50-M60)&gt;0,H10-(M50-M60),0),H10)</f>
        <v>0</v>
      </c>
      <c r="N62" s="2425">
        <f>IF(N50&gt;N60,IF(I10-(N50-N60)&gt;0,I10-(N50-N60),0),I10)</f>
        <v>0</v>
      </c>
      <c r="O62" s="2440"/>
      <c r="P62" s="1109"/>
      <c r="Q62" s="1084"/>
      <c r="R62" s="1108"/>
      <c r="S62" s="1221" t="s">
        <v>314</v>
      </c>
      <c r="T62" s="1122"/>
      <c r="U62" s="2399"/>
      <c r="V62" s="2399"/>
      <c r="W62" s="2399"/>
      <c r="X62" s="2399"/>
      <c r="Y62" s="1171"/>
      <c r="Z62" s="2428"/>
      <c r="AA62" s="2430"/>
      <c r="AB62" s="2430"/>
      <c r="AC62" s="2430"/>
      <c r="AD62" s="2432"/>
      <c r="AE62" s="1089"/>
      <c r="AF62" s="1220"/>
      <c r="AG62" s="1084"/>
      <c r="AH62" s="1109"/>
      <c r="AL62" s="1089"/>
      <c r="AM62" s="1101"/>
      <c r="AN62" s="1101"/>
      <c r="AO62" s="1101"/>
      <c r="AP62" s="1101"/>
    </row>
    <row r="63" spans="2:44" ht="45" customHeight="1">
      <c r="B63" s="1108"/>
      <c r="C63" s="1124" t="s">
        <v>201</v>
      </c>
      <c r="D63" s="1084"/>
      <c r="E63" s="2399" t="s">
        <v>200</v>
      </c>
      <c r="F63" s="2399"/>
      <c r="G63" s="2399"/>
      <c r="H63" s="2399"/>
      <c r="I63" s="1125"/>
      <c r="J63" s="2402"/>
      <c r="K63" s="2417"/>
      <c r="L63" s="2417"/>
      <c r="M63" s="2417"/>
      <c r="N63" s="2425"/>
      <c r="O63" s="2440"/>
      <c r="P63" s="1109"/>
      <c r="Q63" s="1084"/>
      <c r="R63" s="1108"/>
      <c r="S63" s="1122" t="s">
        <v>227</v>
      </c>
      <c r="T63" s="1122"/>
      <c r="U63" s="2399" t="s">
        <v>225</v>
      </c>
      <c r="V63" s="2399"/>
      <c r="W63" s="2399"/>
      <c r="X63" s="2399"/>
      <c r="Y63" s="1122"/>
      <c r="Z63" s="2428">
        <f>E6</f>
        <v>0</v>
      </c>
      <c r="AA63" s="2430">
        <f>F6</f>
        <v>0</v>
      </c>
      <c r="AB63" s="2430">
        <f>G6</f>
        <v>0</v>
      </c>
      <c r="AC63" s="2430">
        <f>H6</f>
        <v>0</v>
      </c>
      <c r="AD63" s="2432">
        <f>I6</f>
        <v>0</v>
      </c>
      <c r="AE63" s="1087"/>
      <c r="AF63" s="1219"/>
      <c r="AG63" s="1084"/>
      <c r="AH63" s="1109"/>
      <c r="AL63" s="1087"/>
    </row>
    <row r="64" spans="2:44" ht="79" customHeight="1" thickBot="1">
      <c r="B64" s="1108"/>
      <c r="C64" s="1084"/>
      <c r="D64" s="1084"/>
      <c r="E64" s="1084"/>
      <c r="F64" s="2442" t="s">
        <v>296</v>
      </c>
      <c r="G64" s="2442"/>
      <c r="H64" s="2442"/>
      <c r="I64" s="1125"/>
      <c r="J64" s="1187">
        <f>IF(E10-J62&gt;0,E10-J62,0)</f>
        <v>0</v>
      </c>
      <c r="K64" s="1185">
        <f>IF(F10-K62&gt;0,F10-K62,0)</f>
        <v>0</v>
      </c>
      <c r="L64" s="1185">
        <f>IF(G10-L62&gt;0,G10-L62,0)</f>
        <v>0</v>
      </c>
      <c r="M64" s="1185">
        <f>IF(H10-M62&gt;0,H10-M62,0)</f>
        <v>0</v>
      </c>
      <c r="N64" s="1186">
        <f>IF(I10-N62&gt;0,I10-N62,0)</f>
        <v>0</v>
      </c>
      <c r="O64" s="1234"/>
      <c r="P64" s="1109"/>
      <c r="Q64" s="1084"/>
      <c r="R64" s="1108"/>
      <c r="S64" s="1084"/>
      <c r="T64" s="1084"/>
      <c r="U64" s="1084"/>
      <c r="W64" s="1084"/>
      <c r="X64" s="1084"/>
      <c r="Y64" s="1084"/>
      <c r="Z64" s="2433"/>
      <c r="AA64" s="2434"/>
      <c r="AB64" s="2434"/>
      <c r="AC64" s="2434"/>
      <c r="AD64" s="2435"/>
      <c r="AE64" s="1087"/>
      <c r="AF64" s="1219"/>
      <c r="AG64" s="1084"/>
      <c r="AH64" s="1109"/>
    </row>
    <row r="65" spans="2:34" ht="33" customHeight="1">
      <c r="B65" s="1108"/>
      <c r="C65" s="1126" t="s">
        <v>191</v>
      </c>
      <c r="D65" s="1127"/>
      <c r="E65" s="2436" t="s">
        <v>207</v>
      </c>
      <c r="F65" s="2436"/>
      <c r="G65" s="2436"/>
      <c r="H65" s="2436"/>
      <c r="I65" s="1121"/>
      <c r="J65" s="2437">
        <f>IF(E10&gt;0,IF(J62=0,J50-J60-J64,0),0)</f>
        <v>0</v>
      </c>
      <c r="K65" s="2438">
        <f>IF(F10&gt;0,IF(K62=0,K50-K60-K64,0),0)</f>
        <v>0</v>
      </c>
      <c r="L65" s="2438">
        <f>IF(G10&gt;0,IF(L62=0,L50-L60-L64,0),0)</f>
        <v>0</v>
      </c>
      <c r="M65" s="2438">
        <f>IF(H10&gt;0,IF(M62=0,M50-M60-M64,0),0)</f>
        <v>0</v>
      </c>
      <c r="N65" s="2414">
        <f>IF(I10&gt;0,IF(N62=0,N50-N60-N64,0),0)</f>
        <v>0</v>
      </c>
      <c r="O65" s="2412">
        <f>J65+K65+L65+M65+N65</f>
        <v>0</v>
      </c>
      <c r="P65" s="1109"/>
      <c r="Q65" s="1084"/>
      <c r="R65" s="1108"/>
      <c r="S65" s="1122"/>
      <c r="T65" s="1122"/>
      <c r="U65" s="1122"/>
      <c r="V65" s="1122"/>
      <c r="W65" s="1122"/>
      <c r="X65" s="1122"/>
      <c r="Y65" s="1164"/>
      <c r="Z65" s="1138"/>
      <c r="AA65" s="1138"/>
      <c r="AB65" s="1138"/>
      <c r="AC65" s="1138"/>
      <c r="AD65" s="1138"/>
      <c r="AE65" s="1139"/>
      <c r="AF65" s="1219"/>
      <c r="AG65" s="1084"/>
      <c r="AH65" s="1109"/>
    </row>
    <row r="66" spans="2:34" ht="60" customHeight="1">
      <c r="B66" s="1108" t="s">
        <v>35</v>
      </c>
      <c r="C66" s="1124" t="s">
        <v>193</v>
      </c>
      <c r="D66" s="1084"/>
      <c r="E66" s="2399" t="s">
        <v>190</v>
      </c>
      <c r="F66" s="2399"/>
      <c r="G66" s="2399"/>
      <c r="H66" s="2399"/>
      <c r="I66" s="1125"/>
      <c r="J66" s="2437"/>
      <c r="K66" s="2438"/>
      <c r="L66" s="2438"/>
      <c r="M66" s="2438"/>
      <c r="N66" s="2414"/>
      <c r="O66" s="2412"/>
      <c r="P66" s="1109"/>
      <c r="Q66" s="1084"/>
      <c r="R66" s="1108"/>
      <c r="S66" s="1136"/>
      <c r="T66" s="1136"/>
      <c r="U66" s="1136"/>
      <c r="V66" s="1136"/>
      <c r="W66" s="1136"/>
      <c r="X66" s="1136"/>
      <c r="Y66" s="1136"/>
      <c r="Z66" s="1084"/>
      <c r="AA66" s="1084"/>
      <c r="AB66" s="1087"/>
      <c r="AC66" s="1087"/>
      <c r="AD66" s="1087"/>
      <c r="AE66" s="1087"/>
      <c r="AF66" s="1219"/>
      <c r="AG66" s="1084"/>
      <c r="AH66" s="1109"/>
    </row>
    <row r="67" spans="2:34" ht="36" customHeight="1">
      <c r="B67" s="1108"/>
      <c r="C67" s="1126" t="s">
        <v>196</v>
      </c>
      <c r="D67" s="1127"/>
      <c r="E67" s="2436" t="s">
        <v>208</v>
      </c>
      <c r="F67" s="2436"/>
      <c r="G67" s="2436"/>
      <c r="H67" s="2436"/>
      <c r="I67" s="1121"/>
      <c r="J67" s="2402">
        <f>E6</f>
        <v>0</v>
      </c>
      <c r="K67" s="2417">
        <f>F6</f>
        <v>0</v>
      </c>
      <c r="L67" s="2417">
        <f>G6</f>
        <v>0</v>
      </c>
      <c r="M67" s="2417">
        <f>H6</f>
        <v>0</v>
      </c>
      <c r="N67" s="2425">
        <f>I6</f>
        <v>0</v>
      </c>
      <c r="O67" s="2440"/>
      <c r="P67" s="1109"/>
      <c r="Q67" s="1084"/>
      <c r="R67" s="1108"/>
      <c r="S67" s="1136" t="s">
        <v>228</v>
      </c>
      <c r="T67" s="1136"/>
      <c r="U67" s="1136"/>
      <c r="V67" s="1136"/>
      <c r="W67" s="1136"/>
      <c r="X67" s="1136"/>
      <c r="Y67" s="1169"/>
      <c r="Z67" s="1084"/>
      <c r="AA67" s="1084"/>
      <c r="AB67" s="1087"/>
      <c r="AC67" s="1087"/>
      <c r="AD67" s="1087"/>
      <c r="AE67" s="1089"/>
      <c r="AF67" s="1219"/>
      <c r="AG67" s="1084"/>
      <c r="AH67" s="1109"/>
    </row>
    <row r="68" spans="2:34" ht="40" customHeight="1" thickBot="1">
      <c r="B68" s="1108"/>
      <c r="C68" s="1084" t="s">
        <v>196</v>
      </c>
      <c r="D68" s="1084"/>
      <c r="E68" s="2399" t="s">
        <v>195</v>
      </c>
      <c r="F68" s="2399"/>
      <c r="G68" s="2399"/>
      <c r="H68" s="2399"/>
      <c r="I68" s="1084"/>
      <c r="J68" s="2443"/>
      <c r="K68" s="2444"/>
      <c r="L68" s="2444"/>
      <c r="M68" s="2444"/>
      <c r="N68" s="2445"/>
      <c r="O68" s="2441"/>
      <c r="P68" s="1109"/>
      <c r="Q68" s="1084"/>
      <c r="R68" s="1108"/>
      <c r="S68" s="1136" t="s">
        <v>229</v>
      </c>
      <c r="T68" s="1136"/>
      <c r="U68" s="1136"/>
      <c r="V68" s="1136"/>
      <c r="W68" s="1136"/>
      <c r="X68" s="1136"/>
      <c r="Y68" s="1137"/>
      <c r="Z68" s="1087"/>
      <c r="AA68" s="1087"/>
      <c r="AB68" s="1087"/>
      <c r="AC68" s="1087"/>
      <c r="AD68" s="1087"/>
      <c r="AE68" s="1089"/>
      <c r="AF68" s="1084"/>
      <c r="AG68" s="1084"/>
      <c r="AH68" s="1109"/>
    </row>
    <row r="69" spans="2:34" ht="36" customHeight="1" thickBot="1">
      <c r="B69" s="1108"/>
      <c r="C69" s="1126" t="s">
        <v>210</v>
      </c>
      <c r="D69" s="1127"/>
      <c r="E69" s="2436" t="s">
        <v>209</v>
      </c>
      <c r="F69" s="2436"/>
      <c r="G69" s="2436"/>
      <c r="H69" s="2436"/>
      <c r="I69" s="1121"/>
      <c r="J69" s="1082"/>
      <c r="K69" s="1122"/>
      <c r="L69" s="1122"/>
      <c r="M69" s="1122"/>
      <c r="N69" s="1122"/>
      <c r="O69" s="1148"/>
      <c r="P69" s="1109"/>
      <c r="Q69" s="1084"/>
      <c r="R69" s="1108"/>
      <c r="S69" s="1084"/>
      <c r="T69" s="1084"/>
      <c r="U69" s="1171"/>
      <c r="V69" s="1171"/>
      <c r="W69" s="1171"/>
      <c r="X69" s="1171"/>
      <c r="Y69" s="1087"/>
      <c r="Z69" s="816"/>
      <c r="AA69" s="1087"/>
      <c r="AB69" s="1088"/>
      <c r="AC69" s="1089"/>
      <c r="AD69" s="1089"/>
      <c r="AE69" s="1089"/>
      <c r="AF69" s="1218"/>
      <c r="AG69" s="1084"/>
      <c r="AH69" s="1109"/>
    </row>
    <row r="70" spans="2:34" ht="53" customHeight="1" thickBot="1">
      <c r="B70" s="1108"/>
      <c r="C70" s="1084" t="s">
        <v>198</v>
      </c>
      <c r="D70" s="1084"/>
      <c r="E70" s="2399" t="s">
        <v>197</v>
      </c>
      <c r="F70" s="2399"/>
      <c r="G70" s="2399"/>
      <c r="H70" s="2399"/>
      <c r="I70" s="1084"/>
      <c r="J70" s="1149"/>
      <c r="K70" s="1150"/>
      <c r="L70" s="1150"/>
      <c r="M70" s="1150"/>
      <c r="N70" s="1150"/>
      <c r="O70" s="1203"/>
      <c r="P70" s="1109"/>
      <c r="Q70" s="1084"/>
      <c r="R70" s="1108"/>
      <c r="S70" s="1084"/>
      <c r="T70" s="1084"/>
      <c r="U70" s="1171"/>
      <c r="V70" s="1171"/>
      <c r="W70" s="1171"/>
      <c r="X70" s="1171"/>
      <c r="Y70" s="1087"/>
      <c r="Z70" s="816"/>
      <c r="AA70" s="1087"/>
      <c r="AB70" s="1088"/>
      <c r="AC70" s="1089"/>
      <c r="AD70" s="1089"/>
      <c r="AE70" s="1089"/>
      <c r="AF70" s="1218"/>
      <c r="AG70" s="1084"/>
      <c r="AH70" s="1109"/>
    </row>
    <row r="71" spans="2:34" ht="36" customHeight="1">
      <c r="B71" s="1108"/>
      <c r="C71" s="1084"/>
      <c r="D71" s="1084"/>
      <c r="E71" s="2399"/>
      <c r="F71" s="2399"/>
      <c r="G71" s="2399"/>
      <c r="H71" s="2399"/>
      <c r="I71" s="1084"/>
      <c r="J71" s="227"/>
      <c r="K71" s="1084"/>
      <c r="L71" s="1084"/>
      <c r="M71" s="1084"/>
      <c r="N71" s="1084"/>
      <c r="O71" s="1084"/>
      <c r="P71" s="1109"/>
      <c r="Q71" s="1084"/>
      <c r="R71" s="1108"/>
      <c r="S71" s="1084"/>
      <c r="T71" s="1084"/>
      <c r="U71" s="1084"/>
      <c r="W71" s="1084"/>
      <c r="X71" s="1084"/>
      <c r="Y71" s="1087"/>
      <c r="Z71" s="816"/>
      <c r="AA71" s="1087"/>
      <c r="AB71" s="1087"/>
      <c r="AC71" s="1087"/>
      <c r="AD71" s="1087"/>
      <c r="AE71" s="1087"/>
      <c r="AF71" s="1219"/>
      <c r="AG71" s="1084"/>
      <c r="AH71" s="1109"/>
    </row>
    <row r="72" spans="2:34" ht="36" customHeight="1" thickBot="1">
      <c r="B72" s="1128"/>
      <c r="C72" s="1129"/>
      <c r="D72" s="1129"/>
      <c r="E72" s="1129"/>
      <c r="F72" s="1129"/>
      <c r="G72" s="1129"/>
      <c r="H72" s="1129"/>
      <c r="I72" s="1129"/>
      <c r="J72" s="1130"/>
      <c r="K72" s="1129"/>
      <c r="L72" s="1129"/>
      <c r="M72" s="1129"/>
      <c r="N72" s="1129"/>
      <c r="O72" s="1129"/>
      <c r="P72" s="1131"/>
      <c r="Q72" s="1084"/>
      <c r="R72" s="1108"/>
      <c r="S72" s="1084"/>
      <c r="T72" s="1084"/>
      <c r="U72" s="1084"/>
      <c r="W72" s="1084"/>
      <c r="X72" s="1084"/>
      <c r="Y72" s="1087"/>
      <c r="Z72" s="816"/>
      <c r="AA72" s="1087"/>
      <c r="AB72" s="1087"/>
      <c r="AC72" s="1084"/>
      <c r="AD72" s="1084"/>
      <c r="AE72" s="1084"/>
      <c r="AF72" s="1219"/>
      <c r="AG72" s="1084"/>
      <c r="AH72" s="1109"/>
    </row>
    <row r="73" spans="2:34" ht="36" customHeight="1">
      <c r="R73" s="1108"/>
      <c r="S73" s="1084"/>
      <c r="T73" s="1084"/>
      <c r="U73" s="1084"/>
      <c r="W73" s="1084"/>
      <c r="X73" s="1084"/>
      <c r="Y73" s="1084"/>
      <c r="Z73" s="1084"/>
      <c r="AA73" s="1084"/>
      <c r="AB73" s="1084"/>
      <c r="AC73" s="1084"/>
      <c r="AD73" s="1084"/>
      <c r="AE73" s="1084"/>
      <c r="AF73" s="1219"/>
      <c r="AG73" s="1084"/>
      <c r="AH73" s="1109"/>
    </row>
    <row r="74" spans="2:34" ht="36" customHeight="1">
      <c r="R74" s="1108"/>
      <c r="S74" s="1084"/>
      <c r="T74" s="1084"/>
      <c r="U74" s="1084"/>
      <c r="W74" s="1084"/>
      <c r="X74" s="1084"/>
      <c r="Y74" s="1084"/>
      <c r="Z74" s="1084"/>
      <c r="AA74" s="1084"/>
      <c r="AB74" s="1084"/>
      <c r="AC74" s="1084"/>
      <c r="AD74" s="1084"/>
      <c r="AE74" s="1084"/>
      <c r="AF74" s="1219"/>
      <c r="AG74" s="1084"/>
      <c r="AH74" s="1109"/>
    </row>
    <row r="75" spans="2:34" ht="36" customHeight="1">
      <c r="J75" s="242"/>
      <c r="R75" s="1108"/>
      <c r="S75" s="2403" t="s">
        <v>274</v>
      </c>
      <c r="T75" s="2403"/>
      <c r="U75" s="2400" t="s">
        <v>275</v>
      </c>
      <c r="V75" s="2400"/>
      <c r="W75" s="2400"/>
      <c r="X75" s="2400"/>
      <c r="Y75" s="2400"/>
      <c r="Z75" s="2400"/>
      <c r="AA75" s="2400"/>
      <c r="AB75" s="1084"/>
      <c r="AC75" s="1084"/>
      <c r="AD75" s="1084"/>
      <c r="AE75" s="1084"/>
      <c r="AF75" s="1219"/>
      <c r="AG75" s="1084"/>
      <c r="AH75" s="1109"/>
    </row>
    <row r="76" spans="2:34" ht="36" customHeight="1">
      <c r="J76" s="242"/>
      <c r="R76" s="1108"/>
      <c r="S76" s="1084"/>
      <c r="T76" s="1084"/>
      <c r="U76" s="1084"/>
      <c r="W76" s="1084"/>
      <c r="X76" s="1084"/>
      <c r="Y76" s="1084"/>
      <c r="Z76" s="1084"/>
      <c r="AA76" s="1084"/>
      <c r="AB76" s="1084"/>
      <c r="AC76" s="1084"/>
      <c r="AD76" s="1084"/>
      <c r="AE76" s="1084"/>
      <c r="AF76" s="1219"/>
      <c r="AG76" s="1084"/>
      <c r="AH76" s="1109"/>
    </row>
    <row r="77" spans="2:34" ht="36" customHeight="1">
      <c r="J77" s="242"/>
      <c r="R77" s="1108"/>
      <c r="S77" s="1123" t="s">
        <v>276</v>
      </c>
      <c r="T77" s="1093"/>
      <c r="U77" s="2407" t="s">
        <v>277</v>
      </c>
      <c r="V77" s="2407"/>
      <c r="W77" s="2407"/>
      <c r="X77" s="2407"/>
      <c r="Y77" s="2407"/>
      <c r="Z77" s="2407"/>
      <c r="AA77" s="1084"/>
      <c r="AB77" s="1084"/>
      <c r="AC77" s="1084"/>
      <c r="AD77" s="1084"/>
      <c r="AE77" s="1084"/>
      <c r="AF77" s="1219"/>
      <c r="AG77" s="1084"/>
      <c r="AH77" s="1109"/>
    </row>
    <row r="78" spans="2:34" ht="36" customHeight="1">
      <c r="J78" s="242"/>
      <c r="R78" s="1108"/>
      <c r="S78" s="1084"/>
      <c r="T78" s="1084"/>
      <c r="U78" s="1084"/>
      <c r="W78" s="1084"/>
      <c r="X78" s="1084"/>
      <c r="Y78" s="1084"/>
      <c r="Z78" s="1084"/>
      <c r="AA78" s="1219"/>
      <c r="AB78" s="1084"/>
      <c r="AC78" s="1084"/>
      <c r="AD78" s="1084"/>
      <c r="AE78" s="1084"/>
      <c r="AF78" s="1219"/>
      <c r="AG78" s="1084"/>
      <c r="AH78" s="1109"/>
    </row>
    <row r="79" spans="2:34" ht="36" customHeight="1">
      <c r="J79" s="242"/>
      <c r="R79" s="1108"/>
      <c r="S79" s="1084"/>
      <c r="T79" s="1084"/>
      <c r="U79" s="1084"/>
      <c r="W79" s="1084"/>
      <c r="X79" s="1084"/>
      <c r="Y79" s="1084"/>
      <c r="Z79" s="1084"/>
      <c r="AA79" s="1084"/>
      <c r="AB79" s="1084"/>
      <c r="AC79" s="1084"/>
      <c r="AD79" s="1084"/>
      <c r="AE79" s="1084"/>
      <c r="AF79" s="1084"/>
      <c r="AG79" s="1084"/>
      <c r="AH79" s="1109"/>
    </row>
    <row r="80" spans="2:34" ht="36" customHeight="1" thickBot="1">
      <c r="J80" s="242"/>
      <c r="R80" s="1128"/>
      <c r="S80" s="1129"/>
      <c r="T80" s="1129"/>
      <c r="U80" s="1129"/>
      <c r="V80" s="1129"/>
      <c r="W80" s="1129"/>
      <c r="X80" s="1129"/>
      <c r="Y80" s="1129"/>
      <c r="Z80" s="1129"/>
      <c r="AA80" s="1129"/>
      <c r="AB80" s="1129"/>
      <c r="AC80" s="1129"/>
      <c r="AD80" s="1129"/>
      <c r="AE80" s="1129"/>
      <c r="AF80" s="1129"/>
      <c r="AG80" s="1129"/>
      <c r="AH80" s="1131"/>
    </row>
    <row r="81" spans="10:10" ht="36" customHeight="1">
      <c r="J81" s="242"/>
    </row>
    <row r="82" spans="10:10" ht="36" customHeight="1">
      <c r="J82" s="242"/>
    </row>
    <row r="83" spans="10:10" ht="36" customHeight="1">
      <c r="J83" s="242"/>
    </row>
    <row r="84" spans="10:10" ht="36" customHeight="1">
      <c r="J84" s="242"/>
    </row>
    <row r="85" spans="10:10" ht="36" customHeight="1">
      <c r="J85" s="242"/>
    </row>
    <row r="86" spans="10:10" ht="36" customHeight="1">
      <c r="J86" s="242"/>
    </row>
    <row r="87" spans="10:10" ht="36" customHeight="1">
      <c r="J87" s="242"/>
    </row>
    <row r="88" spans="10:10" ht="36" customHeight="1">
      <c r="J88" s="242"/>
    </row>
    <row r="89" spans="10:10" ht="36" customHeight="1">
      <c r="J89" s="242"/>
    </row>
    <row r="90" spans="10:10" ht="36" customHeight="1">
      <c r="J90" s="242"/>
    </row>
    <row r="91" spans="10:10" ht="36" customHeight="1">
      <c r="J91" s="242"/>
    </row>
    <row r="92" spans="10:10" ht="36" customHeight="1">
      <c r="J92" s="242"/>
    </row>
    <row r="93" spans="10:10" ht="36" customHeight="1">
      <c r="J93" s="242"/>
    </row>
    <row r="94" spans="10:10" ht="36" customHeight="1">
      <c r="J94" s="242"/>
    </row>
    <row r="95" spans="10:10" ht="36" customHeight="1">
      <c r="J95" s="242"/>
    </row>
    <row r="96" spans="10:10" ht="36" customHeight="1">
      <c r="J96" s="242"/>
    </row>
    <row r="97" spans="3:15" ht="36" customHeight="1">
      <c r="J97" s="242"/>
    </row>
    <row r="98" spans="3:15" ht="36" customHeight="1">
      <c r="J98" s="242"/>
    </row>
    <row r="99" spans="3:15" ht="36" customHeight="1">
      <c r="J99" s="242"/>
    </row>
    <row r="100" spans="3:15" ht="36" customHeight="1">
      <c r="J100" s="242"/>
    </row>
    <row r="101" spans="3:15" ht="36" customHeight="1">
      <c r="J101" s="242"/>
    </row>
    <row r="102" spans="3:15" ht="36" customHeight="1">
      <c r="J102" s="242"/>
    </row>
    <row r="103" spans="3:15" ht="36" customHeight="1">
      <c r="J103" s="242"/>
      <c r="N103" s="1083"/>
      <c r="O103" s="1083"/>
    </row>
    <row r="104" spans="3:15" ht="36" customHeight="1">
      <c r="C104" s="2439" t="s">
        <v>284</v>
      </c>
      <c r="D104" s="2439"/>
      <c r="E104" s="2439"/>
      <c r="F104" s="2439"/>
      <c r="J104" s="242"/>
      <c r="N104" s="1083"/>
      <c r="O104" s="1083"/>
    </row>
    <row r="105" spans="3:15" ht="36" customHeight="1">
      <c r="C105" s="2439"/>
      <c r="D105" s="2439"/>
      <c r="E105" s="2439"/>
      <c r="F105" s="2439"/>
      <c r="J105" s="242"/>
      <c r="N105" s="1083"/>
      <c r="O105" s="1083"/>
    </row>
    <row r="106" spans="3:15" ht="36" customHeight="1">
      <c r="C106" s="2439"/>
      <c r="D106" s="2439"/>
      <c r="E106" s="2439"/>
      <c r="F106" s="2439"/>
      <c r="J106" s="242"/>
      <c r="N106" s="1083"/>
      <c r="O106" s="1083"/>
    </row>
    <row r="107" spans="3:15" ht="36" customHeight="1">
      <c r="C107" s="2439"/>
      <c r="D107" s="2439"/>
      <c r="E107" s="2439"/>
      <c r="F107" s="2439"/>
      <c r="J107" s="242"/>
      <c r="N107" s="1083"/>
      <c r="O107" s="1083"/>
    </row>
    <row r="108" spans="3:15" ht="36" customHeight="1">
      <c r="D108" s="2439" t="s">
        <v>283</v>
      </c>
      <c r="E108" s="2439"/>
      <c r="F108" s="2439"/>
      <c r="J108" s="242"/>
      <c r="N108" s="1083"/>
      <c r="O108" s="1083"/>
    </row>
    <row r="109" spans="3:15" ht="36" customHeight="1">
      <c r="C109" s="1094" t="s">
        <v>150</v>
      </c>
      <c r="D109" s="2404" t="s">
        <v>234</v>
      </c>
      <c r="E109" s="2404"/>
      <c r="F109" s="2404"/>
      <c r="J109" s="242"/>
      <c r="N109" s="1083"/>
      <c r="O109" s="1083"/>
    </row>
    <row r="110" spans="3:15" ht="36" customHeight="1">
      <c r="J110" s="242"/>
      <c r="N110" s="1083"/>
      <c r="O110" s="1083"/>
    </row>
    <row r="111" spans="3:15" ht="36" customHeight="1">
      <c r="E111" s="1096"/>
      <c r="J111" s="242"/>
      <c r="N111" s="1083"/>
      <c r="O111" s="1083"/>
    </row>
    <row r="112" spans="3:15" ht="36" customHeight="1">
      <c r="J112" s="242"/>
      <c r="N112" s="1083"/>
      <c r="O112" s="1083"/>
    </row>
    <row r="113" spans="3:15" ht="36" customHeight="1">
      <c r="J113" s="242"/>
      <c r="N113" s="1083"/>
      <c r="O113" s="1083"/>
    </row>
    <row r="114" spans="3:15" ht="36" customHeight="1">
      <c r="D114" s="2439" t="s">
        <v>282</v>
      </c>
      <c r="E114" s="2439"/>
      <c r="F114" s="2439"/>
      <c r="J114" s="242"/>
      <c r="N114" s="1083"/>
      <c r="O114" s="1083"/>
    </row>
    <row r="115" spans="3:15" ht="36" customHeight="1">
      <c r="D115" s="2439"/>
      <c r="E115" s="2439"/>
      <c r="F115" s="2439"/>
      <c r="J115" s="242"/>
      <c r="N115" s="1083"/>
      <c r="O115" s="1083"/>
    </row>
    <row r="116" spans="3:15" ht="36" customHeight="1">
      <c r="C116" s="1094" t="s">
        <v>150</v>
      </c>
      <c r="D116" s="2404" t="s">
        <v>243</v>
      </c>
      <c r="E116" s="2404"/>
      <c r="F116" s="2404"/>
      <c r="J116" s="242"/>
      <c r="N116" s="1083"/>
      <c r="O116" s="1083"/>
    </row>
    <row r="117" spans="3:15" ht="36" customHeight="1">
      <c r="J117" s="242"/>
      <c r="N117" s="1083"/>
      <c r="O117" s="1083"/>
    </row>
    <row r="118" spans="3:15" ht="36" customHeight="1">
      <c r="J118" s="242"/>
      <c r="N118" s="1083"/>
      <c r="O118" s="1083"/>
    </row>
    <row r="119" spans="3:15" ht="36" customHeight="1">
      <c r="J119" s="242"/>
      <c r="N119" s="1083"/>
      <c r="O119" s="1083"/>
    </row>
  </sheetData>
  <sheetProtection selectLockedCells="1"/>
  <mergeCells count="146">
    <mergeCell ref="L60:L61"/>
    <mergeCell ref="M60:M61"/>
    <mergeCell ref="N48:N49"/>
    <mergeCell ref="L53:L54"/>
    <mergeCell ref="J60:J61"/>
    <mergeCell ref="K60:K61"/>
    <mergeCell ref="N53:N54"/>
    <mergeCell ref="J48:J49"/>
    <mergeCell ref="K48:K49"/>
    <mergeCell ref="L48:L49"/>
    <mergeCell ref="M48:M49"/>
    <mergeCell ref="J55:J56"/>
    <mergeCell ref="K55:K56"/>
    <mergeCell ref="L55:L56"/>
    <mergeCell ref="M55:M56"/>
    <mergeCell ref="N55:N56"/>
    <mergeCell ref="J50:J51"/>
    <mergeCell ref="K50:K51"/>
    <mergeCell ref="L50:L51"/>
    <mergeCell ref="M50:M51"/>
    <mergeCell ref="N50:N51"/>
    <mergeCell ref="E61:H61"/>
    <mergeCell ref="E57:H58"/>
    <mergeCell ref="E59:H59"/>
    <mergeCell ref="E60:H60"/>
    <mergeCell ref="E54:H54"/>
    <mergeCell ref="C48:D48"/>
    <mergeCell ref="C15:D15"/>
    <mergeCell ref="E55:H55"/>
    <mergeCell ref="E49:H49"/>
    <mergeCell ref="E56:H56"/>
    <mergeCell ref="E53:H53"/>
    <mergeCell ref="E48:I48"/>
    <mergeCell ref="E50:H50"/>
    <mergeCell ref="E51:H51"/>
    <mergeCell ref="E52:H52"/>
    <mergeCell ref="C9:D9"/>
    <mergeCell ref="C4:D4"/>
    <mergeCell ref="C5:D5"/>
    <mergeCell ref="C6:D6"/>
    <mergeCell ref="C7:D7"/>
    <mergeCell ref="C8:D8"/>
    <mergeCell ref="C10:D10"/>
    <mergeCell ref="L3:P3"/>
    <mergeCell ref="N8:P8"/>
    <mergeCell ref="L8:M8"/>
    <mergeCell ref="L4:M4"/>
    <mergeCell ref="L7:M7"/>
    <mergeCell ref="N4:P4"/>
    <mergeCell ref="N7:P7"/>
    <mergeCell ref="L9:M9"/>
    <mergeCell ref="N9:P9"/>
    <mergeCell ref="L6:M6"/>
    <mergeCell ref="N6:P6"/>
    <mergeCell ref="L5:M5"/>
    <mergeCell ref="N5:P5"/>
    <mergeCell ref="O67:O68"/>
    <mergeCell ref="C104:F107"/>
    <mergeCell ref="E67:H67"/>
    <mergeCell ref="E68:H68"/>
    <mergeCell ref="E69:H69"/>
    <mergeCell ref="E70:H71"/>
    <mergeCell ref="E63:H63"/>
    <mergeCell ref="F64:H64"/>
    <mergeCell ref="E65:H65"/>
    <mergeCell ref="E66:H66"/>
    <mergeCell ref="N65:N66"/>
    <mergeCell ref="J67:J68"/>
    <mergeCell ref="K67:K68"/>
    <mergeCell ref="L67:L68"/>
    <mergeCell ref="M67:M68"/>
    <mergeCell ref="N67:N68"/>
    <mergeCell ref="AD51:AD52"/>
    <mergeCell ref="AA53:AA54"/>
    <mergeCell ref="M53:M54"/>
    <mergeCell ref="J53:J54"/>
    <mergeCell ref="K53:K54"/>
    <mergeCell ref="S75:T75"/>
    <mergeCell ref="U75:AA75"/>
    <mergeCell ref="U77:Z77"/>
    <mergeCell ref="D116:F116"/>
    <mergeCell ref="E62:H62"/>
    <mergeCell ref="J65:J66"/>
    <mergeCell ref="K65:K66"/>
    <mergeCell ref="L65:L66"/>
    <mergeCell ref="M65:M66"/>
    <mergeCell ref="D108:F108"/>
    <mergeCell ref="D109:F109"/>
    <mergeCell ref="D114:F115"/>
    <mergeCell ref="N62:N63"/>
    <mergeCell ref="O62:O63"/>
    <mergeCell ref="J62:J63"/>
    <mergeCell ref="K62:K63"/>
    <mergeCell ref="L62:L63"/>
    <mergeCell ref="M62:M63"/>
    <mergeCell ref="O65:O66"/>
    <mergeCell ref="U63:X63"/>
    <mergeCell ref="Z61:Z62"/>
    <mergeCell ref="AA61:AA62"/>
    <mergeCell ref="AB61:AB62"/>
    <mergeCell ref="AC61:AC62"/>
    <mergeCell ref="AD61:AD62"/>
    <mergeCell ref="Z63:Z64"/>
    <mergeCell ref="AA63:AA64"/>
    <mergeCell ref="AB63:AB64"/>
    <mergeCell ref="AC63:AC64"/>
    <mergeCell ref="AD63:AD64"/>
    <mergeCell ref="S12:W14"/>
    <mergeCell ref="AA48:AA49"/>
    <mergeCell ref="AB48:AB49"/>
    <mergeCell ref="AC48:AC49"/>
    <mergeCell ref="AF51:AH52"/>
    <mergeCell ref="AF53:AH54"/>
    <mergeCell ref="U58:X58"/>
    <mergeCell ref="AE55:AE56"/>
    <mergeCell ref="AA55:AA56"/>
    <mergeCell ref="AB55:AB56"/>
    <mergeCell ref="AC55:AC56"/>
    <mergeCell ref="AD55:AD56"/>
    <mergeCell ref="Z55:Z56"/>
    <mergeCell ref="AB53:AB54"/>
    <mergeCell ref="U57:X57"/>
    <mergeCell ref="Z53:Z54"/>
    <mergeCell ref="U51:X51"/>
    <mergeCell ref="AD48:AD49"/>
    <mergeCell ref="AB51:AB52"/>
    <mergeCell ref="U55:X55"/>
    <mergeCell ref="U50:Y50"/>
    <mergeCell ref="AC53:AC54"/>
    <mergeCell ref="AD53:AD54"/>
    <mergeCell ref="AC51:AC52"/>
    <mergeCell ref="O48:O49"/>
    <mergeCell ref="S59:S60"/>
    <mergeCell ref="U61:X62"/>
    <mergeCell ref="U49:Y49"/>
    <mergeCell ref="Z48:Z49"/>
    <mergeCell ref="S49:T49"/>
    <mergeCell ref="M15:P17"/>
    <mergeCell ref="Z51:Z52"/>
    <mergeCell ref="AA51:AA52"/>
    <mergeCell ref="U59:Y60"/>
    <mergeCell ref="O50:O51"/>
    <mergeCell ref="O53:O54"/>
    <mergeCell ref="O55:O56"/>
    <mergeCell ref="O60:O61"/>
    <mergeCell ref="N60:N61"/>
  </mergeCells>
  <phoneticPr fontId="40" type="noConversion"/>
  <conditionalFormatting sqref="E15:I17">
    <cfRule type="containsText" dxfId="6" priority="6" operator="containsText" text="False">
      <formula>NOT(ISERROR(SEARCH("False",E15)))</formula>
    </cfRule>
  </conditionalFormatting>
  <conditionalFormatting sqref="J4:J11 E9:I9 E12:J17">
    <cfRule type="cellIs" dxfId="5" priority="5" operator="equal">
      <formula>0</formula>
    </cfRule>
  </conditionalFormatting>
  <conditionalFormatting sqref="E12:J17">
    <cfRule type="containsText" dxfId="4" priority="3" operator="containsText" text="stop">
      <formula>NOT(ISERROR(SEARCH("stop",E12)))</formula>
    </cfRule>
  </conditionalFormatting>
  <conditionalFormatting sqref="J4:J14 E15:J17 E12:I14">
    <cfRule type="containsErrors" dxfId="3" priority="2">
      <formula>ISERROR(E4)</formula>
    </cfRule>
  </conditionalFormatting>
  <conditionalFormatting sqref="E4:J17">
    <cfRule type="cellIs" dxfId="2" priority="1" operator="lessThan">
      <formula>0</formula>
    </cfRule>
  </conditionalFormatting>
  <pageMargins left="0.7" right="0.7" top="0.75" bottom="0.75" header="0.3" footer="0.3"/>
  <pageSetup orientation="portrait" horizontalDpi="0" verticalDpi="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AM41"/>
  <sheetViews>
    <sheetView showGridLines="0" zoomScale="66" zoomScaleNormal="76" workbookViewId="0">
      <selection activeCell="K6" sqref="K6"/>
    </sheetView>
  </sheetViews>
  <sheetFormatPr baseColWidth="10" defaultRowHeight="36" customHeight="1"/>
  <cols>
    <col min="1" max="1" width="10.83203125" style="210"/>
    <col min="2" max="2" width="10.83203125" style="210" customWidth="1"/>
    <col min="3" max="3" width="8.83203125" style="210" customWidth="1"/>
    <col min="4" max="8" width="10.83203125" style="210"/>
    <col min="9" max="9" width="18.83203125" style="210" customWidth="1"/>
    <col min="10" max="10" width="12" style="210" customWidth="1"/>
    <col min="11" max="11" width="25.1640625" style="220" customWidth="1"/>
    <col min="12" max="12" width="12.33203125" style="210" customWidth="1"/>
    <col min="13" max="13" width="19.1640625" style="210" customWidth="1"/>
    <col min="14" max="18" width="16.83203125" style="210" customWidth="1"/>
    <col min="19" max="19" width="10.83203125" style="210" customWidth="1"/>
    <col min="20" max="20" width="2.83203125" style="210" customWidth="1"/>
    <col min="21" max="21" width="16.1640625" style="252" customWidth="1"/>
    <col min="22" max="22" width="12.33203125" style="210" customWidth="1"/>
    <col min="23" max="23" width="4.1640625" style="210" customWidth="1"/>
    <col min="24" max="26" width="10.83203125" style="210"/>
    <col min="27" max="27" width="19" style="210" customWidth="1"/>
    <col min="28" max="28" width="8.33203125" style="210" customWidth="1"/>
    <col min="29" max="29" width="23.6640625" style="210" customWidth="1"/>
    <col min="30" max="30" width="11.1640625" style="210" customWidth="1"/>
    <col min="31" max="31" width="19.33203125" style="210" customWidth="1"/>
    <col min="32" max="32" width="18.83203125" style="210" customWidth="1"/>
    <col min="33" max="34" width="19.33203125" style="210" customWidth="1"/>
    <col min="35" max="35" width="20.83203125" style="1048" customWidth="1"/>
    <col min="36" max="36" width="19.6640625" style="210" customWidth="1"/>
    <col min="37" max="37" width="16.6640625" style="210" customWidth="1"/>
    <col min="38" max="38" width="19.83203125" style="210" customWidth="1"/>
    <col min="39" max="39" width="20" style="210" customWidth="1"/>
    <col min="40" max="42" width="10.83203125" style="210" customWidth="1"/>
    <col min="43" max="16384" width="10.83203125" style="210"/>
  </cols>
  <sheetData>
    <row r="2" spans="2:39" ht="36" customHeight="1">
      <c r="B2" s="1748" t="s">
        <v>175</v>
      </c>
      <c r="C2" s="1748"/>
      <c r="D2" s="1705" t="s">
        <v>232</v>
      </c>
      <c r="E2" s="1705"/>
      <c r="F2" s="1705"/>
      <c r="G2" s="1705"/>
      <c r="H2" s="1705"/>
      <c r="I2" s="1705"/>
      <c r="J2" s="1705"/>
      <c r="K2" s="237"/>
      <c r="L2" s="237"/>
      <c r="M2" s="237"/>
      <c r="N2" s="237"/>
      <c r="O2" s="237"/>
      <c r="P2" s="237"/>
      <c r="Q2" s="237"/>
      <c r="R2" s="237"/>
      <c r="V2" s="1748" t="s">
        <v>211</v>
      </c>
      <c r="W2" s="1748"/>
      <c r="X2" s="1705" t="s">
        <v>212</v>
      </c>
      <c r="Y2" s="1705"/>
      <c r="Z2" s="1705"/>
      <c r="AA2" s="1705"/>
      <c r="AB2" s="1705"/>
      <c r="AC2" s="1705"/>
      <c r="AD2" s="1705"/>
      <c r="AE2" s="812" t="s">
        <v>239</v>
      </c>
      <c r="AF2" s="2505" t="s">
        <v>235</v>
      </c>
      <c r="AG2" s="2505"/>
      <c r="AH2" s="2505"/>
      <c r="AI2" s="2505"/>
    </row>
    <row r="3" spans="2:39" s="213" customFormat="1" ht="53" customHeight="1">
      <c r="B3" s="215" t="s">
        <v>233</v>
      </c>
      <c r="C3" s="215"/>
      <c r="D3" s="2511" t="s">
        <v>238</v>
      </c>
      <c r="E3" s="2511"/>
      <c r="F3" s="2511"/>
      <c r="G3" s="2511"/>
      <c r="H3" s="2511"/>
      <c r="I3" s="2511"/>
      <c r="J3" s="249"/>
      <c r="K3" s="251"/>
      <c r="L3" s="251"/>
      <c r="M3" s="251"/>
      <c r="N3" s="251"/>
      <c r="O3" s="251"/>
      <c r="P3" s="251"/>
      <c r="Q3" s="251"/>
      <c r="R3" s="251"/>
      <c r="U3" s="253"/>
      <c r="V3" s="215"/>
      <c r="W3" s="215"/>
      <c r="X3" s="249"/>
      <c r="Y3" s="249"/>
      <c r="Z3" s="249"/>
      <c r="AA3" s="249"/>
      <c r="AB3" s="249"/>
      <c r="AC3" s="249"/>
      <c r="AD3" s="249"/>
      <c r="AE3" s="210"/>
      <c r="AF3" s="2505"/>
      <c r="AG3" s="2505"/>
      <c r="AH3" s="2505"/>
      <c r="AI3" s="2505"/>
      <c r="AM3" s="210"/>
    </row>
    <row r="4" spans="2:39" ht="36" customHeight="1">
      <c r="B4" s="159"/>
      <c r="C4" s="222" t="s">
        <v>150</v>
      </c>
      <c r="D4" s="2505" t="s">
        <v>231</v>
      </c>
      <c r="E4" s="2513"/>
      <c r="F4" s="2513"/>
      <c r="G4" s="2513"/>
      <c r="H4" s="2513"/>
      <c r="I4" s="2513"/>
      <c r="J4" s="154"/>
      <c r="K4" s="237"/>
      <c r="L4" s="237"/>
      <c r="M4" s="237"/>
      <c r="N4" s="237"/>
      <c r="O4" s="237"/>
      <c r="P4" s="237"/>
      <c r="Q4" s="237"/>
      <c r="R4" s="237"/>
      <c r="V4" s="159"/>
      <c r="W4" s="159"/>
      <c r="X4" s="154"/>
      <c r="Y4" s="154"/>
      <c r="Z4" s="154"/>
      <c r="AA4" s="154"/>
      <c r="AB4" s="154"/>
      <c r="AC4" s="154"/>
      <c r="AD4" s="154"/>
    </row>
    <row r="5" spans="2:39" ht="36" customHeight="1" thickBot="1">
      <c r="B5" s="159"/>
      <c r="C5" s="222"/>
      <c r="D5" s="236"/>
      <c r="E5" s="1043"/>
      <c r="F5" s="1043"/>
      <c r="G5" s="1043"/>
      <c r="H5" s="1043"/>
      <c r="I5" s="1043"/>
      <c r="J5" s="154"/>
      <c r="K5" s="237"/>
      <c r="L5" s="237"/>
      <c r="M5" s="237"/>
      <c r="N5" s="237"/>
      <c r="O5" s="237"/>
      <c r="P5" s="237"/>
      <c r="Q5" s="237"/>
      <c r="R5" s="237"/>
      <c r="V5" s="159"/>
      <c r="W5" s="159"/>
      <c r="X5" s="154"/>
      <c r="Y5" s="154"/>
      <c r="Z5" s="154"/>
      <c r="AA5" s="154"/>
      <c r="AB5" s="154"/>
      <c r="AC5" s="154"/>
      <c r="AD5" s="154"/>
      <c r="AE5" s="25"/>
      <c r="AF5" s="25"/>
      <c r="AG5" s="25"/>
      <c r="AH5" s="25"/>
    </row>
    <row r="6" spans="2:39" ht="36" customHeight="1" thickBot="1">
      <c r="B6" s="213" t="s">
        <v>176</v>
      </c>
      <c r="C6" s="213"/>
      <c r="D6" s="1703" t="s">
        <v>188</v>
      </c>
      <c r="E6" s="1703"/>
      <c r="F6" s="1703"/>
      <c r="G6" s="1703"/>
      <c r="H6" s="1703"/>
      <c r="I6" s="1703"/>
      <c r="J6" s="155"/>
      <c r="K6" s="218">
        <f>IF(K7+K8+K10-K14-K15&gt;0,K7+K8+K10-K14-K15,0)</f>
        <v>50000</v>
      </c>
      <c r="L6" s="208"/>
      <c r="M6" s="208"/>
      <c r="N6" s="208"/>
      <c r="O6" s="208"/>
      <c r="P6" s="208"/>
      <c r="Q6" s="208"/>
      <c r="R6" s="208"/>
      <c r="AE6" s="1045" t="s">
        <v>263</v>
      </c>
      <c r="AF6" s="247" t="s">
        <v>246</v>
      </c>
      <c r="AG6" s="1045" t="s">
        <v>264</v>
      </c>
      <c r="AH6" s="247" t="s">
        <v>280</v>
      </c>
      <c r="AI6" s="1052" t="s">
        <v>273</v>
      </c>
      <c r="AL6" s="214"/>
    </row>
    <row r="7" spans="2:39" ht="36" customHeight="1" thickBot="1">
      <c r="B7" s="215"/>
      <c r="C7" s="215"/>
      <c r="D7" s="1703" t="s">
        <v>189</v>
      </c>
      <c r="E7" s="1703"/>
      <c r="F7" s="1703"/>
      <c r="G7" s="1703"/>
      <c r="H7" s="1703"/>
      <c r="I7" s="1703"/>
      <c r="J7" s="1044" t="s">
        <v>260</v>
      </c>
      <c r="K7" s="225"/>
      <c r="L7" s="208"/>
      <c r="M7" s="208"/>
      <c r="O7" s="208"/>
      <c r="P7" s="208"/>
      <c r="Q7" s="208"/>
      <c r="R7" s="208"/>
      <c r="V7" s="213" t="s">
        <v>213</v>
      </c>
      <c r="W7" s="213"/>
      <c r="X7" s="1703" t="s">
        <v>214</v>
      </c>
      <c r="Y7" s="1703"/>
      <c r="Z7" s="1703"/>
      <c r="AA7" s="1703"/>
      <c r="AB7" s="1703"/>
      <c r="AC7" s="228">
        <f>AC9+AC10</f>
        <v>70000</v>
      </c>
      <c r="AD7" s="239"/>
      <c r="AE7" s="1061">
        <f>IF(AI13&gt;0,AI13,0)</f>
        <v>0</v>
      </c>
      <c r="AF7" s="1062">
        <f>IF(AC7-AE7&gt;0,AC7-AE7,0)</f>
        <v>70000</v>
      </c>
      <c r="AG7" s="1063">
        <f>AI17</f>
        <v>20000</v>
      </c>
      <c r="AH7" s="1060">
        <f>AC7-AG7</f>
        <v>50000</v>
      </c>
      <c r="AI7" s="1049">
        <f>K22</f>
        <v>0</v>
      </c>
      <c r="AJ7" s="210" t="s">
        <v>268</v>
      </c>
      <c r="AL7" s="212"/>
    </row>
    <row r="8" spans="2:39" ht="36" customHeight="1" thickBot="1">
      <c r="B8" s="215"/>
      <c r="C8" s="215"/>
      <c r="D8" s="155"/>
      <c r="E8" s="155"/>
      <c r="F8" s="155"/>
      <c r="G8" s="155"/>
      <c r="H8" s="155"/>
      <c r="I8" s="155"/>
      <c r="J8" s="1044" t="s">
        <v>261</v>
      </c>
      <c r="K8" s="225"/>
      <c r="L8" s="208"/>
      <c r="M8" s="208"/>
      <c r="O8" s="208"/>
      <c r="P8" s="208"/>
      <c r="Q8" s="208"/>
      <c r="R8" s="208"/>
      <c r="V8" s="213"/>
      <c r="W8" s="213"/>
      <c r="X8" s="155"/>
      <c r="Y8" s="155"/>
      <c r="Z8" s="155"/>
      <c r="AA8" s="155"/>
      <c r="AB8" s="155"/>
      <c r="AC8" s="816"/>
      <c r="AD8" s="1046"/>
      <c r="AE8" s="1047"/>
      <c r="AF8" s="1047"/>
      <c r="AG8" s="1047"/>
      <c r="AH8" s="1047"/>
      <c r="AI8" s="1050">
        <f>AI7*-1</f>
        <v>0</v>
      </c>
      <c r="AJ8" s="210" t="s">
        <v>265</v>
      </c>
    </row>
    <row r="9" spans="2:39" ht="36" customHeight="1" thickBot="1">
      <c r="B9" s="215"/>
      <c r="C9" s="215"/>
      <c r="D9" s="2516" t="s">
        <v>187</v>
      </c>
      <c r="E9" s="2516"/>
      <c r="F9" s="2516"/>
      <c r="G9" s="2516"/>
      <c r="H9" s="2516"/>
      <c r="I9" s="2516"/>
      <c r="J9" s="209"/>
      <c r="K9" s="219"/>
      <c r="L9" s="208"/>
      <c r="M9" s="208"/>
      <c r="N9" s="1066" t="s">
        <v>111</v>
      </c>
      <c r="O9" s="1067" t="s">
        <v>112</v>
      </c>
      <c r="P9" s="1067" t="s">
        <v>113</v>
      </c>
      <c r="Q9" s="1067" t="s">
        <v>114</v>
      </c>
      <c r="R9" s="1068" t="s">
        <v>115</v>
      </c>
      <c r="Y9" s="2508" t="s">
        <v>203</v>
      </c>
      <c r="Z9" s="2508"/>
      <c r="AA9" s="2508"/>
      <c r="AC9" s="241">
        <f>K21</f>
        <v>70000</v>
      </c>
      <c r="AE9" s="1056">
        <f>IF(AI7-AI9&gt;0,AI7-AI9,0)</f>
        <v>0</v>
      </c>
      <c r="AF9" s="1057">
        <f>IF(AC9-AE9&gt;0,AC9-AE9,0)</f>
        <v>70000</v>
      </c>
      <c r="AG9" s="1058">
        <f>IF(AI16+AI7&gt;AI11,AI16+AI7-AI11,0)</f>
        <v>20000</v>
      </c>
      <c r="AH9" s="1060">
        <f>AC9-AG9</f>
        <v>50000</v>
      </c>
      <c r="AI9" s="1050">
        <f>K27</f>
        <v>0</v>
      </c>
      <c r="AJ9" s="210" t="s">
        <v>266</v>
      </c>
      <c r="AK9" s="212"/>
    </row>
    <row r="10" spans="2:39" ht="36" customHeight="1" thickBot="1">
      <c r="B10" s="215"/>
      <c r="C10" s="215"/>
      <c r="D10" s="1703" t="s">
        <v>186</v>
      </c>
      <c r="E10" s="1703"/>
      <c r="F10" s="1703"/>
      <c r="G10" s="1703"/>
      <c r="H10" s="1703"/>
      <c r="I10" s="1703"/>
      <c r="J10" s="155"/>
      <c r="K10" s="228">
        <f>N10+O10+P10+Q10+R10</f>
        <v>100000</v>
      </c>
      <c r="L10" s="208"/>
      <c r="M10" s="244" t="s">
        <v>9</v>
      </c>
      <c r="N10" s="1074">
        <v>100000</v>
      </c>
      <c r="O10" s="1070"/>
      <c r="P10" s="1070"/>
      <c r="Q10" s="1070"/>
      <c r="R10" s="1071"/>
      <c r="Y10" s="2508" t="s">
        <v>202</v>
      </c>
      <c r="Z10" s="2508"/>
      <c r="AA10" s="2508"/>
      <c r="AB10" s="214"/>
      <c r="AC10" s="241">
        <f>K25</f>
        <v>0</v>
      </c>
      <c r="AE10" s="1059">
        <f>IF(AI13&gt;0,AI13,0)</f>
        <v>0</v>
      </c>
      <c r="AF10" s="1053">
        <f>IF(AC10-AE10&gt;0,AC10-AE10,0)</f>
        <v>0</v>
      </c>
      <c r="AG10" s="1054">
        <f>IF(AI17-AI16&gt;0,AI17-AI16,AI17)</f>
        <v>20000</v>
      </c>
      <c r="AH10" s="1055">
        <f>AC10-AG10</f>
        <v>-20000</v>
      </c>
      <c r="AI10" s="1050">
        <f>IF(AI7&gt;0,AI7+AI9,AI9)</f>
        <v>0</v>
      </c>
      <c r="AJ10" s="210" t="s">
        <v>269</v>
      </c>
      <c r="AL10" s="212"/>
    </row>
    <row r="11" spans="2:39" ht="36" customHeight="1">
      <c r="B11" s="210" t="s">
        <v>180</v>
      </c>
      <c r="D11" s="2512" t="s">
        <v>177</v>
      </c>
      <c r="E11" s="2512"/>
      <c r="F11" s="2512"/>
      <c r="G11" s="2512"/>
      <c r="H11" s="2512"/>
      <c r="I11" s="2512"/>
      <c r="J11" s="211"/>
      <c r="K11" s="227"/>
      <c r="M11" s="1077" t="s">
        <v>8</v>
      </c>
      <c r="N11" s="1075">
        <v>50000</v>
      </c>
      <c r="O11" s="224"/>
      <c r="P11" s="224"/>
      <c r="Q11" s="224"/>
      <c r="R11" s="1072"/>
      <c r="X11" s="2509" t="s">
        <v>215</v>
      </c>
      <c r="Y11" s="2509"/>
      <c r="Z11" s="2509"/>
      <c r="AA11" s="2509"/>
      <c r="AB11" s="214"/>
      <c r="AC11" s="242"/>
      <c r="AE11" s="240"/>
      <c r="AG11" s="240"/>
      <c r="AH11" s="240"/>
      <c r="AI11" s="1050">
        <f>K18</f>
        <v>50000</v>
      </c>
      <c r="AJ11" s="210" t="s">
        <v>270</v>
      </c>
    </row>
    <row r="12" spans="2:39" ht="36" customHeight="1">
      <c r="D12" s="6"/>
      <c r="E12" s="6"/>
      <c r="F12" s="6"/>
      <c r="G12" s="6"/>
      <c r="H12" s="6"/>
      <c r="I12" s="6"/>
      <c r="J12" s="211"/>
      <c r="K12" s="227"/>
      <c r="M12" s="1077"/>
      <c r="N12" s="1076">
        <f>N10-N11</f>
        <v>50000</v>
      </c>
      <c r="O12" s="1069">
        <f>O10-O11</f>
        <v>0</v>
      </c>
      <c r="P12" s="1069">
        <f>P10-P11</f>
        <v>0</v>
      </c>
      <c r="Q12" s="1069">
        <f>Q10-Q11</f>
        <v>0</v>
      </c>
      <c r="R12" s="1073">
        <f>R10-R11</f>
        <v>0</v>
      </c>
      <c r="X12" s="245"/>
      <c r="Y12" s="245"/>
      <c r="Z12" s="245"/>
      <c r="AA12" s="245"/>
      <c r="AB12" s="214"/>
      <c r="AC12" s="242"/>
      <c r="AE12" s="240"/>
      <c r="AG12" s="240"/>
      <c r="AH12" s="240"/>
      <c r="AI12" s="212">
        <f>IF(AI11-AI8&gt;0,AI11-AI8,AI11)</f>
        <v>50000</v>
      </c>
      <c r="AJ12" s="210" t="s">
        <v>278</v>
      </c>
      <c r="AL12" s="212"/>
    </row>
    <row r="13" spans="2:39" ht="36" customHeight="1">
      <c r="D13" s="6"/>
      <c r="E13" s="6"/>
      <c r="F13" s="6"/>
      <c r="G13" s="6"/>
      <c r="H13" s="6"/>
      <c r="I13" s="6"/>
      <c r="J13" s="211"/>
      <c r="K13" s="227"/>
      <c r="M13" s="1077"/>
      <c r="N13" s="1076"/>
      <c r="O13" s="1069"/>
      <c r="P13" s="1069"/>
      <c r="Q13" s="1069"/>
      <c r="R13" s="1073">
        <f>N12+O12+P12+Q12+R12</f>
        <v>50000</v>
      </c>
      <c r="X13" s="245"/>
      <c r="Y13" s="245"/>
      <c r="Z13" s="245"/>
      <c r="AA13" s="245"/>
      <c r="AB13" s="214"/>
      <c r="AC13" s="242"/>
      <c r="AE13" s="240"/>
      <c r="AG13" s="240"/>
      <c r="AH13" s="240"/>
      <c r="AI13" s="1049">
        <f>AI9-AI12</f>
        <v>-50000</v>
      </c>
      <c r="AJ13" s="210" t="s">
        <v>279</v>
      </c>
      <c r="AK13" s="212"/>
      <c r="AL13" s="1051"/>
    </row>
    <row r="14" spans="2:39" ht="36" customHeight="1" thickBot="1">
      <c r="B14" s="213" t="s">
        <v>181</v>
      </c>
      <c r="C14" s="213"/>
      <c r="D14" s="1703" t="s">
        <v>178</v>
      </c>
      <c r="E14" s="1703"/>
      <c r="F14" s="1703"/>
      <c r="G14" s="1703"/>
      <c r="H14" s="1703"/>
      <c r="I14" s="1703"/>
      <c r="J14" s="155"/>
      <c r="K14" s="225"/>
      <c r="L14" s="208"/>
      <c r="M14" s="1078" t="s">
        <v>116</v>
      </c>
      <c r="N14" s="1079">
        <f>N10-N11</f>
        <v>50000</v>
      </c>
      <c r="O14" s="1080">
        <f>O10-O11</f>
        <v>0</v>
      </c>
      <c r="P14" s="1080">
        <f>P10-P11</f>
        <v>0</v>
      </c>
      <c r="Q14" s="1080">
        <f>Q10-Q11</f>
        <v>0</v>
      </c>
      <c r="R14" s="1081">
        <f>R10-R11</f>
        <v>0</v>
      </c>
      <c r="V14" s="215" t="s">
        <v>217</v>
      </c>
      <c r="W14" s="215"/>
      <c r="X14" s="1703" t="s">
        <v>216</v>
      </c>
      <c r="Y14" s="1703"/>
      <c r="Z14" s="1703"/>
      <c r="AA14" s="1703"/>
      <c r="AB14" s="208"/>
      <c r="AC14" s="228">
        <f>K7+K8</f>
        <v>0</v>
      </c>
      <c r="AD14" s="208"/>
      <c r="AE14" s="818"/>
      <c r="AF14" s="1047"/>
      <c r="AG14" s="1047"/>
      <c r="AH14" s="1047"/>
      <c r="AI14" s="1048">
        <f>IF(AI13&lt;0,AI13*-1,0)</f>
        <v>50000</v>
      </c>
    </row>
    <row r="15" spans="2:39" ht="36" customHeight="1">
      <c r="B15" s="213" t="s">
        <v>182</v>
      </c>
      <c r="C15" s="213"/>
      <c r="D15" s="1703" t="s">
        <v>179</v>
      </c>
      <c r="E15" s="1703"/>
      <c r="F15" s="1703"/>
      <c r="G15" s="1703"/>
      <c r="H15" s="1703"/>
      <c r="I15" s="1703"/>
      <c r="J15" s="216"/>
      <c r="K15" s="819">
        <v>50000</v>
      </c>
      <c r="V15" s="215" t="s">
        <v>218</v>
      </c>
      <c r="X15" s="2506" t="s">
        <v>219</v>
      </c>
      <c r="Y15" s="2506"/>
      <c r="Z15" s="2506"/>
      <c r="AA15" s="2506"/>
      <c r="AB15" s="217"/>
      <c r="AC15" s="820"/>
      <c r="AD15" s="239"/>
      <c r="AE15" s="818"/>
      <c r="AF15" s="1047"/>
      <c r="AG15" s="1047"/>
      <c r="AH15" s="1047"/>
      <c r="AI15" s="1049">
        <f>IF(K21&lt;0,K21/2,0)</f>
        <v>0</v>
      </c>
      <c r="AJ15" s="210" t="s">
        <v>271</v>
      </c>
      <c r="AK15" s="212"/>
    </row>
    <row r="16" spans="2:39" ht="36" customHeight="1">
      <c r="B16" s="213"/>
      <c r="C16" s="213"/>
      <c r="D16" s="1703"/>
      <c r="E16" s="1703"/>
      <c r="F16" s="1703"/>
      <c r="G16" s="1703"/>
      <c r="H16" s="1703"/>
      <c r="I16" s="1703"/>
      <c r="J16" s="216"/>
      <c r="K16" s="226"/>
      <c r="V16" s="215"/>
      <c r="X16" s="2506"/>
      <c r="Y16" s="2506"/>
      <c r="Z16" s="2506"/>
      <c r="AA16" s="2506"/>
      <c r="AB16" s="217"/>
      <c r="AC16" s="822"/>
      <c r="AD16" s="239"/>
      <c r="AE16" s="1064"/>
      <c r="AF16" s="1065"/>
      <c r="AG16" s="1064"/>
      <c r="AH16" s="1064"/>
      <c r="AI16" s="1050">
        <f>IF(K23&gt;0,K23,0)+AC22</f>
        <v>70000</v>
      </c>
      <c r="AJ16" s="210" t="s">
        <v>272</v>
      </c>
      <c r="AL16" s="212"/>
    </row>
    <row r="17" spans="1:36" ht="36" customHeight="1">
      <c r="B17" s="233" t="s">
        <v>199</v>
      </c>
      <c r="C17" s="213"/>
      <c r="D17" s="2510" t="s">
        <v>205</v>
      </c>
      <c r="E17" s="2510"/>
      <c r="F17" s="2510"/>
      <c r="G17" s="2510"/>
      <c r="H17" s="2510"/>
      <c r="I17" s="2510"/>
      <c r="J17" s="216"/>
      <c r="K17" s="227"/>
      <c r="M17" s="2507" t="s">
        <v>282</v>
      </c>
      <c r="N17" s="2507"/>
      <c r="O17" s="2507"/>
      <c r="P17" s="2507"/>
      <c r="Q17" s="2507"/>
      <c r="V17" s="215" t="s">
        <v>220</v>
      </c>
      <c r="W17" s="213"/>
      <c r="X17" s="1703" t="s">
        <v>221</v>
      </c>
      <c r="Y17" s="1703"/>
      <c r="Z17" s="1703"/>
      <c r="AA17" s="1703"/>
      <c r="AC17" s="821">
        <f>IF(AC22&gt;0,AC25,R13)</f>
        <v>100000</v>
      </c>
      <c r="AD17" s="240"/>
      <c r="AE17" s="818"/>
      <c r="AF17" s="1047"/>
      <c r="AG17" s="1047"/>
      <c r="AH17" s="1047"/>
      <c r="AI17" s="1050">
        <f>AI13+AI7+AI16</f>
        <v>20000</v>
      </c>
      <c r="AJ17" s="210" t="s">
        <v>267</v>
      </c>
    </row>
    <row r="18" spans="1:36" ht="36" customHeight="1">
      <c r="B18" s="235" t="s">
        <v>199</v>
      </c>
      <c r="D18" s="2506" t="s">
        <v>183</v>
      </c>
      <c r="E18" s="2506"/>
      <c r="F18" s="2506"/>
      <c r="G18" s="2506"/>
      <c r="H18" s="2506"/>
      <c r="I18" s="2506"/>
      <c r="J18" s="217"/>
      <c r="K18" s="223">
        <f>IF(K6&gt;IF(K21&gt;0,K21,0)+IF(K27&gt;0,K27,0),IF(K21&gt;0,K21,0)+IF(K27&gt;0,K27,0),K6)</f>
        <v>50000</v>
      </c>
      <c r="M18" s="2507"/>
      <c r="N18" s="2507"/>
      <c r="O18" s="2507"/>
      <c r="P18" s="2507"/>
      <c r="Q18" s="2507"/>
      <c r="AB18" s="243"/>
      <c r="AC18" s="248"/>
      <c r="AD18" s="240"/>
      <c r="AE18" s="1064"/>
      <c r="AF18" s="1064"/>
      <c r="AG18" s="1064"/>
      <c r="AH18" s="1064"/>
    </row>
    <row r="19" spans="1:36" ht="43" customHeight="1">
      <c r="B19" s="235"/>
      <c r="D19" s="2506"/>
      <c r="E19" s="2506"/>
      <c r="F19" s="2506"/>
      <c r="G19" s="2506"/>
      <c r="H19" s="2506"/>
      <c r="I19" s="2506"/>
      <c r="J19" s="217"/>
      <c r="K19" s="818"/>
      <c r="M19" s="2507"/>
      <c r="N19" s="2507"/>
      <c r="O19" s="2507"/>
      <c r="P19" s="2507"/>
      <c r="Q19" s="2507"/>
      <c r="V19" s="234" t="s">
        <v>222</v>
      </c>
      <c r="W19" s="29"/>
      <c r="X19" s="2515" t="s">
        <v>244</v>
      </c>
      <c r="Y19" s="2515"/>
      <c r="Z19" s="2515"/>
      <c r="AA19" s="2515"/>
      <c r="AB19" s="2515"/>
      <c r="AC19" s="2515"/>
      <c r="AD19" s="240"/>
      <c r="AE19" s="1064"/>
      <c r="AF19" s="1064"/>
      <c r="AG19" s="1064"/>
      <c r="AH19" s="1064"/>
    </row>
    <row r="20" spans="1:36" ht="107" customHeight="1">
      <c r="B20" s="210" t="s">
        <v>185</v>
      </c>
      <c r="D20" s="2506" t="s">
        <v>184</v>
      </c>
      <c r="E20" s="2506"/>
      <c r="F20" s="2506"/>
      <c r="G20" s="2506"/>
      <c r="H20" s="2506"/>
      <c r="I20" s="2506"/>
      <c r="J20" s="217"/>
      <c r="K20" s="24"/>
      <c r="M20" s="2507" t="s">
        <v>283</v>
      </c>
      <c r="N20" s="2507"/>
      <c r="O20" s="2507"/>
      <c r="P20" s="2507"/>
      <c r="Q20" s="2507"/>
      <c r="R20" s="214"/>
      <c r="V20" s="210" t="s">
        <v>222</v>
      </c>
      <c r="X20" s="2506" t="s">
        <v>223</v>
      </c>
      <c r="Y20" s="2506"/>
      <c r="Z20" s="2506"/>
      <c r="AA20" s="2506"/>
      <c r="AB20" s="155"/>
      <c r="AC20" s="242"/>
      <c r="AD20" s="240"/>
      <c r="AE20" s="1064"/>
      <c r="AF20" s="1064"/>
      <c r="AG20" s="1064"/>
      <c r="AH20" s="1064"/>
    </row>
    <row r="21" spans="1:36" ht="36" customHeight="1">
      <c r="D21" s="217"/>
      <c r="E21" s="217"/>
      <c r="F21" s="217"/>
      <c r="G21" s="217"/>
      <c r="H21" s="2514" t="s">
        <v>240</v>
      </c>
      <c r="I21" s="2514"/>
      <c r="J21" s="217"/>
      <c r="K21" s="241">
        <f>K22+K23+K24</f>
        <v>70000</v>
      </c>
      <c r="L21" s="222" t="s">
        <v>150</v>
      </c>
      <c r="M21" s="2505" t="s">
        <v>234</v>
      </c>
      <c r="N21" s="2505"/>
      <c r="O21" s="2505"/>
      <c r="P21" s="2505"/>
      <c r="R21" s="221"/>
      <c r="S21" s="221"/>
      <c r="T21" s="250"/>
      <c r="X21" s="2506"/>
      <c r="Y21" s="2506"/>
      <c r="Z21" s="2506"/>
      <c r="AA21" s="2506"/>
      <c r="AE21" s="1064"/>
      <c r="AF21" s="1064"/>
      <c r="AG21" s="1064"/>
      <c r="AH21" s="1064"/>
    </row>
    <row r="22" spans="1:36" ht="36" customHeight="1">
      <c r="A22" s="2507"/>
      <c r="B22" s="2507"/>
      <c r="C22" s="2507"/>
      <c r="D22" s="2507"/>
      <c r="E22" s="2507"/>
      <c r="F22" s="217"/>
      <c r="G22" s="217"/>
      <c r="H22" s="814"/>
      <c r="I22" s="814" t="s">
        <v>241</v>
      </c>
      <c r="J22" s="217"/>
      <c r="K22" s="815"/>
      <c r="R22" s="221"/>
      <c r="S22" s="221"/>
      <c r="T22" s="250"/>
      <c r="V22" s="210" t="s">
        <v>226</v>
      </c>
      <c r="X22" s="2506" t="s">
        <v>224</v>
      </c>
      <c r="Y22" s="2506"/>
      <c r="Z22" s="2506"/>
      <c r="AA22" s="2506"/>
      <c r="AC22" s="228">
        <f>IF(N12&gt;0,N12)+IF(O12&gt;0,O12)+IF(P12&gt;0,P12)+IF(Q12&gt;0,Q12)+IF(R12&gt;0,R12)</f>
        <v>50000</v>
      </c>
      <c r="AE22" s="818"/>
      <c r="AF22" s="1047"/>
      <c r="AG22" s="1047"/>
      <c r="AH22" s="1047"/>
    </row>
    <row r="23" spans="1:36" ht="36" customHeight="1">
      <c r="A23" s="2507"/>
      <c r="B23" s="2507"/>
      <c r="C23" s="2507"/>
      <c r="D23" s="2507"/>
      <c r="E23" s="2507"/>
      <c r="F23" s="217"/>
      <c r="G23" s="217"/>
      <c r="H23" s="814"/>
      <c r="I23" s="814" t="s">
        <v>230</v>
      </c>
      <c r="J23" s="217"/>
      <c r="K23" s="815">
        <v>20000</v>
      </c>
      <c r="N23" s="254"/>
      <c r="O23" s="254"/>
      <c r="P23" s="254"/>
      <c r="Q23" s="254"/>
      <c r="R23" s="254"/>
      <c r="S23" s="250"/>
      <c r="T23" s="250"/>
      <c r="X23" s="217"/>
      <c r="Y23" s="217"/>
      <c r="Z23" s="217"/>
      <c r="AA23" s="217"/>
      <c r="AC23" s="228"/>
      <c r="AE23" s="818"/>
      <c r="AF23" s="1047"/>
      <c r="AG23" s="1047"/>
      <c r="AH23" s="1047"/>
      <c r="AI23" s="210"/>
    </row>
    <row r="24" spans="1:36" ht="36" customHeight="1">
      <c r="A24" s="254"/>
      <c r="B24" s="254"/>
      <c r="C24" s="254"/>
      <c r="D24" s="254"/>
      <c r="E24" s="254"/>
      <c r="F24" s="217"/>
      <c r="G24" s="217"/>
      <c r="H24" s="814"/>
      <c r="I24" s="814" t="s">
        <v>281</v>
      </c>
      <c r="J24" s="217"/>
      <c r="K24" s="815">
        <f>AC22</f>
        <v>50000</v>
      </c>
      <c r="N24" s="254"/>
      <c r="O24" s="254"/>
      <c r="P24" s="254"/>
      <c r="Q24" s="254"/>
      <c r="R24" s="254"/>
      <c r="S24" s="250"/>
      <c r="T24" s="250"/>
      <c r="X24" s="217"/>
      <c r="Y24" s="217"/>
      <c r="Z24" s="217"/>
      <c r="AA24" s="217"/>
      <c r="AC24" s="228"/>
      <c r="AE24" s="818"/>
      <c r="AF24" s="1047"/>
      <c r="AG24" s="1047"/>
      <c r="AH24" s="1047"/>
      <c r="AI24" s="1049"/>
      <c r="AJ24" s="246"/>
    </row>
    <row r="25" spans="1:36" ht="36" customHeight="1">
      <c r="C25" s="222"/>
      <c r="D25" s="217"/>
      <c r="E25" s="217"/>
      <c r="F25" s="217"/>
      <c r="G25" s="217"/>
      <c r="H25" s="2514" t="s">
        <v>202</v>
      </c>
      <c r="I25" s="2514"/>
      <c r="J25" s="217"/>
      <c r="K25" s="224"/>
      <c r="N25" s="254"/>
      <c r="O25" s="254"/>
      <c r="P25" s="254"/>
      <c r="Q25" s="254"/>
      <c r="R25" s="254"/>
      <c r="S25" s="250"/>
      <c r="T25" s="250"/>
      <c r="V25" s="210" t="s">
        <v>227</v>
      </c>
      <c r="X25" s="2506" t="s">
        <v>225</v>
      </c>
      <c r="Y25" s="2506"/>
      <c r="Z25" s="2506"/>
      <c r="AA25" s="2506"/>
      <c r="AC25" s="228">
        <f>K10</f>
        <v>100000</v>
      </c>
      <c r="AE25" s="818"/>
      <c r="AF25" s="1047"/>
      <c r="AG25" s="1047"/>
      <c r="AH25" s="1047"/>
      <c r="AI25" s="1049"/>
    </row>
    <row r="26" spans="1:36" ht="36" customHeight="1">
      <c r="C26" s="222"/>
      <c r="D26" s="217"/>
      <c r="E26" s="217"/>
      <c r="F26" s="217"/>
      <c r="G26" s="217"/>
      <c r="H26" s="2514" t="s">
        <v>242</v>
      </c>
      <c r="I26" s="2514"/>
      <c r="J26" s="217"/>
      <c r="K26" s="241">
        <f>K21+K25</f>
        <v>70000</v>
      </c>
      <c r="N26" s="254"/>
      <c r="O26" s="254"/>
      <c r="P26" s="254"/>
      <c r="Q26" s="254"/>
      <c r="R26" s="254"/>
      <c r="S26" s="250"/>
      <c r="T26" s="250"/>
      <c r="V26" s="210" t="s">
        <v>228</v>
      </c>
      <c r="X26" s="217"/>
      <c r="Y26" s="217"/>
      <c r="Z26" s="217"/>
      <c r="AA26" s="217"/>
      <c r="AC26" s="816"/>
      <c r="AE26" s="1064"/>
      <c r="AF26" s="1064"/>
      <c r="AG26" s="1064"/>
      <c r="AH26" s="1064"/>
    </row>
    <row r="27" spans="1:36" ht="36" customHeight="1">
      <c r="C27" s="222"/>
      <c r="D27" s="217"/>
      <c r="E27" s="217"/>
      <c r="F27" s="217"/>
      <c r="G27" s="217"/>
      <c r="H27" s="2514" t="s">
        <v>262</v>
      </c>
      <c r="I27" s="2514"/>
      <c r="J27" s="217"/>
      <c r="K27" s="238">
        <f>IF(K26&lt;K25,K25+(K21/2),K25)</f>
        <v>0</v>
      </c>
      <c r="L27" s="222" t="s">
        <v>150</v>
      </c>
      <c r="M27" s="2505" t="s">
        <v>243</v>
      </c>
      <c r="N27" s="2505"/>
      <c r="O27" s="2505"/>
      <c r="P27" s="2505"/>
      <c r="R27" s="254"/>
      <c r="S27" s="250"/>
      <c r="T27" s="250"/>
      <c r="V27" s="210" t="s">
        <v>229</v>
      </c>
      <c r="X27" s="217"/>
      <c r="Y27" s="217"/>
      <c r="Z27" s="217"/>
      <c r="AA27" s="217"/>
      <c r="AC27" s="816"/>
    </row>
    <row r="28" spans="1:36" ht="36" customHeight="1" thickBot="1">
      <c r="B28" s="234" t="s">
        <v>201</v>
      </c>
      <c r="C28" s="29"/>
      <c r="D28" s="2515" t="s">
        <v>206</v>
      </c>
      <c r="E28" s="2515"/>
      <c r="F28" s="2515"/>
      <c r="G28" s="2515"/>
      <c r="H28" s="2515"/>
      <c r="I28" s="2515"/>
      <c r="J28" s="216"/>
      <c r="K28" s="227"/>
      <c r="S28" s="813"/>
      <c r="T28" s="254"/>
    </row>
    <row r="29" spans="1:36" ht="36" customHeight="1" thickBot="1">
      <c r="B29" s="235" t="s">
        <v>201</v>
      </c>
      <c r="D29" s="2506" t="s">
        <v>200</v>
      </c>
      <c r="E29" s="2506"/>
      <c r="F29" s="2506"/>
      <c r="G29" s="2506"/>
      <c r="H29" s="2506"/>
      <c r="I29" s="2506"/>
      <c r="J29" s="217"/>
      <c r="K29" s="223">
        <f>IF(K30-(K6-K18)&lt;0,0,K30-(K6-K18))</f>
        <v>20000</v>
      </c>
      <c r="M29" s="247" t="s">
        <v>245</v>
      </c>
      <c r="N29" s="813"/>
      <c r="O29" s="813"/>
      <c r="P29" s="813"/>
      <c r="Q29" s="813"/>
      <c r="R29" s="813"/>
      <c r="S29" s="813"/>
      <c r="T29" s="254"/>
    </row>
    <row r="30" spans="1:36" ht="36" customHeight="1" thickBot="1">
      <c r="D30" s="217"/>
      <c r="E30" s="217"/>
      <c r="F30" s="217"/>
      <c r="G30" s="217"/>
      <c r="H30" s="2506" t="s">
        <v>204</v>
      </c>
      <c r="I30" s="2506"/>
      <c r="J30" s="217"/>
      <c r="K30" s="224">
        <v>20000</v>
      </c>
      <c r="M30" s="817">
        <f>K30-K29</f>
        <v>0</v>
      </c>
      <c r="N30" s="813"/>
      <c r="O30" s="813"/>
      <c r="P30" s="813"/>
      <c r="Q30" s="813"/>
      <c r="R30" s="813"/>
      <c r="S30" s="813"/>
      <c r="T30" s="254"/>
      <c r="V30" s="1748" t="s">
        <v>274</v>
      </c>
      <c r="W30" s="1748"/>
      <c r="X30" s="1705" t="s">
        <v>275</v>
      </c>
      <c r="Y30" s="1705"/>
      <c r="Z30" s="1705"/>
      <c r="AA30" s="1705"/>
      <c r="AB30" s="1705"/>
      <c r="AC30" s="1705"/>
      <c r="AD30" s="1705"/>
    </row>
    <row r="31" spans="1:36" ht="36" customHeight="1">
      <c r="B31" s="234" t="s">
        <v>191</v>
      </c>
      <c r="C31" s="29"/>
      <c r="D31" s="2515" t="s">
        <v>207</v>
      </c>
      <c r="E31" s="2515"/>
      <c r="F31" s="2515"/>
      <c r="G31" s="2515"/>
      <c r="H31" s="2515"/>
      <c r="I31" s="2515"/>
      <c r="J31" s="216"/>
      <c r="K31" s="227"/>
    </row>
    <row r="32" spans="1:36" ht="36" customHeight="1">
      <c r="A32" s="210" t="s">
        <v>35</v>
      </c>
      <c r="B32" s="235" t="s">
        <v>193</v>
      </c>
      <c r="D32" s="2506" t="s">
        <v>190</v>
      </c>
      <c r="E32" s="2506"/>
      <c r="F32" s="2506"/>
      <c r="G32" s="2506"/>
      <c r="H32" s="2506"/>
      <c r="I32" s="2506"/>
      <c r="J32" s="217"/>
      <c r="K32" s="223">
        <f>IF(K30-(K6-K18)&lt;1,-1*(K30-(K6-K18)),0)</f>
        <v>0</v>
      </c>
      <c r="V32" s="233" t="s">
        <v>276</v>
      </c>
      <c r="W32" s="213"/>
      <c r="X32" s="2510" t="s">
        <v>277</v>
      </c>
      <c r="Y32" s="2510"/>
      <c r="Z32" s="2510"/>
      <c r="AA32" s="2510"/>
      <c r="AB32" s="2510"/>
      <c r="AC32" s="2510"/>
    </row>
    <row r="33" spans="2:30" ht="36" customHeight="1">
      <c r="B33" s="235"/>
      <c r="D33" s="2506"/>
      <c r="E33" s="2506"/>
      <c r="F33" s="2506"/>
      <c r="G33" s="2506"/>
      <c r="H33" s="2506"/>
      <c r="I33" s="2506"/>
      <c r="J33" s="217"/>
      <c r="K33" s="818"/>
      <c r="AD33" s="1048"/>
    </row>
    <row r="34" spans="2:30" ht="36" customHeight="1">
      <c r="B34" s="210" t="s">
        <v>194</v>
      </c>
      <c r="D34" s="2506" t="s">
        <v>192</v>
      </c>
      <c r="E34" s="2506"/>
      <c r="F34" s="2506"/>
      <c r="G34" s="2506"/>
      <c r="H34" s="2506"/>
      <c r="I34" s="2506"/>
      <c r="J34" s="217"/>
      <c r="K34" s="224"/>
      <c r="M34" s="2507" t="s">
        <v>284</v>
      </c>
      <c r="N34" s="2507"/>
      <c r="O34" s="2507"/>
      <c r="P34" s="2507"/>
      <c r="Q34" s="2507"/>
    </row>
    <row r="35" spans="2:30" ht="36" customHeight="1">
      <c r="B35" s="234" t="s">
        <v>196</v>
      </c>
      <c r="C35" s="29"/>
      <c r="D35" s="2515" t="s">
        <v>208</v>
      </c>
      <c r="E35" s="2515"/>
      <c r="F35" s="2515"/>
      <c r="G35" s="2515"/>
      <c r="H35" s="2515"/>
      <c r="I35" s="2515"/>
      <c r="J35" s="216"/>
      <c r="K35" s="227"/>
      <c r="M35" s="2507"/>
      <c r="N35" s="2507"/>
      <c r="O35" s="2507"/>
      <c r="P35" s="2507"/>
      <c r="Q35" s="2507"/>
    </row>
    <row r="36" spans="2:30" ht="36" customHeight="1">
      <c r="B36" s="210" t="s">
        <v>196</v>
      </c>
      <c r="D36" s="2506" t="s">
        <v>195</v>
      </c>
      <c r="E36" s="2506"/>
      <c r="F36" s="2506"/>
      <c r="G36" s="2506"/>
      <c r="H36" s="2506"/>
      <c r="I36" s="2506"/>
      <c r="K36" s="27">
        <f>K10</f>
        <v>100000</v>
      </c>
      <c r="M36" s="2507"/>
      <c r="N36" s="2507"/>
      <c r="O36" s="2507"/>
      <c r="P36" s="2507"/>
      <c r="Q36" s="2507"/>
    </row>
    <row r="37" spans="2:30" ht="36" customHeight="1">
      <c r="B37" s="234" t="s">
        <v>210</v>
      </c>
      <c r="C37" s="29"/>
      <c r="D37" s="2515" t="s">
        <v>209</v>
      </c>
      <c r="E37" s="2515"/>
      <c r="F37" s="2515"/>
      <c r="G37" s="2515"/>
      <c r="H37" s="2515"/>
      <c r="I37" s="2515"/>
      <c r="J37" s="216"/>
      <c r="K37" s="227"/>
    </row>
    <row r="38" spans="2:30" ht="36" customHeight="1">
      <c r="B38" s="210" t="s">
        <v>198</v>
      </c>
      <c r="D38" s="2506" t="s">
        <v>197</v>
      </c>
      <c r="E38" s="2506"/>
      <c r="F38" s="2506"/>
      <c r="G38" s="2506"/>
      <c r="H38" s="2506"/>
      <c r="I38" s="2506"/>
      <c r="K38" s="224"/>
    </row>
    <row r="39" spans="2:30" ht="53" customHeight="1">
      <c r="D39" s="2506"/>
      <c r="E39" s="2506"/>
      <c r="F39" s="2506"/>
      <c r="G39" s="2506"/>
      <c r="H39" s="2506"/>
      <c r="I39" s="2506"/>
    </row>
    <row r="41" spans="2:30" ht="36" customHeight="1">
      <c r="O41" s="210" t="s">
        <v>285</v>
      </c>
    </row>
  </sheetData>
  <sheetProtection selectLockedCells="1"/>
  <mergeCells count="51">
    <mergeCell ref="X19:AC19"/>
    <mergeCell ref="X20:AA21"/>
    <mergeCell ref="D32:I33"/>
    <mergeCell ref="M27:P27"/>
    <mergeCell ref="D7:I7"/>
    <mergeCell ref="D17:I17"/>
    <mergeCell ref="H25:I25"/>
    <mergeCell ref="H30:I30"/>
    <mergeCell ref="D28:I28"/>
    <mergeCell ref="H27:I27"/>
    <mergeCell ref="D29:I29"/>
    <mergeCell ref="H26:I26"/>
    <mergeCell ref="D9:I9"/>
    <mergeCell ref="D38:I39"/>
    <mergeCell ref="D34:I34"/>
    <mergeCell ref="D36:I36"/>
    <mergeCell ref="D35:I35"/>
    <mergeCell ref="D31:I31"/>
    <mergeCell ref="D37:I37"/>
    <mergeCell ref="B2:C2"/>
    <mergeCell ref="D2:J2"/>
    <mergeCell ref="V30:W30"/>
    <mergeCell ref="X30:AD30"/>
    <mergeCell ref="X32:AC32"/>
    <mergeCell ref="D6:I6"/>
    <mergeCell ref="D3:I3"/>
    <mergeCell ref="A22:E23"/>
    <mergeCell ref="D11:I11"/>
    <mergeCell ref="D14:I14"/>
    <mergeCell ref="D4:I4"/>
    <mergeCell ref="D15:I16"/>
    <mergeCell ref="D18:I19"/>
    <mergeCell ref="H21:I21"/>
    <mergeCell ref="D20:I20"/>
    <mergeCell ref="D10:I10"/>
    <mergeCell ref="AF2:AI3"/>
    <mergeCell ref="X25:AA25"/>
    <mergeCell ref="M17:Q19"/>
    <mergeCell ref="M20:Q20"/>
    <mergeCell ref="M34:Q36"/>
    <mergeCell ref="V2:W2"/>
    <mergeCell ref="X2:AD2"/>
    <mergeCell ref="M21:P21"/>
    <mergeCell ref="X17:AA17"/>
    <mergeCell ref="X22:AA22"/>
    <mergeCell ref="X7:AB7"/>
    <mergeCell ref="Y9:AA9"/>
    <mergeCell ref="Y10:AA10"/>
    <mergeCell ref="X11:AA11"/>
    <mergeCell ref="X14:AA14"/>
    <mergeCell ref="X15:AA16"/>
  </mergeCells>
  <phoneticPr fontId="40" type="noConversion"/>
  <conditionalFormatting sqref="K21:K24 K26:K27">
    <cfRule type="cellIs" dxfId="1" priority="2" operator="lessThan">
      <formula>0</formula>
    </cfRule>
  </conditionalFormatting>
  <conditionalFormatting sqref="K27">
    <cfRule type="cellIs" dxfId="0" priority="1" operator="equal">
      <formula>$K$25</formula>
    </cfRule>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2:AG52"/>
  <sheetViews>
    <sheetView showGridLines="0" zoomScale="75" zoomScaleNormal="58" workbookViewId="0">
      <selection activeCell="D27" sqref="D27"/>
    </sheetView>
  </sheetViews>
  <sheetFormatPr baseColWidth="10" defaultRowHeight="16"/>
  <cols>
    <col min="1" max="2" width="10.83203125" style="30"/>
    <col min="3" max="3" width="14.83203125" style="30" customWidth="1"/>
    <col min="4" max="18" width="16.83203125" style="30" customWidth="1"/>
    <col min="19" max="23" width="10.83203125" style="30" customWidth="1"/>
    <col min="24" max="28" width="10.83203125" style="30"/>
    <col min="29" max="29" width="10.83203125" style="30" customWidth="1"/>
    <col min="30" max="30" width="10.83203125" style="30"/>
    <col min="31" max="33" width="15.83203125" style="30" customWidth="1"/>
    <col min="34" max="16384" width="10.83203125" style="30"/>
  </cols>
  <sheetData>
    <row r="2" spans="1:33" ht="17" thickBot="1"/>
    <row r="3" spans="1:33" ht="56" customHeight="1" thickBot="1">
      <c r="B3" s="1702" t="s">
        <v>59</v>
      </c>
      <c r="C3" s="1702"/>
      <c r="D3" s="1705" t="s">
        <v>58</v>
      </c>
      <c r="E3" s="1705"/>
      <c r="F3" s="1705"/>
      <c r="G3" s="1705"/>
      <c r="H3" s="1705"/>
      <c r="I3" s="1705"/>
      <c r="J3" s="1705"/>
      <c r="K3" s="237"/>
      <c r="L3" s="44" t="s">
        <v>52</v>
      </c>
      <c r="M3" s="1695" t="s">
        <v>41</v>
      </c>
      <c r="N3" s="1696"/>
      <c r="O3" s="1706" t="s">
        <v>49</v>
      </c>
      <c r="P3" s="1707"/>
      <c r="Q3" s="1695" t="s">
        <v>50</v>
      </c>
      <c r="R3" s="1696"/>
    </row>
    <row r="4" spans="1:33" ht="56" customHeight="1">
      <c r="B4" s="1703" t="s">
        <v>60</v>
      </c>
      <c r="C4" s="1703"/>
      <c r="D4" s="1703" t="s">
        <v>61</v>
      </c>
      <c r="E4" s="1703"/>
      <c r="F4" s="1703"/>
      <c r="G4" s="1703"/>
      <c r="H4" s="1703"/>
      <c r="I4" s="1703"/>
      <c r="J4" s="155"/>
      <c r="K4" s="208"/>
      <c r="L4" s="45" t="s">
        <v>36</v>
      </c>
      <c r="M4" s="1697">
        <f>M38/$M$43</f>
        <v>2.5000000000000001E-2</v>
      </c>
      <c r="N4" s="1698"/>
      <c r="O4" s="1708">
        <f>N38/N15</f>
        <v>0.33333333333333337</v>
      </c>
      <c r="P4" s="1709"/>
      <c r="Q4" s="1697">
        <f>H38/H15</f>
        <v>0.33333333333333337</v>
      </c>
      <c r="R4" s="1698"/>
    </row>
    <row r="5" spans="1:33" ht="56" customHeight="1">
      <c r="B5" s="1703" t="s">
        <v>62</v>
      </c>
      <c r="C5" s="1703"/>
      <c r="D5" s="1703" t="s">
        <v>66</v>
      </c>
      <c r="E5" s="1703"/>
      <c r="F5" s="1703"/>
      <c r="G5" s="1703"/>
      <c r="H5" s="1703"/>
      <c r="I5" s="1703"/>
      <c r="J5" s="1703"/>
      <c r="K5" s="208"/>
      <c r="L5" s="42" t="s">
        <v>37</v>
      </c>
      <c r="M5" s="1699">
        <f>M39/$M$43</f>
        <v>0</v>
      </c>
      <c r="N5" s="1700"/>
      <c r="O5" s="1699" t="e">
        <f>N39/N16</f>
        <v>#DIV/0!</v>
      </c>
      <c r="P5" s="1700"/>
      <c r="Q5" s="1699" t="e">
        <f>H39/H16</f>
        <v>#DIV/0!</v>
      </c>
      <c r="R5" s="1700"/>
    </row>
    <row r="6" spans="1:33" ht="56" customHeight="1">
      <c r="B6" s="1701" t="s">
        <v>63</v>
      </c>
      <c r="C6" s="1701"/>
      <c r="D6" s="1704" t="s">
        <v>64</v>
      </c>
      <c r="E6" s="1704"/>
      <c r="F6" s="1704"/>
      <c r="G6" s="1704"/>
      <c r="H6" s="1704"/>
      <c r="I6" s="1704"/>
      <c r="J6" s="1704"/>
      <c r="K6" s="258"/>
      <c r="L6" s="42" t="s">
        <v>38</v>
      </c>
      <c r="M6" s="1699">
        <f>M40/$M$43</f>
        <v>0</v>
      </c>
      <c r="N6" s="1700"/>
      <c r="O6" s="1699" t="e">
        <f>N40/N17</f>
        <v>#DIV/0!</v>
      </c>
      <c r="P6" s="1700"/>
      <c r="Q6" s="1699" t="e">
        <f>H40/H17</f>
        <v>#DIV/0!</v>
      </c>
      <c r="R6" s="1700"/>
    </row>
    <row r="7" spans="1:33" s="36" customFormat="1" ht="56" customHeight="1">
      <c r="B7" s="1703" t="s">
        <v>41</v>
      </c>
      <c r="C7" s="1703"/>
      <c r="D7" s="1703" t="s">
        <v>54</v>
      </c>
      <c r="E7" s="1703"/>
      <c r="F7" s="1703"/>
      <c r="G7" s="1703"/>
      <c r="H7" s="1703"/>
      <c r="I7" s="1703"/>
      <c r="J7" s="1703"/>
      <c r="K7" s="208"/>
      <c r="L7" s="42" t="s">
        <v>39</v>
      </c>
      <c r="M7" s="1699">
        <f>M41/$M$43</f>
        <v>0</v>
      </c>
      <c r="N7" s="1700"/>
      <c r="O7" s="1699" t="e">
        <f>N41/N18</f>
        <v>#DIV/0!</v>
      </c>
      <c r="P7" s="1700"/>
      <c r="Q7" s="1699" t="e">
        <f>H41/H18</f>
        <v>#DIV/0!</v>
      </c>
      <c r="R7" s="1700"/>
    </row>
    <row r="8" spans="1:33" s="36" customFormat="1" ht="56" customHeight="1" thickBot="1">
      <c r="B8" s="1703" t="s">
        <v>49</v>
      </c>
      <c r="C8" s="1703"/>
      <c r="D8" s="1703" t="s">
        <v>42</v>
      </c>
      <c r="E8" s="1703"/>
      <c r="F8" s="1703"/>
      <c r="G8" s="1703"/>
      <c r="H8" s="1703"/>
      <c r="I8" s="1703"/>
      <c r="J8" s="155"/>
      <c r="K8" s="208"/>
      <c r="L8" s="43" t="s">
        <v>40</v>
      </c>
      <c r="M8" s="1710">
        <f>M42/$M$43</f>
        <v>0</v>
      </c>
      <c r="N8" s="1711"/>
      <c r="O8" s="1710" t="e">
        <f>N42/N19</f>
        <v>#DIV/0!</v>
      </c>
      <c r="P8" s="1711"/>
      <c r="Q8" s="1710" t="e">
        <f>H42/H19</f>
        <v>#DIV/0!</v>
      </c>
      <c r="R8" s="1711"/>
    </row>
    <row r="9" spans="1:33" s="36" customFormat="1" ht="56" customHeight="1">
      <c r="B9" s="1703" t="s">
        <v>50</v>
      </c>
      <c r="C9" s="1703"/>
      <c r="D9" s="1713" t="s">
        <v>43</v>
      </c>
      <c r="E9" s="1713"/>
      <c r="F9" s="1713"/>
      <c r="G9" s="1713"/>
      <c r="H9" s="1713"/>
      <c r="I9" s="1713"/>
      <c r="J9" s="259"/>
      <c r="K9" s="239"/>
      <c r="L9" s="239"/>
      <c r="M9" s="239"/>
      <c r="N9" s="239"/>
      <c r="O9" s="239"/>
      <c r="P9" s="239"/>
      <c r="Q9" s="37"/>
    </row>
    <row r="10" spans="1:33" s="32" customFormat="1" ht="14" customHeight="1">
      <c r="A10" s="255"/>
      <c r="B10" s="255"/>
      <c r="C10" s="255"/>
      <c r="D10" s="255"/>
      <c r="E10" s="255"/>
      <c r="F10" s="255"/>
      <c r="G10" s="255"/>
      <c r="H10" s="255"/>
      <c r="I10" s="255"/>
      <c r="J10" s="255"/>
      <c r="K10" s="255"/>
      <c r="L10" s="255"/>
      <c r="M10" s="255"/>
      <c r="N10" s="255"/>
      <c r="O10" s="255"/>
      <c r="P10" s="255"/>
      <c r="Q10" s="255"/>
      <c r="R10" s="255"/>
      <c r="S10" s="255"/>
      <c r="T10" s="255"/>
      <c r="U10" s="255"/>
      <c r="V10" s="255"/>
      <c r="W10" s="255"/>
      <c r="X10" s="255"/>
      <c r="Y10" s="255"/>
      <c r="Z10" s="255"/>
      <c r="AA10" s="255"/>
      <c r="AB10" s="255"/>
      <c r="AC10" s="255"/>
      <c r="AD10" s="255"/>
      <c r="AE10" s="255"/>
      <c r="AF10" s="255"/>
      <c r="AG10" s="255"/>
    </row>
    <row r="11" spans="1:33" s="35" customFormat="1" ht="45" customHeight="1" thickBot="1">
      <c r="C11" s="1694" t="s">
        <v>45</v>
      </c>
      <c r="D11" s="1694"/>
      <c r="E11" s="40"/>
      <c r="F11" s="40"/>
      <c r="G11" s="40"/>
      <c r="H11" s="40"/>
      <c r="I11" s="40"/>
      <c r="J11" s="40"/>
      <c r="K11" s="40"/>
      <c r="L11" s="40"/>
      <c r="M11" s="40"/>
      <c r="N11" s="40"/>
      <c r="O11" s="40"/>
    </row>
    <row r="12" spans="1:33" s="35" customFormat="1" ht="28" customHeight="1" thickBot="1">
      <c r="C12" s="26"/>
      <c r="D12" s="1695" t="s">
        <v>337</v>
      </c>
      <c r="E12" s="1712"/>
      <c r="F12" s="1712"/>
      <c r="G12" s="1712"/>
      <c r="H12" s="1696"/>
      <c r="I12" s="1706" t="s">
        <v>338</v>
      </c>
      <c r="J12" s="1712"/>
      <c r="K12" s="1712"/>
      <c r="L12" s="1707"/>
      <c r="M12" s="1695" t="s">
        <v>339</v>
      </c>
      <c r="N12" s="1712"/>
      <c r="O12" s="1696"/>
    </row>
    <row r="13" spans="1:33" s="31" customFormat="1" ht="28" customHeight="1" thickBot="1">
      <c r="C13" s="115" t="s">
        <v>52</v>
      </c>
      <c r="D13" s="111" t="s">
        <v>48</v>
      </c>
      <c r="E13" s="112" t="s">
        <v>51</v>
      </c>
      <c r="F13" s="112" t="s">
        <v>47</v>
      </c>
      <c r="G13" s="112" t="s">
        <v>30</v>
      </c>
      <c r="H13" s="113" t="s">
        <v>65</v>
      </c>
      <c r="I13" s="114" t="s">
        <v>48</v>
      </c>
      <c r="J13" s="112" t="s">
        <v>51</v>
      </c>
      <c r="K13" s="112" t="s">
        <v>47</v>
      </c>
      <c r="L13" s="120" t="s">
        <v>30</v>
      </c>
      <c r="M13" s="111" t="s">
        <v>48</v>
      </c>
      <c r="N13" s="112" t="s">
        <v>51</v>
      </c>
      <c r="O13" s="113" t="s">
        <v>47</v>
      </c>
    </row>
    <row r="14" spans="1:33" s="31" customFormat="1" ht="40" customHeight="1">
      <c r="C14" s="116" t="s">
        <v>336</v>
      </c>
      <c r="D14" s="1272">
        <v>1000</v>
      </c>
      <c r="E14" s="1273"/>
      <c r="F14" s="1274"/>
      <c r="G14" s="1275">
        <f>D14+F14</f>
        <v>1000</v>
      </c>
      <c r="H14" s="1277"/>
      <c r="I14" s="1282"/>
      <c r="J14" s="1276"/>
      <c r="K14" s="1274"/>
      <c r="L14" s="1284">
        <f>I14+K14</f>
        <v>0</v>
      </c>
      <c r="M14" s="1286">
        <f>D14+I14</f>
        <v>1000</v>
      </c>
      <c r="N14" s="1276"/>
      <c r="O14" s="1277">
        <f>F14+K14</f>
        <v>0</v>
      </c>
    </row>
    <row r="15" spans="1:33" ht="28" customHeight="1">
      <c r="C15" s="117" t="s">
        <v>36</v>
      </c>
      <c r="D15" s="123">
        <v>75</v>
      </c>
      <c r="E15" s="124">
        <f>D15/$D$14</f>
        <v>7.4999999999999997E-2</v>
      </c>
      <c r="F15" s="125"/>
      <c r="G15" s="126">
        <f t="shared" ref="G15:G19" si="0">D15+F15</f>
        <v>75</v>
      </c>
      <c r="H15" s="127">
        <f>G15/$G$14</f>
        <v>7.4999999999999997E-2</v>
      </c>
      <c r="I15" s="128"/>
      <c r="J15" s="124" t="e">
        <f>I15/$I$14</f>
        <v>#DIV/0!</v>
      </c>
      <c r="K15" s="125"/>
      <c r="L15" s="129">
        <f t="shared" ref="L15:L19" si="1">I15+K15</f>
        <v>0</v>
      </c>
      <c r="M15" s="130">
        <f t="shared" ref="M15:M19" si="2">D15+I15</f>
        <v>75</v>
      </c>
      <c r="N15" s="124">
        <f>M15/$M$14</f>
        <v>7.4999999999999997E-2</v>
      </c>
      <c r="O15" s="1278">
        <f t="shared" ref="O15:O19" si="3">F15+K15</f>
        <v>0</v>
      </c>
    </row>
    <row r="16" spans="1:33" ht="28" customHeight="1">
      <c r="C16" s="118" t="s">
        <v>37</v>
      </c>
      <c r="D16" s="123"/>
      <c r="E16" s="124">
        <f>D16/$D$14</f>
        <v>0</v>
      </c>
      <c r="F16" s="125"/>
      <c r="G16" s="126">
        <f t="shared" si="0"/>
        <v>0</v>
      </c>
      <c r="H16" s="127">
        <f>G16/$G$20</f>
        <v>0</v>
      </c>
      <c r="I16" s="128"/>
      <c r="J16" s="124" t="e">
        <f>I16/$I$14</f>
        <v>#DIV/0!</v>
      </c>
      <c r="K16" s="125"/>
      <c r="L16" s="129">
        <f t="shared" si="1"/>
        <v>0</v>
      </c>
      <c r="M16" s="130">
        <f t="shared" si="2"/>
        <v>0</v>
      </c>
      <c r="N16" s="124">
        <f>M16/$M$14</f>
        <v>0</v>
      </c>
      <c r="O16" s="1278">
        <f t="shared" si="3"/>
        <v>0</v>
      </c>
    </row>
    <row r="17" spans="1:33" ht="28" customHeight="1">
      <c r="C17" s="118" t="s">
        <v>38</v>
      </c>
      <c r="D17" s="123"/>
      <c r="E17" s="124">
        <f>D17/$D$14</f>
        <v>0</v>
      </c>
      <c r="F17" s="125"/>
      <c r="G17" s="126">
        <f t="shared" si="0"/>
        <v>0</v>
      </c>
      <c r="H17" s="127">
        <f>G17/$G$20</f>
        <v>0</v>
      </c>
      <c r="I17" s="128"/>
      <c r="J17" s="124" t="e">
        <f>I17/$I$14</f>
        <v>#DIV/0!</v>
      </c>
      <c r="K17" s="125"/>
      <c r="L17" s="129">
        <f t="shared" si="1"/>
        <v>0</v>
      </c>
      <c r="M17" s="130">
        <f t="shared" si="2"/>
        <v>0</v>
      </c>
      <c r="N17" s="124">
        <f>M17/$M$14</f>
        <v>0</v>
      </c>
      <c r="O17" s="1278">
        <f t="shared" si="3"/>
        <v>0</v>
      </c>
    </row>
    <row r="18" spans="1:33" ht="28" customHeight="1">
      <c r="C18" s="118" t="s">
        <v>39</v>
      </c>
      <c r="D18" s="123"/>
      <c r="E18" s="124">
        <f>D18/$D$14</f>
        <v>0</v>
      </c>
      <c r="F18" s="125"/>
      <c r="G18" s="126">
        <f t="shared" si="0"/>
        <v>0</v>
      </c>
      <c r="H18" s="127">
        <f>G18/$G$20</f>
        <v>0</v>
      </c>
      <c r="I18" s="128"/>
      <c r="J18" s="124" t="e">
        <f>I18/$I$14</f>
        <v>#DIV/0!</v>
      </c>
      <c r="K18" s="125"/>
      <c r="L18" s="129">
        <f t="shared" si="1"/>
        <v>0</v>
      </c>
      <c r="M18" s="130">
        <f t="shared" si="2"/>
        <v>0</v>
      </c>
      <c r="N18" s="124">
        <f>M18/$M$14</f>
        <v>0</v>
      </c>
      <c r="O18" s="1278">
        <f t="shared" si="3"/>
        <v>0</v>
      </c>
      <c r="X18" s="149"/>
    </row>
    <row r="19" spans="1:33" ht="28" customHeight="1" thickBot="1">
      <c r="C19" s="119" t="s">
        <v>40</v>
      </c>
      <c r="D19" s="131"/>
      <c r="E19" s="1252">
        <f>D19/$D$14</f>
        <v>0</v>
      </c>
      <c r="F19" s="132"/>
      <c r="G19" s="133">
        <f t="shared" si="0"/>
        <v>0</v>
      </c>
      <c r="H19" s="134">
        <f>G19/$G$20</f>
        <v>0</v>
      </c>
      <c r="I19" s="135"/>
      <c r="J19" s="1252" t="e">
        <f>I19/$I$14</f>
        <v>#DIV/0!</v>
      </c>
      <c r="K19" s="132"/>
      <c r="L19" s="136">
        <f t="shared" si="1"/>
        <v>0</v>
      </c>
      <c r="M19" s="137">
        <f t="shared" si="2"/>
        <v>0</v>
      </c>
      <c r="N19" s="1252">
        <f>M19/$M$14</f>
        <v>0</v>
      </c>
      <c r="O19" s="1279">
        <f t="shared" si="3"/>
        <v>0</v>
      </c>
    </row>
    <row r="20" spans="1:33" ht="28" customHeight="1" thickBot="1">
      <c r="C20" s="1239" t="s">
        <v>53</v>
      </c>
      <c r="D20" s="145">
        <f>D14</f>
        <v>1000</v>
      </c>
      <c r="E20" s="146"/>
      <c r="F20" s="1280">
        <f>F14</f>
        <v>0</v>
      </c>
      <c r="G20" s="1280">
        <f>G14</f>
        <v>1000</v>
      </c>
      <c r="H20" s="147"/>
      <c r="I20" s="1283">
        <f>I14</f>
        <v>0</v>
      </c>
      <c r="J20" s="146"/>
      <c r="K20" s="1280">
        <f>K14</f>
        <v>0</v>
      </c>
      <c r="L20" s="1285">
        <f>L14</f>
        <v>0</v>
      </c>
      <c r="M20" s="145">
        <f>M14</f>
        <v>1000</v>
      </c>
      <c r="N20" s="146"/>
      <c r="O20" s="1281">
        <f>O14</f>
        <v>0</v>
      </c>
    </row>
    <row r="21" spans="1:33" ht="40" customHeight="1">
      <c r="C21" s="38"/>
      <c r="D21" s="38"/>
      <c r="E21" s="38"/>
      <c r="F21" s="38"/>
      <c r="G21" s="39"/>
      <c r="H21" s="39"/>
      <c r="I21" s="38"/>
      <c r="J21" s="38"/>
      <c r="K21" s="38"/>
      <c r="L21" s="38"/>
      <c r="M21" s="38"/>
      <c r="N21" s="38" t="s">
        <v>93</v>
      </c>
      <c r="O21" s="38"/>
      <c r="P21" s="38"/>
      <c r="Q21" s="38"/>
      <c r="R21" s="38"/>
      <c r="S21" s="38"/>
    </row>
    <row r="22" spans="1:33" s="32" customFormat="1" ht="18" customHeight="1">
      <c r="A22" s="255"/>
      <c r="B22" s="255"/>
      <c r="C22" s="256"/>
      <c r="D22" s="256"/>
      <c r="E22" s="256"/>
      <c r="F22" s="256"/>
      <c r="G22" s="257"/>
      <c r="H22" s="257"/>
      <c r="I22" s="256"/>
      <c r="J22" s="256"/>
      <c r="K22" s="256"/>
      <c r="L22" s="256"/>
      <c r="M22" s="256"/>
      <c r="N22" s="256"/>
      <c r="O22" s="256"/>
      <c r="P22" s="256"/>
      <c r="Q22" s="256"/>
      <c r="R22" s="256"/>
      <c r="S22" s="256"/>
      <c r="T22" s="255"/>
      <c r="U22" s="255"/>
      <c r="V22" s="255"/>
      <c r="W22" s="255"/>
      <c r="X22" s="255"/>
      <c r="Y22" s="255"/>
      <c r="Z22" s="255"/>
      <c r="AA22" s="255"/>
      <c r="AB22" s="255"/>
      <c r="AC22" s="255"/>
      <c r="AD22" s="255"/>
      <c r="AE22" s="255"/>
      <c r="AF22" s="255"/>
      <c r="AG22" s="255"/>
    </row>
    <row r="23" spans="1:33" ht="41" customHeight="1" thickBot="1">
      <c r="C23" s="1694" t="s">
        <v>44</v>
      </c>
      <c r="D23" s="1694"/>
      <c r="E23" s="1694"/>
      <c r="F23" s="1694"/>
      <c r="G23" s="1694"/>
      <c r="H23" s="39"/>
      <c r="I23" s="38"/>
      <c r="J23" s="38"/>
      <c r="K23" s="38"/>
      <c r="L23" s="38"/>
      <c r="M23" s="38"/>
      <c r="N23" s="38"/>
      <c r="O23" s="38"/>
      <c r="P23" s="38"/>
      <c r="Q23" s="38"/>
      <c r="R23" s="38"/>
      <c r="S23" s="38"/>
    </row>
    <row r="24" spans="1:33" ht="28" customHeight="1" thickBot="1">
      <c r="C24" s="38"/>
      <c r="D24" s="1688" t="s">
        <v>337</v>
      </c>
      <c r="E24" s="1689"/>
      <c r="F24" s="1688" t="s">
        <v>338</v>
      </c>
      <c r="G24" s="1690"/>
      <c r="H24" s="39"/>
      <c r="I24" s="38"/>
      <c r="J24" s="38"/>
      <c r="K24" s="38"/>
      <c r="L24" s="38"/>
      <c r="M24" s="38"/>
      <c r="N24" s="38"/>
      <c r="O24" s="38"/>
      <c r="P24" s="38"/>
      <c r="Q24" s="38"/>
      <c r="R24" s="38"/>
      <c r="S24" s="38"/>
    </row>
    <row r="25" spans="1:33" ht="28" customHeight="1" thickBot="1">
      <c r="C25" s="41" t="s">
        <v>52</v>
      </c>
      <c r="D25" s="111" t="s">
        <v>48</v>
      </c>
      <c r="E25" s="120" t="s">
        <v>47</v>
      </c>
      <c r="F25" s="111" t="s">
        <v>48</v>
      </c>
      <c r="G25" s="113" t="s">
        <v>47</v>
      </c>
      <c r="H25" s="39"/>
      <c r="I25" s="38"/>
      <c r="J25" s="38"/>
      <c r="K25" s="38"/>
      <c r="L25" s="38"/>
      <c r="N25" s="38"/>
      <c r="O25" s="38"/>
      <c r="P25" s="38"/>
      <c r="Q25" s="38"/>
      <c r="R25" s="38"/>
      <c r="S25" s="38"/>
    </row>
    <row r="26" spans="1:33" ht="28" customHeight="1">
      <c r="C26" s="205" t="s">
        <v>36</v>
      </c>
      <c r="D26" s="206">
        <v>50</v>
      </c>
      <c r="E26" s="1236"/>
      <c r="F26" s="206"/>
      <c r="G26" s="207">
        <v>1000</v>
      </c>
      <c r="H26" s="39"/>
      <c r="I26" s="38"/>
      <c r="J26" s="38"/>
      <c r="K26" s="38"/>
      <c r="L26" s="38"/>
      <c r="M26" s="38"/>
      <c r="N26" s="38"/>
      <c r="O26" s="38"/>
      <c r="P26" s="38"/>
      <c r="Q26" s="38"/>
      <c r="R26" s="38"/>
      <c r="S26" s="38"/>
    </row>
    <row r="27" spans="1:33" ht="28" customHeight="1">
      <c r="C27" s="118" t="s">
        <v>37</v>
      </c>
      <c r="D27" s="123"/>
      <c r="E27" s="1237"/>
      <c r="F27" s="123"/>
      <c r="G27" s="148"/>
      <c r="H27" s="39"/>
      <c r="I27" s="38"/>
      <c r="J27" s="38"/>
      <c r="K27" s="38"/>
      <c r="L27" s="38"/>
      <c r="M27" s="38"/>
      <c r="N27" s="38"/>
      <c r="O27" s="38"/>
      <c r="P27" s="38"/>
      <c r="Q27" s="38"/>
      <c r="R27" s="38"/>
      <c r="S27" s="38"/>
    </row>
    <row r="28" spans="1:33" ht="28" customHeight="1">
      <c r="C28" s="118" t="s">
        <v>38</v>
      </c>
      <c r="D28" s="123"/>
      <c r="E28" s="1237"/>
      <c r="F28" s="123"/>
      <c r="G28" s="148"/>
      <c r="H28" s="39"/>
      <c r="I28" s="38"/>
      <c r="J28" s="38"/>
      <c r="K28" s="38"/>
      <c r="L28" s="38"/>
      <c r="M28" s="38"/>
      <c r="N28" s="38"/>
      <c r="O28" s="38"/>
      <c r="P28" s="38"/>
      <c r="Q28" s="38"/>
      <c r="R28" s="38"/>
      <c r="S28" s="38"/>
    </row>
    <row r="29" spans="1:33" ht="28" customHeight="1">
      <c r="C29" s="118" t="s">
        <v>39</v>
      </c>
      <c r="D29" s="123"/>
      <c r="E29" s="1237"/>
      <c r="F29" s="123"/>
      <c r="G29" s="148"/>
      <c r="H29" s="39"/>
      <c r="I29" s="38"/>
      <c r="J29" s="38"/>
      <c r="K29" s="38"/>
      <c r="L29" s="38"/>
      <c r="M29" s="38"/>
      <c r="N29" s="38"/>
      <c r="O29" s="38"/>
      <c r="P29" s="38"/>
      <c r="Q29" s="38"/>
      <c r="R29" s="38"/>
      <c r="S29" s="38"/>
    </row>
    <row r="30" spans="1:33" ht="28" customHeight="1" thickBot="1">
      <c r="C30" s="1238" t="s">
        <v>40</v>
      </c>
      <c r="D30" s="1265"/>
      <c r="E30" s="1266"/>
      <c r="F30" s="1265"/>
      <c r="G30" s="1267"/>
      <c r="H30" s="39"/>
      <c r="I30" s="38"/>
      <c r="J30" s="38"/>
      <c r="K30" s="38"/>
      <c r="L30" s="38"/>
      <c r="M30" s="38"/>
      <c r="N30" s="38"/>
      <c r="O30" s="38"/>
      <c r="P30" s="38"/>
      <c r="Q30" s="38"/>
      <c r="R30" s="38"/>
      <c r="S30" s="38"/>
    </row>
    <row r="31" spans="1:33" ht="28" customHeight="1" thickBot="1">
      <c r="C31" s="1268" t="s">
        <v>53</v>
      </c>
      <c r="D31" s="1269">
        <f>D26+D27+D28+D29+D30</f>
        <v>50</v>
      </c>
      <c r="E31" s="1270">
        <f>E26+E27+E28+E29+E30</f>
        <v>0</v>
      </c>
      <c r="F31" s="1269">
        <f>F26+F27+F28+F29+F30</f>
        <v>0</v>
      </c>
      <c r="G31" s="1271">
        <f>G26+G27+G28+G29+G30</f>
        <v>1000</v>
      </c>
      <c r="H31" s="39"/>
      <c r="I31" s="38"/>
      <c r="J31" s="38"/>
      <c r="K31" s="38"/>
      <c r="L31" s="38"/>
      <c r="M31" s="38"/>
      <c r="N31" s="38"/>
      <c r="O31" s="38"/>
      <c r="P31" s="38"/>
      <c r="Q31" s="38"/>
      <c r="R31" s="38"/>
      <c r="S31" s="38"/>
    </row>
    <row r="32" spans="1:33" ht="38" customHeight="1"/>
    <row r="33" spans="1:33" s="32" customFormat="1" ht="44" customHeight="1">
      <c r="A33" s="255"/>
      <c r="B33" s="255"/>
      <c r="C33" s="255"/>
      <c r="D33" s="255"/>
      <c r="E33" s="255"/>
      <c r="F33" s="255"/>
      <c r="G33" s="255"/>
      <c r="H33" s="255"/>
      <c r="I33" s="255"/>
      <c r="J33" s="255"/>
      <c r="K33" s="255"/>
      <c r="L33" s="255"/>
      <c r="M33" s="255"/>
      <c r="N33" s="255"/>
      <c r="O33" s="255"/>
      <c r="P33" s="255"/>
      <c r="Q33" s="255"/>
      <c r="R33" s="255"/>
      <c r="S33" s="255"/>
      <c r="T33" s="255"/>
      <c r="U33" s="255"/>
      <c r="V33" s="255"/>
      <c r="W33" s="255"/>
      <c r="X33" s="255"/>
      <c r="Y33" s="255"/>
      <c r="Z33" s="255"/>
      <c r="AA33" s="255"/>
      <c r="AB33" s="255"/>
      <c r="AC33" s="255"/>
      <c r="AD33" s="255"/>
      <c r="AE33" s="255"/>
      <c r="AF33" s="255"/>
      <c r="AG33" s="255"/>
    </row>
    <row r="34" spans="1:33" ht="46" customHeight="1" thickBot="1">
      <c r="C34" s="1694" t="s">
        <v>46</v>
      </c>
      <c r="D34" s="1694"/>
      <c r="E34" s="1694"/>
      <c r="F34" s="40"/>
      <c r="G34" s="40"/>
      <c r="H34" s="40"/>
      <c r="I34" s="40"/>
      <c r="J34" s="40"/>
      <c r="K34" s="40"/>
      <c r="L34" s="40"/>
      <c r="M34" s="40"/>
      <c r="N34" s="40"/>
      <c r="O34" s="40"/>
      <c r="P34" s="35"/>
      <c r="Q34" s="35"/>
      <c r="R34" s="35"/>
    </row>
    <row r="35" spans="1:33" ht="28" customHeight="1" thickBot="1">
      <c r="C35" s="38"/>
      <c r="D35" s="1685" t="s">
        <v>337</v>
      </c>
      <c r="E35" s="1686"/>
      <c r="F35" s="1686"/>
      <c r="G35" s="1686"/>
      <c r="H35" s="1687"/>
      <c r="I35" s="1686" t="s">
        <v>338</v>
      </c>
      <c r="J35" s="1686"/>
      <c r="K35" s="1686"/>
      <c r="L35" s="1686"/>
      <c r="M35" s="1691" t="s">
        <v>339</v>
      </c>
      <c r="N35" s="1692"/>
      <c r="O35" s="1693"/>
    </row>
    <row r="36" spans="1:33" ht="28" customHeight="1" thickBot="1">
      <c r="C36" s="1246" t="s">
        <v>52</v>
      </c>
      <c r="D36" s="111" t="s">
        <v>48</v>
      </c>
      <c r="E36" s="112" t="s">
        <v>51</v>
      </c>
      <c r="F36" s="112" t="s">
        <v>47</v>
      </c>
      <c r="G36" s="112" t="s">
        <v>30</v>
      </c>
      <c r="H36" s="113" t="s">
        <v>65</v>
      </c>
      <c r="I36" s="114" t="s">
        <v>48</v>
      </c>
      <c r="J36" s="112" t="s">
        <v>51</v>
      </c>
      <c r="K36" s="112" t="s">
        <v>47</v>
      </c>
      <c r="L36" s="120" t="s">
        <v>30</v>
      </c>
      <c r="M36" s="143" t="s">
        <v>48</v>
      </c>
      <c r="N36" s="121" t="s">
        <v>51</v>
      </c>
      <c r="O36" s="122" t="s">
        <v>47</v>
      </c>
    </row>
    <row r="37" spans="1:33" ht="36" customHeight="1">
      <c r="C37" s="1245" t="s">
        <v>336</v>
      </c>
      <c r="D37" s="1240">
        <f>D14</f>
        <v>1000</v>
      </c>
      <c r="E37" s="1241"/>
      <c r="F37" s="1242">
        <f>F14</f>
        <v>0</v>
      </c>
      <c r="G37" s="1243">
        <f>G14</f>
        <v>1000</v>
      </c>
      <c r="H37" s="1259"/>
      <c r="I37" s="1256">
        <f>I14</f>
        <v>0</v>
      </c>
      <c r="J37" s="1241"/>
      <c r="K37" s="1242">
        <f>K14</f>
        <v>0</v>
      </c>
      <c r="L37" s="1261">
        <f>L14</f>
        <v>0</v>
      </c>
      <c r="M37" s="1240">
        <f>M14</f>
        <v>1000</v>
      </c>
      <c r="N37" s="1241"/>
      <c r="O37" s="1244">
        <f>O14</f>
        <v>0</v>
      </c>
    </row>
    <row r="38" spans="1:33" s="34" customFormat="1" ht="28" customHeight="1">
      <c r="C38" s="118" t="s">
        <v>36</v>
      </c>
      <c r="D38" s="130">
        <f>D15-D26</f>
        <v>25</v>
      </c>
      <c r="E38" s="124">
        <f>D38/$D$20</f>
        <v>2.5000000000000001E-2</v>
      </c>
      <c r="F38" s="138">
        <f>F15-E26</f>
        <v>0</v>
      </c>
      <c r="G38" s="126">
        <f>D38+F38</f>
        <v>25</v>
      </c>
      <c r="H38" s="127">
        <f>G38/$G$43</f>
        <v>2.5000000000000001E-2</v>
      </c>
      <c r="I38" s="139">
        <f>I15-F26</f>
        <v>0</v>
      </c>
      <c r="J38" s="124"/>
      <c r="K38" s="138">
        <f>K15-G26</f>
        <v>-1000</v>
      </c>
      <c r="L38" s="142">
        <f>I38+K38</f>
        <v>-1000</v>
      </c>
      <c r="M38" s="144">
        <f>D38+I38</f>
        <v>25</v>
      </c>
      <c r="N38" s="140">
        <f>M38/$M$43</f>
        <v>2.5000000000000001E-2</v>
      </c>
      <c r="O38" s="141">
        <f>F38+K38</f>
        <v>-1000</v>
      </c>
    </row>
    <row r="39" spans="1:33" ht="28" customHeight="1">
      <c r="C39" s="118" t="s">
        <v>37</v>
      </c>
      <c r="D39" s="130">
        <f>D16-D27</f>
        <v>0</v>
      </c>
      <c r="E39" s="124">
        <f>D39/$D$20</f>
        <v>0</v>
      </c>
      <c r="F39" s="138">
        <f>F16-E27</f>
        <v>0</v>
      </c>
      <c r="G39" s="126">
        <f>D39+F39</f>
        <v>0</v>
      </c>
      <c r="H39" s="127">
        <f>G39/$G$43</f>
        <v>0</v>
      </c>
      <c r="I39" s="139">
        <f>I16-F27</f>
        <v>0</v>
      </c>
      <c r="J39" s="124" t="e">
        <f>I39/$I$43</f>
        <v>#DIV/0!</v>
      </c>
      <c r="K39" s="138">
        <f>K16-G27</f>
        <v>0</v>
      </c>
      <c r="L39" s="142">
        <f>I39+K39</f>
        <v>0</v>
      </c>
      <c r="M39" s="144">
        <f>D39+I39</f>
        <v>0</v>
      </c>
      <c r="N39" s="140">
        <f>M39/$M$43</f>
        <v>0</v>
      </c>
      <c r="O39" s="141">
        <f>F39+K39</f>
        <v>0</v>
      </c>
    </row>
    <row r="40" spans="1:33" ht="28" customHeight="1">
      <c r="C40" s="118" t="s">
        <v>38</v>
      </c>
      <c r="D40" s="130">
        <f>D17-D28</f>
        <v>0</v>
      </c>
      <c r="E40" s="124">
        <f>D40/$D$20</f>
        <v>0</v>
      </c>
      <c r="F40" s="138">
        <f>F17-E28</f>
        <v>0</v>
      </c>
      <c r="G40" s="126">
        <f>D40+F40</f>
        <v>0</v>
      </c>
      <c r="H40" s="127">
        <f>G40/$G$43</f>
        <v>0</v>
      </c>
      <c r="I40" s="139">
        <f>I17-F28</f>
        <v>0</v>
      </c>
      <c r="J40" s="124" t="e">
        <f>I40/$I$43</f>
        <v>#DIV/0!</v>
      </c>
      <c r="K40" s="138">
        <f>K17-G28</f>
        <v>0</v>
      </c>
      <c r="L40" s="142">
        <f>I40+K40</f>
        <v>0</v>
      </c>
      <c r="M40" s="144">
        <f>D40+I40</f>
        <v>0</v>
      </c>
      <c r="N40" s="140">
        <f>M40/$M$43</f>
        <v>0</v>
      </c>
      <c r="O40" s="141">
        <f>F40+K40</f>
        <v>0</v>
      </c>
    </row>
    <row r="41" spans="1:33" ht="28" customHeight="1">
      <c r="C41" s="118" t="s">
        <v>39</v>
      </c>
      <c r="D41" s="130">
        <f>D18-D29</f>
        <v>0</v>
      </c>
      <c r="E41" s="124">
        <f>D41/$D$20</f>
        <v>0</v>
      </c>
      <c r="F41" s="138">
        <f>F18-E29</f>
        <v>0</v>
      </c>
      <c r="G41" s="126">
        <f>D41+F41</f>
        <v>0</v>
      </c>
      <c r="H41" s="127">
        <f>G41/$G$43</f>
        <v>0</v>
      </c>
      <c r="I41" s="139">
        <f>I18-F29</f>
        <v>0</v>
      </c>
      <c r="J41" s="124" t="e">
        <f>I41/$I$43</f>
        <v>#DIV/0!</v>
      </c>
      <c r="K41" s="138">
        <f>K18-G29</f>
        <v>0</v>
      </c>
      <c r="L41" s="142">
        <f>I41+K41</f>
        <v>0</v>
      </c>
      <c r="M41" s="144">
        <f>D41+I41</f>
        <v>0</v>
      </c>
      <c r="N41" s="140">
        <f>M41/$M$43</f>
        <v>0</v>
      </c>
      <c r="O41" s="141">
        <f>F41+K41</f>
        <v>0</v>
      </c>
    </row>
    <row r="42" spans="1:33" ht="28" customHeight="1" thickBot="1">
      <c r="C42" s="1238" t="s">
        <v>40</v>
      </c>
      <c r="D42" s="137">
        <f>D19-D30</f>
        <v>0</v>
      </c>
      <c r="E42" s="1252">
        <f>D42/$D$20</f>
        <v>0</v>
      </c>
      <c r="F42" s="1253">
        <f>F19-E30</f>
        <v>0</v>
      </c>
      <c r="G42" s="133">
        <f>D42+F42</f>
        <v>0</v>
      </c>
      <c r="H42" s="134">
        <f>G42/$G$43</f>
        <v>0</v>
      </c>
      <c r="I42" s="1257">
        <f>I19-F30</f>
        <v>0</v>
      </c>
      <c r="J42" s="1252" t="e">
        <f>I42/$I$43</f>
        <v>#DIV/0!</v>
      </c>
      <c r="K42" s="1253">
        <f>K19-G30</f>
        <v>0</v>
      </c>
      <c r="L42" s="1262">
        <f>I42+K42</f>
        <v>0</v>
      </c>
      <c r="M42" s="1264">
        <f>D42+I42</f>
        <v>0</v>
      </c>
      <c r="N42" s="1254">
        <f>M42/$M$43</f>
        <v>0</v>
      </c>
      <c r="O42" s="1255">
        <f>F42+K42</f>
        <v>0</v>
      </c>
    </row>
    <row r="43" spans="1:33" ht="28" customHeight="1" thickBot="1">
      <c r="C43" s="1239" t="s">
        <v>53</v>
      </c>
      <c r="D43" s="1247">
        <f>D20</f>
        <v>1000</v>
      </c>
      <c r="E43" s="1248"/>
      <c r="F43" s="1249">
        <f>F20</f>
        <v>0</v>
      </c>
      <c r="G43" s="1249">
        <f>G20</f>
        <v>1000</v>
      </c>
      <c r="H43" s="1260"/>
      <c r="I43" s="1258">
        <f>I20</f>
        <v>0</v>
      </c>
      <c r="J43" s="1248"/>
      <c r="K43" s="1249">
        <f>K20</f>
        <v>0</v>
      </c>
      <c r="L43" s="1263">
        <f>L20</f>
        <v>0</v>
      </c>
      <c r="M43" s="1247">
        <f>M20</f>
        <v>1000</v>
      </c>
      <c r="N43" s="1250"/>
      <c r="O43" s="1251">
        <f>O20</f>
        <v>0</v>
      </c>
    </row>
    <row r="44" spans="1:33" ht="57" customHeight="1"/>
    <row r="45" spans="1:33" ht="17" customHeight="1">
      <c r="C45" s="38"/>
      <c r="D45" s="38"/>
      <c r="E45" s="40"/>
      <c r="F45" s="38"/>
      <c r="G45" s="40"/>
      <c r="H45" s="38"/>
      <c r="I45" s="40"/>
    </row>
    <row r="46" spans="1:33" ht="44" customHeight="1">
      <c r="J46" s="32"/>
      <c r="K46" s="32"/>
      <c r="L46" s="32"/>
      <c r="M46" s="32"/>
      <c r="N46" s="32"/>
      <c r="O46" s="32"/>
    </row>
    <row r="47" spans="1:33" ht="28" customHeight="1">
      <c r="K47" s="28"/>
      <c r="L47" s="28"/>
      <c r="M47" s="33"/>
      <c r="N47" s="33"/>
      <c r="O47" s="33"/>
      <c r="P47" s="34"/>
      <c r="Q47" s="34"/>
      <c r="R47" s="34"/>
    </row>
    <row r="48" spans="1:33" ht="28" customHeight="1">
      <c r="K48" s="32"/>
      <c r="L48" s="32"/>
      <c r="M48" s="32"/>
      <c r="N48" s="32"/>
      <c r="O48" s="32"/>
    </row>
    <row r="49" spans="5:15" ht="28" customHeight="1">
      <c r="K49" s="32"/>
      <c r="L49" s="32"/>
      <c r="M49" s="32"/>
      <c r="N49" s="32"/>
      <c r="O49" s="32"/>
    </row>
    <row r="50" spans="5:15" ht="28" customHeight="1">
      <c r="K50" s="32"/>
      <c r="L50" s="32"/>
      <c r="M50" s="32"/>
      <c r="N50" s="32"/>
      <c r="O50" s="32"/>
    </row>
    <row r="51" spans="5:15" ht="28" customHeight="1">
      <c r="K51" s="32"/>
      <c r="L51" s="32"/>
      <c r="M51" s="32"/>
      <c r="N51" s="32"/>
      <c r="O51" s="32"/>
    </row>
    <row r="52" spans="5:15">
      <c r="E52" s="32"/>
    </row>
  </sheetData>
  <sheetProtection sheet="1" objects="1" scenarios="1" selectLockedCells="1"/>
  <mergeCells count="43">
    <mergeCell ref="O8:P8"/>
    <mergeCell ref="Q7:R7"/>
    <mergeCell ref="Q8:R8"/>
    <mergeCell ref="C23:G23"/>
    <mergeCell ref="C11:D11"/>
    <mergeCell ref="M7:N7"/>
    <mergeCell ref="M8:N8"/>
    <mergeCell ref="B7:C7"/>
    <mergeCell ref="B8:C8"/>
    <mergeCell ref="B9:C9"/>
    <mergeCell ref="I12:L12"/>
    <mergeCell ref="M12:O12"/>
    <mergeCell ref="D12:H12"/>
    <mergeCell ref="D7:J7"/>
    <mergeCell ref="D8:I8"/>
    <mergeCell ref="D9:I9"/>
    <mergeCell ref="O3:P3"/>
    <mergeCell ref="O4:P4"/>
    <mergeCell ref="O5:P5"/>
    <mergeCell ref="O6:P6"/>
    <mergeCell ref="O7:P7"/>
    <mergeCell ref="Q3:R3"/>
    <mergeCell ref="Q4:R4"/>
    <mergeCell ref="Q5:R5"/>
    <mergeCell ref="Q6:R6"/>
    <mergeCell ref="B6:C6"/>
    <mergeCell ref="B3:C3"/>
    <mergeCell ref="B4:C4"/>
    <mergeCell ref="B5:C5"/>
    <mergeCell ref="D4:I4"/>
    <mergeCell ref="D5:J5"/>
    <mergeCell ref="D6:J6"/>
    <mergeCell ref="D3:J3"/>
    <mergeCell ref="M4:N4"/>
    <mergeCell ref="M5:N5"/>
    <mergeCell ref="M6:N6"/>
    <mergeCell ref="M3:N3"/>
    <mergeCell ref="D35:H35"/>
    <mergeCell ref="D24:E24"/>
    <mergeCell ref="F24:G24"/>
    <mergeCell ref="I35:L35"/>
    <mergeCell ref="M35:O35"/>
    <mergeCell ref="C34:E34"/>
  </mergeCells>
  <conditionalFormatting sqref="M4:N8 O4:R6 M7:R8">
    <cfRule type="cellIs" dxfId="219" priority="6" operator="equal">
      <formula>0</formula>
    </cfRule>
    <cfRule type="cellIs" dxfId="218" priority="15" operator="greaterThanOrEqual">
      <formula>0.5</formula>
    </cfRule>
    <cfRule type="cellIs" dxfId="217" priority="16" operator="lessThan">
      <formula>0.5</formula>
    </cfRule>
  </conditionalFormatting>
  <conditionalFormatting sqref="O4:R8">
    <cfRule type="cellIs" dxfId="216" priority="12" operator="lessThan">
      <formula>0.8</formula>
    </cfRule>
    <cfRule type="cellIs" dxfId="215" priority="13" operator="greaterThanOrEqual">
      <formula>0.8</formula>
    </cfRule>
  </conditionalFormatting>
  <conditionalFormatting sqref="M4:R8">
    <cfRule type="containsErrors" dxfId="214" priority="14">
      <formula>ISERROR(M4)</formula>
    </cfRule>
  </conditionalFormatting>
  <conditionalFormatting sqref="H15:H19 E15:E19 J15:J19 N15:N19">
    <cfRule type="containsErrors" dxfId="213" priority="10">
      <formula>ISERROR(E15)</formula>
    </cfRule>
  </conditionalFormatting>
  <conditionalFormatting sqref="G15:H19 E15:E19 J15:J19 G14 L15:O19">
    <cfRule type="cellIs" dxfId="212" priority="9" operator="equal">
      <formula>0</formula>
    </cfRule>
  </conditionalFormatting>
  <conditionalFormatting sqref="E38:E42 H38:H42 J38:J42 N38:N42">
    <cfRule type="containsErrors" dxfId="211" priority="8">
      <formula>ISERROR(E38)</formula>
    </cfRule>
  </conditionalFormatting>
  <conditionalFormatting sqref="D38:O42">
    <cfRule type="cellIs" dxfId="210" priority="7" operator="equal">
      <formula>0</formula>
    </cfRule>
  </conditionalFormatting>
  <conditionalFormatting sqref="D37 O37 K37:M37 I37 F37:G37">
    <cfRule type="cellIs" dxfId="209" priority="4" operator="equal">
      <formula>0</formula>
    </cfRule>
  </conditionalFormatting>
  <conditionalFormatting sqref="C20:O20 C43:O43">
    <cfRule type="cellIs" dxfId="208" priority="3" operator="equal">
      <formula>0</formula>
    </cfRule>
  </conditionalFormatting>
  <conditionalFormatting sqref="L14:M14 O14">
    <cfRule type="cellIs" dxfId="207" priority="2" operator="equal">
      <formula>0</formula>
    </cfRule>
  </conditionalFormatting>
  <conditionalFormatting sqref="D31:G31">
    <cfRule type="cellIs" dxfId="206" priority="1" operator="equal">
      <formula>0</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A1:BE148"/>
  <sheetViews>
    <sheetView showGridLines="0" topLeftCell="D6" zoomScale="39" zoomScaleNormal="125" workbookViewId="0">
      <selection activeCell="K21" sqref="K21"/>
    </sheetView>
  </sheetViews>
  <sheetFormatPr baseColWidth="10" defaultRowHeight="15"/>
  <cols>
    <col min="1" max="1" width="10.83203125" style="52"/>
    <col min="2" max="2" width="16.33203125" style="52" customWidth="1"/>
    <col min="3" max="3" width="12.33203125" style="52" customWidth="1"/>
    <col min="4" max="4" width="10.83203125" style="52" customWidth="1"/>
    <col min="5" max="7" width="12.83203125" style="52" customWidth="1"/>
    <col min="8" max="8" width="13.6640625" style="52" customWidth="1"/>
    <col min="9" max="9" width="27.1640625" style="52" customWidth="1"/>
    <col min="10" max="10" width="13.83203125" style="52" customWidth="1"/>
    <col min="11" max="18" width="15.83203125" style="52" customWidth="1"/>
    <col min="19" max="19" width="15.83203125" style="61" customWidth="1"/>
    <col min="20" max="27" width="15.83203125" style="52" customWidth="1"/>
    <col min="28" max="28" width="11.5" style="61" customWidth="1"/>
    <col min="29" max="36" width="15.83203125" style="52" customWidth="1"/>
    <col min="37" max="37" width="15.83203125" style="61" customWidth="1"/>
    <col min="38" max="38" width="15.83203125" style="74" customWidth="1"/>
    <col min="39" max="45" width="15.83203125" style="52" customWidth="1"/>
    <col min="46" max="46" width="15.83203125" style="61" customWidth="1"/>
    <col min="47" max="55" width="15.83203125" style="52" customWidth="1"/>
    <col min="56" max="16384" width="10.83203125" style="52"/>
  </cols>
  <sheetData>
    <row r="1" spans="2:56" hidden="1"/>
    <row r="2" spans="2:56" hidden="1"/>
    <row r="3" spans="2:56" hidden="1"/>
    <row r="4" spans="2:56" hidden="1">
      <c r="E4" s="70"/>
      <c r="F4" s="70"/>
      <c r="G4" s="70"/>
      <c r="H4" s="70"/>
    </row>
    <row r="5" spans="2:56" hidden="1">
      <c r="E5" s="201"/>
      <c r="F5" s="201"/>
      <c r="G5" s="201"/>
      <c r="H5" s="201"/>
    </row>
    <row r="6" spans="2:56">
      <c r="G6" s="70"/>
      <c r="H6" s="70"/>
    </row>
    <row r="7" spans="2:56">
      <c r="G7" s="70"/>
      <c r="H7" s="70"/>
    </row>
    <row r="8" spans="2:56" s="192" customFormat="1" ht="32" customHeight="1" thickBot="1">
      <c r="G8" s="202"/>
      <c r="H8" s="202"/>
      <c r="S8" s="593"/>
      <c r="AB8" s="593"/>
      <c r="AK8" s="593"/>
      <c r="AL8" s="594"/>
      <c r="AT8" s="593"/>
    </row>
    <row r="9" spans="2:56" s="192" customFormat="1" ht="32" customHeight="1">
      <c r="B9" s="202"/>
      <c r="D9" s="1946" t="s">
        <v>259</v>
      </c>
      <c r="E9" s="1946"/>
      <c r="G9" s="1862" t="s">
        <v>164</v>
      </c>
      <c r="H9" s="1863"/>
      <c r="I9" s="1868" t="s">
        <v>676</v>
      </c>
      <c r="J9" s="1869"/>
      <c r="S9" s="593"/>
      <c r="AB9" s="593"/>
      <c r="AK9" s="593"/>
      <c r="AL9" s="594"/>
      <c r="AT9" s="593"/>
    </row>
    <row r="10" spans="2:56" s="192" customFormat="1" ht="32" customHeight="1">
      <c r="G10" s="1864" t="s">
        <v>165</v>
      </c>
      <c r="H10" s="1865"/>
      <c r="I10" s="1870" t="s">
        <v>677</v>
      </c>
      <c r="J10" s="1871"/>
      <c r="S10" s="593"/>
      <c r="AB10" s="593"/>
      <c r="AK10" s="593"/>
      <c r="AL10" s="594"/>
      <c r="AT10" s="593"/>
    </row>
    <row r="11" spans="2:56" s="192" customFormat="1" ht="32" customHeight="1">
      <c r="G11" s="1866" t="s">
        <v>166</v>
      </c>
      <c r="H11" s="1867"/>
      <c r="I11" s="1872" t="s">
        <v>38</v>
      </c>
      <c r="J11" s="1873"/>
      <c r="S11" s="593"/>
      <c r="AB11" s="593"/>
      <c r="AK11" s="593"/>
      <c r="AL11" s="594"/>
      <c r="AT11" s="593"/>
    </row>
    <row r="12" spans="2:56" s="192" customFormat="1" ht="32" customHeight="1">
      <c r="G12" s="589" t="s">
        <v>167</v>
      </c>
      <c r="H12" s="590"/>
      <c r="I12" s="1987" t="s">
        <v>39</v>
      </c>
      <c r="J12" s="1988"/>
      <c r="S12" s="593"/>
      <c r="AB12" s="593"/>
      <c r="AK12" s="593"/>
      <c r="AL12" s="594"/>
      <c r="AT12" s="593"/>
    </row>
    <row r="13" spans="2:56" s="192" customFormat="1" ht="32" customHeight="1" thickBot="1">
      <c r="G13" s="591" t="s">
        <v>168</v>
      </c>
      <c r="H13" s="592"/>
      <c r="I13" s="1989" t="s">
        <v>40</v>
      </c>
      <c r="J13" s="1990"/>
      <c r="S13" s="593"/>
      <c r="T13" s="202"/>
      <c r="U13" s="202"/>
      <c r="V13" s="202"/>
      <c r="W13" s="202"/>
      <c r="X13" s="202"/>
      <c r="Y13" s="202"/>
      <c r="Z13" s="202"/>
      <c r="AA13" s="202"/>
      <c r="AB13" s="595"/>
      <c r="AC13" s="202"/>
      <c r="AD13" s="202"/>
      <c r="AE13" s="202"/>
      <c r="AF13" s="202"/>
      <c r="AG13" s="202"/>
      <c r="AH13" s="202"/>
      <c r="AI13" s="202"/>
      <c r="AJ13" s="202"/>
      <c r="AK13" s="595"/>
      <c r="AL13" s="596"/>
      <c r="AM13" s="202"/>
      <c r="AN13" s="202"/>
      <c r="AO13" s="202"/>
      <c r="AP13" s="202"/>
      <c r="AQ13" s="202"/>
      <c r="AR13" s="202"/>
      <c r="AS13" s="202"/>
      <c r="AT13" s="595"/>
      <c r="AU13" s="202"/>
      <c r="AV13" s="202"/>
      <c r="AW13" s="202"/>
      <c r="AX13" s="202"/>
      <c r="AY13" s="202"/>
      <c r="AZ13" s="202"/>
      <c r="BA13" s="202"/>
      <c r="BB13" s="202"/>
      <c r="BC13" s="202"/>
      <c r="BD13" s="202"/>
    </row>
    <row r="14" spans="2:56" ht="32" customHeight="1">
      <c r="I14" s="70"/>
    </row>
    <row r="16" spans="2:56" ht="47" customHeight="1" thickBot="1">
      <c r="C16" s="1748" t="s">
        <v>67</v>
      </c>
      <c r="D16" s="1748"/>
      <c r="E16" s="1755" t="s">
        <v>68</v>
      </c>
      <c r="F16" s="1755"/>
      <c r="G16" s="1755"/>
      <c r="H16" s="1755"/>
      <c r="I16" s="1755"/>
      <c r="J16" s="1755"/>
      <c r="K16" s="72"/>
      <c r="L16" s="72"/>
      <c r="M16" s="72"/>
      <c r="R16" s="89"/>
      <c r="S16" s="89"/>
      <c r="T16" s="89"/>
      <c r="U16" s="89"/>
      <c r="V16" s="89"/>
      <c r="W16" s="89"/>
      <c r="X16" s="89"/>
      <c r="Y16" s="89"/>
      <c r="Z16" s="89"/>
      <c r="AA16" s="89"/>
      <c r="AB16" s="89"/>
      <c r="AC16" s="89"/>
      <c r="AD16" s="89"/>
      <c r="AE16" s="89"/>
      <c r="AF16" s="89"/>
      <c r="AG16" s="89"/>
      <c r="AH16" s="89"/>
      <c r="AI16" s="89"/>
      <c r="AJ16" s="89"/>
      <c r="AK16" s="89"/>
      <c r="AL16" s="91"/>
      <c r="AM16" s="89"/>
      <c r="AN16" s="89"/>
      <c r="AO16" s="89"/>
      <c r="AP16" s="89"/>
      <c r="AQ16" s="89"/>
      <c r="AR16" s="89"/>
      <c r="AS16" s="89"/>
      <c r="AT16" s="89"/>
      <c r="AU16" s="89"/>
      <c r="AV16" s="89"/>
      <c r="AW16" s="89"/>
      <c r="AX16" s="89"/>
      <c r="AY16" s="89"/>
      <c r="AZ16" s="89"/>
      <c r="BA16" s="89"/>
      <c r="BB16" s="89"/>
      <c r="BC16" s="70"/>
    </row>
    <row r="17" spans="3:55" ht="50" customHeight="1" thickBot="1">
      <c r="C17" s="50" t="s">
        <v>55</v>
      </c>
      <c r="D17" s="50"/>
      <c r="E17" s="1740" t="s">
        <v>70</v>
      </c>
      <c r="F17" s="1740"/>
      <c r="G17" s="1740"/>
      <c r="H17" s="1740"/>
      <c r="I17" s="1740"/>
      <c r="J17" s="51"/>
      <c r="M17" s="1764" t="s">
        <v>247</v>
      </c>
      <c r="N17" s="1765"/>
      <c r="O17" s="899">
        <f>$AJ$108</f>
        <v>1700</v>
      </c>
      <c r="P17" s="76">
        <f>E37/AJ108</f>
        <v>1</v>
      </c>
      <c r="R17" s="89"/>
      <c r="S17" s="89"/>
      <c r="T17" s="89"/>
      <c r="U17" s="89"/>
      <c r="V17" s="89"/>
      <c r="W17" s="89"/>
      <c r="X17" s="86"/>
      <c r="Y17" s="86"/>
      <c r="Z17" s="89"/>
      <c r="AA17" s="89"/>
      <c r="AB17" s="89"/>
      <c r="AC17" s="89"/>
      <c r="AD17" s="89"/>
      <c r="AE17" s="89"/>
      <c r="AF17" s="89"/>
      <c r="AG17" s="86"/>
      <c r="AH17" s="86"/>
      <c r="AI17" s="89"/>
      <c r="AJ17" s="89"/>
      <c r="AK17" s="89"/>
      <c r="AL17" s="91"/>
      <c r="AM17" s="89"/>
      <c r="AN17" s="89"/>
      <c r="AO17" s="89"/>
      <c r="AP17" s="86"/>
      <c r="AQ17" s="86"/>
      <c r="AR17" s="89"/>
      <c r="AS17" s="89"/>
      <c r="AT17" s="89"/>
      <c r="AU17" s="89"/>
      <c r="AV17" s="89"/>
      <c r="AW17" s="89"/>
      <c r="AX17" s="89"/>
      <c r="AY17" s="86"/>
      <c r="AZ17" s="86"/>
      <c r="BA17" s="89"/>
      <c r="BB17" s="89"/>
      <c r="BC17" s="70"/>
    </row>
    <row r="18" spans="3:55" ht="40" customHeight="1" thickBot="1">
      <c r="C18" s="50"/>
      <c r="D18" s="50"/>
      <c r="E18" s="1740"/>
      <c r="F18" s="1740"/>
      <c r="G18" s="1740"/>
      <c r="H18" s="1740"/>
      <c r="I18" s="1740"/>
      <c r="J18" s="51"/>
      <c r="M18" s="158"/>
      <c r="N18" s="158"/>
      <c r="O18" s="85"/>
      <c r="P18" s="77"/>
      <c r="R18" s="89"/>
      <c r="S18" s="89"/>
      <c r="T18" s="89"/>
      <c r="U18" s="89"/>
      <c r="V18" s="89"/>
      <c r="W18" s="89"/>
      <c r="X18" s="86"/>
      <c r="Y18" s="86"/>
      <c r="Z18" s="89"/>
      <c r="AA18" s="89"/>
      <c r="AB18" s="89"/>
      <c r="AC18" s="89"/>
      <c r="AD18" s="89"/>
      <c r="AE18" s="89"/>
      <c r="AF18" s="89"/>
      <c r="AG18" s="86"/>
      <c r="AH18" s="86"/>
      <c r="AI18" s="89"/>
      <c r="AJ18" s="89"/>
      <c r="AK18" s="89"/>
      <c r="AL18" s="156"/>
      <c r="AM18" s="89"/>
      <c r="AN18" s="89"/>
      <c r="AO18" s="89"/>
      <c r="AP18" s="86"/>
      <c r="AQ18" s="86"/>
      <c r="AR18" s="89"/>
      <c r="AS18" s="89"/>
      <c r="AT18" s="89"/>
      <c r="AU18" s="89"/>
      <c r="AV18" s="89"/>
      <c r="AW18" s="89"/>
      <c r="AX18" s="89"/>
      <c r="AY18" s="86"/>
      <c r="AZ18" s="86"/>
      <c r="BA18" s="89"/>
      <c r="BB18" s="89"/>
      <c r="BC18" s="70"/>
    </row>
    <row r="19" spans="3:55" ht="40" customHeight="1" thickBot="1">
      <c r="C19" s="50" t="s">
        <v>56</v>
      </c>
      <c r="D19" s="50"/>
      <c r="E19" s="1740" t="s">
        <v>71</v>
      </c>
      <c r="F19" s="1740"/>
      <c r="G19" s="1740"/>
      <c r="H19" s="1740"/>
      <c r="I19" s="1740"/>
      <c r="J19" s="51"/>
      <c r="K19" s="51"/>
      <c r="M19" s="158"/>
      <c r="N19" s="158"/>
      <c r="O19" s="1882" t="s">
        <v>96</v>
      </c>
      <c r="P19" s="1883"/>
      <c r="Q19" s="1884" t="s">
        <v>97</v>
      </c>
      <c r="R19" s="1885"/>
      <c r="S19" s="1882" t="s">
        <v>100</v>
      </c>
      <c r="T19" s="1883"/>
      <c r="U19" s="1884" t="s">
        <v>98</v>
      </c>
      <c r="V19" s="1885"/>
      <c r="W19" s="1886" t="s">
        <v>99</v>
      </c>
      <c r="X19" s="1887"/>
      <c r="Y19" s="598" t="s">
        <v>150</v>
      </c>
      <c r="Z19" s="1991" t="s">
        <v>248</v>
      </c>
      <c r="AA19" s="1991"/>
      <c r="AB19" s="1991"/>
      <c r="AC19" s="597"/>
      <c r="AD19" s="89"/>
      <c r="AE19" s="89"/>
      <c r="AF19" s="89"/>
      <c r="AG19" s="86"/>
      <c r="AH19" s="86"/>
      <c r="AI19" s="90"/>
      <c r="AJ19" s="89"/>
      <c r="AK19" s="89"/>
      <c r="AL19" s="91"/>
      <c r="AM19" s="89"/>
      <c r="AN19" s="89"/>
      <c r="AO19" s="89"/>
      <c r="AP19" s="86"/>
      <c r="AQ19" s="86"/>
      <c r="AR19" s="90"/>
      <c r="AS19" s="89"/>
      <c r="AT19" s="89"/>
      <c r="AU19" s="89"/>
      <c r="AV19" s="89"/>
      <c r="AW19" s="89"/>
      <c r="AX19" s="89"/>
      <c r="AY19" s="86"/>
      <c r="AZ19" s="86"/>
      <c r="BA19" s="90"/>
      <c r="BB19" s="89"/>
      <c r="BC19" s="70"/>
    </row>
    <row r="20" spans="3:55" ht="48" customHeight="1" thickBot="1">
      <c r="D20" s="50"/>
      <c r="E20" s="1740"/>
      <c r="F20" s="1740"/>
      <c r="G20" s="1740"/>
      <c r="H20" s="1740"/>
      <c r="I20" s="1740"/>
      <c r="J20" s="51"/>
      <c r="M20" s="1764" t="s">
        <v>249</v>
      </c>
      <c r="N20" s="1766"/>
      <c r="O20" s="897">
        <f>D39</f>
        <v>1700</v>
      </c>
      <c r="P20" s="180">
        <f>D39/AE107</f>
        <v>1</v>
      </c>
      <c r="Q20" s="898">
        <f>E39</f>
        <v>0</v>
      </c>
      <c r="R20" s="181" t="e">
        <f>E39/AF107</f>
        <v>#DIV/0!</v>
      </c>
      <c r="S20" s="897">
        <f>F39</f>
        <v>0</v>
      </c>
      <c r="T20" s="180" t="e">
        <f>F39/AG107</f>
        <v>#DIV/0!</v>
      </c>
      <c r="U20" s="898">
        <f>G39</f>
        <v>0</v>
      </c>
      <c r="V20" s="181" t="e">
        <f>G39/AH107</f>
        <v>#DIV/0!</v>
      </c>
      <c r="W20" s="897">
        <f>H39</f>
        <v>0</v>
      </c>
      <c r="X20" s="180" t="e">
        <f>H39/AI107</f>
        <v>#DIV/0!</v>
      </c>
      <c r="Y20" s="86"/>
      <c r="Z20" s="1991"/>
      <c r="AA20" s="1991"/>
      <c r="AB20" s="1991"/>
      <c r="AC20" s="597"/>
      <c r="AD20" s="89"/>
      <c r="AE20" s="89"/>
      <c r="AF20" s="89"/>
      <c r="AG20" s="1763"/>
      <c r="AH20" s="1763"/>
      <c r="AI20" s="89"/>
      <c r="AJ20" s="89"/>
      <c r="AK20" s="89"/>
      <c r="AL20" s="91"/>
      <c r="AM20" s="89"/>
      <c r="AN20" s="89"/>
      <c r="AO20" s="89"/>
      <c r="AP20" s="1763"/>
      <c r="AQ20" s="1763"/>
      <c r="AR20" s="89"/>
      <c r="AS20" s="89"/>
      <c r="AT20" s="89"/>
      <c r="AU20" s="89"/>
      <c r="AV20" s="89"/>
      <c r="AW20" s="89"/>
      <c r="AX20" s="89"/>
      <c r="AY20" s="1763"/>
      <c r="AZ20" s="1763"/>
      <c r="BA20" s="89"/>
      <c r="BB20" s="89"/>
      <c r="BC20" s="70"/>
    </row>
    <row r="21" spans="3:55" ht="39" customHeight="1">
      <c r="C21" s="1754" t="s">
        <v>102</v>
      </c>
      <c r="D21" s="1754"/>
      <c r="E21" s="1740" t="s">
        <v>103</v>
      </c>
      <c r="F21" s="1740"/>
      <c r="G21" s="1740"/>
      <c r="H21" s="1740"/>
      <c r="I21" s="1740"/>
      <c r="J21" s="51"/>
      <c r="K21" s="77"/>
      <c r="M21" s="70"/>
      <c r="R21" s="88"/>
      <c r="S21" s="88"/>
      <c r="T21" s="89"/>
      <c r="U21" s="89"/>
      <c r="V21" s="89"/>
      <c r="W21" s="89"/>
      <c r="X21" s="89"/>
      <c r="Y21" s="89"/>
      <c r="Z21" s="89"/>
      <c r="AA21" s="89"/>
      <c r="AB21" s="89"/>
      <c r="AC21" s="89"/>
      <c r="AD21" s="89"/>
      <c r="AE21" s="89"/>
      <c r="AF21" s="89"/>
      <c r="AG21" s="89"/>
      <c r="AH21" s="89"/>
      <c r="AI21" s="89"/>
      <c r="AJ21" s="89"/>
      <c r="AK21" s="89"/>
      <c r="AL21" s="91"/>
      <c r="AM21" s="89"/>
      <c r="AN21" s="89"/>
      <c r="AO21" s="89"/>
      <c r="AP21" s="89"/>
      <c r="AQ21" s="89"/>
      <c r="AR21" s="89"/>
      <c r="AS21" s="89"/>
      <c r="AT21" s="89"/>
      <c r="AU21" s="89"/>
      <c r="AV21" s="89"/>
      <c r="AW21" s="89"/>
      <c r="AX21" s="89"/>
      <c r="AY21" s="89"/>
      <c r="AZ21" s="89"/>
      <c r="BA21" s="89"/>
      <c r="BB21" s="89"/>
      <c r="BC21" s="70"/>
    </row>
    <row r="22" spans="3:55" ht="55" customHeight="1">
      <c r="C22" s="78"/>
      <c r="D22" s="78"/>
      <c r="E22" s="1740"/>
      <c r="F22" s="1740"/>
      <c r="G22" s="1740"/>
      <c r="H22" s="1740"/>
      <c r="I22" s="1740"/>
      <c r="J22" s="51"/>
      <c r="K22" s="77"/>
      <c r="M22" s="70"/>
      <c r="O22" s="69"/>
      <c r="P22" s="69"/>
      <c r="Q22" s="77"/>
      <c r="R22" s="55"/>
      <c r="S22" s="87"/>
      <c r="X22" s="69"/>
      <c r="Y22" s="69"/>
      <c r="Z22" s="77"/>
      <c r="AA22" s="70"/>
      <c r="AB22" s="89"/>
      <c r="AC22" s="70"/>
      <c r="AG22" s="69"/>
      <c r="AH22" s="69"/>
      <c r="AI22" s="77"/>
      <c r="AJ22" s="70"/>
      <c r="AK22" s="89"/>
      <c r="AL22" s="71"/>
      <c r="AP22" s="69"/>
      <c r="AQ22" s="69"/>
      <c r="AR22" s="77"/>
      <c r="AS22" s="70"/>
      <c r="AT22" s="89"/>
      <c r="AU22" s="70"/>
      <c r="AY22" s="69"/>
      <c r="AZ22" s="69"/>
      <c r="BA22" s="77"/>
      <c r="BB22" s="70"/>
      <c r="BC22" s="70"/>
    </row>
    <row r="23" spans="3:55" ht="56" customHeight="1">
      <c r="C23" s="161"/>
      <c r="D23" s="186" t="s">
        <v>150</v>
      </c>
      <c r="E23" s="1757" t="s">
        <v>174</v>
      </c>
      <c r="F23" s="1757"/>
      <c r="G23" s="1757"/>
      <c r="H23" s="1757"/>
      <c r="I23" s="1757"/>
      <c r="J23" s="51"/>
      <c r="K23" s="77"/>
      <c r="M23" s="70"/>
      <c r="O23" s="158"/>
      <c r="P23" s="158"/>
      <c r="Q23" s="77"/>
      <c r="R23" s="55"/>
      <c r="S23" s="87"/>
      <c r="X23" s="158"/>
      <c r="Y23" s="158"/>
      <c r="Z23" s="77"/>
      <c r="AA23" s="70"/>
      <c r="AB23" s="89"/>
      <c r="AC23" s="70"/>
      <c r="AG23" s="158"/>
      <c r="AH23" s="158"/>
      <c r="AI23" s="77"/>
      <c r="AJ23" s="70"/>
      <c r="AK23" s="89"/>
      <c r="AL23" s="158"/>
      <c r="AP23" s="158"/>
      <c r="AQ23" s="158"/>
      <c r="AR23" s="77"/>
      <c r="AS23" s="70"/>
      <c r="AT23" s="89"/>
      <c r="AU23" s="70"/>
      <c r="AY23" s="158"/>
      <c r="AZ23" s="158"/>
      <c r="BA23" s="77"/>
      <c r="BB23" s="70"/>
      <c r="BC23" s="70"/>
    </row>
    <row r="24" spans="3:55" ht="56" customHeight="1" thickBot="1">
      <c r="C24" s="161"/>
      <c r="D24" s="178"/>
      <c r="E24" s="184"/>
      <c r="F24" s="184"/>
      <c r="G24" s="184"/>
      <c r="H24" s="184"/>
      <c r="I24" s="184"/>
      <c r="J24" s="51"/>
      <c r="K24" s="77"/>
      <c r="M24" s="70"/>
      <c r="O24" s="158"/>
      <c r="P24" s="158"/>
      <c r="Q24" s="77"/>
      <c r="R24" s="55"/>
      <c r="S24" s="87"/>
      <c r="X24" s="158"/>
      <c r="Y24" s="158"/>
      <c r="Z24" s="77"/>
      <c r="AA24" s="70"/>
      <c r="AB24" s="89"/>
      <c r="AC24" s="70"/>
      <c r="AG24" s="158"/>
      <c r="AH24" s="158"/>
      <c r="AI24" s="77"/>
      <c r="AJ24" s="70"/>
      <c r="AK24" s="89"/>
      <c r="AL24" s="158"/>
      <c r="AP24" s="158"/>
      <c r="AQ24" s="158"/>
      <c r="AR24" s="77"/>
      <c r="AS24" s="70"/>
      <c r="AT24" s="89"/>
      <c r="AU24" s="70"/>
      <c r="AY24" s="158"/>
      <c r="AZ24" s="158"/>
      <c r="BA24" s="77"/>
      <c r="BB24" s="70"/>
      <c r="BC24" s="70"/>
    </row>
    <row r="25" spans="3:55" ht="16" customHeight="1">
      <c r="D25" s="78"/>
      <c r="I25" s="68"/>
      <c r="J25" s="51"/>
      <c r="K25" s="396"/>
      <c r="L25" s="397"/>
      <c r="M25" s="397"/>
      <c r="N25" s="397"/>
      <c r="O25" s="398"/>
      <c r="P25" s="398"/>
      <c r="Q25" s="399"/>
      <c r="R25" s="400"/>
      <c r="S25" s="401"/>
      <c r="T25" s="427"/>
      <c r="U25" s="427"/>
      <c r="V25" s="427"/>
      <c r="W25" s="427"/>
      <c r="X25" s="428"/>
      <c r="Y25" s="428"/>
      <c r="Z25" s="429"/>
      <c r="AA25" s="427"/>
      <c r="AB25" s="427"/>
      <c r="AC25" s="468"/>
      <c r="AD25" s="430"/>
      <c r="AE25" s="430"/>
      <c r="AF25" s="430"/>
      <c r="AG25" s="431"/>
      <c r="AH25" s="431"/>
      <c r="AI25" s="432"/>
      <c r="AJ25" s="430"/>
      <c r="AK25" s="469"/>
      <c r="AL25" s="433"/>
      <c r="AM25" s="434"/>
      <c r="AN25" s="434"/>
      <c r="AO25" s="434"/>
      <c r="AP25" s="433"/>
      <c r="AQ25" s="433"/>
      <c r="AR25" s="435"/>
      <c r="AS25" s="434"/>
      <c r="AT25" s="434"/>
      <c r="AU25" s="485"/>
      <c r="AV25" s="436"/>
      <c r="AW25" s="436"/>
      <c r="AX25" s="436"/>
      <c r="AY25" s="437"/>
      <c r="AZ25" s="437"/>
      <c r="BA25" s="438"/>
      <c r="BB25" s="436"/>
      <c r="BC25" s="439"/>
    </row>
    <row r="26" spans="3:55" ht="46" customHeight="1" thickBot="1">
      <c r="C26" s="95" t="s">
        <v>133</v>
      </c>
      <c r="D26" s="78"/>
      <c r="E26" s="1756" t="s">
        <v>132</v>
      </c>
      <c r="F26" s="1756"/>
      <c r="G26" s="1756"/>
      <c r="H26" s="1756"/>
      <c r="I26" s="68"/>
      <c r="J26" s="51"/>
      <c r="K26" s="402"/>
      <c r="L26" s="275"/>
      <c r="M26" s="275"/>
      <c r="N26" s="403" t="s">
        <v>236</v>
      </c>
      <c r="O26" s="276"/>
      <c r="P26" s="276"/>
      <c r="Q26" s="274"/>
      <c r="R26" s="404"/>
      <c r="S26" s="405"/>
      <c r="T26" s="300"/>
      <c r="U26" s="300"/>
      <c r="V26" s="300"/>
      <c r="W26" s="300"/>
      <c r="X26" s="298"/>
      <c r="Y26" s="298"/>
      <c r="Z26" s="299"/>
      <c r="AA26" s="300"/>
      <c r="AB26" s="300"/>
      <c r="AC26" s="470"/>
      <c r="AD26" s="322"/>
      <c r="AE26" s="322"/>
      <c r="AF26" s="322"/>
      <c r="AG26" s="323"/>
      <c r="AH26" s="323"/>
      <c r="AI26" s="324"/>
      <c r="AJ26" s="322"/>
      <c r="AK26" s="471"/>
      <c r="AL26" s="346"/>
      <c r="AM26" s="348"/>
      <c r="AN26" s="348"/>
      <c r="AO26" s="348"/>
      <c r="AP26" s="346"/>
      <c r="AQ26" s="346"/>
      <c r="AR26" s="347"/>
      <c r="AS26" s="348"/>
      <c r="AT26" s="348"/>
      <c r="AU26" s="486"/>
      <c r="AV26" s="371"/>
      <c r="AW26" s="371"/>
      <c r="AX26" s="371"/>
      <c r="AY26" s="372"/>
      <c r="AZ26" s="372"/>
      <c r="BA26" s="373"/>
      <c r="BB26" s="371"/>
      <c r="BC26" s="440"/>
    </row>
    <row r="27" spans="3:55" ht="56" customHeight="1" thickBot="1">
      <c r="C27" s="78" t="s">
        <v>131</v>
      </c>
      <c r="D27" s="78"/>
      <c r="E27" s="1740" t="s">
        <v>140</v>
      </c>
      <c r="F27" s="1740"/>
      <c r="G27" s="1740"/>
      <c r="H27" s="1740"/>
      <c r="I27" s="1740"/>
      <c r="J27" s="51"/>
      <c r="K27" s="402"/>
      <c r="L27" s="277">
        <f>IF((L28+L29)&lt;R86,(L28+L29),IF(R86&lt;0,0,R86))</f>
        <v>0</v>
      </c>
      <c r="M27" s="275"/>
      <c r="N27" s="1785" t="s">
        <v>250</v>
      </c>
      <c r="O27" s="1786"/>
      <c r="P27" s="587">
        <f>IF(N90&gt;0,N90,0)</f>
        <v>0</v>
      </c>
      <c r="Q27" s="274"/>
      <c r="R27" s="404"/>
      <c r="S27" s="405"/>
      <c r="T27" s="300"/>
      <c r="U27" s="301" t="e">
        <f>IF((U28+U29)&lt;AA86,(U28+U29),IF(AA86&lt;0,0,AA86))</f>
        <v>#DIV/0!</v>
      </c>
      <c r="V27" s="300"/>
      <c r="W27" s="1789" t="s">
        <v>250</v>
      </c>
      <c r="X27" s="1790"/>
      <c r="Y27" s="587">
        <f>IF(W90&gt;0,W90,0)</f>
        <v>0</v>
      </c>
      <c r="Z27" s="299"/>
      <c r="AA27" s="300"/>
      <c r="AB27" s="300"/>
      <c r="AC27" s="470"/>
      <c r="AD27" s="325" t="e">
        <f>IF((AD28+AD29)&lt;AJ86,(AD28+AD29),IF(AJ86&lt;0,0,AJ86))</f>
        <v>#DIV/0!</v>
      </c>
      <c r="AE27" s="322"/>
      <c r="AF27" s="1774" t="s">
        <v>250</v>
      </c>
      <c r="AG27" s="1775"/>
      <c r="AH27" s="587">
        <f>IF(AF90&gt;0,AF90,0)</f>
        <v>0</v>
      </c>
      <c r="AI27" s="324"/>
      <c r="AJ27" s="322"/>
      <c r="AK27" s="471"/>
      <c r="AL27" s="346"/>
      <c r="AM27" s="349" t="e">
        <f>IF((AM28+AM29)&lt;AS86,(AM28+AM29),IF(AS86&lt;0,0,AS86))</f>
        <v>#DIV/0!</v>
      </c>
      <c r="AN27" s="348"/>
      <c r="AO27" s="1776" t="s">
        <v>250</v>
      </c>
      <c r="AP27" s="1777"/>
      <c r="AQ27" s="587">
        <f>IF(AO90&gt;0,AO90,0)</f>
        <v>0</v>
      </c>
      <c r="AR27" s="347"/>
      <c r="AS27" s="348"/>
      <c r="AT27" s="348"/>
      <c r="AU27" s="486"/>
      <c r="AV27" s="374" t="e">
        <f>IF((AV28+AV29)&lt;BB86,(AV28+AV29),IF(BB86&lt;0,0,BB86))</f>
        <v>#DIV/0!</v>
      </c>
      <c r="AW27" s="371"/>
      <c r="AX27" s="1780" t="s">
        <v>250</v>
      </c>
      <c r="AY27" s="1781"/>
      <c r="AZ27" s="587">
        <f>IF(AX90&gt;0,AX90,0)</f>
        <v>0</v>
      </c>
      <c r="BA27" s="373"/>
      <c r="BB27" s="371"/>
      <c r="BC27" s="440"/>
    </row>
    <row r="28" spans="3:55" ht="58" customHeight="1" thickBot="1">
      <c r="C28" s="78" t="s">
        <v>137</v>
      </c>
      <c r="D28" s="78"/>
      <c r="E28" s="1740" t="s">
        <v>135</v>
      </c>
      <c r="F28" s="1740"/>
      <c r="G28" s="1740"/>
      <c r="H28" s="1740"/>
      <c r="I28" s="68"/>
      <c r="J28" s="51"/>
      <c r="K28" s="402"/>
      <c r="L28" s="96">
        <f>N127+N128</f>
        <v>300</v>
      </c>
      <c r="M28" s="275"/>
      <c r="N28" s="1787" t="s">
        <v>251</v>
      </c>
      <c r="O28" s="1788"/>
      <c r="P28" s="588">
        <f>IF(N90&gt;0,R118-N90,0)</f>
        <v>0</v>
      </c>
      <c r="Q28" s="274"/>
      <c r="R28" s="404"/>
      <c r="S28" s="405"/>
      <c r="T28" s="300"/>
      <c r="U28" s="96">
        <f>W127+W128</f>
        <v>0</v>
      </c>
      <c r="V28" s="300"/>
      <c r="W28" s="1791" t="s">
        <v>251</v>
      </c>
      <c r="X28" s="1792"/>
      <c r="Y28" s="588">
        <f>IF(W90&gt;0,AA118-W90,0)</f>
        <v>0</v>
      </c>
      <c r="Z28" s="299"/>
      <c r="AA28" s="300"/>
      <c r="AB28" s="300"/>
      <c r="AC28" s="470"/>
      <c r="AD28" s="96">
        <f>AF127+AF128</f>
        <v>0</v>
      </c>
      <c r="AE28" s="322"/>
      <c r="AF28" s="1774" t="s">
        <v>251</v>
      </c>
      <c r="AG28" s="1775"/>
      <c r="AH28" s="588">
        <f>IF(AF90&gt;0,AJ118-AF90,0)</f>
        <v>0</v>
      </c>
      <c r="AI28" s="324"/>
      <c r="AJ28" s="322"/>
      <c r="AK28" s="471"/>
      <c r="AL28" s="346"/>
      <c r="AM28" s="96">
        <f>AO127+AO128</f>
        <v>0</v>
      </c>
      <c r="AN28" s="348"/>
      <c r="AO28" s="1778" t="s">
        <v>251</v>
      </c>
      <c r="AP28" s="1779"/>
      <c r="AQ28" s="588">
        <f>IF(AO90&gt;0,AS118-AO90,0)</f>
        <v>0</v>
      </c>
      <c r="AR28" s="347"/>
      <c r="AS28" s="348"/>
      <c r="AT28" s="348"/>
      <c r="AU28" s="486"/>
      <c r="AV28" s="96">
        <f>AX127+AX128</f>
        <v>0</v>
      </c>
      <c r="AW28" s="371"/>
      <c r="AX28" s="1782" t="s">
        <v>251</v>
      </c>
      <c r="AY28" s="1783"/>
      <c r="AZ28" s="588">
        <f>IF(AX90&gt;0,BB118-AX90,0)</f>
        <v>0</v>
      </c>
      <c r="BA28" s="373"/>
      <c r="BB28" s="371"/>
      <c r="BC28" s="440"/>
    </row>
    <row r="29" spans="3:55" ht="42" customHeight="1">
      <c r="C29" s="78" t="s">
        <v>138</v>
      </c>
      <c r="D29" s="78"/>
      <c r="E29" s="1740" t="s">
        <v>136</v>
      </c>
      <c r="F29" s="1740"/>
      <c r="G29" s="1740"/>
      <c r="H29" s="1740"/>
      <c r="I29" s="68"/>
      <c r="J29" s="51"/>
      <c r="K29" s="402"/>
      <c r="L29" s="96">
        <f>Q125</f>
        <v>0</v>
      </c>
      <c r="M29" s="275"/>
      <c r="N29" s="275"/>
      <c r="O29" s="276"/>
      <c r="P29" s="276"/>
      <c r="Q29" s="274"/>
      <c r="R29" s="404"/>
      <c r="S29" s="405"/>
      <c r="T29" s="300"/>
      <c r="U29" s="96">
        <f>AA125</f>
        <v>0</v>
      </c>
      <c r="V29" s="300"/>
      <c r="W29" s="300"/>
      <c r="X29" s="298"/>
      <c r="Y29" s="298"/>
      <c r="Z29" s="299"/>
      <c r="AA29" s="300"/>
      <c r="AB29" s="300"/>
      <c r="AC29" s="470"/>
      <c r="AD29" s="96">
        <f>AJ125</f>
        <v>0</v>
      </c>
      <c r="AE29" s="322"/>
      <c r="AF29" s="322"/>
      <c r="AG29" s="323"/>
      <c r="AH29" s="323"/>
      <c r="AI29" s="324"/>
      <c r="AJ29" s="322"/>
      <c r="AK29" s="471"/>
      <c r="AL29" s="346"/>
      <c r="AM29" s="96">
        <f>AS125</f>
        <v>0</v>
      </c>
      <c r="AN29" s="348"/>
      <c r="AO29" s="348"/>
      <c r="AP29" s="346"/>
      <c r="AQ29" s="346"/>
      <c r="AR29" s="347"/>
      <c r="AS29" s="348"/>
      <c r="AT29" s="348"/>
      <c r="AU29" s="486"/>
      <c r="AV29" s="96">
        <f>BB125</f>
        <v>0</v>
      </c>
      <c r="AW29" s="371"/>
      <c r="AX29" s="371"/>
      <c r="AY29" s="372"/>
      <c r="AZ29" s="372"/>
      <c r="BA29" s="373"/>
      <c r="BB29" s="371"/>
      <c r="BC29" s="440"/>
    </row>
    <row r="30" spans="3:55" ht="42" customHeight="1" thickBot="1">
      <c r="C30" s="78" t="s">
        <v>139</v>
      </c>
      <c r="D30" s="78"/>
      <c r="E30" s="1740" t="s">
        <v>134</v>
      </c>
      <c r="F30" s="1740"/>
      <c r="G30" s="1740"/>
      <c r="H30" s="1740"/>
      <c r="I30" s="68"/>
      <c r="J30" s="51"/>
      <c r="K30" s="402"/>
      <c r="L30" s="586">
        <f>IF(R86&lt;0,R86,0)</f>
        <v>0</v>
      </c>
      <c r="M30" s="275"/>
      <c r="N30" s="275"/>
      <c r="O30" s="276"/>
      <c r="P30" s="276"/>
      <c r="Q30" s="274"/>
      <c r="R30" s="404"/>
      <c r="S30" s="405"/>
      <c r="T30" s="300"/>
      <c r="U30" s="586" t="e">
        <f>IF(AA86&lt;0,AA86,0)</f>
        <v>#DIV/0!</v>
      </c>
      <c r="V30" s="300"/>
      <c r="W30" s="300"/>
      <c r="X30" s="298"/>
      <c r="Y30" s="298"/>
      <c r="Z30" s="299"/>
      <c r="AA30" s="300"/>
      <c r="AB30" s="300"/>
      <c r="AC30" s="470"/>
      <c r="AD30" s="586" t="e">
        <f>IF(AJ86&lt;0,AJ86,0)</f>
        <v>#DIV/0!</v>
      </c>
      <c r="AE30" s="322"/>
      <c r="AF30" s="322"/>
      <c r="AG30" s="323"/>
      <c r="AH30" s="323"/>
      <c r="AI30" s="324"/>
      <c r="AJ30" s="322"/>
      <c r="AK30" s="471"/>
      <c r="AL30" s="346"/>
      <c r="AM30" s="586" t="e">
        <f>IF(AS86&lt;0,AS86,0)</f>
        <v>#DIV/0!</v>
      </c>
      <c r="AN30" s="348"/>
      <c r="AO30" s="348"/>
      <c r="AP30" s="346"/>
      <c r="AQ30" s="346"/>
      <c r="AR30" s="347"/>
      <c r="AS30" s="348"/>
      <c r="AT30" s="348"/>
      <c r="AU30" s="486"/>
      <c r="AV30" s="375" t="e">
        <f>IF(BB86&lt;0,BB86,0)</f>
        <v>#DIV/0!</v>
      </c>
      <c r="AW30" s="371"/>
      <c r="AX30" s="371"/>
      <c r="AY30" s="372"/>
      <c r="AZ30" s="372"/>
      <c r="BA30" s="373"/>
      <c r="BB30" s="371"/>
      <c r="BC30" s="440"/>
    </row>
    <row r="31" spans="3:55" ht="24" customHeight="1">
      <c r="C31" s="50"/>
      <c r="D31" s="178" t="s">
        <v>150</v>
      </c>
      <c r="E31" s="1757" t="s">
        <v>154</v>
      </c>
      <c r="F31" s="1757"/>
      <c r="G31" s="1757"/>
      <c r="H31" s="50"/>
      <c r="I31" s="50"/>
      <c r="J31" s="50"/>
      <c r="K31" s="406"/>
      <c r="L31" s="407"/>
      <c r="M31" s="407"/>
      <c r="N31" s="275"/>
      <c r="O31" s="275"/>
      <c r="P31" s="275"/>
      <c r="Q31" s="275"/>
      <c r="R31" s="275"/>
      <c r="S31" s="408"/>
      <c r="T31" s="300"/>
      <c r="U31" s="300"/>
      <c r="V31" s="300"/>
      <c r="W31" s="300"/>
      <c r="X31" s="300"/>
      <c r="Y31" s="300"/>
      <c r="Z31" s="300"/>
      <c r="AA31" s="300"/>
      <c r="AB31" s="300"/>
      <c r="AC31" s="470"/>
      <c r="AD31" s="322"/>
      <c r="AE31" s="322"/>
      <c r="AF31" s="322"/>
      <c r="AG31" s="322"/>
      <c r="AH31" s="322"/>
      <c r="AI31" s="322"/>
      <c r="AJ31" s="322"/>
      <c r="AK31" s="471"/>
      <c r="AL31" s="346"/>
      <c r="AM31" s="348"/>
      <c r="AN31" s="348"/>
      <c r="AO31" s="348"/>
      <c r="AP31" s="348"/>
      <c r="AQ31" s="348"/>
      <c r="AR31" s="348"/>
      <c r="AS31" s="348"/>
      <c r="AT31" s="348"/>
      <c r="AU31" s="486"/>
      <c r="AV31" s="371"/>
      <c r="AW31" s="371"/>
      <c r="AX31" s="371"/>
      <c r="AY31" s="371"/>
      <c r="AZ31" s="371"/>
      <c r="BA31" s="371"/>
      <c r="BB31" s="371"/>
      <c r="BC31" s="440"/>
    </row>
    <row r="32" spans="3:55" ht="16" thickBot="1">
      <c r="E32" s="1757"/>
      <c r="F32" s="1757"/>
      <c r="G32" s="1757"/>
      <c r="K32" s="409"/>
      <c r="L32" s="275"/>
      <c r="M32" s="275"/>
      <c r="N32" s="275"/>
      <c r="O32" s="275"/>
      <c r="P32" s="275"/>
      <c r="Q32" s="275"/>
      <c r="R32" s="275"/>
      <c r="S32" s="408"/>
      <c r="T32" s="300"/>
      <c r="U32" s="300"/>
      <c r="V32" s="300"/>
      <c r="W32" s="300"/>
      <c r="X32" s="300"/>
      <c r="Y32" s="300"/>
      <c r="Z32" s="300"/>
      <c r="AA32" s="300"/>
      <c r="AB32" s="300"/>
      <c r="AC32" s="470"/>
      <c r="AD32" s="322"/>
      <c r="AE32" s="322"/>
      <c r="AF32" s="322"/>
      <c r="AG32" s="322"/>
      <c r="AH32" s="322"/>
      <c r="AI32" s="322"/>
      <c r="AJ32" s="322"/>
      <c r="AK32" s="471"/>
      <c r="AL32" s="346"/>
      <c r="AM32" s="348"/>
      <c r="AN32" s="348"/>
      <c r="AO32" s="348"/>
      <c r="AP32" s="348"/>
      <c r="AQ32" s="348"/>
      <c r="AR32" s="348"/>
      <c r="AS32" s="348"/>
      <c r="AT32" s="348"/>
      <c r="AU32" s="486"/>
      <c r="AV32" s="371"/>
      <c r="AW32" s="371"/>
      <c r="AX32" s="371"/>
      <c r="AY32" s="371"/>
      <c r="AZ32" s="371"/>
      <c r="BA32" s="371"/>
      <c r="BB32" s="371"/>
      <c r="BC32" s="440"/>
    </row>
    <row r="33" spans="3:55" ht="36" customHeight="1" thickBot="1">
      <c r="C33" s="1749" t="s">
        <v>57</v>
      </c>
      <c r="D33" s="1749"/>
      <c r="E33" s="1750" t="s">
        <v>72</v>
      </c>
      <c r="F33" s="1750"/>
      <c r="G33" s="1750"/>
      <c r="H33" s="1750"/>
      <c r="I33" s="46"/>
      <c r="J33" s="46"/>
      <c r="K33" s="410"/>
      <c r="L33" s="1751" t="str">
        <f>M68</f>
        <v>Dennis</v>
      </c>
      <c r="M33" s="1752"/>
      <c r="N33" s="1752"/>
      <c r="O33" s="1752"/>
      <c r="P33" s="1752"/>
      <c r="Q33" s="1753"/>
      <c r="R33" s="275"/>
      <c r="S33" s="408"/>
      <c r="T33" s="300"/>
      <c r="U33" s="1797" t="str">
        <f>V68</f>
        <v>Mac</v>
      </c>
      <c r="V33" s="1798"/>
      <c r="W33" s="1798"/>
      <c r="X33" s="1798"/>
      <c r="Y33" s="1798"/>
      <c r="Z33" s="1799"/>
      <c r="AA33" s="300"/>
      <c r="AB33" s="300"/>
      <c r="AC33" s="470"/>
      <c r="AD33" s="1800" t="str">
        <f>AE68</f>
        <v>C</v>
      </c>
      <c r="AE33" s="1801"/>
      <c r="AF33" s="1801"/>
      <c r="AG33" s="1801"/>
      <c r="AH33" s="1801"/>
      <c r="AI33" s="1802"/>
      <c r="AJ33" s="322"/>
      <c r="AK33" s="471"/>
      <c r="AL33" s="346"/>
      <c r="AM33" s="1803" t="str">
        <f>AN68</f>
        <v>D</v>
      </c>
      <c r="AN33" s="1804"/>
      <c r="AO33" s="1804"/>
      <c r="AP33" s="1804"/>
      <c r="AQ33" s="1804"/>
      <c r="AR33" s="1805"/>
      <c r="AS33" s="348"/>
      <c r="AT33" s="348"/>
      <c r="AU33" s="486"/>
      <c r="AV33" s="1806" t="str">
        <f>AW68</f>
        <v>E</v>
      </c>
      <c r="AW33" s="1807"/>
      <c r="AX33" s="1807"/>
      <c r="AY33" s="1807"/>
      <c r="AZ33" s="1807"/>
      <c r="BA33" s="1808"/>
      <c r="BB33" s="371"/>
      <c r="BC33" s="440"/>
    </row>
    <row r="34" spans="3:55" s="53" customFormat="1" ht="36" customHeight="1" thickBot="1">
      <c r="C34" s="1749"/>
      <c r="D34" s="1749"/>
      <c r="E34" s="1750"/>
      <c r="F34" s="1750"/>
      <c r="G34" s="1750"/>
      <c r="H34" s="1750"/>
      <c r="I34" s="46"/>
      <c r="J34" s="46"/>
      <c r="K34" s="410"/>
      <c r="L34" s="278" t="s">
        <v>96</v>
      </c>
      <c r="M34" s="279" t="s">
        <v>97</v>
      </c>
      <c r="N34" s="279" t="s">
        <v>100</v>
      </c>
      <c r="O34" s="279" t="s">
        <v>98</v>
      </c>
      <c r="P34" s="280" t="s">
        <v>99</v>
      </c>
      <c r="Q34" s="281" t="s">
        <v>30</v>
      </c>
      <c r="R34" s="411"/>
      <c r="S34" s="412"/>
      <c r="T34" s="441"/>
      <c r="U34" s="302" t="s">
        <v>96</v>
      </c>
      <c r="V34" s="303" t="s">
        <v>97</v>
      </c>
      <c r="W34" s="303" t="s">
        <v>100</v>
      </c>
      <c r="X34" s="303" t="s">
        <v>98</v>
      </c>
      <c r="Y34" s="304" t="s">
        <v>99</v>
      </c>
      <c r="Z34" s="305" t="s">
        <v>30</v>
      </c>
      <c r="AA34" s="441"/>
      <c r="AB34" s="441"/>
      <c r="AC34" s="472"/>
      <c r="AD34" s="326" t="s">
        <v>96</v>
      </c>
      <c r="AE34" s="327" t="s">
        <v>97</v>
      </c>
      <c r="AF34" s="327" t="s">
        <v>100</v>
      </c>
      <c r="AG34" s="327" t="s">
        <v>98</v>
      </c>
      <c r="AH34" s="328" t="s">
        <v>99</v>
      </c>
      <c r="AI34" s="329" t="s">
        <v>30</v>
      </c>
      <c r="AJ34" s="442"/>
      <c r="AK34" s="473"/>
      <c r="AL34" s="443"/>
      <c r="AM34" s="350" t="s">
        <v>96</v>
      </c>
      <c r="AN34" s="351" t="s">
        <v>97</v>
      </c>
      <c r="AO34" s="351" t="s">
        <v>100</v>
      </c>
      <c r="AP34" s="351" t="s">
        <v>98</v>
      </c>
      <c r="AQ34" s="352" t="s">
        <v>99</v>
      </c>
      <c r="AR34" s="353" t="s">
        <v>30</v>
      </c>
      <c r="AS34" s="444"/>
      <c r="AT34" s="444"/>
      <c r="AU34" s="487"/>
      <c r="AV34" s="376" t="s">
        <v>96</v>
      </c>
      <c r="AW34" s="377" t="s">
        <v>97</v>
      </c>
      <c r="AX34" s="377" t="s">
        <v>100</v>
      </c>
      <c r="AY34" s="377" t="s">
        <v>98</v>
      </c>
      <c r="AZ34" s="378" t="s">
        <v>99</v>
      </c>
      <c r="BA34" s="379" t="s">
        <v>30</v>
      </c>
      <c r="BB34" s="445"/>
      <c r="BC34" s="446"/>
    </row>
    <row r="35" spans="3:55" s="54" customFormat="1" ht="51" customHeight="1">
      <c r="C35" s="1731" t="s">
        <v>126</v>
      </c>
      <c r="D35" s="1731"/>
      <c r="E35" s="1731" t="s">
        <v>125</v>
      </c>
      <c r="F35" s="1731"/>
      <c r="G35" s="1731"/>
      <c r="H35" s="1731"/>
      <c r="I35" s="1731"/>
      <c r="J35" s="49"/>
      <c r="K35" s="413"/>
      <c r="L35" s="915">
        <f>M120*$Q$35</f>
        <v>700</v>
      </c>
      <c r="M35" s="916">
        <f>N120*$Q$35</f>
        <v>0</v>
      </c>
      <c r="N35" s="916">
        <f>O120*$Q$35</f>
        <v>0</v>
      </c>
      <c r="O35" s="916">
        <f>P120*$Q$35</f>
        <v>0</v>
      </c>
      <c r="P35" s="916">
        <f>Q120*$Q$35</f>
        <v>0</v>
      </c>
      <c r="Q35" s="917">
        <f>L42</f>
        <v>700</v>
      </c>
      <c r="R35" s="284"/>
      <c r="S35" s="414"/>
      <c r="T35" s="309"/>
      <c r="U35" s="306" t="e">
        <f>V120*$Z$35</f>
        <v>#DIV/0!</v>
      </c>
      <c r="V35" s="307" t="e">
        <f>W120*$Z$35</f>
        <v>#DIV/0!</v>
      </c>
      <c r="W35" s="307" t="e">
        <f>X120*$Z$35</f>
        <v>#DIV/0!</v>
      </c>
      <c r="X35" s="307" t="e">
        <f>Y120*$Z$35</f>
        <v>#DIV/0!</v>
      </c>
      <c r="Y35" s="307" t="e">
        <f>Z120*$Z$35</f>
        <v>#DIV/0!</v>
      </c>
      <c r="Z35" s="308" t="e">
        <f>U42</f>
        <v>#DIV/0!</v>
      </c>
      <c r="AA35" s="309"/>
      <c r="AB35" s="309"/>
      <c r="AC35" s="474"/>
      <c r="AD35" s="330" t="e">
        <f>AE120*$AI$35</f>
        <v>#DIV/0!</v>
      </c>
      <c r="AE35" s="331" t="e">
        <f>AF120*$AI$35</f>
        <v>#DIV/0!</v>
      </c>
      <c r="AF35" s="331" t="e">
        <f>AG120*$AI$35</f>
        <v>#DIV/0!</v>
      </c>
      <c r="AG35" s="331" t="e">
        <f>AH120*$AI$35</f>
        <v>#DIV/0!</v>
      </c>
      <c r="AH35" s="331" t="e">
        <f>AI120*$AI$35</f>
        <v>#DIV/0!</v>
      </c>
      <c r="AI35" s="332" t="e">
        <f>AD42</f>
        <v>#DIV/0!</v>
      </c>
      <c r="AJ35" s="333"/>
      <c r="AK35" s="475"/>
      <c r="AL35" s="346"/>
      <c r="AM35" s="354" t="e">
        <f>AN120*$AR$35</f>
        <v>#DIV/0!</v>
      </c>
      <c r="AN35" s="355" t="e">
        <f>AO120*$AR$35</f>
        <v>#DIV/0!</v>
      </c>
      <c r="AO35" s="355" t="e">
        <f>AP120*$AR$35</f>
        <v>#DIV/0!</v>
      </c>
      <c r="AP35" s="355" t="e">
        <f>AQ120*$AR$35</f>
        <v>#DIV/0!</v>
      </c>
      <c r="AQ35" s="355" t="e">
        <f>AR120*$AR$35</f>
        <v>#DIV/0!</v>
      </c>
      <c r="AR35" s="356" t="e">
        <f>AM42</f>
        <v>#DIV/0!</v>
      </c>
      <c r="AS35" s="358"/>
      <c r="AT35" s="358"/>
      <c r="AU35" s="488"/>
      <c r="AV35" s="380" t="e">
        <f>AW120*$BA$35</f>
        <v>#DIV/0!</v>
      </c>
      <c r="AW35" s="381" t="e">
        <f>AX120*$BA$35</f>
        <v>#DIV/0!</v>
      </c>
      <c r="AX35" s="381" t="e">
        <f>AY120*$BA$35</f>
        <v>#DIV/0!</v>
      </c>
      <c r="AY35" s="381" t="e">
        <f>AZ120*$BA$35</f>
        <v>#DIV/0!</v>
      </c>
      <c r="AZ35" s="381" t="e">
        <f>BA120*$BA$35</f>
        <v>#DIV/0!</v>
      </c>
      <c r="BA35" s="382" t="e">
        <f>AV42</f>
        <v>#DIV/0!</v>
      </c>
      <c r="BB35" s="383"/>
      <c r="BC35" s="447"/>
    </row>
    <row r="36" spans="3:55" s="54" customFormat="1" ht="51" customHeight="1" thickBot="1">
      <c r="C36" s="160"/>
      <c r="D36" s="160"/>
      <c r="E36" s="160"/>
      <c r="F36" s="160"/>
      <c r="G36" s="160"/>
      <c r="H36" s="160"/>
      <c r="I36" s="182" t="s">
        <v>151</v>
      </c>
      <c r="J36" s="160"/>
      <c r="K36" s="415"/>
      <c r="L36" s="229">
        <f>M117/AE107</f>
        <v>0.41176470588235292</v>
      </c>
      <c r="M36" s="230" t="e">
        <f>N117/AF107</f>
        <v>#DIV/0!</v>
      </c>
      <c r="N36" s="230" t="e">
        <f>O117/AG107</f>
        <v>#DIV/0!</v>
      </c>
      <c r="O36" s="230" t="e">
        <f>P117/AH107</f>
        <v>#DIV/0!</v>
      </c>
      <c r="P36" s="230" t="e">
        <f>Q117/AI107</f>
        <v>#DIV/0!</v>
      </c>
      <c r="Q36" s="231"/>
      <c r="R36" s="284"/>
      <c r="S36" s="414"/>
      <c r="T36" s="309"/>
      <c r="U36" s="229">
        <f>V117/AE107</f>
        <v>0.58823529411764708</v>
      </c>
      <c r="V36" s="230" t="e">
        <f>W117/AF107</f>
        <v>#DIV/0!</v>
      </c>
      <c r="W36" s="230" t="e">
        <f>X117/AG107</f>
        <v>#DIV/0!</v>
      </c>
      <c r="X36" s="230" t="e">
        <f>Y117/AH107</f>
        <v>#DIV/0!</v>
      </c>
      <c r="Y36" s="230" t="e">
        <f>Z117/AI107</f>
        <v>#DIV/0!</v>
      </c>
      <c r="Z36" s="231"/>
      <c r="AA36" s="309"/>
      <c r="AB36" s="309"/>
      <c r="AC36" s="474"/>
      <c r="AD36" s="229">
        <f>AE117/AE107</f>
        <v>0</v>
      </c>
      <c r="AE36" s="230" t="e">
        <f>AF117/AF107</f>
        <v>#DIV/0!</v>
      </c>
      <c r="AF36" s="230" t="e">
        <f>AG117/AG107</f>
        <v>#DIV/0!</v>
      </c>
      <c r="AG36" s="230" t="e">
        <f>AH117/AH107</f>
        <v>#DIV/0!</v>
      </c>
      <c r="AH36" s="230" t="e">
        <f>AI117/AI107</f>
        <v>#DIV/0!</v>
      </c>
      <c r="AI36" s="231"/>
      <c r="AJ36" s="333"/>
      <c r="AK36" s="475"/>
      <c r="AL36" s="346"/>
      <c r="AM36" s="229">
        <f>AN117/AE107</f>
        <v>0</v>
      </c>
      <c r="AN36" s="230" t="e">
        <f>AO117/AF107</f>
        <v>#DIV/0!</v>
      </c>
      <c r="AO36" s="230" t="e">
        <f>AP117/AG107</f>
        <v>#DIV/0!</v>
      </c>
      <c r="AP36" s="230" t="e">
        <f>AQ117/AH107</f>
        <v>#DIV/0!</v>
      </c>
      <c r="AQ36" s="230" t="e">
        <f>AR117/AI107</f>
        <v>#DIV/0!</v>
      </c>
      <c r="AR36" s="231"/>
      <c r="AS36" s="358"/>
      <c r="AT36" s="358"/>
      <c r="AU36" s="488"/>
      <c r="AV36" s="229">
        <f>AW117/AE107</f>
        <v>0</v>
      </c>
      <c r="AW36" s="230" t="e">
        <f>AX117/AF107</f>
        <v>#DIV/0!</v>
      </c>
      <c r="AX36" s="230" t="e">
        <f>AY117/AG107</f>
        <v>#DIV/0!</v>
      </c>
      <c r="AY36" s="230" t="e">
        <f>AZ117/AH107</f>
        <v>#DIV/0!</v>
      </c>
      <c r="AZ36" s="230" t="e">
        <f>BA117/AI107</f>
        <v>#DIV/0!</v>
      </c>
      <c r="BA36" s="231"/>
      <c r="BB36" s="383"/>
      <c r="BC36" s="447"/>
    </row>
    <row r="37" spans="3:55" s="86" customFormat="1" ht="51" hidden="1" customHeight="1">
      <c r="C37" s="52" t="s">
        <v>109</v>
      </c>
      <c r="D37" s="52"/>
      <c r="E37" s="1737">
        <f>Q40+Z40+AI40+AR40+BA40</f>
        <v>1700</v>
      </c>
      <c r="F37" s="1737"/>
      <c r="G37" s="61"/>
      <c r="H37" s="61"/>
      <c r="I37" s="49"/>
      <c r="J37" s="49"/>
      <c r="K37" s="413"/>
      <c r="L37" s="283">
        <f t="shared" ref="L37:Q37" si="0">IFERROR(Q45,0)</f>
        <v>1.4285714285714286</v>
      </c>
      <c r="M37" s="283">
        <f t="shared" si="0"/>
        <v>0</v>
      </c>
      <c r="N37" s="283">
        <f t="shared" si="0"/>
        <v>0</v>
      </c>
      <c r="O37" s="283">
        <f t="shared" si="0"/>
        <v>0</v>
      </c>
      <c r="P37" s="283">
        <f t="shared" si="0"/>
        <v>0</v>
      </c>
      <c r="Q37" s="283">
        <f t="shared" si="0"/>
        <v>0</v>
      </c>
      <c r="R37" s="284"/>
      <c r="S37" s="414"/>
      <c r="T37" s="309"/>
      <c r="U37" s="310">
        <f t="shared" ref="U37:Z37" si="1">IFERROR(Z45,0)</f>
        <v>1</v>
      </c>
      <c r="V37" s="310">
        <f t="shared" si="1"/>
        <v>0</v>
      </c>
      <c r="W37" s="310">
        <f t="shared" si="1"/>
        <v>0</v>
      </c>
      <c r="X37" s="310">
        <f t="shared" si="1"/>
        <v>0</v>
      </c>
      <c r="Y37" s="310">
        <f t="shared" si="1"/>
        <v>0</v>
      </c>
      <c r="Z37" s="310">
        <f t="shared" si="1"/>
        <v>0</v>
      </c>
      <c r="AA37" s="309"/>
      <c r="AB37" s="309"/>
      <c r="AC37" s="474"/>
      <c r="AD37" s="334">
        <f t="shared" ref="AD37:AI37" si="2">IFERROR(AI45,0)</f>
        <v>0</v>
      </c>
      <c r="AE37" s="334">
        <f t="shared" si="2"/>
        <v>0</v>
      </c>
      <c r="AF37" s="334">
        <f t="shared" si="2"/>
        <v>0</v>
      </c>
      <c r="AG37" s="334">
        <f t="shared" si="2"/>
        <v>0</v>
      </c>
      <c r="AH37" s="334">
        <f t="shared" si="2"/>
        <v>0</v>
      </c>
      <c r="AI37" s="334">
        <f t="shared" si="2"/>
        <v>0</v>
      </c>
      <c r="AJ37" s="333"/>
      <c r="AK37" s="475"/>
      <c r="AL37" s="346"/>
      <c r="AM37" s="357">
        <f t="shared" ref="AM37:AR37" si="3">IFERROR(AR45,0)</f>
        <v>0</v>
      </c>
      <c r="AN37" s="357">
        <f t="shared" si="3"/>
        <v>0</v>
      </c>
      <c r="AO37" s="357">
        <f t="shared" si="3"/>
        <v>0</v>
      </c>
      <c r="AP37" s="357">
        <f t="shared" si="3"/>
        <v>0</v>
      </c>
      <c r="AQ37" s="357">
        <f t="shared" si="3"/>
        <v>0</v>
      </c>
      <c r="AR37" s="357">
        <f t="shared" si="3"/>
        <v>0</v>
      </c>
      <c r="AS37" s="358"/>
      <c r="AT37" s="358"/>
      <c r="AU37" s="488"/>
      <c r="AV37" s="384">
        <f>IFERROR(BA45,0)</f>
        <v>0</v>
      </c>
      <c r="AW37" s="384">
        <f>IFERROR(BB45,0)</f>
        <v>0</v>
      </c>
      <c r="AX37" s="384">
        <f>IFERROR(BC45,0)</f>
        <v>0</v>
      </c>
      <c r="AY37" s="384">
        <f>IFERROR(#REF!,0)</f>
        <v>0</v>
      </c>
      <c r="AZ37" s="384">
        <f>IFERROR(BD45,0)</f>
        <v>0</v>
      </c>
      <c r="BA37" s="384">
        <f>IFERROR(BE45,0)</f>
        <v>0</v>
      </c>
      <c r="BB37" s="383"/>
      <c r="BC37" s="447"/>
    </row>
    <row r="38" spans="3:55" s="86" customFormat="1" ht="51" hidden="1" customHeight="1">
      <c r="C38" s="52" t="s">
        <v>130</v>
      </c>
      <c r="D38" s="52"/>
      <c r="E38" s="1737">
        <f>R117+AA117+AJ117+AS117+BB117</f>
        <v>1700</v>
      </c>
      <c r="F38" s="1737"/>
      <c r="G38" s="61"/>
      <c r="H38" s="61"/>
      <c r="I38" s="160"/>
      <c r="J38" s="160"/>
      <c r="K38" s="413"/>
      <c r="L38" s="283">
        <f t="shared" ref="L38:Q38" si="4">IFERROR(Q46,0.1)</f>
        <v>0.1</v>
      </c>
      <c r="M38" s="283">
        <f t="shared" si="4"/>
        <v>0</v>
      </c>
      <c r="N38" s="283">
        <f t="shared" si="4"/>
        <v>0</v>
      </c>
      <c r="O38" s="283">
        <f t="shared" si="4"/>
        <v>0</v>
      </c>
      <c r="P38" s="283">
        <f t="shared" si="4"/>
        <v>0</v>
      </c>
      <c r="Q38" s="283">
        <f t="shared" si="4"/>
        <v>0</v>
      </c>
      <c r="R38" s="284"/>
      <c r="S38" s="414"/>
      <c r="T38" s="309"/>
      <c r="U38" s="310">
        <f t="shared" ref="U38:Z38" si="5">IFERROR(Z46,0.1)</f>
        <v>0.1</v>
      </c>
      <c r="V38" s="310">
        <f t="shared" si="5"/>
        <v>0</v>
      </c>
      <c r="W38" s="310">
        <f t="shared" si="5"/>
        <v>0</v>
      </c>
      <c r="X38" s="310">
        <f t="shared" si="5"/>
        <v>0</v>
      </c>
      <c r="Y38" s="310">
        <f t="shared" si="5"/>
        <v>0</v>
      </c>
      <c r="Z38" s="310">
        <f t="shared" si="5"/>
        <v>0</v>
      </c>
      <c r="AA38" s="309"/>
      <c r="AB38" s="309"/>
      <c r="AC38" s="474"/>
      <c r="AD38" s="334">
        <f t="shared" ref="AD38:AI38" si="6">IFERROR(AI46,0.1)</f>
        <v>0.1</v>
      </c>
      <c r="AE38" s="334">
        <f t="shared" si="6"/>
        <v>0</v>
      </c>
      <c r="AF38" s="334">
        <f t="shared" si="6"/>
        <v>0</v>
      </c>
      <c r="AG38" s="334">
        <f t="shared" si="6"/>
        <v>0</v>
      </c>
      <c r="AH38" s="334">
        <f t="shared" si="6"/>
        <v>0</v>
      </c>
      <c r="AI38" s="334">
        <f t="shared" si="6"/>
        <v>0</v>
      </c>
      <c r="AJ38" s="333"/>
      <c r="AK38" s="475"/>
      <c r="AL38" s="346"/>
      <c r="AM38" s="357">
        <f t="shared" ref="AM38:AR38" si="7">IFERROR(AR46,0.1)</f>
        <v>0.1</v>
      </c>
      <c r="AN38" s="357">
        <f t="shared" si="7"/>
        <v>0</v>
      </c>
      <c r="AO38" s="357">
        <f t="shared" si="7"/>
        <v>0</v>
      </c>
      <c r="AP38" s="357">
        <f t="shared" si="7"/>
        <v>0</v>
      </c>
      <c r="AQ38" s="357">
        <f t="shared" si="7"/>
        <v>0</v>
      </c>
      <c r="AR38" s="357">
        <f t="shared" si="7"/>
        <v>0</v>
      </c>
      <c r="AS38" s="358"/>
      <c r="AT38" s="358"/>
      <c r="AU38" s="488"/>
      <c r="AV38" s="384">
        <f>IFERROR(BA46,0.1)</f>
        <v>0.1</v>
      </c>
      <c r="AW38" s="384">
        <f>IFERROR(BB46,0.1)</f>
        <v>0</v>
      </c>
      <c r="AX38" s="384">
        <f>IFERROR(BC46,0.1)</f>
        <v>0</v>
      </c>
      <c r="AY38" s="384">
        <f>IFERROR(#REF!,0.1)</f>
        <v>0.1</v>
      </c>
      <c r="AZ38" s="384">
        <f>IFERROR(BD46,0.1)</f>
        <v>0</v>
      </c>
      <c r="BA38" s="384">
        <f>IFERROR(BE46,0.1)</f>
        <v>0</v>
      </c>
      <c r="BB38" s="383"/>
      <c r="BC38" s="447"/>
    </row>
    <row r="39" spans="3:55" s="86" customFormat="1" ht="51" hidden="1" customHeight="1">
      <c r="C39" s="52"/>
      <c r="D39" s="204">
        <f>L39+U39+AD39+AM39+AV39</f>
        <v>1700</v>
      </c>
      <c r="E39" s="204">
        <f>M39+V39+AE39+AN39+AW39</f>
        <v>0</v>
      </c>
      <c r="F39" s="204">
        <f>N39+W39+AF39+AO39+AX39</f>
        <v>0</v>
      </c>
      <c r="G39" s="204">
        <f>O39+X39+AG39+AP39+AY39</f>
        <v>0</v>
      </c>
      <c r="H39" s="204">
        <f>P39+Y39+AH39+AQ39+AZ39</f>
        <v>0</v>
      </c>
      <c r="I39" s="160"/>
      <c r="J39" s="160"/>
      <c r="K39" s="413"/>
      <c r="L39" s="285">
        <f t="shared" ref="L39:Q39" si="8">IF(OR(L37&lt;0.1,L38&lt;0.1),0,M117)</f>
        <v>700</v>
      </c>
      <c r="M39" s="285">
        <f t="shared" si="8"/>
        <v>0</v>
      </c>
      <c r="N39" s="285">
        <f t="shared" si="8"/>
        <v>0</v>
      </c>
      <c r="O39" s="285">
        <f t="shared" si="8"/>
        <v>0</v>
      </c>
      <c r="P39" s="285">
        <f t="shared" si="8"/>
        <v>0</v>
      </c>
      <c r="Q39" s="285">
        <f t="shared" si="8"/>
        <v>0</v>
      </c>
      <c r="R39" s="284"/>
      <c r="S39" s="414"/>
      <c r="T39" s="309"/>
      <c r="U39" s="311">
        <f t="shared" ref="U39:Z39" si="9">IF(OR(U37&lt;0.1,U38&lt;0.1),0,V117)</f>
        <v>1000</v>
      </c>
      <c r="V39" s="311">
        <f t="shared" si="9"/>
        <v>0</v>
      </c>
      <c r="W39" s="311">
        <f t="shared" si="9"/>
        <v>0</v>
      </c>
      <c r="X39" s="311">
        <f t="shared" si="9"/>
        <v>0</v>
      </c>
      <c r="Y39" s="311">
        <f t="shared" si="9"/>
        <v>0</v>
      </c>
      <c r="Z39" s="311">
        <f t="shared" si="9"/>
        <v>0</v>
      </c>
      <c r="AA39" s="309"/>
      <c r="AB39" s="309"/>
      <c r="AC39" s="474"/>
      <c r="AD39" s="335">
        <f t="shared" ref="AD39:AI39" si="10">IF(OR(AD37&lt;0.1,AD38&lt;0.1),0,AE117)</f>
        <v>0</v>
      </c>
      <c r="AE39" s="335">
        <f t="shared" si="10"/>
        <v>0</v>
      </c>
      <c r="AF39" s="335">
        <f t="shared" si="10"/>
        <v>0</v>
      </c>
      <c r="AG39" s="335">
        <f t="shared" si="10"/>
        <v>0</v>
      </c>
      <c r="AH39" s="335">
        <f t="shared" si="10"/>
        <v>0</v>
      </c>
      <c r="AI39" s="335">
        <f t="shared" si="10"/>
        <v>0</v>
      </c>
      <c r="AJ39" s="333"/>
      <c r="AK39" s="475"/>
      <c r="AL39" s="346"/>
      <c r="AM39" s="359">
        <f t="shared" ref="AM39:AR39" si="11">IF(OR(AM37&lt;0.1,AM38&lt;0.1),0,AN117)</f>
        <v>0</v>
      </c>
      <c r="AN39" s="359">
        <f t="shared" si="11"/>
        <v>0</v>
      </c>
      <c r="AO39" s="359">
        <f t="shared" si="11"/>
        <v>0</v>
      </c>
      <c r="AP39" s="359">
        <f t="shared" si="11"/>
        <v>0</v>
      </c>
      <c r="AQ39" s="359">
        <f t="shared" si="11"/>
        <v>0</v>
      </c>
      <c r="AR39" s="359">
        <f t="shared" si="11"/>
        <v>0</v>
      </c>
      <c r="AS39" s="358"/>
      <c r="AT39" s="358"/>
      <c r="AU39" s="488"/>
      <c r="AV39" s="385">
        <f t="shared" ref="AV39:BA39" si="12">IF(OR(AV37&lt;0.1,AV38&lt;0.1),0,AW117)</f>
        <v>0</v>
      </c>
      <c r="AW39" s="385">
        <f t="shared" si="12"/>
        <v>0</v>
      </c>
      <c r="AX39" s="385">
        <f t="shared" si="12"/>
        <v>0</v>
      </c>
      <c r="AY39" s="385">
        <f t="shared" si="12"/>
        <v>0</v>
      </c>
      <c r="AZ39" s="385">
        <f t="shared" si="12"/>
        <v>0</v>
      </c>
      <c r="BA39" s="385">
        <f t="shared" si="12"/>
        <v>0</v>
      </c>
      <c r="BB39" s="383"/>
      <c r="BC39" s="447"/>
    </row>
    <row r="40" spans="3:55" s="86" customFormat="1" ht="51" hidden="1" customHeight="1">
      <c r="C40" s="160"/>
      <c r="D40" s="160"/>
      <c r="E40" s="160"/>
      <c r="F40" s="160"/>
      <c r="G40" s="160"/>
      <c r="H40" s="160"/>
      <c r="I40" s="160"/>
      <c r="J40" s="160"/>
      <c r="K40" s="413"/>
      <c r="L40" s="286"/>
      <c r="M40" s="286"/>
      <c r="N40" s="286"/>
      <c r="O40" s="286"/>
      <c r="P40" s="286" t="s">
        <v>173</v>
      </c>
      <c r="Q40" s="287">
        <f>L39+N39</f>
        <v>700</v>
      </c>
      <c r="R40" s="284"/>
      <c r="S40" s="414"/>
      <c r="T40" s="309"/>
      <c r="U40" s="312"/>
      <c r="V40" s="312"/>
      <c r="W40" s="312"/>
      <c r="X40" s="312"/>
      <c r="Y40" s="312"/>
      <c r="Z40" s="313">
        <f>U39+W39</f>
        <v>1000</v>
      </c>
      <c r="AA40" s="309"/>
      <c r="AB40" s="309"/>
      <c r="AC40" s="474"/>
      <c r="AD40" s="336"/>
      <c r="AE40" s="336"/>
      <c r="AF40" s="336"/>
      <c r="AG40" s="336"/>
      <c r="AH40" s="336"/>
      <c r="AI40" s="337">
        <f>AD39+AF39</f>
        <v>0</v>
      </c>
      <c r="AJ40" s="333"/>
      <c r="AK40" s="475"/>
      <c r="AL40" s="346"/>
      <c r="AM40" s="360"/>
      <c r="AN40" s="360"/>
      <c r="AO40" s="360"/>
      <c r="AP40" s="360"/>
      <c r="AQ40" s="360"/>
      <c r="AR40" s="361">
        <f>AM39+AO39</f>
        <v>0</v>
      </c>
      <c r="AS40" s="358"/>
      <c r="AT40" s="358"/>
      <c r="AU40" s="488"/>
      <c r="AV40" s="386"/>
      <c r="AW40" s="386"/>
      <c r="AX40" s="386"/>
      <c r="AY40" s="386"/>
      <c r="AZ40" s="386"/>
      <c r="BA40" s="387">
        <f>AV39+AX39</f>
        <v>0</v>
      </c>
      <c r="BB40" s="383"/>
      <c r="BC40" s="447"/>
    </row>
    <row r="41" spans="3:55" s="86" customFormat="1" ht="51" customHeight="1" thickBot="1">
      <c r="C41" s="160"/>
      <c r="D41" s="160"/>
      <c r="E41" s="160"/>
      <c r="F41" s="160"/>
      <c r="G41" s="160"/>
      <c r="H41" s="160"/>
      <c r="I41" s="160"/>
      <c r="J41" s="160"/>
      <c r="K41" s="413"/>
      <c r="L41" s="286"/>
      <c r="M41" s="286"/>
      <c r="N41" s="286"/>
      <c r="O41" s="286"/>
      <c r="P41" s="286"/>
      <c r="Q41" s="288"/>
      <c r="R41" s="284"/>
      <c r="S41" s="414"/>
      <c r="T41" s="309"/>
      <c r="U41" s="312"/>
      <c r="V41" s="312"/>
      <c r="W41" s="312"/>
      <c r="X41" s="312"/>
      <c r="Y41" s="312"/>
      <c r="Z41" s="314"/>
      <c r="AA41" s="309"/>
      <c r="AB41" s="309"/>
      <c r="AC41" s="474"/>
      <c r="AD41" s="336"/>
      <c r="AE41" s="336"/>
      <c r="AF41" s="336"/>
      <c r="AG41" s="336"/>
      <c r="AH41" s="336"/>
      <c r="AI41" s="338"/>
      <c r="AJ41" s="333"/>
      <c r="AK41" s="475"/>
      <c r="AL41" s="346"/>
      <c r="AM41" s="360"/>
      <c r="AN41" s="360"/>
      <c r="AO41" s="360"/>
      <c r="AP41" s="360"/>
      <c r="AQ41" s="360"/>
      <c r="AR41" s="362"/>
      <c r="AS41" s="358"/>
      <c r="AT41" s="358"/>
      <c r="AU41" s="488"/>
      <c r="AV41" s="386"/>
      <c r="AW41" s="386"/>
      <c r="AX41" s="386"/>
      <c r="AY41" s="386"/>
      <c r="AZ41" s="386"/>
      <c r="BA41" s="388"/>
      <c r="BB41" s="383"/>
      <c r="BC41" s="447"/>
    </row>
    <row r="42" spans="3:55" s="54" customFormat="1" ht="48" customHeight="1" thickBot="1">
      <c r="C42" s="1731" t="s">
        <v>73</v>
      </c>
      <c r="D42" s="1731"/>
      <c r="E42" s="1731" t="s">
        <v>124</v>
      </c>
      <c r="F42" s="1731"/>
      <c r="G42" s="1731"/>
      <c r="H42" s="1731"/>
      <c r="I42" s="1731"/>
      <c r="J42" s="47"/>
      <c r="K42" s="413"/>
      <c r="L42" s="1717">
        <f>R70-L44-L45-L46+L48+L49</f>
        <v>700</v>
      </c>
      <c r="M42" s="1718"/>
      <c r="N42" s="286"/>
      <c r="O42" s="284" t="s">
        <v>92</v>
      </c>
      <c r="P42" s="284"/>
      <c r="Q42" s="232">
        <f>M117+O117</f>
        <v>700</v>
      </c>
      <c r="R42" s="909">
        <f>Q42/$O$17</f>
        <v>0.41176470588235292</v>
      </c>
      <c r="S42" s="416"/>
      <c r="T42" s="309"/>
      <c r="U42" s="1717" t="e">
        <f>AA70-U44-U45-U46+U48+U49</f>
        <v>#DIV/0!</v>
      </c>
      <c r="V42" s="1718"/>
      <c r="W42" s="312"/>
      <c r="X42" s="309" t="s">
        <v>92</v>
      </c>
      <c r="Y42" s="309"/>
      <c r="Z42" s="232">
        <f>V117+X117</f>
        <v>1000</v>
      </c>
      <c r="AA42" s="909">
        <f>Z42/$O$17</f>
        <v>0.58823529411764708</v>
      </c>
      <c r="AB42" s="299"/>
      <c r="AC42" s="474"/>
      <c r="AD42" s="1717" t="e">
        <f>AJ70-AD44-AD45-AD46+AD48+AD49</f>
        <v>#DIV/0!</v>
      </c>
      <c r="AE42" s="1718"/>
      <c r="AF42" s="336"/>
      <c r="AG42" s="333" t="s">
        <v>92</v>
      </c>
      <c r="AH42" s="333"/>
      <c r="AI42" s="232">
        <f>AE117+AG117</f>
        <v>0</v>
      </c>
      <c r="AJ42" s="909">
        <f>AI42/$O$17</f>
        <v>0</v>
      </c>
      <c r="AK42" s="476"/>
      <c r="AL42" s="346"/>
      <c r="AM42" s="1717" t="e">
        <f>AS70-AM44-AM45-AM46+AM48+AM49</f>
        <v>#DIV/0!</v>
      </c>
      <c r="AN42" s="1718"/>
      <c r="AO42" s="360"/>
      <c r="AP42" s="358" t="s">
        <v>92</v>
      </c>
      <c r="AQ42" s="358"/>
      <c r="AR42" s="232">
        <f>AN117+AP117</f>
        <v>0</v>
      </c>
      <c r="AS42" s="909">
        <f>AR42/$O$17</f>
        <v>0</v>
      </c>
      <c r="AT42" s="347"/>
      <c r="AU42" s="488"/>
      <c r="AV42" s="1717" t="e">
        <f>BB70-AV44-AV45-AV46+AV48+AV49</f>
        <v>#DIV/0!</v>
      </c>
      <c r="AW42" s="1718"/>
      <c r="AX42" s="386"/>
      <c r="AY42" s="383" t="s">
        <v>92</v>
      </c>
      <c r="AZ42" s="383"/>
      <c r="BA42" s="232">
        <f>AW117+AY117</f>
        <v>0</v>
      </c>
      <c r="BB42" s="909">
        <f>BA42/$O$17</f>
        <v>0</v>
      </c>
      <c r="BC42" s="447"/>
    </row>
    <row r="43" spans="3:55" s="55" customFormat="1" ht="36" customHeight="1" thickBot="1">
      <c r="C43" s="1731" t="s">
        <v>74</v>
      </c>
      <c r="D43" s="1731"/>
      <c r="E43" s="1758" t="s">
        <v>15</v>
      </c>
      <c r="F43" s="1758"/>
      <c r="G43" s="1758"/>
      <c r="H43" s="1758"/>
      <c r="I43" s="1758"/>
      <c r="J43" s="48"/>
      <c r="K43" s="413"/>
      <c r="L43" s="288"/>
      <c r="M43" s="289"/>
      <c r="N43" s="289"/>
      <c r="O43" s="1767"/>
      <c r="P43" s="1767"/>
      <c r="Q43" s="290"/>
      <c r="R43" s="404"/>
      <c r="S43" s="416"/>
      <c r="T43" s="448"/>
      <c r="U43" s="314"/>
      <c r="V43" s="315"/>
      <c r="W43" s="315"/>
      <c r="X43" s="1768"/>
      <c r="Y43" s="1768"/>
      <c r="Z43" s="316"/>
      <c r="AA43" s="299"/>
      <c r="AB43" s="299"/>
      <c r="AC43" s="477"/>
      <c r="AD43" s="338"/>
      <c r="AE43" s="339"/>
      <c r="AF43" s="339"/>
      <c r="AG43" s="1732"/>
      <c r="AH43" s="1732"/>
      <c r="AI43" s="340"/>
      <c r="AJ43" s="324"/>
      <c r="AK43" s="476"/>
      <c r="AL43" s="363"/>
      <c r="AM43" s="362"/>
      <c r="AN43" s="364"/>
      <c r="AO43" s="364"/>
      <c r="AP43" s="1729"/>
      <c r="AQ43" s="1729"/>
      <c r="AR43" s="365"/>
      <c r="AS43" s="347"/>
      <c r="AT43" s="347"/>
      <c r="AU43" s="489"/>
      <c r="AV43" s="388"/>
      <c r="AW43" s="390"/>
      <c r="AX43" s="390"/>
      <c r="AY43" s="1725"/>
      <c r="AZ43" s="1725"/>
      <c r="BA43" s="391"/>
      <c r="BB43" s="373"/>
      <c r="BC43" s="449"/>
    </row>
    <row r="44" spans="3:55" s="54" customFormat="1" ht="36" customHeight="1" thickBot="1">
      <c r="C44" s="1731" t="s">
        <v>75</v>
      </c>
      <c r="D44" s="1731"/>
      <c r="E44" s="1731" t="s">
        <v>16</v>
      </c>
      <c r="F44" s="1731"/>
      <c r="G44" s="1731"/>
      <c r="H44" s="1731"/>
      <c r="I44" s="1731"/>
      <c r="J44" s="49"/>
      <c r="K44" s="413"/>
      <c r="L44" s="1719">
        <f>Q125</f>
        <v>0</v>
      </c>
      <c r="M44" s="1720"/>
      <c r="N44" s="286"/>
      <c r="O44" s="284"/>
      <c r="P44" s="284"/>
      <c r="Q44" s="404" t="s">
        <v>237</v>
      </c>
      <c r="R44" s="284"/>
      <c r="S44" s="414"/>
      <c r="T44" s="309"/>
      <c r="U44" s="1719">
        <f>AA125</f>
        <v>0</v>
      </c>
      <c r="V44" s="1720"/>
      <c r="W44" s="312"/>
      <c r="X44" s="309"/>
      <c r="Y44" s="309"/>
      <c r="Z44" s="309"/>
      <c r="AA44" s="309"/>
      <c r="AB44" s="309"/>
      <c r="AC44" s="474"/>
      <c r="AD44" s="1719">
        <f>AJ125</f>
        <v>0</v>
      </c>
      <c r="AE44" s="1720"/>
      <c r="AF44" s="336"/>
      <c r="AG44" s="333"/>
      <c r="AH44" s="333"/>
      <c r="AI44" s="333"/>
      <c r="AJ44" s="333"/>
      <c r="AK44" s="475"/>
      <c r="AL44" s="346"/>
      <c r="AM44" s="1719">
        <f>AS125</f>
        <v>0</v>
      </c>
      <c r="AN44" s="1720"/>
      <c r="AO44" s="360"/>
      <c r="AP44" s="358"/>
      <c r="AQ44" s="358"/>
      <c r="AR44" s="358"/>
      <c r="AS44" s="358"/>
      <c r="AT44" s="358"/>
      <c r="AU44" s="488"/>
      <c r="AV44" s="1719">
        <f>BB125</f>
        <v>0</v>
      </c>
      <c r="AW44" s="1720"/>
      <c r="AX44" s="386"/>
      <c r="AY44" s="383"/>
      <c r="AZ44" s="383"/>
      <c r="BA44" s="383"/>
      <c r="BB44" s="383"/>
      <c r="BC44" s="447"/>
    </row>
    <row r="45" spans="3:55" s="54" customFormat="1" ht="36" customHeight="1" thickBot="1">
      <c r="C45" s="1731" t="s">
        <v>76</v>
      </c>
      <c r="D45" s="1731"/>
      <c r="E45" s="1731" t="s">
        <v>17</v>
      </c>
      <c r="F45" s="1731"/>
      <c r="G45" s="1731"/>
      <c r="H45" s="1731"/>
      <c r="I45" s="1731"/>
      <c r="J45" s="47"/>
      <c r="K45" s="413"/>
      <c r="L45" s="1721">
        <f>L28</f>
        <v>300</v>
      </c>
      <c r="M45" s="1722"/>
      <c r="N45" s="286"/>
      <c r="O45" s="1769" t="s">
        <v>117</v>
      </c>
      <c r="P45" s="1769"/>
      <c r="Q45" s="282">
        <f>(R70+N88)/R118</f>
        <v>1.4285714285714286</v>
      </c>
      <c r="R45" s="284"/>
      <c r="S45" s="414"/>
      <c r="T45" s="309"/>
      <c r="U45" s="1721">
        <f>U28</f>
        <v>0</v>
      </c>
      <c r="V45" s="1722"/>
      <c r="W45" s="312"/>
      <c r="X45" s="1770" t="s">
        <v>117</v>
      </c>
      <c r="Y45" s="1770"/>
      <c r="Z45" s="1036">
        <f>(AA70+W88)/AA118</f>
        <v>1</v>
      </c>
      <c r="AA45" s="309"/>
      <c r="AB45" s="309"/>
      <c r="AC45" s="474"/>
      <c r="AD45" s="1721">
        <f>AD28</f>
        <v>0</v>
      </c>
      <c r="AE45" s="1722"/>
      <c r="AF45" s="336"/>
      <c r="AG45" s="1771" t="s">
        <v>117</v>
      </c>
      <c r="AH45" s="1771"/>
      <c r="AI45" s="584" t="e">
        <f>(AJ70+AF88)/AJ118</f>
        <v>#DIV/0!</v>
      </c>
      <c r="AJ45" s="333"/>
      <c r="AK45" s="475"/>
      <c r="AL45" s="346"/>
      <c r="AM45" s="1721">
        <f>AM28</f>
        <v>0</v>
      </c>
      <c r="AN45" s="1722"/>
      <c r="AO45" s="360"/>
      <c r="AP45" s="1730" t="s">
        <v>117</v>
      </c>
      <c r="AQ45" s="1730"/>
      <c r="AR45" s="1039" t="e">
        <f>(AS70+AO88)/AS118</f>
        <v>#DIV/0!</v>
      </c>
      <c r="AS45" s="358"/>
      <c r="AT45" s="358"/>
      <c r="AU45" s="488"/>
      <c r="AV45" s="1721">
        <f>AV28</f>
        <v>0</v>
      </c>
      <c r="AW45" s="1722"/>
      <c r="AX45" s="386"/>
      <c r="AY45" s="1726" t="s">
        <v>117</v>
      </c>
      <c r="AZ45" s="1726"/>
      <c r="BA45" s="1041" t="e">
        <f>(BB70+AX88)/BB118</f>
        <v>#DIV/0!</v>
      </c>
      <c r="BB45" s="383"/>
      <c r="BC45" s="447"/>
    </row>
    <row r="46" spans="3:55" s="54" customFormat="1" ht="36" customHeight="1" thickBot="1">
      <c r="C46" s="1731" t="s">
        <v>77</v>
      </c>
      <c r="D46" s="1731"/>
      <c r="E46" s="1731" t="s">
        <v>18</v>
      </c>
      <c r="F46" s="1731"/>
      <c r="G46" s="1731"/>
      <c r="H46" s="1731"/>
      <c r="I46" s="1731"/>
      <c r="J46" s="49"/>
      <c r="K46" s="413"/>
      <c r="L46" s="1723"/>
      <c r="M46" s="1724"/>
      <c r="N46" s="286"/>
      <c r="O46" s="1767" t="s">
        <v>118</v>
      </c>
      <c r="P46" s="1767"/>
      <c r="Q46" s="291" t="e">
        <f>(R70+N88)/R116</f>
        <v>#DIV/0!</v>
      </c>
      <c r="R46" s="284"/>
      <c r="S46" s="414"/>
      <c r="T46" s="309"/>
      <c r="U46" s="1723"/>
      <c r="V46" s="1724"/>
      <c r="W46" s="312"/>
      <c r="X46" s="1768" t="s">
        <v>118</v>
      </c>
      <c r="Y46" s="1768"/>
      <c r="Z46" s="1037" t="e">
        <f>(AA70+W88)/AA116</f>
        <v>#DIV/0!</v>
      </c>
      <c r="AA46" s="309"/>
      <c r="AB46" s="309"/>
      <c r="AC46" s="474"/>
      <c r="AD46" s="1723"/>
      <c r="AE46" s="1724"/>
      <c r="AF46" s="336"/>
      <c r="AG46" s="1732" t="s">
        <v>118</v>
      </c>
      <c r="AH46" s="1732"/>
      <c r="AI46" s="1038" t="e">
        <f>(AJ70+AF88)/AJ116</f>
        <v>#DIV/0!</v>
      </c>
      <c r="AJ46" s="333"/>
      <c r="AK46" s="475"/>
      <c r="AL46" s="346"/>
      <c r="AM46" s="1723"/>
      <c r="AN46" s="1724"/>
      <c r="AO46" s="360"/>
      <c r="AP46" s="1729" t="s">
        <v>118</v>
      </c>
      <c r="AQ46" s="1729"/>
      <c r="AR46" s="1040" t="e">
        <f>(AS70+AO88)/AS116</f>
        <v>#DIV/0!</v>
      </c>
      <c r="AS46" s="358"/>
      <c r="AT46" s="358"/>
      <c r="AU46" s="488"/>
      <c r="AV46" s="1723"/>
      <c r="AW46" s="1724"/>
      <c r="AX46" s="386"/>
      <c r="AY46" s="1725" t="s">
        <v>118</v>
      </c>
      <c r="AZ46" s="1725"/>
      <c r="BA46" s="1042" t="e">
        <f>(BB70+AX88)/BB116</f>
        <v>#DIV/0!</v>
      </c>
      <c r="BB46" s="383"/>
      <c r="BC46" s="447"/>
    </row>
    <row r="47" spans="3:55" s="55" customFormat="1" ht="36" customHeight="1" thickBot="1">
      <c r="C47" s="1731" t="s">
        <v>78</v>
      </c>
      <c r="D47" s="1731"/>
      <c r="E47" s="1758" t="s">
        <v>19</v>
      </c>
      <c r="F47" s="1758"/>
      <c r="G47" s="1758"/>
      <c r="H47" s="1758"/>
      <c r="I47" s="1758"/>
      <c r="J47" s="48"/>
      <c r="K47" s="413"/>
      <c r="L47" s="288"/>
      <c r="M47" s="289"/>
      <c r="N47" s="289"/>
      <c r="O47" s="289"/>
      <c r="P47" s="289"/>
      <c r="Q47" s="404"/>
      <c r="R47" s="404"/>
      <c r="S47" s="405"/>
      <c r="T47" s="448"/>
      <c r="U47" s="314"/>
      <c r="V47" s="315"/>
      <c r="W47" s="315"/>
      <c r="X47" s="315"/>
      <c r="Y47" s="315"/>
      <c r="Z47" s="314"/>
      <c r="AA47" s="448"/>
      <c r="AB47" s="448"/>
      <c r="AC47" s="477"/>
      <c r="AD47" s="1034"/>
      <c r="AE47" s="1035"/>
      <c r="AF47" s="339"/>
      <c r="AG47" s="339"/>
      <c r="AH47" s="339"/>
      <c r="AI47" s="338"/>
      <c r="AJ47" s="341"/>
      <c r="AK47" s="478"/>
      <c r="AL47" s="363"/>
      <c r="AM47" s="362"/>
      <c r="AN47" s="364"/>
      <c r="AO47" s="364"/>
      <c r="AP47" s="364"/>
      <c r="AQ47" s="364"/>
      <c r="AR47" s="362"/>
      <c r="AS47" s="366"/>
      <c r="AT47" s="366"/>
      <c r="AU47" s="489"/>
      <c r="AV47" s="388"/>
      <c r="AW47" s="390"/>
      <c r="AX47" s="390"/>
      <c r="AY47" s="390"/>
      <c r="AZ47" s="390"/>
      <c r="BA47" s="388"/>
      <c r="BB47" s="389"/>
      <c r="BC47" s="449"/>
    </row>
    <row r="48" spans="3:55" s="54" customFormat="1" ht="36" customHeight="1">
      <c r="C48" s="1731" t="s">
        <v>79</v>
      </c>
      <c r="D48" s="1731"/>
      <c r="E48" s="1731" t="s">
        <v>20</v>
      </c>
      <c r="F48" s="1731"/>
      <c r="G48" s="1731"/>
      <c r="H48" s="1731"/>
      <c r="I48" s="1731"/>
      <c r="J48" s="49"/>
      <c r="K48" s="413"/>
      <c r="L48" s="1719"/>
      <c r="M48" s="1720"/>
      <c r="N48" s="286"/>
      <c r="O48" s="286"/>
      <c r="P48" s="286"/>
      <c r="Q48" s="284"/>
      <c r="R48" s="284"/>
      <c r="S48" s="414"/>
      <c r="T48" s="309"/>
      <c r="U48" s="1719"/>
      <c r="V48" s="1720"/>
      <c r="W48" s="312"/>
      <c r="X48" s="312"/>
      <c r="Y48" s="312"/>
      <c r="Z48" s="314"/>
      <c r="AA48" s="309"/>
      <c r="AB48" s="309"/>
      <c r="AC48" s="474"/>
      <c r="AD48" s="1719"/>
      <c r="AE48" s="1720"/>
      <c r="AF48" s="336"/>
      <c r="AG48" s="336"/>
      <c r="AH48" s="336"/>
      <c r="AI48" s="338"/>
      <c r="AJ48" s="333"/>
      <c r="AK48" s="475"/>
      <c r="AL48" s="346"/>
      <c r="AM48" s="1719"/>
      <c r="AN48" s="1720"/>
      <c r="AO48" s="360"/>
      <c r="AP48" s="360"/>
      <c r="AQ48" s="360"/>
      <c r="AR48" s="362"/>
      <c r="AS48" s="358"/>
      <c r="AT48" s="358"/>
      <c r="AU48" s="488"/>
      <c r="AV48" s="1719"/>
      <c r="AW48" s="1720"/>
      <c r="AX48" s="386"/>
      <c r="AY48" s="386"/>
      <c r="AZ48" s="386"/>
      <c r="BA48" s="388"/>
      <c r="BB48" s="383"/>
      <c r="BC48" s="447"/>
    </row>
    <row r="49" spans="1:55" s="54" customFormat="1" ht="36" customHeight="1" thickBot="1">
      <c r="C49" s="1731" t="s">
        <v>80</v>
      </c>
      <c r="D49" s="1731"/>
      <c r="E49" s="1731" t="s">
        <v>21</v>
      </c>
      <c r="F49" s="1731"/>
      <c r="G49" s="1731"/>
      <c r="H49" s="1731"/>
      <c r="I49" s="1731"/>
      <c r="J49" s="49"/>
      <c r="K49" s="413"/>
      <c r="L49" s="1727">
        <f>L27</f>
        <v>0</v>
      </c>
      <c r="M49" s="1728"/>
      <c r="N49" s="286"/>
      <c r="O49" s="286"/>
      <c r="P49" s="284"/>
      <c r="Q49" s="284"/>
      <c r="R49" s="284"/>
      <c r="S49" s="414"/>
      <c r="T49" s="309"/>
      <c r="U49" s="1727" t="e">
        <f>U27</f>
        <v>#DIV/0!</v>
      </c>
      <c r="V49" s="1728"/>
      <c r="W49" s="312"/>
      <c r="X49" s="312"/>
      <c r="Y49" s="312"/>
      <c r="Z49" s="314"/>
      <c r="AA49" s="309"/>
      <c r="AB49" s="309"/>
      <c r="AC49" s="474"/>
      <c r="AD49" s="1727" t="e">
        <f>AD27</f>
        <v>#DIV/0!</v>
      </c>
      <c r="AE49" s="1728"/>
      <c r="AF49" s="336"/>
      <c r="AG49" s="336"/>
      <c r="AH49" s="336"/>
      <c r="AI49" s="338"/>
      <c r="AJ49" s="333"/>
      <c r="AK49" s="475"/>
      <c r="AL49" s="346"/>
      <c r="AM49" s="1727" t="e">
        <f>AM27</f>
        <v>#DIV/0!</v>
      </c>
      <c r="AN49" s="1728"/>
      <c r="AO49" s="360"/>
      <c r="AP49" s="360"/>
      <c r="AQ49" s="360"/>
      <c r="AR49" s="362"/>
      <c r="AS49" s="358"/>
      <c r="AT49" s="358"/>
      <c r="AU49" s="488"/>
      <c r="AV49" s="1727" t="e">
        <f>AV27</f>
        <v>#DIV/0!</v>
      </c>
      <c r="AW49" s="1728"/>
      <c r="AX49" s="386"/>
      <c r="AY49" s="386"/>
      <c r="AZ49" s="386"/>
      <c r="BA49" s="388"/>
      <c r="BB49" s="383"/>
      <c r="BC49" s="447"/>
    </row>
    <row r="50" spans="1:55" s="54" customFormat="1" ht="34" customHeight="1">
      <c r="C50" s="49"/>
      <c r="D50" s="49"/>
      <c r="E50" s="1731"/>
      <c r="F50" s="1731"/>
      <c r="G50" s="1731"/>
      <c r="H50" s="1731"/>
      <c r="I50" s="1731"/>
      <c r="J50" s="49"/>
      <c r="K50" s="417"/>
      <c r="L50" s="292"/>
      <c r="M50" s="292"/>
      <c r="N50" s="284"/>
      <c r="O50" s="286"/>
      <c r="P50" s="286"/>
      <c r="Q50" s="286"/>
      <c r="R50" s="286"/>
      <c r="S50" s="418"/>
      <c r="T50" s="312"/>
      <c r="U50" s="309"/>
      <c r="V50" s="309"/>
      <c r="W50" s="309"/>
      <c r="X50" s="309"/>
      <c r="Y50" s="309"/>
      <c r="Z50" s="309"/>
      <c r="AA50" s="309"/>
      <c r="AB50" s="309"/>
      <c r="AC50" s="474"/>
      <c r="AD50" s="333"/>
      <c r="AE50" s="333"/>
      <c r="AF50" s="333"/>
      <c r="AG50" s="333"/>
      <c r="AH50" s="333"/>
      <c r="AI50" s="333"/>
      <c r="AJ50" s="333"/>
      <c r="AK50" s="475"/>
      <c r="AL50" s="346"/>
      <c r="AM50" s="358"/>
      <c r="AN50" s="358"/>
      <c r="AO50" s="358"/>
      <c r="AP50" s="358"/>
      <c r="AQ50" s="358"/>
      <c r="AR50" s="358"/>
      <c r="AS50" s="358"/>
      <c r="AT50" s="358"/>
      <c r="AU50" s="488"/>
      <c r="AV50" s="383"/>
      <c r="AW50" s="383"/>
      <c r="AX50" s="383"/>
      <c r="AY50" s="383"/>
      <c r="AZ50" s="383"/>
      <c r="BA50" s="383"/>
      <c r="BB50" s="383"/>
      <c r="BC50" s="447"/>
    </row>
    <row r="51" spans="1:55" s="100" customFormat="1" ht="36" customHeight="1" thickBot="1">
      <c r="A51" s="809"/>
      <c r="B51" s="809"/>
      <c r="C51" s="1714" t="s">
        <v>81</v>
      </c>
      <c r="D51" s="1714"/>
      <c r="E51" s="1888" t="s">
        <v>82</v>
      </c>
      <c r="F51" s="1888"/>
      <c r="G51" s="1888"/>
      <c r="H51" s="1888"/>
      <c r="I51" s="793"/>
      <c r="J51" s="793"/>
      <c r="K51" s="794"/>
      <c r="L51" s="795"/>
      <c r="M51" s="795"/>
      <c r="N51" s="796"/>
      <c r="O51" s="797"/>
      <c r="P51" s="797"/>
      <c r="Q51" s="797"/>
      <c r="R51" s="797"/>
      <c r="S51" s="798"/>
      <c r="T51" s="799"/>
      <c r="U51" s="800"/>
      <c r="V51" s="800"/>
      <c r="W51" s="800"/>
      <c r="X51" s="800"/>
      <c r="Y51" s="800"/>
      <c r="Z51" s="800"/>
      <c r="AA51" s="800"/>
      <c r="AB51" s="800"/>
      <c r="AC51" s="801"/>
      <c r="AD51" s="802"/>
      <c r="AE51" s="802"/>
      <c r="AF51" s="802"/>
      <c r="AG51" s="802"/>
      <c r="AH51" s="802"/>
      <c r="AI51" s="802"/>
      <c r="AJ51" s="802"/>
      <c r="AK51" s="803"/>
      <c r="AL51" s="804"/>
      <c r="AM51" s="805"/>
      <c r="AN51" s="805"/>
      <c r="AO51" s="805"/>
      <c r="AP51" s="805"/>
      <c r="AQ51" s="805"/>
      <c r="AR51" s="805"/>
      <c r="AS51" s="805"/>
      <c r="AT51" s="805"/>
      <c r="AU51" s="806"/>
      <c r="AV51" s="807"/>
      <c r="AW51" s="807"/>
      <c r="AX51" s="807"/>
      <c r="AY51" s="807"/>
      <c r="AZ51" s="807"/>
      <c r="BA51" s="807"/>
      <c r="BB51" s="807"/>
      <c r="BC51" s="808"/>
    </row>
    <row r="52" spans="1:55" s="100" customFormat="1" ht="36" customHeight="1" thickBot="1">
      <c r="A52" s="810"/>
      <c r="B52" s="810"/>
      <c r="C52" s="1715"/>
      <c r="D52" s="1715"/>
      <c r="E52" s="1889"/>
      <c r="F52" s="1889"/>
      <c r="G52" s="1889"/>
      <c r="H52" s="1889"/>
      <c r="I52" s="163"/>
      <c r="J52" s="163"/>
      <c r="K52" s="419"/>
      <c r="L52" s="294" t="s">
        <v>7</v>
      </c>
      <c r="M52" s="295" t="s">
        <v>11</v>
      </c>
      <c r="N52" s="295" t="s">
        <v>12</v>
      </c>
      <c r="O52" s="295" t="s">
        <v>13</v>
      </c>
      <c r="P52" s="296" t="s">
        <v>14</v>
      </c>
      <c r="Q52" s="297" t="s">
        <v>30</v>
      </c>
      <c r="R52" s="293"/>
      <c r="S52" s="420"/>
      <c r="T52" s="317"/>
      <c r="U52" s="318" t="s">
        <v>7</v>
      </c>
      <c r="V52" s="319" t="s">
        <v>11</v>
      </c>
      <c r="W52" s="319" t="s">
        <v>12</v>
      </c>
      <c r="X52" s="319" t="s">
        <v>13</v>
      </c>
      <c r="Y52" s="320" t="s">
        <v>14</v>
      </c>
      <c r="Z52" s="321" t="s">
        <v>30</v>
      </c>
      <c r="AA52" s="450"/>
      <c r="AB52" s="450"/>
      <c r="AC52" s="479"/>
      <c r="AD52" s="342" t="s">
        <v>7</v>
      </c>
      <c r="AE52" s="343" t="s">
        <v>11</v>
      </c>
      <c r="AF52" s="343" t="s">
        <v>12</v>
      </c>
      <c r="AG52" s="343" t="s">
        <v>13</v>
      </c>
      <c r="AH52" s="344" t="s">
        <v>14</v>
      </c>
      <c r="AI52" s="345" t="s">
        <v>30</v>
      </c>
      <c r="AJ52" s="451"/>
      <c r="AK52" s="480"/>
      <c r="AL52" s="452"/>
      <c r="AM52" s="367" t="s">
        <v>7</v>
      </c>
      <c r="AN52" s="368" t="s">
        <v>11</v>
      </c>
      <c r="AO52" s="368" t="s">
        <v>12</v>
      </c>
      <c r="AP52" s="368" t="s">
        <v>13</v>
      </c>
      <c r="AQ52" s="369" t="s">
        <v>14</v>
      </c>
      <c r="AR52" s="370" t="s">
        <v>30</v>
      </c>
      <c r="AS52" s="453"/>
      <c r="AT52" s="453"/>
      <c r="AU52" s="490"/>
      <c r="AV52" s="392" t="s">
        <v>7</v>
      </c>
      <c r="AW52" s="393" t="s">
        <v>11</v>
      </c>
      <c r="AX52" s="393" t="s">
        <v>12</v>
      </c>
      <c r="AY52" s="393" t="s">
        <v>13</v>
      </c>
      <c r="AZ52" s="394" t="s">
        <v>14</v>
      </c>
      <c r="BA52" s="395" t="s">
        <v>30</v>
      </c>
      <c r="BB52" s="454"/>
      <c r="BC52" s="455"/>
    </row>
    <row r="53" spans="1:55" s="100" customFormat="1" ht="52" customHeight="1">
      <c r="C53" s="164" t="s">
        <v>83</v>
      </c>
      <c r="D53" s="164"/>
      <c r="E53" s="1716" t="s">
        <v>147</v>
      </c>
      <c r="F53" s="1716"/>
      <c r="G53" s="1716"/>
      <c r="H53" s="1716"/>
      <c r="I53" s="1716"/>
      <c r="J53" s="164"/>
      <c r="K53" s="419"/>
      <c r="L53" s="918">
        <f>IF(L54+L55&lt;L56,L54+L55,L56)</f>
        <v>500</v>
      </c>
      <c r="M53" s="919">
        <f>IF(M54+M55&lt;M56,M54+M55,M56)</f>
        <v>0</v>
      </c>
      <c r="N53" s="919">
        <f>IF(N54+N55&lt;N56,N54+N55,N56)</f>
        <v>100</v>
      </c>
      <c r="O53" s="919">
        <f>IF(O54+O55&lt;O56,O54+O55,O56)</f>
        <v>0</v>
      </c>
      <c r="P53" s="920">
        <f>IF(P54+P55&lt;P56,P54+P55,P56)</f>
        <v>0</v>
      </c>
      <c r="Q53" s="921">
        <f>L53+M53+N53+O53+P53</f>
        <v>600</v>
      </c>
      <c r="R53" s="293"/>
      <c r="S53" s="420"/>
      <c r="T53" s="317"/>
      <c r="U53" s="918" t="e">
        <f>IF(U54+U55&lt;U56,U54+U55,U56)</f>
        <v>#DIV/0!</v>
      </c>
      <c r="V53" s="919" t="e">
        <f>IF(V54+V55&lt;V56,V54+V55,V56)</f>
        <v>#DIV/0!</v>
      </c>
      <c r="W53" s="919" t="e">
        <f>IF(W54+W55&lt;W56,W54+W55,W56)</f>
        <v>#DIV/0!</v>
      </c>
      <c r="X53" s="919" t="e">
        <f>IF(X54+X55&lt;X56,X54+X55,X56)</f>
        <v>#DIV/0!</v>
      </c>
      <c r="Y53" s="920" t="e">
        <f>IF(Y54+Y55&lt;Y56,Y54+Y55,Y56)</f>
        <v>#DIV/0!</v>
      </c>
      <c r="Z53" s="921" t="e">
        <f>U53+V53+W53+X53+Y53</f>
        <v>#DIV/0!</v>
      </c>
      <c r="AA53" s="450"/>
      <c r="AB53" s="450"/>
      <c r="AC53" s="479"/>
      <c r="AD53" s="918" t="e">
        <f>IF(AD54+AD55&lt;AD56,AD54+AD55,AD56)</f>
        <v>#DIV/0!</v>
      </c>
      <c r="AE53" s="919" t="e">
        <f>IF(AE54+AE55&lt;AE56,AE54+AE55,AE56)</f>
        <v>#DIV/0!</v>
      </c>
      <c r="AF53" s="919" t="e">
        <f>IF(AF54+AF55&lt;AF56,AF54+AF55,AF56)</f>
        <v>#DIV/0!</v>
      </c>
      <c r="AG53" s="919" t="e">
        <f>IF(AG54+AG55&lt;AG56,AG54+AG55,AG56)</f>
        <v>#DIV/0!</v>
      </c>
      <c r="AH53" s="920" t="e">
        <f>IF(AH54+AH55&lt;AH56,AH54+AH55,AH56)</f>
        <v>#DIV/0!</v>
      </c>
      <c r="AI53" s="961" t="e">
        <f>AD53+AE53+AF53+AG53+AH53</f>
        <v>#DIV/0!</v>
      </c>
      <c r="AJ53" s="451"/>
      <c r="AK53" s="480"/>
      <c r="AL53" s="452"/>
      <c r="AM53" s="918" t="e">
        <f>IF(AM54+AM55&lt;AM56,AM54+AM55,AM56)</f>
        <v>#DIV/0!</v>
      </c>
      <c r="AN53" s="919" t="e">
        <f>IF(AN54+AN55&lt;AN56,AN54+AN55,AN56)</f>
        <v>#DIV/0!</v>
      </c>
      <c r="AO53" s="919" t="e">
        <f>IF(AO54+AO55&lt;AO56,AO54+AO55,AO56)</f>
        <v>#DIV/0!</v>
      </c>
      <c r="AP53" s="919" t="e">
        <f>IF(AP54+AP55&lt;AP56,AP54+AP55,AP56)</f>
        <v>#DIV/0!</v>
      </c>
      <c r="AQ53" s="920" t="e">
        <f>IF(AQ54+AQ55&lt;AQ56,AQ54+AQ55,AQ56)</f>
        <v>#DIV/0!</v>
      </c>
      <c r="AR53" s="961" t="e">
        <f>AM53+AN53+AO53+AP53+AQ53</f>
        <v>#DIV/0!</v>
      </c>
      <c r="AS53" s="453"/>
      <c r="AT53" s="453"/>
      <c r="AU53" s="490"/>
      <c r="AV53" s="918" t="e">
        <f>IF(AV54+AV55&lt;AV56,AV54+AV55,AV56)</f>
        <v>#DIV/0!</v>
      </c>
      <c r="AW53" s="919" t="e">
        <f>IF(AW54+AW55&lt;AW56,AW54+AW55,AW56)</f>
        <v>#DIV/0!</v>
      </c>
      <c r="AX53" s="919" t="e">
        <f>IF(AX54+AX55&lt;AX56,AX54+AX55,AX56)</f>
        <v>#DIV/0!</v>
      </c>
      <c r="AY53" s="919" t="e">
        <f>IF(AY54+AY55&lt;AY56,AY54+AY55,AY56)</f>
        <v>#DIV/0!</v>
      </c>
      <c r="AZ53" s="920" t="e">
        <f>IF(AZ54+AZ55&lt;AZ56,AZ54+AZ55,AZ56)</f>
        <v>#DIV/0!</v>
      </c>
      <c r="BA53" s="921" t="e">
        <f>AV53+AW53+AX53+AY53+AZ53</f>
        <v>#DIV/0!</v>
      </c>
      <c r="BB53" s="454"/>
      <c r="BC53" s="455"/>
    </row>
    <row r="54" spans="1:55" s="100" customFormat="1" ht="52" customHeight="1">
      <c r="C54" s="99"/>
      <c r="D54" s="99"/>
      <c r="E54" s="1716" t="s">
        <v>128</v>
      </c>
      <c r="F54" s="1716"/>
      <c r="G54" s="1716"/>
      <c r="H54" s="1716"/>
      <c r="I54" s="1716"/>
      <c r="J54" s="99"/>
      <c r="K54" s="419"/>
      <c r="L54" s="97">
        <f>M71</f>
        <v>600</v>
      </c>
      <c r="M54" s="98">
        <f>N71</f>
        <v>0</v>
      </c>
      <c r="N54" s="98">
        <f>O71</f>
        <v>100</v>
      </c>
      <c r="O54" s="98">
        <f>P71</f>
        <v>0</v>
      </c>
      <c r="P54" s="106">
        <f>Q71</f>
        <v>0</v>
      </c>
      <c r="Q54" s="108">
        <f>L54+M54+N54+O54+P54</f>
        <v>700</v>
      </c>
      <c r="R54" s="293"/>
      <c r="S54" s="420"/>
      <c r="T54" s="317"/>
      <c r="U54" s="97">
        <f>V71</f>
        <v>0</v>
      </c>
      <c r="V54" s="98">
        <f>W71</f>
        <v>0</v>
      </c>
      <c r="W54" s="98">
        <f>X71</f>
        <v>0</v>
      </c>
      <c r="X54" s="98">
        <f>Y71</f>
        <v>0</v>
      </c>
      <c r="Y54" s="106">
        <f>Z71</f>
        <v>0</v>
      </c>
      <c r="Z54" s="108">
        <f>U54+V54+W54+X54+Y54</f>
        <v>0</v>
      </c>
      <c r="AA54" s="450"/>
      <c r="AB54" s="450"/>
      <c r="AC54" s="479"/>
      <c r="AD54" s="97">
        <f>AE71</f>
        <v>0</v>
      </c>
      <c r="AE54" s="98">
        <f>AF71</f>
        <v>0</v>
      </c>
      <c r="AF54" s="98">
        <f>AG71</f>
        <v>0</v>
      </c>
      <c r="AG54" s="98">
        <f>AH71</f>
        <v>0</v>
      </c>
      <c r="AH54" s="106">
        <f>AI71</f>
        <v>0</v>
      </c>
      <c r="AI54" s="108">
        <f>AD54+AE54+AF54+AG54+AH54</f>
        <v>0</v>
      </c>
      <c r="AJ54" s="451"/>
      <c r="AK54" s="480"/>
      <c r="AL54" s="452"/>
      <c r="AM54" s="97">
        <f>AN71</f>
        <v>0</v>
      </c>
      <c r="AN54" s="98">
        <f>AO71</f>
        <v>0</v>
      </c>
      <c r="AO54" s="98">
        <f>AP71</f>
        <v>0</v>
      </c>
      <c r="AP54" s="98">
        <f>AQ71</f>
        <v>0</v>
      </c>
      <c r="AQ54" s="106">
        <f>AR71</f>
        <v>0</v>
      </c>
      <c r="AR54" s="108">
        <f>AM54+AN54+AO54+AP54+AQ54</f>
        <v>0</v>
      </c>
      <c r="AS54" s="453"/>
      <c r="AT54" s="453"/>
      <c r="AU54" s="490"/>
      <c r="AV54" s="97">
        <f>AW71</f>
        <v>0</v>
      </c>
      <c r="AW54" s="98">
        <f>AX71</f>
        <v>0</v>
      </c>
      <c r="AX54" s="98">
        <f>AY71</f>
        <v>0</v>
      </c>
      <c r="AY54" s="98">
        <f>AZ71</f>
        <v>0</v>
      </c>
      <c r="AZ54" s="106">
        <f>BA71</f>
        <v>0</v>
      </c>
      <c r="BA54" s="108">
        <f>AV54+AW54+AX54+AY54+AZ54</f>
        <v>0</v>
      </c>
      <c r="BB54" s="454"/>
      <c r="BC54" s="455"/>
    </row>
    <row r="55" spans="1:55" s="100" customFormat="1" ht="52" customHeight="1">
      <c r="C55" s="99"/>
      <c r="D55" s="99"/>
      <c r="E55" s="1716" t="s">
        <v>127</v>
      </c>
      <c r="F55" s="1716"/>
      <c r="G55" s="1716"/>
      <c r="H55" s="1716"/>
      <c r="I55" s="1716"/>
      <c r="J55" s="99"/>
      <c r="K55" s="419"/>
      <c r="L55" s="97">
        <f>M86</f>
        <v>0</v>
      </c>
      <c r="M55" s="98">
        <f>N86</f>
        <v>0</v>
      </c>
      <c r="N55" s="98">
        <f>O86</f>
        <v>0</v>
      </c>
      <c r="O55" s="98">
        <f>P86</f>
        <v>0</v>
      </c>
      <c r="P55" s="106">
        <f>Q86</f>
        <v>0</v>
      </c>
      <c r="Q55" s="108">
        <f>L55+M55+N55+O55+P55</f>
        <v>0</v>
      </c>
      <c r="R55" s="293"/>
      <c r="S55" s="420"/>
      <c r="T55" s="317"/>
      <c r="U55" s="97" t="e">
        <f>V86</f>
        <v>#DIV/0!</v>
      </c>
      <c r="V55" s="98" t="e">
        <f>W86</f>
        <v>#DIV/0!</v>
      </c>
      <c r="W55" s="98" t="e">
        <f>X86</f>
        <v>#DIV/0!</v>
      </c>
      <c r="X55" s="98" t="e">
        <f>Y86</f>
        <v>#DIV/0!</v>
      </c>
      <c r="Y55" s="106" t="e">
        <f>Z86</f>
        <v>#DIV/0!</v>
      </c>
      <c r="Z55" s="108" t="e">
        <f>U55+V55+W55+X55+Y55</f>
        <v>#DIV/0!</v>
      </c>
      <c r="AA55" s="450"/>
      <c r="AB55" s="450"/>
      <c r="AC55" s="479"/>
      <c r="AD55" s="97" t="e">
        <f>AE86</f>
        <v>#DIV/0!</v>
      </c>
      <c r="AE55" s="98" t="e">
        <f>AF86</f>
        <v>#DIV/0!</v>
      </c>
      <c r="AF55" s="98" t="e">
        <f>AG86</f>
        <v>#DIV/0!</v>
      </c>
      <c r="AG55" s="98" t="e">
        <f>AH86</f>
        <v>#DIV/0!</v>
      </c>
      <c r="AH55" s="106" t="e">
        <f>AI86</f>
        <v>#DIV/0!</v>
      </c>
      <c r="AI55" s="108" t="e">
        <f>AD55+AE55+AF55+AG55+AH55</f>
        <v>#DIV/0!</v>
      </c>
      <c r="AJ55" s="451"/>
      <c r="AK55" s="480"/>
      <c r="AL55" s="452"/>
      <c r="AM55" s="97" t="e">
        <f>AN86</f>
        <v>#DIV/0!</v>
      </c>
      <c r="AN55" s="98" t="e">
        <f>AO86</f>
        <v>#DIV/0!</v>
      </c>
      <c r="AO55" s="98" t="e">
        <f>AP86</f>
        <v>#DIV/0!</v>
      </c>
      <c r="AP55" s="98" t="e">
        <f>AQ86</f>
        <v>#DIV/0!</v>
      </c>
      <c r="AQ55" s="106" t="e">
        <f>AR86</f>
        <v>#DIV/0!</v>
      </c>
      <c r="AR55" s="108" t="e">
        <f>AM55+AN55+AO55+AP55+AQ55</f>
        <v>#DIV/0!</v>
      </c>
      <c r="AS55" s="453"/>
      <c r="AT55" s="453"/>
      <c r="AU55" s="490"/>
      <c r="AV55" s="97" t="e">
        <f>AW86</f>
        <v>#DIV/0!</v>
      </c>
      <c r="AW55" s="98" t="e">
        <f>AX86</f>
        <v>#DIV/0!</v>
      </c>
      <c r="AX55" s="98" t="e">
        <f>AY86</f>
        <v>#DIV/0!</v>
      </c>
      <c r="AY55" s="98" t="e">
        <f>AZ86</f>
        <v>#DIV/0!</v>
      </c>
      <c r="AZ55" s="106" t="e">
        <f>BA86</f>
        <v>#DIV/0!</v>
      </c>
      <c r="BA55" s="108" t="e">
        <f>AV55+AW55+AX55+AY55+AZ55</f>
        <v>#DIV/0!</v>
      </c>
      <c r="BB55" s="454"/>
      <c r="BC55" s="455"/>
    </row>
    <row r="56" spans="1:55" s="100" customFormat="1" ht="55" customHeight="1">
      <c r="C56" s="99" t="s">
        <v>85</v>
      </c>
      <c r="D56" s="99"/>
      <c r="E56" s="1716" t="s">
        <v>142</v>
      </c>
      <c r="F56" s="1716"/>
      <c r="G56" s="1716"/>
      <c r="H56" s="1716"/>
      <c r="I56" s="1716"/>
      <c r="J56" s="99"/>
      <c r="K56" s="419"/>
      <c r="L56" s="104">
        <f>IF((M70-M71)&lt;0,(M70))</f>
        <v>500</v>
      </c>
      <c r="M56" s="105" t="b">
        <f>IF((N70-N71)&lt;0,(N70))</f>
        <v>0</v>
      </c>
      <c r="N56" s="105" t="b">
        <f>IF((O70-O71)&lt;0,(O70))</f>
        <v>0</v>
      </c>
      <c r="O56" s="105" t="b">
        <f>IF((P70-P71)&lt;0,(P70))</f>
        <v>0</v>
      </c>
      <c r="P56" s="107" t="b">
        <f>IF((Q70-Q71)&lt;0,(Q70))</f>
        <v>0</v>
      </c>
      <c r="Q56" s="109"/>
      <c r="R56" s="293"/>
      <c r="S56" s="420"/>
      <c r="T56" s="317"/>
      <c r="U56" s="104" t="b">
        <f>IF((V70-V71)&lt;0,(V70))</f>
        <v>0</v>
      </c>
      <c r="V56" s="105" t="b">
        <f>IF((W70-W71)&lt;0,(W70))</f>
        <v>0</v>
      </c>
      <c r="W56" s="105" t="b">
        <f>IF((X70-X71)&lt;0,(X70))</f>
        <v>0</v>
      </c>
      <c r="X56" s="105" t="b">
        <f>IF((Y70-Y71)&lt;0,(Y70))</f>
        <v>0</v>
      </c>
      <c r="Y56" s="107" t="b">
        <f>IF((Z70-Z71)&lt;0,(Z70))</f>
        <v>0</v>
      </c>
      <c r="Z56" s="925"/>
      <c r="AA56" s="450"/>
      <c r="AB56" s="450"/>
      <c r="AC56" s="479"/>
      <c r="AD56" s="104" t="b">
        <f>IF((AE70-AE71)&lt;0,(AE70))</f>
        <v>0</v>
      </c>
      <c r="AE56" s="105" t="b">
        <f>IF((AF70-AF71)&lt;0,(AF70))</f>
        <v>0</v>
      </c>
      <c r="AF56" s="105" t="b">
        <f>IF((AG70-AG71)&lt;0,(AG70))</f>
        <v>0</v>
      </c>
      <c r="AG56" s="105" t="b">
        <f>IF((AH70-AH71)&lt;0,(AH70))</f>
        <v>0</v>
      </c>
      <c r="AH56" s="107" t="b">
        <f>IF((AI70-AI71)&lt;0,(AI70))</f>
        <v>0</v>
      </c>
      <c r="AI56" s="925"/>
      <c r="AJ56" s="451"/>
      <c r="AK56" s="480"/>
      <c r="AL56" s="452"/>
      <c r="AM56" s="104" t="b">
        <f>IF((AN70-AN71)&lt;0,(AN70))</f>
        <v>0</v>
      </c>
      <c r="AN56" s="105" t="b">
        <f>IF((AO70-AO71)&lt;0,(AO70))</f>
        <v>0</v>
      </c>
      <c r="AO56" s="105" t="b">
        <f>IF((AP70-AP71)&lt;0,(AP70))</f>
        <v>0</v>
      </c>
      <c r="AP56" s="105" t="b">
        <f>IF((AQ70-AQ71)&lt;0,(AQ70))</f>
        <v>0</v>
      </c>
      <c r="AQ56" s="107" t="b">
        <f>IF((AR70-AR71)&lt;0,(AR70))</f>
        <v>0</v>
      </c>
      <c r="AR56" s="925"/>
      <c r="AS56" s="453"/>
      <c r="AT56" s="453"/>
      <c r="AU56" s="490"/>
      <c r="AV56" s="104" t="b">
        <f>IF((AW70-AW71)&lt;0,(AW70))</f>
        <v>0</v>
      </c>
      <c r="AW56" s="105" t="b">
        <f>IF((AX70-AX71)&lt;0,(AX70))</f>
        <v>0</v>
      </c>
      <c r="AX56" s="105" t="b">
        <f>IF((AY70-AY71)&lt;0,(AY70))</f>
        <v>0</v>
      </c>
      <c r="AY56" s="105" t="b">
        <f>IF((AZ70-AZ71)&lt;0,(AZ70))</f>
        <v>0</v>
      </c>
      <c r="AZ56" s="107" t="b">
        <f>IF((BA70-BA71)&lt;0,(BA70))</f>
        <v>0</v>
      </c>
      <c r="BA56" s="925"/>
      <c r="BB56" s="454"/>
      <c r="BC56" s="455"/>
    </row>
    <row r="57" spans="1:55" s="101" customFormat="1" ht="55" customHeight="1">
      <c r="C57" s="99" t="s">
        <v>35</v>
      </c>
      <c r="D57" s="99"/>
      <c r="E57" s="1738" t="s">
        <v>143</v>
      </c>
      <c r="F57" s="1738"/>
      <c r="G57" s="1738"/>
      <c r="H57" s="1738"/>
      <c r="I57" s="1738"/>
      <c r="J57" s="99"/>
      <c r="K57" s="419"/>
      <c r="L57" s="922">
        <f>(-1*M78/$Q$58)*$Q$57</f>
        <v>400</v>
      </c>
      <c r="M57" s="923">
        <f>(-1*N78/$Q$58)*$Q$57</f>
        <v>0</v>
      </c>
      <c r="N57" s="923">
        <f>(-1*O78/$Q$58)*$Q$57</f>
        <v>0</v>
      </c>
      <c r="O57" s="923">
        <f>(-1*P78/$Q$58)*$Q$57</f>
        <v>0</v>
      </c>
      <c r="P57" s="924">
        <f>(-1*Q78/$Q$58)*$Q$57</f>
        <v>0</v>
      </c>
      <c r="Q57" s="925">
        <f>M99</f>
        <v>400</v>
      </c>
      <c r="R57" s="293"/>
      <c r="S57" s="420"/>
      <c r="T57" s="317"/>
      <c r="U57" s="958" t="e">
        <f>(-1*V78/$Z$58)*$Z$57</f>
        <v>#DIV/0!</v>
      </c>
      <c r="V57" s="959" t="e">
        <f>(-1*W78/$Z$58)*$Z$57</f>
        <v>#DIV/0!</v>
      </c>
      <c r="W57" s="959" t="e">
        <f>(-1*X78/$Z$58)*$Z$57</f>
        <v>#DIV/0!</v>
      </c>
      <c r="X57" s="959" t="e">
        <f>(-1*Y78/$Z$58)*$Z$57</f>
        <v>#DIV/0!</v>
      </c>
      <c r="Y57" s="960" t="e">
        <f>(-1*Z78/$Z$58)*$Z$57</f>
        <v>#DIV/0!</v>
      </c>
      <c r="Z57" s="925" t="b">
        <f>V99</f>
        <v>0</v>
      </c>
      <c r="AA57" s="450"/>
      <c r="AB57" s="450"/>
      <c r="AC57" s="479"/>
      <c r="AD57" s="958" t="e">
        <f>(-1*AE78/$AI$58)*$AI$57</f>
        <v>#DIV/0!</v>
      </c>
      <c r="AE57" s="959" t="e">
        <f>(-1*AF78/$AI$58)*$AI$57</f>
        <v>#DIV/0!</v>
      </c>
      <c r="AF57" s="959" t="e">
        <f>(-1*AG78/$AI$58)*$AI$57</f>
        <v>#DIV/0!</v>
      </c>
      <c r="AG57" s="959" t="e">
        <f>(-1*AH78/$AI$58)*$AI$57</f>
        <v>#DIV/0!</v>
      </c>
      <c r="AH57" s="960" t="e">
        <f>(-1*AI78/$AI$58)*$AI$57</f>
        <v>#DIV/0!</v>
      </c>
      <c r="AI57" s="925" t="b">
        <f>AE99</f>
        <v>0</v>
      </c>
      <c r="AJ57" s="451"/>
      <c r="AK57" s="480"/>
      <c r="AL57" s="452"/>
      <c r="AM57" s="958" t="e">
        <f>(-1*AN78/$AR$58)*$AR$57</f>
        <v>#DIV/0!</v>
      </c>
      <c r="AN57" s="959" t="e">
        <f>(-1*AO78/$AR$58)*$AR$57</f>
        <v>#DIV/0!</v>
      </c>
      <c r="AO57" s="959" t="e">
        <f>(-1*AP78/$AR$58)*$AR$57</f>
        <v>#DIV/0!</v>
      </c>
      <c r="AP57" s="959" t="e">
        <f>(-1*AQ78/$AR$58)*$AR$57</f>
        <v>#DIV/0!</v>
      </c>
      <c r="AQ57" s="960" t="e">
        <f>(-1*AR78/$AR$58)*$AR$57</f>
        <v>#DIV/0!</v>
      </c>
      <c r="AR57" s="925" t="b">
        <f>AN99</f>
        <v>0</v>
      </c>
      <c r="AS57" s="453"/>
      <c r="AT57" s="453"/>
      <c r="AU57" s="490"/>
      <c r="AV57" s="958" t="e">
        <f>(-1*AW78/$BA$58)*$BA$57</f>
        <v>#DIV/0!</v>
      </c>
      <c r="AW57" s="959" t="e">
        <f>(-1*AX78/$BA$58)*$BA$57</f>
        <v>#DIV/0!</v>
      </c>
      <c r="AX57" s="959" t="e">
        <f>(-1*AY78/$BA$58)*$BA$57</f>
        <v>#DIV/0!</v>
      </c>
      <c r="AY57" s="959" t="e">
        <f>(-1*AZ78/$BA$58)*$BA$57</f>
        <v>#DIV/0!</v>
      </c>
      <c r="AZ57" s="960" t="e">
        <f>(-1*BA78/$BA$58)*$BA$57</f>
        <v>#DIV/0!</v>
      </c>
      <c r="BA57" s="925" t="b">
        <f>AW99</f>
        <v>0</v>
      </c>
      <c r="BB57" s="454"/>
      <c r="BC57" s="455"/>
    </row>
    <row r="58" spans="1:55" s="101" customFormat="1" ht="55" hidden="1" customHeight="1">
      <c r="C58" s="99"/>
      <c r="D58" s="99"/>
      <c r="E58" s="102"/>
      <c r="F58" s="102"/>
      <c r="G58" s="102"/>
      <c r="H58" s="102"/>
      <c r="I58" s="102"/>
      <c r="J58" s="99"/>
      <c r="K58" s="419"/>
      <c r="L58" s="922"/>
      <c r="M58" s="923"/>
      <c r="N58" s="923"/>
      <c r="O58" s="923" t="s">
        <v>88</v>
      </c>
      <c r="P58" s="924"/>
      <c r="Q58" s="925">
        <f>R78*-1</f>
        <v>100</v>
      </c>
      <c r="R58" s="293"/>
      <c r="S58" s="420"/>
      <c r="T58" s="317"/>
      <c r="U58" s="922"/>
      <c r="V58" s="923"/>
      <c r="W58" s="923"/>
      <c r="X58" s="923" t="s">
        <v>88</v>
      </c>
      <c r="Y58" s="924"/>
      <c r="Z58" s="925">
        <f>AA78*-1</f>
        <v>0</v>
      </c>
      <c r="AA58" s="450"/>
      <c r="AB58" s="450"/>
      <c r="AC58" s="479"/>
      <c r="AD58" s="922"/>
      <c r="AE58" s="923"/>
      <c r="AF58" s="923"/>
      <c r="AG58" s="923" t="s">
        <v>88</v>
      </c>
      <c r="AH58" s="924"/>
      <c r="AI58" s="925">
        <f>AJ78*-1</f>
        <v>0</v>
      </c>
      <c r="AJ58" s="451"/>
      <c r="AK58" s="480"/>
      <c r="AL58" s="456"/>
      <c r="AM58" s="922"/>
      <c r="AN58" s="923"/>
      <c r="AO58" s="923"/>
      <c r="AP58" s="923" t="s">
        <v>88</v>
      </c>
      <c r="AQ58" s="924"/>
      <c r="AR58" s="925">
        <f>AS78*-1</f>
        <v>0</v>
      </c>
      <c r="AS58" s="453"/>
      <c r="AT58" s="453"/>
      <c r="AU58" s="490"/>
      <c r="AV58" s="922"/>
      <c r="AW58" s="923"/>
      <c r="AX58" s="923"/>
      <c r="AY58" s="923" t="s">
        <v>88</v>
      </c>
      <c r="AZ58" s="924"/>
      <c r="BA58" s="925">
        <f>BB78*-1</f>
        <v>0</v>
      </c>
      <c r="BB58" s="454"/>
      <c r="BC58" s="455"/>
    </row>
    <row r="59" spans="1:55" s="101" customFormat="1" ht="55" customHeight="1">
      <c r="C59" s="1716" t="s">
        <v>89</v>
      </c>
      <c r="D59" s="1716"/>
      <c r="E59" s="1738" t="s">
        <v>144</v>
      </c>
      <c r="F59" s="1738"/>
      <c r="G59" s="1738"/>
      <c r="H59" s="1738"/>
      <c r="I59" s="1738"/>
      <c r="J59" s="99"/>
      <c r="K59" s="419"/>
      <c r="L59" s="927">
        <f>IF(M77&lt;0,IF((-1*M78)&gt;L57,L54+L57,L54+(-1*M78)),0)</f>
        <v>700</v>
      </c>
      <c r="M59" s="928">
        <f>IF(N77&lt;0,IF((-1*N78)&gt;M57,M54+M57,M54+(-1*N78)),0)</f>
        <v>0</v>
      </c>
      <c r="N59" s="928">
        <f>IF(O77&lt;0,IF((-1*O78)&gt;N57,N54+N57,N54+(-1*O78)),0)</f>
        <v>0</v>
      </c>
      <c r="O59" s="928">
        <f>IF(P77&lt;0,IF((-1*P78)&gt;O57,O54+O57,O54+(-1*P78)),0)</f>
        <v>0</v>
      </c>
      <c r="P59" s="929">
        <f>IF(Q77&lt;0,IF((-1*Q78)&gt;P57,P54+P57,P54+(-1*Q78)),0)</f>
        <v>0</v>
      </c>
      <c r="Q59" s="926"/>
      <c r="R59" s="293"/>
      <c r="S59" s="420"/>
      <c r="T59" s="317"/>
      <c r="U59" s="927">
        <f>IF(V77&lt;0,IF((-1*V78)&gt;U57,U54+U57,U54+(-1*V78)),0)</f>
        <v>0</v>
      </c>
      <c r="V59" s="928">
        <f>IF(W77&lt;0,IF((-1*W78)&gt;V57,V54+V57,V54+(-1*W78)),0)</f>
        <v>0</v>
      </c>
      <c r="W59" s="928">
        <f>IF(X77&lt;0,IF((-1*X78)&gt;W57,W54+W57,W54+(-1*X78)),0)</f>
        <v>0</v>
      </c>
      <c r="X59" s="928">
        <f>IF(Y77&lt;0,IF((-1*Y78)&gt;X57,X54+X57,X54+(-1*Y78)),0)</f>
        <v>0</v>
      </c>
      <c r="Y59" s="929">
        <f>IF(Z77&lt;0,IF((-1*Z78)&gt;Y57,Y54+Y57,Y54+(-1*Z78)),0)</f>
        <v>0</v>
      </c>
      <c r="Z59" s="925">
        <f>U59+V59+W59+X59+Y59</f>
        <v>0</v>
      </c>
      <c r="AA59" s="450"/>
      <c r="AB59" s="450"/>
      <c r="AC59" s="479"/>
      <c r="AD59" s="927">
        <f>IF(AE77&lt;0,IF((-1*AE78)&gt;AD57,AD54+AD57,AD54+(-1*AE78)),0)</f>
        <v>0</v>
      </c>
      <c r="AE59" s="928">
        <f>IF(AF77&lt;0,IF((-1*AF78)&gt;AE57,AE54+AE57,AE54+(-1*AF78)),0)</f>
        <v>0</v>
      </c>
      <c r="AF59" s="928">
        <f>IF(AG77&lt;0,IF((-1*AG78)&gt;AF57,AF54+AF57,AF54+(-1*AG78)),0)</f>
        <v>0</v>
      </c>
      <c r="AG59" s="928">
        <f>IF(AH77&lt;0,IF((-1*AH78)&gt;AG57,AG54+AG57,AG54+(-1*AH78)),0)</f>
        <v>0</v>
      </c>
      <c r="AH59" s="929">
        <f>IF(AI77&lt;0,IF((-1*AI78)&gt;AH57,AH54+AH57,AH54+(-1*AI78)),0)</f>
        <v>0</v>
      </c>
      <c r="AI59" s="925">
        <f>AD59+AE59+AF59+AG59+AH59</f>
        <v>0</v>
      </c>
      <c r="AJ59" s="451"/>
      <c r="AK59" s="480"/>
      <c r="AL59" s="456"/>
      <c r="AM59" s="927">
        <f>IF(AN77&lt;0,IF((-1*AN78)&gt;AM57,AM54+AM57,AM54+(-1*AN78)),0)</f>
        <v>0</v>
      </c>
      <c r="AN59" s="928">
        <f>IF(AO77&lt;0,IF((-1*AO78)&gt;AN57,AN54+AN57,AN54+(-1*AO78)),0)</f>
        <v>0</v>
      </c>
      <c r="AO59" s="928">
        <f>IF(AP77&lt;0,IF((-1*AP78)&gt;AO57,AO54+AO57,AO54+(-1*AP78)),0)</f>
        <v>0</v>
      </c>
      <c r="AP59" s="928">
        <f>IF(AQ77&lt;0,IF((-1*AQ78)&gt;AP57,AP54+AP57,AP54+(-1*AQ78)),0)</f>
        <v>0</v>
      </c>
      <c r="AQ59" s="929">
        <f>IF(AR77&lt;0,IF((-1*AR78)&gt;AQ57,AQ54+AQ57,AQ54+(-1*AR78)),0)</f>
        <v>0</v>
      </c>
      <c r="AR59" s="925">
        <f>AM59+AN59+AO59+AP59+AQ59</f>
        <v>0</v>
      </c>
      <c r="AS59" s="453"/>
      <c r="AT59" s="453"/>
      <c r="AU59" s="490"/>
      <c r="AV59" s="927">
        <f>IF(AW77&lt;0,IF((-1*AW78)&gt;AV57,AV54+AV57,AV54+(-1*AW78)),0)</f>
        <v>0</v>
      </c>
      <c r="AW59" s="928">
        <f>IF(AX77&lt;0,IF((-1*AX78)&gt;AW57,AW54+AW57,AW54+(-1*AX78)),0)</f>
        <v>0</v>
      </c>
      <c r="AX59" s="928">
        <f>IF(AY77&lt;0,IF((-1*AY78)&gt;AX57,AX54+AX57,AX54+(-1*AY78)),0)</f>
        <v>0</v>
      </c>
      <c r="AY59" s="928">
        <f>IF(AZ77&lt;0,IF((-1*AZ78)&gt;AY57,AY54+AY57,AY54+(-1*AZ78)),0)</f>
        <v>0</v>
      </c>
      <c r="AZ59" s="929">
        <f>IF(BA77&lt;0,IF((-1*BA78)&gt;AZ57,AZ54+AZ57,AZ54+(-1*BA78)),0)</f>
        <v>0</v>
      </c>
      <c r="BA59" s="925">
        <f>AV59+AW59+AX59+AY59+AZ59</f>
        <v>0</v>
      </c>
      <c r="BB59" s="454"/>
      <c r="BC59" s="455"/>
    </row>
    <row r="60" spans="1:55" s="101" customFormat="1" ht="68" customHeight="1">
      <c r="C60" s="99" t="s">
        <v>87</v>
      </c>
      <c r="D60" s="99"/>
      <c r="E60" s="1738" t="s">
        <v>145</v>
      </c>
      <c r="F60" s="1738"/>
      <c r="G60" s="1738"/>
      <c r="H60" s="1738"/>
      <c r="I60" s="1738"/>
      <c r="J60" s="99"/>
      <c r="K60" s="419"/>
      <c r="L60" s="962">
        <f>L56</f>
        <v>500</v>
      </c>
      <c r="M60" s="923" t="b">
        <f>M56</f>
        <v>0</v>
      </c>
      <c r="N60" s="923" t="b">
        <f>N56</f>
        <v>0</v>
      </c>
      <c r="O60" s="923" t="b">
        <f>O56</f>
        <v>0</v>
      </c>
      <c r="P60" s="924" t="b">
        <f>P56</f>
        <v>0</v>
      </c>
      <c r="Q60" s="926"/>
      <c r="R60" s="293"/>
      <c r="S60" s="420"/>
      <c r="T60" s="317"/>
      <c r="U60" s="922" t="b">
        <f>U56</f>
        <v>0</v>
      </c>
      <c r="V60" s="923" t="b">
        <f>V56</f>
        <v>0</v>
      </c>
      <c r="W60" s="923" t="b">
        <f>W56</f>
        <v>0</v>
      </c>
      <c r="X60" s="923" t="b">
        <f>X56</f>
        <v>0</v>
      </c>
      <c r="Y60" s="924" t="b">
        <f>Y56</f>
        <v>0</v>
      </c>
      <c r="Z60" s="925">
        <f>U60+V60+W60+X60+Y60</f>
        <v>0</v>
      </c>
      <c r="AA60" s="450"/>
      <c r="AB60" s="450"/>
      <c r="AC60" s="479"/>
      <c r="AD60" s="922" t="b">
        <f>AD56</f>
        <v>0</v>
      </c>
      <c r="AE60" s="923" t="b">
        <f>AE56</f>
        <v>0</v>
      </c>
      <c r="AF60" s="923" t="b">
        <f>AF56</f>
        <v>0</v>
      </c>
      <c r="AG60" s="923" t="b">
        <f>AG56</f>
        <v>0</v>
      </c>
      <c r="AH60" s="924" t="b">
        <f>AH56</f>
        <v>0</v>
      </c>
      <c r="AI60" s="925">
        <f>AD60+AE60+AF60+AG60+AH60</f>
        <v>0</v>
      </c>
      <c r="AJ60" s="451"/>
      <c r="AK60" s="480"/>
      <c r="AL60" s="452"/>
      <c r="AM60" s="922" t="b">
        <f>AM56</f>
        <v>0</v>
      </c>
      <c r="AN60" s="923" t="b">
        <f>AN56</f>
        <v>0</v>
      </c>
      <c r="AO60" s="923" t="b">
        <f>AO56</f>
        <v>0</v>
      </c>
      <c r="AP60" s="923" t="b">
        <f>AP56</f>
        <v>0</v>
      </c>
      <c r="AQ60" s="924" t="b">
        <f>AQ56</f>
        <v>0</v>
      </c>
      <c r="AR60" s="925">
        <f>AM60+AN60+AO60+AP60+AQ60</f>
        <v>0</v>
      </c>
      <c r="AS60" s="453"/>
      <c r="AT60" s="453"/>
      <c r="AU60" s="490"/>
      <c r="AV60" s="922" t="b">
        <f>AV56</f>
        <v>0</v>
      </c>
      <c r="AW60" s="923" t="b">
        <f>AW56</f>
        <v>0</v>
      </c>
      <c r="AX60" s="923" t="b">
        <f>AX56</f>
        <v>0</v>
      </c>
      <c r="AY60" s="923" t="b">
        <f>AY56</f>
        <v>0</v>
      </c>
      <c r="AZ60" s="924" t="b">
        <f>AZ56</f>
        <v>0</v>
      </c>
      <c r="BA60" s="925">
        <f>AV60+AW60+AX60+AY60+AZ60</f>
        <v>0</v>
      </c>
      <c r="BB60" s="454"/>
      <c r="BC60" s="455"/>
    </row>
    <row r="61" spans="1:55" s="100" customFormat="1" ht="55" customHeight="1" thickBot="1">
      <c r="C61" s="164" t="s">
        <v>148</v>
      </c>
      <c r="D61" s="164"/>
      <c r="E61" s="1738" t="s">
        <v>146</v>
      </c>
      <c r="F61" s="1738"/>
      <c r="G61" s="1738"/>
      <c r="H61" s="1738"/>
      <c r="I61" s="1738"/>
      <c r="J61" s="99"/>
      <c r="K61" s="419"/>
      <c r="L61" s="930" t="b">
        <f>IF(M75=1,M74)</f>
        <v>0</v>
      </c>
      <c r="M61" s="931">
        <f>IF(N75=1,N74)</f>
        <v>0</v>
      </c>
      <c r="N61" s="931" t="b">
        <f>IF(O75=1,O74)</f>
        <v>0</v>
      </c>
      <c r="O61" s="931" t="b">
        <f>IF(P75=1,P74)</f>
        <v>0</v>
      </c>
      <c r="P61" s="932" t="b">
        <f>IF(Q75=1,Q74)</f>
        <v>0</v>
      </c>
      <c r="Q61" s="110"/>
      <c r="R61" s="293"/>
      <c r="S61" s="420"/>
      <c r="T61" s="317"/>
      <c r="U61" s="930" t="b">
        <f>IF(V75=1,V74)</f>
        <v>0</v>
      </c>
      <c r="V61" s="931" t="b">
        <f>IF(W75=1,W74)</f>
        <v>0</v>
      </c>
      <c r="W61" s="931" t="b">
        <f>IF(X75=1,X74)</f>
        <v>0</v>
      </c>
      <c r="X61" s="931" t="b">
        <f>IF(Y75=1,Y74)</f>
        <v>0</v>
      </c>
      <c r="Y61" s="932" t="b">
        <f>IF(Z75=1,Z74)</f>
        <v>0</v>
      </c>
      <c r="Z61" s="110"/>
      <c r="AA61" s="450"/>
      <c r="AB61" s="450"/>
      <c r="AC61" s="479"/>
      <c r="AD61" s="930" t="b">
        <f>IF(AE75=1,AE74)</f>
        <v>0</v>
      </c>
      <c r="AE61" s="931" t="b">
        <f>IF(AF75=1,AF74)</f>
        <v>0</v>
      </c>
      <c r="AF61" s="931" t="b">
        <f>IF(AG75=1,AG74)</f>
        <v>0</v>
      </c>
      <c r="AG61" s="931" t="b">
        <f>IF(AH75=1,AH74)</f>
        <v>0</v>
      </c>
      <c r="AH61" s="932" t="b">
        <f>IF(AI75=1,AI74)</f>
        <v>0</v>
      </c>
      <c r="AI61" s="110"/>
      <c r="AJ61" s="451"/>
      <c r="AK61" s="480"/>
      <c r="AL61" s="452"/>
      <c r="AM61" s="930" t="b">
        <f>IF(AN75=1,AN74)</f>
        <v>0</v>
      </c>
      <c r="AN61" s="931" t="b">
        <f>IF(AO75=1,AO74)</f>
        <v>0</v>
      </c>
      <c r="AO61" s="931" t="b">
        <f>IF(AP75=1,AP74)</f>
        <v>0</v>
      </c>
      <c r="AP61" s="931" t="b">
        <f>IF(AQ75=1,AQ74)</f>
        <v>0</v>
      </c>
      <c r="AQ61" s="932" t="b">
        <f>IF(AR75=1,AR74)</f>
        <v>0</v>
      </c>
      <c r="AR61" s="110"/>
      <c r="AS61" s="453"/>
      <c r="AT61" s="453"/>
      <c r="AU61" s="490"/>
      <c r="AV61" s="930" t="b">
        <f>IF(AW75=1,AW74)</f>
        <v>0</v>
      </c>
      <c r="AW61" s="931" t="b">
        <f>IF(AX75=1,AX74)</f>
        <v>0</v>
      </c>
      <c r="AX61" s="931" t="b">
        <f>IF(AY75=1,AY74)</f>
        <v>0</v>
      </c>
      <c r="AY61" s="931" t="b">
        <f>IF(AZ75=1,AZ74)</f>
        <v>0</v>
      </c>
      <c r="AZ61" s="932" t="b">
        <f>IF(BA75=1,BA74)</f>
        <v>0</v>
      </c>
      <c r="BA61" s="110"/>
      <c r="BB61" s="454"/>
      <c r="BC61" s="455"/>
    </row>
    <row r="62" spans="1:55" s="103" customFormat="1">
      <c r="D62" s="177" t="s">
        <v>150</v>
      </c>
      <c r="E62" s="1784" t="s">
        <v>149</v>
      </c>
      <c r="F62" s="1784"/>
      <c r="G62" s="1784"/>
      <c r="H62" s="1784"/>
      <c r="I62" s="1784"/>
      <c r="K62" s="421"/>
      <c r="L62" s="422"/>
      <c r="M62" s="422"/>
      <c r="N62" s="422"/>
      <c r="O62" s="422"/>
      <c r="P62" s="422"/>
      <c r="Q62" s="422"/>
      <c r="R62" s="422"/>
      <c r="S62" s="423"/>
      <c r="T62" s="457"/>
      <c r="U62" s="457"/>
      <c r="V62" s="457"/>
      <c r="W62" s="457"/>
      <c r="X62" s="457"/>
      <c r="Y62" s="457"/>
      <c r="Z62" s="457"/>
      <c r="AA62" s="457"/>
      <c r="AB62" s="457"/>
      <c r="AC62" s="481"/>
      <c r="AD62" s="458"/>
      <c r="AE62" s="458"/>
      <c r="AF62" s="458"/>
      <c r="AG62" s="458"/>
      <c r="AH62" s="458"/>
      <c r="AI62" s="458"/>
      <c r="AJ62" s="458"/>
      <c r="AK62" s="482"/>
      <c r="AL62" s="452"/>
      <c r="AM62" s="459"/>
      <c r="AN62" s="459"/>
      <c r="AO62" s="459"/>
      <c r="AP62" s="459"/>
      <c r="AQ62" s="459"/>
      <c r="AR62" s="459"/>
      <c r="AS62" s="459"/>
      <c r="AT62" s="459"/>
      <c r="AU62" s="491"/>
      <c r="AV62" s="460"/>
      <c r="AW62" s="460"/>
      <c r="AX62" s="460"/>
      <c r="AY62" s="460"/>
      <c r="AZ62" s="460"/>
      <c r="BA62" s="460"/>
      <c r="BB62" s="460"/>
      <c r="BC62" s="461"/>
    </row>
    <row r="63" spans="1:55" s="103" customFormat="1">
      <c r="C63" s="176"/>
      <c r="D63" s="176"/>
      <c r="E63" s="1784"/>
      <c r="F63" s="1784"/>
      <c r="G63" s="1784"/>
      <c r="H63" s="1784"/>
      <c r="I63" s="1784"/>
      <c r="K63" s="421"/>
      <c r="L63" s="422"/>
      <c r="M63" s="422"/>
      <c r="N63" s="422"/>
      <c r="O63" s="422"/>
      <c r="P63" s="422"/>
      <c r="Q63" s="422"/>
      <c r="R63" s="422"/>
      <c r="S63" s="423"/>
      <c r="T63" s="457"/>
      <c r="U63" s="457"/>
      <c r="V63" s="457"/>
      <c r="W63" s="457"/>
      <c r="X63" s="457"/>
      <c r="Y63" s="457"/>
      <c r="Z63" s="457"/>
      <c r="AA63" s="457"/>
      <c r="AB63" s="457"/>
      <c r="AC63" s="481"/>
      <c r="AD63" s="458"/>
      <c r="AE63" s="458"/>
      <c r="AF63" s="458"/>
      <c r="AG63" s="458"/>
      <c r="AH63" s="458"/>
      <c r="AI63" s="458"/>
      <c r="AJ63" s="458"/>
      <c r="AK63" s="482"/>
      <c r="AL63" s="452"/>
      <c r="AM63" s="459"/>
      <c r="AN63" s="459"/>
      <c r="AO63" s="459"/>
      <c r="AP63" s="459"/>
      <c r="AQ63" s="459"/>
      <c r="AR63" s="459"/>
      <c r="AS63" s="459"/>
      <c r="AT63" s="459"/>
      <c r="AU63" s="491"/>
      <c r="AV63" s="460"/>
      <c r="AW63" s="460"/>
      <c r="AX63" s="460"/>
      <c r="AY63" s="460"/>
      <c r="AZ63" s="460"/>
      <c r="BA63" s="460"/>
      <c r="BB63" s="460"/>
      <c r="BC63" s="461"/>
    </row>
    <row r="64" spans="1:55" ht="32" customHeight="1" thickBot="1">
      <c r="I64" s="70"/>
      <c r="K64" s="424"/>
      <c r="L64" s="425"/>
      <c r="M64" s="425"/>
      <c r="N64" s="425"/>
      <c r="O64" s="425"/>
      <c r="P64" s="425"/>
      <c r="Q64" s="425"/>
      <c r="R64" s="425"/>
      <c r="S64" s="426"/>
      <c r="T64" s="462"/>
      <c r="U64" s="462"/>
      <c r="V64" s="462"/>
      <c r="W64" s="462"/>
      <c r="X64" s="462"/>
      <c r="Y64" s="462"/>
      <c r="Z64" s="462"/>
      <c r="AA64" s="462"/>
      <c r="AB64" s="462"/>
      <c r="AC64" s="483"/>
      <c r="AD64" s="463"/>
      <c r="AE64" s="463"/>
      <c r="AF64" s="463"/>
      <c r="AG64" s="463"/>
      <c r="AH64" s="463"/>
      <c r="AI64" s="463"/>
      <c r="AJ64" s="463"/>
      <c r="AK64" s="484"/>
      <c r="AL64" s="464"/>
      <c r="AM64" s="465"/>
      <c r="AN64" s="465"/>
      <c r="AO64" s="465"/>
      <c r="AP64" s="465"/>
      <c r="AQ64" s="465"/>
      <c r="AR64" s="465"/>
      <c r="AS64" s="465"/>
      <c r="AT64" s="465"/>
      <c r="AU64" s="492"/>
      <c r="AV64" s="466"/>
      <c r="AW64" s="466"/>
      <c r="AX64" s="466"/>
      <c r="AY64" s="466"/>
      <c r="AZ64" s="466"/>
      <c r="BA64" s="466"/>
      <c r="BB64" s="466"/>
      <c r="BC64" s="467"/>
    </row>
    <row r="65" spans="2:55" ht="32" customHeight="1">
      <c r="I65" s="70"/>
    </row>
    <row r="66" spans="2:55" s="260" customFormat="1" ht="64" customHeight="1" thickBot="1">
      <c r="D66" s="261"/>
      <c r="J66" s="262"/>
      <c r="K66" s="262"/>
      <c r="L66" s="263"/>
      <c r="M66" s="263"/>
      <c r="O66" s="264"/>
      <c r="P66" s="264"/>
      <c r="Q66" s="264"/>
      <c r="R66" s="264"/>
      <c r="S66" s="265"/>
      <c r="T66" s="264"/>
      <c r="AB66" s="266"/>
      <c r="AK66" s="266"/>
      <c r="AL66" s="267"/>
      <c r="AT66" s="266"/>
    </row>
    <row r="67" spans="2:55" s="162" customFormat="1" ht="40" customHeight="1" thickBot="1">
      <c r="D67" s="57"/>
      <c r="K67" s="827"/>
      <c r="L67" s="828"/>
      <c r="M67" s="829"/>
      <c r="N67" s="829"/>
      <c r="O67" s="830"/>
      <c r="P67" s="831"/>
      <c r="Q67" s="831"/>
      <c r="R67" s="831"/>
      <c r="S67" s="832"/>
      <c r="T67" s="833"/>
      <c r="U67" s="834"/>
      <c r="V67" s="835"/>
      <c r="W67" s="835"/>
      <c r="X67" s="835"/>
      <c r="Y67" s="835"/>
      <c r="Z67" s="835"/>
      <c r="AA67" s="835"/>
      <c r="AB67" s="836"/>
      <c r="AC67" s="837"/>
      <c r="AD67" s="838"/>
      <c r="AE67" s="838"/>
      <c r="AF67" s="838"/>
      <c r="AG67" s="838"/>
      <c r="AH67" s="838"/>
      <c r="AI67" s="838"/>
      <c r="AJ67" s="838"/>
      <c r="AK67" s="839"/>
      <c r="AL67" s="840"/>
      <c r="AM67" s="841"/>
      <c r="AN67" s="842"/>
      <c r="AO67" s="842"/>
      <c r="AP67" s="842"/>
      <c r="AQ67" s="842"/>
      <c r="AR67" s="842"/>
      <c r="AS67" s="842"/>
      <c r="AT67" s="843"/>
      <c r="AU67" s="844"/>
      <c r="AV67" s="845"/>
      <c r="AW67" s="845"/>
      <c r="AX67" s="845"/>
      <c r="AY67" s="845"/>
      <c r="AZ67" s="845"/>
      <c r="BA67" s="845"/>
      <c r="BB67" s="845"/>
      <c r="BC67" s="846"/>
    </row>
    <row r="68" spans="2:55" s="54" customFormat="1" ht="32" customHeight="1" thickBot="1">
      <c r="B68" s="54" t="s">
        <v>35</v>
      </c>
      <c r="C68" s="49"/>
      <c r="D68" s="49"/>
      <c r="K68" s="847"/>
      <c r="L68" s="848"/>
      <c r="M68" s="1876" t="str">
        <f>I9</f>
        <v>Dennis</v>
      </c>
      <c r="N68" s="1877"/>
      <c r="O68" s="1877"/>
      <c r="P68" s="1877"/>
      <c r="Q68" s="1877"/>
      <c r="R68" s="1878"/>
      <c r="S68" s="849"/>
      <c r="T68" s="850"/>
      <c r="U68" s="851"/>
      <c r="V68" s="1879" t="str">
        <f>I10</f>
        <v>Mac</v>
      </c>
      <c r="W68" s="1880"/>
      <c r="X68" s="1880"/>
      <c r="Y68" s="1880"/>
      <c r="Z68" s="1880"/>
      <c r="AA68" s="1881"/>
      <c r="AB68" s="852"/>
      <c r="AC68" s="853"/>
      <c r="AD68" s="854"/>
      <c r="AE68" s="1809" t="str">
        <f>I11</f>
        <v>C</v>
      </c>
      <c r="AF68" s="1810"/>
      <c r="AG68" s="1810"/>
      <c r="AH68" s="1810"/>
      <c r="AI68" s="1810"/>
      <c r="AJ68" s="1811"/>
      <c r="AK68" s="855"/>
      <c r="AL68" s="856"/>
      <c r="AM68" s="857"/>
      <c r="AN68" s="1902" t="str">
        <f>I12</f>
        <v>D</v>
      </c>
      <c r="AO68" s="1903"/>
      <c r="AP68" s="1903"/>
      <c r="AQ68" s="1903"/>
      <c r="AR68" s="1903"/>
      <c r="AS68" s="1904"/>
      <c r="AT68" s="858"/>
      <c r="AU68" s="859"/>
      <c r="AV68" s="860"/>
      <c r="AW68" s="1905" t="str">
        <f>I13</f>
        <v>E</v>
      </c>
      <c r="AX68" s="1906"/>
      <c r="AY68" s="1906"/>
      <c r="AZ68" s="1906"/>
      <c r="BA68" s="1906"/>
      <c r="BB68" s="1907"/>
      <c r="BC68" s="861"/>
    </row>
    <row r="69" spans="2:55" ht="32" customHeight="1" thickBot="1">
      <c r="C69" s="1793" t="s">
        <v>23</v>
      </c>
      <c r="D69" s="1793"/>
      <c r="E69" s="1793"/>
      <c r="F69" s="1793"/>
      <c r="K69" s="862"/>
      <c r="L69" s="863"/>
      <c r="M69" s="864" t="s">
        <v>7</v>
      </c>
      <c r="N69" s="865" t="s">
        <v>11</v>
      </c>
      <c r="O69" s="865" t="s">
        <v>12</v>
      </c>
      <c r="P69" s="865" t="s">
        <v>13</v>
      </c>
      <c r="Q69" s="866" t="s">
        <v>14</v>
      </c>
      <c r="R69" s="867" t="s">
        <v>30</v>
      </c>
      <c r="S69" s="868"/>
      <c r="T69" s="869"/>
      <c r="U69" s="870"/>
      <c r="V69" s="871" t="s">
        <v>7</v>
      </c>
      <c r="W69" s="872" t="s">
        <v>11</v>
      </c>
      <c r="X69" s="872" t="s">
        <v>12</v>
      </c>
      <c r="Y69" s="872" t="s">
        <v>13</v>
      </c>
      <c r="Z69" s="873" t="s">
        <v>14</v>
      </c>
      <c r="AA69" s="874" t="s">
        <v>30</v>
      </c>
      <c r="AB69" s="875"/>
      <c r="AC69" s="876"/>
      <c r="AD69" s="877"/>
      <c r="AE69" s="878" t="s">
        <v>7</v>
      </c>
      <c r="AF69" s="879" t="s">
        <v>11</v>
      </c>
      <c r="AG69" s="879" t="s">
        <v>12</v>
      </c>
      <c r="AH69" s="879" t="s">
        <v>13</v>
      </c>
      <c r="AI69" s="880" t="s">
        <v>14</v>
      </c>
      <c r="AJ69" s="881" t="s">
        <v>30</v>
      </c>
      <c r="AK69" s="882"/>
      <c r="AL69" s="883"/>
      <c r="AM69" s="884"/>
      <c r="AN69" s="885" t="s">
        <v>7</v>
      </c>
      <c r="AO69" s="886" t="s">
        <v>11</v>
      </c>
      <c r="AP69" s="886" t="s">
        <v>12</v>
      </c>
      <c r="AQ69" s="886" t="s">
        <v>13</v>
      </c>
      <c r="AR69" s="887" t="s">
        <v>14</v>
      </c>
      <c r="AS69" s="888" t="s">
        <v>30</v>
      </c>
      <c r="AT69" s="889"/>
      <c r="AU69" s="890"/>
      <c r="AV69" s="891"/>
      <c r="AW69" s="892" t="s">
        <v>7</v>
      </c>
      <c r="AX69" s="893" t="s">
        <v>11</v>
      </c>
      <c r="AY69" s="893" t="s">
        <v>12</v>
      </c>
      <c r="AZ69" s="893" t="s">
        <v>13</v>
      </c>
      <c r="BA69" s="894" t="s">
        <v>14</v>
      </c>
      <c r="BB69" s="895" t="s">
        <v>30</v>
      </c>
      <c r="BC69" s="896"/>
    </row>
    <row r="70" spans="2:55" ht="32" customHeight="1">
      <c r="C70" s="1793"/>
      <c r="D70" s="1793"/>
      <c r="E70" s="1793"/>
      <c r="F70" s="1793"/>
      <c r="K70" s="409"/>
      <c r="L70" s="493" t="s">
        <v>9</v>
      </c>
      <c r="M70" s="494">
        <v>500</v>
      </c>
      <c r="N70" s="495">
        <v>250</v>
      </c>
      <c r="O70" s="495">
        <v>250</v>
      </c>
      <c r="P70" s="495"/>
      <c r="Q70" s="496"/>
      <c r="R70" s="906">
        <f>M70+N70+O70+P70+Q70</f>
        <v>1000</v>
      </c>
      <c r="S70" s="408"/>
      <c r="T70" s="525"/>
      <c r="U70" s="509" t="s">
        <v>9</v>
      </c>
      <c r="V70" s="510"/>
      <c r="W70" s="511"/>
      <c r="X70" s="511"/>
      <c r="Y70" s="511"/>
      <c r="Z70" s="512"/>
      <c r="AA70" s="906">
        <f>V70+W70+X70+Y70+Z70</f>
        <v>0</v>
      </c>
      <c r="AB70" s="526"/>
      <c r="AC70" s="470"/>
      <c r="AD70" s="532" t="s">
        <v>9</v>
      </c>
      <c r="AE70" s="533"/>
      <c r="AF70" s="534"/>
      <c r="AG70" s="534"/>
      <c r="AH70" s="534"/>
      <c r="AI70" s="535"/>
      <c r="AJ70" s="906">
        <f>AE70+AF70+AG70+AH70+AI70</f>
        <v>0</v>
      </c>
      <c r="AK70" s="471"/>
      <c r="AL70" s="564"/>
      <c r="AM70" s="551" t="s">
        <v>9</v>
      </c>
      <c r="AN70" s="552"/>
      <c r="AO70" s="553"/>
      <c r="AP70" s="553"/>
      <c r="AQ70" s="553"/>
      <c r="AR70" s="554"/>
      <c r="AS70" s="906">
        <f>AN70+AO70+AP70+AQ70+AR70</f>
        <v>0</v>
      </c>
      <c r="AT70" s="565"/>
      <c r="AU70" s="486"/>
      <c r="AV70" s="571" t="s">
        <v>9</v>
      </c>
      <c r="AW70" s="572"/>
      <c r="AX70" s="573"/>
      <c r="AY70" s="573"/>
      <c r="AZ70" s="573"/>
      <c r="BA70" s="574"/>
      <c r="BB70" s="906">
        <f>AW70+AX70+AY70+AZ70+BA70</f>
        <v>0</v>
      </c>
      <c r="BC70" s="440"/>
    </row>
    <row r="71" spans="2:55" ht="32" customHeight="1">
      <c r="K71" s="409"/>
      <c r="L71" s="497" t="s">
        <v>8</v>
      </c>
      <c r="M71" s="498">
        <v>600</v>
      </c>
      <c r="N71" s="499">
        <v>0</v>
      </c>
      <c r="O71" s="499">
        <v>100</v>
      </c>
      <c r="P71" s="499"/>
      <c r="Q71" s="500"/>
      <c r="R71" s="903">
        <f>M71+N71+O71+P71+Q71</f>
        <v>700</v>
      </c>
      <c r="S71" s="408"/>
      <c r="T71" s="525"/>
      <c r="U71" s="513" t="s">
        <v>8</v>
      </c>
      <c r="V71" s="514"/>
      <c r="W71" s="515"/>
      <c r="X71" s="515"/>
      <c r="Y71" s="515"/>
      <c r="Z71" s="516"/>
      <c r="AA71" s="903">
        <f>V71+W71+X71+Y71+Z71</f>
        <v>0</v>
      </c>
      <c r="AB71" s="526"/>
      <c r="AC71" s="470"/>
      <c r="AD71" s="536" t="s">
        <v>8</v>
      </c>
      <c r="AE71" s="537"/>
      <c r="AF71" s="538"/>
      <c r="AG71" s="538"/>
      <c r="AH71" s="538"/>
      <c r="AI71" s="539"/>
      <c r="AJ71" s="903">
        <f>AE71+AF71+AG71+AH71+AI71</f>
        <v>0</v>
      </c>
      <c r="AK71" s="471"/>
      <c r="AL71" s="564"/>
      <c r="AM71" s="555" t="s">
        <v>8</v>
      </c>
      <c r="AN71" s="556"/>
      <c r="AO71" s="557"/>
      <c r="AP71" s="557"/>
      <c r="AQ71" s="557"/>
      <c r="AR71" s="558"/>
      <c r="AS71" s="903">
        <f>AN71+AO71+AP71+AQ71+AR71</f>
        <v>0</v>
      </c>
      <c r="AT71" s="565"/>
      <c r="AU71" s="486"/>
      <c r="AV71" s="575" t="s">
        <v>8</v>
      </c>
      <c r="AW71" s="576"/>
      <c r="AX71" s="577"/>
      <c r="AY71" s="577"/>
      <c r="AZ71" s="577"/>
      <c r="BA71" s="578"/>
      <c r="BB71" s="903">
        <f>AW71+AX71+AY71+AZ71+BA71</f>
        <v>0</v>
      </c>
      <c r="BC71" s="440"/>
    </row>
    <row r="72" spans="2:55" ht="32" customHeight="1">
      <c r="K72" s="409"/>
      <c r="L72" s="497" t="s">
        <v>27</v>
      </c>
      <c r="M72" s="498"/>
      <c r="N72" s="499"/>
      <c r="O72" s="499"/>
      <c r="P72" s="499"/>
      <c r="Q72" s="500"/>
      <c r="R72" s="903">
        <f>M72+N72+O72+P72+Q72</f>
        <v>0</v>
      </c>
      <c r="S72" s="408"/>
      <c r="T72" s="525"/>
      <c r="U72" s="513" t="s">
        <v>27</v>
      </c>
      <c r="V72" s="514"/>
      <c r="W72" s="515"/>
      <c r="X72" s="515"/>
      <c r="Y72" s="515"/>
      <c r="Z72" s="516"/>
      <c r="AA72" s="903">
        <f>V72+W72+X72+Y72+Z72</f>
        <v>0</v>
      </c>
      <c r="AB72" s="526"/>
      <c r="AC72" s="470"/>
      <c r="AD72" s="536" t="s">
        <v>27</v>
      </c>
      <c r="AE72" s="537"/>
      <c r="AF72" s="538"/>
      <c r="AG72" s="538"/>
      <c r="AH72" s="538"/>
      <c r="AI72" s="539"/>
      <c r="AJ72" s="903">
        <f>AE72+AF72+AG72+AH72+AI72</f>
        <v>0</v>
      </c>
      <c r="AK72" s="471"/>
      <c r="AL72" s="564"/>
      <c r="AM72" s="555" t="s">
        <v>27</v>
      </c>
      <c r="AN72" s="556"/>
      <c r="AO72" s="557"/>
      <c r="AP72" s="557"/>
      <c r="AQ72" s="557"/>
      <c r="AR72" s="558"/>
      <c r="AS72" s="903">
        <f>AN72+AO72+AP72+AQ72+AR72</f>
        <v>0</v>
      </c>
      <c r="AT72" s="565"/>
      <c r="AU72" s="486"/>
      <c r="AV72" s="575" t="s">
        <v>27</v>
      </c>
      <c r="AW72" s="576"/>
      <c r="AX72" s="577"/>
      <c r="AY72" s="577"/>
      <c r="AZ72" s="577"/>
      <c r="BA72" s="578"/>
      <c r="BB72" s="903">
        <f>AW72+AX72+AY72+AZ72+BA72</f>
        <v>0</v>
      </c>
      <c r="BC72" s="440"/>
    </row>
    <row r="73" spans="2:55" ht="32" customHeight="1">
      <c r="C73" s="52" t="s">
        <v>69</v>
      </c>
      <c r="K73" s="409"/>
      <c r="L73" s="497" t="s">
        <v>26</v>
      </c>
      <c r="M73" s="498"/>
      <c r="N73" s="499"/>
      <c r="O73" s="499"/>
      <c r="P73" s="499"/>
      <c r="Q73" s="500"/>
      <c r="R73" s="903">
        <f>M73+N73+O73+P73+Q73</f>
        <v>0</v>
      </c>
      <c r="S73" s="408"/>
      <c r="T73" s="525"/>
      <c r="U73" s="513" t="s">
        <v>26</v>
      </c>
      <c r="V73" s="514"/>
      <c r="W73" s="515"/>
      <c r="X73" s="515"/>
      <c r="Y73" s="515"/>
      <c r="Z73" s="516"/>
      <c r="AA73" s="903">
        <f>V73+W73+X73+Y73+Z73</f>
        <v>0</v>
      </c>
      <c r="AB73" s="526"/>
      <c r="AC73" s="470"/>
      <c r="AD73" s="536" t="s">
        <v>26</v>
      </c>
      <c r="AE73" s="537"/>
      <c r="AF73" s="538"/>
      <c r="AG73" s="538"/>
      <c r="AH73" s="538"/>
      <c r="AI73" s="539"/>
      <c r="AJ73" s="903">
        <f>AE73+AF73+AG73+AH73+AI73</f>
        <v>0</v>
      </c>
      <c r="AK73" s="471"/>
      <c r="AL73" s="564"/>
      <c r="AM73" s="555" t="s">
        <v>26</v>
      </c>
      <c r="AN73" s="556"/>
      <c r="AO73" s="557"/>
      <c r="AP73" s="557"/>
      <c r="AQ73" s="557"/>
      <c r="AR73" s="558"/>
      <c r="AS73" s="903">
        <f>AN73+AO73+AP73+AQ73+AR73</f>
        <v>0</v>
      </c>
      <c r="AT73" s="565"/>
      <c r="AU73" s="486"/>
      <c r="AV73" s="575" t="s">
        <v>26</v>
      </c>
      <c r="AW73" s="576"/>
      <c r="AX73" s="577"/>
      <c r="AY73" s="577"/>
      <c r="AZ73" s="577"/>
      <c r="BA73" s="578"/>
      <c r="BB73" s="903">
        <f>AW73+AX73+AY73+AZ73+BA73</f>
        <v>0</v>
      </c>
      <c r="BC73" s="440"/>
    </row>
    <row r="74" spans="2:55" ht="32" customHeight="1">
      <c r="C74" s="52" t="s">
        <v>148</v>
      </c>
      <c r="K74" s="409"/>
      <c r="L74" s="497" t="s">
        <v>84</v>
      </c>
      <c r="M74" s="933"/>
      <c r="N74" s="934"/>
      <c r="O74" s="934"/>
      <c r="P74" s="934"/>
      <c r="Q74" s="935"/>
      <c r="R74" s="907"/>
      <c r="S74" s="408"/>
      <c r="T74" s="525"/>
      <c r="U74" s="513" t="s">
        <v>84</v>
      </c>
      <c r="V74" s="938"/>
      <c r="W74" s="939"/>
      <c r="X74" s="939"/>
      <c r="Y74" s="939"/>
      <c r="Z74" s="940"/>
      <c r="AA74" s="907"/>
      <c r="AB74" s="526"/>
      <c r="AC74" s="470"/>
      <c r="AD74" s="536" t="s">
        <v>84</v>
      </c>
      <c r="AE74" s="943"/>
      <c r="AF74" s="944"/>
      <c r="AG74" s="944"/>
      <c r="AH74" s="944"/>
      <c r="AI74" s="945"/>
      <c r="AJ74" s="907"/>
      <c r="AK74" s="471"/>
      <c r="AL74" s="564"/>
      <c r="AM74" s="555" t="s">
        <v>84</v>
      </c>
      <c r="AN74" s="948"/>
      <c r="AO74" s="949"/>
      <c r="AP74" s="949"/>
      <c r="AQ74" s="949"/>
      <c r="AR74" s="950"/>
      <c r="AS74" s="907"/>
      <c r="AT74" s="565"/>
      <c r="AU74" s="486"/>
      <c r="AV74" s="575" t="s">
        <v>84</v>
      </c>
      <c r="AW74" s="953"/>
      <c r="AX74" s="954"/>
      <c r="AY74" s="954"/>
      <c r="AZ74" s="954"/>
      <c r="BA74" s="955"/>
      <c r="BB74" s="907"/>
      <c r="BC74" s="440"/>
    </row>
    <row r="75" spans="2:55" ht="34" customHeight="1">
      <c r="G75" s="1992" t="s">
        <v>162</v>
      </c>
      <c r="H75" s="1992"/>
      <c r="I75" s="1992"/>
      <c r="K75" s="409"/>
      <c r="L75" s="497" t="s">
        <v>163</v>
      </c>
      <c r="M75" s="546"/>
      <c r="N75" s="936">
        <v>1</v>
      </c>
      <c r="O75" s="936"/>
      <c r="P75" s="936"/>
      <c r="Q75" s="937"/>
      <c r="R75" s="907"/>
      <c r="S75" s="408"/>
      <c r="T75" s="525"/>
      <c r="U75" s="513" t="s">
        <v>163</v>
      </c>
      <c r="V75" s="547"/>
      <c r="W75" s="941"/>
      <c r="X75" s="941"/>
      <c r="Y75" s="941"/>
      <c r="Z75" s="942"/>
      <c r="AA75" s="907"/>
      <c r="AB75" s="526"/>
      <c r="AC75" s="470"/>
      <c r="AD75" s="536" t="s">
        <v>163</v>
      </c>
      <c r="AE75" s="548"/>
      <c r="AF75" s="946"/>
      <c r="AG75" s="946"/>
      <c r="AH75" s="946"/>
      <c r="AI75" s="947"/>
      <c r="AJ75" s="907"/>
      <c r="AK75" s="471"/>
      <c r="AL75" s="564"/>
      <c r="AM75" s="559" t="s">
        <v>163</v>
      </c>
      <c r="AN75" s="563"/>
      <c r="AO75" s="951"/>
      <c r="AP75" s="951"/>
      <c r="AQ75" s="951"/>
      <c r="AR75" s="952"/>
      <c r="AS75" s="907"/>
      <c r="AT75" s="565"/>
      <c r="AU75" s="486"/>
      <c r="AV75" s="575" t="s">
        <v>163</v>
      </c>
      <c r="AW75" s="583"/>
      <c r="AX75" s="956"/>
      <c r="AY75" s="956"/>
      <c r="AZ75" s="956"/>
      <c r="BA75" s="957"/>
      <c r="BB75" s="907"/>
      <c r="BC75" s="440"/>
    </row>
    <row r="76" spans="2:55" ht="32" customHeight="1">
      <c r="K76" s="409"/>
      <c r="L76" s="497" t="s">
        <v>32</v>
      </c>
      <c r="M76" s="900">
        <f>M71+M72-M73</f>
        <v>600</v>
      </c>
      <c r="N76" s="901">
        <f>N71+N72-N73</f>
        <v>0</v>
      </c>
      <c r="O76" s="901">
        <f>O71+O72-O73</f>
        <v>100</v>
      </c>
      <c r="P76" s="901">
        <f>P71+P72-P73</f>
        <v>0</v>
      </c>
      <c r="Q76" s="902">
        <f>Q71+Q72-Q73</f>
        <v>0</v>
      </c>
      <c r="R76" s="903">
        <f>M76+N76+O76+P76+Q76</f>
        <v>700</v>
      </c>
      <c r="S76" s="408"/>
      <c r="T76" s="525"/>
      <c r="U76" s="513" t="s">
        <v>32</v>
      </c>
      <c r="V76" s="900">
        <f>V71+V72-V73</f>
        <v>0</v>
      </c>
      <c r="W76" s="901">
        <f>W71+W72-W73</f>
        <v>0</v>
      </c>
      <c r="X76" s="901">
        <f>X71+X72-X73</f>
        <v>0</v>
      </c>
      <c r="Y76" s="901">
        <f>Y71+Y72-Y73</f>
        <v>0</v>
      </c>
      <c r="Z76" s="902">
        <f>Z71+Z72-Z73</f>
        <v>0</v>
      </c>
      <c r="AA76" s="903">
        <f>V76+W76+X76+Y76+Z76</f>
        <v>0</v>
      </c>
      <c r="AB76" s="526"/>
      <c r="AC76" s="470"/>
      <c r="AD76" s="536" t="s">
        <v>32</v>
      </c>
      <c r="AE76" s="900">
        <f>AE71+AE72-AE73</f>
        <v>0</v>
      </c>
      <c r="AF76" s="901">
        <f>AF71+AF72-AF73</f>
        <v>0</v>
      </c>
      <c r="AG76" s="901">
        <f>AG71+AG72-AG73</f>
        <v>0</v>
      </c>
      <c r="AH76" s="901">
        <f>AH71+AH72-AH73</f>
        <v>0</v>
      </c>
      <c r="AI76" s="902">
        <f>AI71+AI72-AI73</f>
        <v>0</v>
      </c>
      <c r="AJ76" s="903">
        <f>AE76+AF76+AG76+AH76+AI76</f>
        <v>0</v>
      </c>
      <c r="AK76" s="471"/>
      <c r="AL76" s="564"/>
      <c r="AM76" s="555" t="s">
        <v>32</v>
      </c>
      <c r="AN76" s="900">
        <f>AN71+AN72-AN73</f>
        <v>0</v>
      </c>
      <c r="AO76" s="901">
        <f>AO71+AO72-AO73</f>
        <v>0</v>
      </c>
      <c r="AP76" s="901">
        <f>AP71+AP72-AP73</f>
        <v>0</v>
      </c>
      <c r="AQ76" s="901">
        <f>AQ71+AQ72-AQ73</f>
        <v>0</v>
      </c>
      <c r="AR76" s="902">
        <f>AR71+AR72-AR73</f>
        <v>0</v>
      </c>
      <c r="AS76" s="903">
        <f>AN76+AO76+AP76+AQ76+AR76</f>
        <v>0</v>
      </c>
      <c r="AT76" s="565"/>
      <c r="AU76" s="486"/>
      <c r="AV76" s="575" t="s">
        <v>32</v>
      </c>
      <c r="AW76" s="900">
        <f>AW71+AW72-AW73</f>
        <v>0</v>
      </c>
      <c r="AX76" s="901">
        <f>AX71+AX72-AX73</f>
        <v>0</v>
      </c>
      <c r="AY76" s="901">
        <f>AY71+AY72-AY73</f>
        <v>0</v>
      </c>
      <c r="AZ76" s="901">
        <f>AZ71+AZ72-AZ73</f>
        <v>0</v>
      </c>
      <c r="BA76" s="902">
        <f>BA71+BA72-BA73</f>
        <v>0</v>
      </c>
      <c r="BB76" s="903">
        <f>AW76+AX76+AY76+AZ76+BA76</f>
        <v>0</v>
      </c>
      <c r="BC76" s="440"/>
    </row>
    <row r="77" spans="2:55" ht="37" customHeight="1">
      <c r="K77" s="409"/>
      <c r="L77" s="497" t="s">
        <v>91</v>
      </c>
      <c r="M77" s="900">
        <f>M70-M76</f>
        <v>-100</v>
      </c>
      <c r="N77" s="901">
        <f>N70-N76</f>
        <v>250</v>
      </c>
      <c r="O77" s="901">
        <f>O70-O76</f>
        <v>150</v>
      </c>
      <c r="P77" s="901">
        <f>P70-P76</f>
        <v>0</v>
      </c>
      <c r="Q77" s="902">
        <f>Q70-Q76</f>
        <v>0</v>
      </c>
      <c r="R77" s="903">
        <f>M77+N77+O77+P77+Q77</f>
        <v>300</v>
      </c>
      <c r="S77" s="408"/>
      <c r="T77" s="525"/>
      <c r="U77" s="513" t="s">
        <v>91</v>
      </c>
      <c r="V77" s="900">
        <f t="shared" ref="V77:AA77" si="13">V70-V76</f>
        <v>0</v>
      </c>
      <c r="W77" s="901">
        <f t="shared" si="13"/>
        <v>0</v>
      </c>
      <c r="X77" s="901">
        <f t="shared" si="13"/>
        <v>0</v>
      </c>
      <c r="Y77" s="901">
        <f t="shared" si="13"/>
        <v>0</v>
      </c>
      <c r="Z77" s="902">
        <f t="shared" si="13"/>
        <v>0</v>
      </c>
      <c r="AA77" s="903">
        <f t="shared" si="13"/>
        <v>0</v>
      </c>
      <c r="AB77" s="526"/>
      <c r="AC77" s="470"/>
      <c r="AD77" s="536" t="s">
        <v>91</v>
      </c>
      <c r="AE77" s="900">
        <f t="shared" ref="AE77:AJ77" si="14">AE70-AE76</f>
        <v>0</v>
      </c>
      <c r="AF77" s="901">
        <f t="shared" si="14"/>
        <v>0</v>
      </c>
      <c r="AG77" s="901">
        <f t="shared" si="14"/>
        <v>0</v>
      </c>
      <c r="AH77" s="901">
        <f t="shared" si="14"/>
        <v>0</v>
      </c>
      <c r="AI77" s="902">
        <f t="shared" si="14"/>
        <v>0</v>
      </c>
      <c r="AJ77" s="903">
        <f t="shared" si="14"/>
        <v>0</v>
      </c>
      <c r="AK77" s="471"/>
      <c r="AL77" s="564"/>
      <c r="AM77" s="555" t="s">
        <v>91</v>
      </c>
      <c r="AN77" s="900">
        <f t="shared" ref="AN77:AS77" si="15">AN70-AN76</f>
        <v>0</v>
      </c>
      <c r="AO77" s="901">
        <f t="shared" si="15"/>
        <v>0</v>
      </c>
      <c r="AP77" s="901">
        <f t="shared" si="15"/>
        <v>0</v>
      </c>
      <c r="AQ77" s="901">
        <f t="shared" si="15"/>
        <v>0</v>
      </c>
      <c r="AR77" s="902">
        <f t="shared" si="15"/>
        <v>0</v>
      </c>
      <c r="AS77" s="903">
        <f t="shared" si="15"/>
        <v>0</v>
      </c>
      <c r="AT77" s="565"/>
      <c r="AU77" s="486"/>
      <c r="AV77" s="575" t="s">
        <v>91</v>
      </c>
      <c r="AW77" s="900">
        <f t="shared" ref="AW77:BB77" si="16">AW70-AW76</f>
        <v>0</v>
      </c>
      <c r="AX77" s="901">
        <f t="shared" si="16"/>
        <v>0</v>
      </c>
      <c r="AY77" s="901">
        <f t="shared" si="16"/>
        <v>0</v>
      </c>
      <c r="AZ77" s="901">
        <f t="shared" si="16"/>
        <v>0</v>
      </c>
      <c r="BA77" s="902">
        <f t="shared" si="16"/>
        <v>0</v>
      </c>
      <c r="BB77" s="903">
        <f t="shared" si="16"/>
        <v>0</v>
      </c>
      <c r="BC77" s="440"/>
    </row>
    <row r="78" spans="2:55" ht="37" customHeight="1">
      <c r="K78" s="409"/>
      <c r="L78" s="497" t="s">
        <v>141</v>
      </c>
      <c r="M78" s="900">
        <f>IF(M77&lt;0,M77)</f>
        <v>-100</v>
      </c>
      <c r="N78" s="900" t="b">
        <f>IF(N77&lt;0,N77)</f>
        <v>0</v>
      </c>
      <c r="O78" s="900" t="b">
        <f>IF(O77&lt;0,O77)</f>
        <v>0</v>
      </c>
      <c r="P78" s="900" t="b">
        <f>IF(P77&lt;0,P77)</f>
        <v>0</v>
      </c>
      <c r="Q78" s="900" t="b">
        <f>IF(Q77&lt;0,Q77)</f>
        <v>0</v>
      </c>
      <c r="R78" s="903">
        <f>M78+N78+O78+P78+Q78</f>
        <v>-100</v>
      </c>
      <c r="S78" s="408"/>
      <c r="T78" s="525"/>
      <c r="U78" s="513" t="s">
        <v>141</v>
      </c>
      <c r="V78" s="900" t="b">
        <f>IF(V77&lt;0,V77)</f>
        <v>0</v>
      </c>
      <c r="W78" s="900" t="b">
        <f>IF(W77&lt;0,W77)</f>
        <v>0</v>
      </c>
      <c r="X78" s="900" t="b">
        <f>IF(X77&lt;0,X77)</f>
        <v>0</v>
      </c>
      <c r="Y78" s="900" t="b">
        <f>IF(Y77&lt;0,Y77)</f>
        <v>0</v>
      </c>
      <c r="Z78" s="900" t="b">
        <f>IF(Z77&lt;0,Z77)</f>
        <v>0</v>
      </c>
      <c r="AA78" s="903">
        <f>V78+W78+X78+Y78+Z78</f>
        <v>0</v>
      </c>
      <c r="AB78" s="526"/>
      <c r="AC78" s="470"/>
      <c r="AD78" s="536" t="s">
        <v>141</v>
      </c>
      <c r="AE78" s="900" t="b">
        <f>IF(AE77&lt;0,AE77)</f>
        <v>0</v>
      </c>
      <c r="AF78" s="900" t="b">
        <f>IF(AF77&lt;0,AF77)</f>
        <v>0</v>
      </c>
      <c r="AG78" s="900" t="b">
        <f>IF(AG77&lt;0,AG77)</f>
        <v>0</v>
      </c>
      <c r="AH78" s="900" t="b">
        <f>IF(AH77&lt;0,AH77)</f>
        <v>0</v>
      </c>
      <c r="AI78" s="900" t="b">
        <f>IF(AI77&lt;0,AI77)</f>
        <v>0</v>
      </c>
      <c r="AJ78" s="903">
        <f>AE78+AF78+AG78+AH78+AI78</f>
        <v>0</v>
      </c>
      <c r="AK78" s="471"/>
      <c r="AL78" s="564"/>
      <c r="AM78" s="555" t="s">
        <v>141</v>
      </c>
      <c r="AN78" s="900" t="b">
        <f>IF(AN77&lt;0,AN77)</f>
        <v>0</v>
      </c>
      <c r="AO78" s="900" t="b">
        <f>IF(AO77&lt;0,AO77)</f>
        <v>0</v>
      </c>
      <c r="AP78" s="900" t="b">
        <f>IF(AP77&lt;0,AP77)</f>
        <v>0</v>
      </c>
      <c r="AQ78" s="900" t="b">
        <f>IF(AQ77&lt;0,AQ77)</f>
        <v>0</v>
      </c>
      <c r="AR78" s="900" t="b">
        <f>IF(AR77&lt;0,AR77)</f>
        <v>0</v>
      </c>
      <c r="AS78" s="903">
        <f>AN78+AO78+AP78+AQ78+AR78</f>
        <v>0</v>
      </c>
      <c r="AT78" s="565"/>
      <c r="AU78" s="486"/>
      <c r="AV78" s="575" t="s">
        <v>141</v>
      </c>
      <c r="AW78" s="900" t="b">
        <f>IF(AW77&lt;0,AW77)</f>
        <v>0</v>
      </c>
      <c r="AX78" s="900" t="b">
        <f>IF(AX77&lt;0,AX77)</f>
        <v>0</v>
      </c>
      <c r="AY78" s="900" t="b">
        <f>IF(AY77&lt;0,AY77)</f>
        <v>0</v>
      </c>
      <c r="AZ78" s="900" t="b">
        <f>IF(AZ77&lt;0,AZ77)</f>
        <v>0</v>
      </c>
      <c r="BA78" s="900" t="b">
        <f>IF(BA77&lt;0,BA77)</f>
        <v>0</v>
      </c>
      <c r="BB78" s="903">
        <f>AW78+AX78+AY78+AZ78+BA78</f>
        <v>0</v>
      </c>
      <c r="BC78" s="440"/>
    </row>
    <row r="79" spans="2:55" s="66" customFormat="1" ht="32" customHeight="1">
      <c r="K79" s="507"/>
      <c r="L79" s="501" t="s">
        <v>119</v>
      </c>
      <c r="M79" s="910">
        <f>M70/$R$70</f>
        <v>0.5</v>
      </c>
      <c r="N79" s="911">
        <f>N70/$R$70</f>
        <v>0.25</v>
      </c>
      <c r="O79" s="911">
        <f>O70/$R$70</f>
        <v>0.25</v>
      </c>
      <c r="P79" s="911">
        <f>P70/$R$70</f>
        <v>0</v>
      </c>
      <c r="Q79" s="912">
        <f>Q70/$R$70</f>
        <v>0</v>
      </c>
      <c r="R79" s="904">
        <f>M79+N79+O79+P79+Q79</f>
        <v>1</v>
      </c>
      <c r="S79" s="508"/>
      <c r="T79" s="527"/>
      <c r="U79" s="517" t="s">
        <v>119</v>
      </c>
      <c r="V79" s="910" t="e">
        <f>V70/$AA$70</f>
        <v>#DIV/0!</v>
      </c>
      <c r="W79" s="911" t="e">
        <f>W70/$AA$70</f>
        <v>#DIV/0!</v>
      </c>
      <c r="X79" s="911" t="e">
        <f>X70/$AA$70</f>
        <v>#DIV/0!</v>
      </c>
      <c r="Y79" s="911" t="e">
        <f>Y70/$AA$70</f>
        <v>#DIV/0!</v>
      </c>
      <c r="Z79" s="912" t="e">
        <f>Z70/$AA$70</f>
        <v>#DIV/0!</v>
      </c>
      <c r="AA79" s="904" t="e">
        <f>V79+W79+X79+Y79+Z79</f>
        <v>#DIV/0!</v>
      </c>
      <c r="AB79" s="528"/>
      <c r="AC79" s="544"/>
      <c r="AD79" s="540" t="s">
        <v>119</v>
      </c>
      <c r="AE79" s="910" t="e">
        <f>AE70/$AJ$70</f>
        <v>#DIV/0!</v>
      </c>
      <c r="AF79" s="911" t="e">
        <f>AF70/$AJ$70</f>
        <v>#DIV/0!</v>
      </c>
      <c r="AG79" s="911" t="e">
        <f>AG70/$AJ$70</f>
        <v>#DIV/0!</v>
      </c>
      <c r="AH79" s="911" t="e">
        <f>AH70/$AJ$70</f>
        <v>#DIV/0!</v>
      </c>
      <c r="AI79" s="912" t="e">
        <f>AI70/$AJ$70</f>
        <v>#DIV/0!</v>
      </c>
      <c r="AJ79" s="904" t="e">
        <f>AE79+AF79+AG79+AH79+AI79</f>
        <v>#DIV/0!</v>
      </c>
      <c r="AK79" s="545"/>
      <c r="AL79" s="566"/>
      <c r="AM79" s="555" t="s">
        <v>119</v>
      </c>
      <c r="AN79" s="910" t="e">
        <f>AN70/$AS$70</f>
        <v>#DIV/0!</v>
      </c>
      <c r="AO79" s="911" t="e">
        <f>AO70/$AS$70</f>
        <v>#DIV/0!</v>
      </c>
      <c r="AP79" s="911" t="e">
        <f>AP70/$AS$70</f>
        <v>#DIV/0!</v>
      </c>
      <c r="AQ79" s="911" t="e">
        <f>AQ70/$AS$70</f>
        <v>#DIV/0!</v>
      </c>
      <c r="AR79" s="912" t="e">
        <f>AR70/$AS$70</f>
        <v>#DIV/0!</v>
      </c>
      <c r="AS79" s="904" t="e">
        <f>AN79+AO79+AP79+AQ79+AR79</f>
        <v>#DIV/0!</v>
      </c>
      <c r="AT79" s="567"/>
      <c r="AU79" s="602"/>
      <c r="AV79" s="579" t="s">
        <v>119</v>
      </c>
      <c r="AW79" s="910" t="e">
        <f>AW70/$BB$70</f>
        <v>#DIV/0!</v>
      </c>
      <c r="AX79" s="911" t="e">
        <f>AX70/$BB$70</f>
        <v>#DIV/0!</v>
      </c>
      <c r="AY79" s="911" t="e">
        <f>AY70/$BB$70</f>
        <v>#DIV/0!</v>
      </c>
      <c r="AZ79" s="911" t="e">
        <f>AZ70/$BB$70</f>
        <v>#DIV/0!</v>
      </c>
      <c r="BA79" s="912" t="e">
        <f>BA70/$BB$70</f>
        <v>#DIV/0!</v>
      </c>
      <c r="BB79" s="904" t="e">
        <f>AW79+AX79+AY79+AZ79+BA79</f>
        <v>#DIV/0!</v>
      </c>
      <c r="BC79" s="603"/>
    </row>
    <row r="80" spans="2:55" s="66" customFormat="1" ht="32" customHeight="1">
      <c r="K80" s="507"/>
      <c r="L80" s="501" t="s">
        <v>120</v>
      </c>
      <c r="M80" s="910">
        <f>M71/$R$71</f>
        <v>0.8571428571428571</v>
      </c>
      <c r="N80" s="911">
        <f>N71/$R$71</f>
        <v>0</v>
      </c>
      <c r="O80" s="911">
        <f>O71/$R$71</f>
        <v>0.14285714285714285</v>
      </c>
      <c r="P80" s="911">
        <f>P71/$R$71</f>
        <v>0</v>
      </c>
      <c r="Q80" s="912">
        <f>Q71/$R$71</f>
        <v>0</v>
      </c>
      <c r="R80" s="904">
        <f>M80+N80+O80+P80+Q80</f>
        <v>1</v>
      </c>
      <c r="S80" s="508"/>
      <c r="T80" s="527"/>
      <c r="U80" s="517" t="s">
        <v>120</v>
      </c>
      <c r="V80" s="910" t="e">
        <f>V71/$AA$71</f>
        <v>#DIV/0!</v>
      </c>
      <c r="W80" s="911" t="e">
        <f>W71/$AA$71</f>
        <v>#DIV/0!</v>
      </c>
      <c r="X80" s="911" t="e">
        <f>X71/$AA$71</f>
        <v>#DIV/0!</v>
      </c>
      <c r="Y80" s="911" t="e">
        <f>Y71/$AA$71</f>
        <v>#DIV/0!</v>
      </c>
      <c r="Z80" s="912" t="e">
        <f>Z71/$AA$71</f>
        <v>#DIV/0!</v>
      </c>
      <c r="AA80" s="904" t="e">
        <f>V80+W80+X80+Y80+Z80</f>
        <v>#DIV/0!</v>
      </c>
      <c r="AB80" s="528"/>
      <c r="AC80" s="544"/>
      <c r="AD80" s="540" t="s">
        <v>120</v>
      </c>
      <c r="AE80" s="910" t="e">
        <f>AE71/$AJ$71</f>
        <v>#DIV/0!</v>
      </c>
      <c r="AF80" s="911" t="e">
        <f>AF71/$AJ$71</f>
        <v>#DIV/0!</v>
      </c>
      <c r="AG80" s="911" t="e">
        <f>AG71/$AJ$71</f>
        <v>#DIV/0!</v>
      </c>
      <c r="AH80" s="911" t="e">
        <f>AH71/$AJ$71</f>
        <v>#DIV/0!</v>
      </c>
      <c r="AI80" s="912" t="e">
        <f>AI71/$AJ$71</f>
        <v>#DIV/0!</v>
      </c>
      <c r="AJ80" s="904" t="e">
        <f>AE80+AF80+AG80+AH80+AI80</f>
        <v>#DIV/0!</v>
      </c>
      <c r="AK80" s="545"/>
      <c r="AL80" s="566"/>
      <c r="AM80" s="555" t="s">
        <v>120</v>
      </c>
      <c r="AN80" s="910" t="e">
        <f>AN71/$AS$71</f>
        <v>#DIV/0!</v>
      </c>
      <c r="AO80" s="911" t="e">
        <f>AO71/$AS$71</f>
        <v>#DIV/0!</v>
      </c>
      <c r="AP80" s="911" t="e">
        <f>AP71/$AS$71</f>
        <v>#DIV/0!</v>
      </c>
      <c r="AQ80" s="911" t="e">
        <f>AQ71/$AS$71</f>
        <v>#DIV/0!</v>
      </c>
      <c r="AR80" s="912" t="e">
        <f>AR71/$AS$71</f>
        <v>#DIV/0!</v>
      </c>
      <c r="AS80" s="904" t="e">
        <f>AN80+AO80+AP80+AQ80+AR80</f>
        <v>#DIV/0!</v>
      </c>
      <c r="AT80" s="567"/>
      <c r="AU80" s="602"/>
      <c r="AV80" s="579" t="s">
        <v>120</v>
      </c>
      <c r="AW80" s="910" t="e">
        <f>AW71/$BB$71</f>
        <v>#DIV/0!</v>
      </c>
      <c r="AX80" s="911" t="e">
        <f>AX71/$BB$71</f>
        <v>#DIV/0!</v>
      </c>
      <c r="AY80" s="911" t="e">
        <f>AY71/$BB$71</f>
        <v>#DIV/0!</v>
      </c>
      <c r="AZ80" s="911" t="e">
        <f>AZ71/$BB$71</f>
        <v>#DIV/0!</v>
      </c>
      <c r="BA80" s="912" t="e">
        <f>BA71/$BB$71</f>
        <v>#DIV/0!</v>
      </c>
      <c r="BB80" s="904" t="e">
        <f>AW80+AX80+AY80+AZ80+BA80</f>
        <v>#DIV/0!</v>
      </c>
      <c r="BC80" s="603"/>
    </row>
    <row r="81" spans="3:55" ht="37" customHeight="1">
      <c r="K81" s="409"/>
      <c r="L81" s="497" t="s">
        <v>121</v>
      </c>
      <c r="M81" s="900">
        <f>M79*$R$81</f>
        <v>350</v>
      </c>
      <c r="N81" s="901">
        <f>N79*$R$81</f>
        <v>175</v>
      </c>
      <c r="O81" s="901">
        <f>O79*$R$81</f>
        <v>175</v>
      </c>
      <c r="P81" s="901">
        <f>P79*$R$81</f>
        <v>0</v>
      </c>
      <c r="Q81" s="902">
        <f>Q79*$R$81</f>
        <v>0</v>
      </c>
      <c r="R81" s="903">
        <f>R119</f>
        <v>700</v>
      </c>
      <c r="S81" s="408"/>
      <c r="T81" s="525"/>
      <c r="U81" s="513" t="s">
        <v>121</v>
      </c>
      <c r="V81" s="900" t="e">
        <f>V79*$AA$81</f>
        <v>#DIV/0!</v>
      </c>
      <c r="W81" s="901" t="e">
        <f>W79*$AA$81</f>
        <v>#DIV/0!</v>
      </c>
      <c r="X81" s="901" t="e">
        <f>X79*$AA$81</f>
        <v>#DIV/0!</v>
      </c>
      <c r="Y81" s="901" t="e">
        <f>Y79*$AA$81</f>
        <v>#DIV/0!</v>
      </c>
      <c r="Z81" s="902" t="e">
        <f>Z79*$AA$81</f>
        <v>#DIV/0!</v>
      </c>
      <c r="AA81" s="903">
        <f>AA119</f>
        <v>1000</v>
      </c>
      <c r="AB81" s="526"/>
      <c r="AC81" s="470"/>
      <c r="AD81" s="536" t="s">
        <v>121</v>
      </c>
      <c r="AE81" s="900" t="e">
        <f>AE79*$AJ$81</f>
        <v>#DIV/0!</v>
      </c>
      <c r="AF81" s="901" t="e">
        <f>AF79*$AJ$81</f>
        <v>#DIV/0!</v>
      </c>
      <c r="AG81" s="901" t="e">
        <f>AG79*$AJ$81</f>
        <v>#DIV/0!</v>
      </c>
      <c r="AH81" s="901" t="e">
        <f>AH79*$AJ$81</f>
        <v>#DIV/0!</v>
      </c>
      <c r="AI81" s="902" t="e">
        <f>AI79*$AJ$81</f>
        <v>#DIV/0!</v>
      </c>
      <c r="AJ81" s="903">
        <f>AJ119</f>
        <v>0</v>
      </c>
      <c r="AK81" s="471"/>
      <c r="AL81" s="564"/>
      <c r="AM81" s="555" t="s">
        <v>121</v>
      </c>
      <c r="AN81" s="900" t="e">
        <f>AN79*$AS$81</f>
        <v>#DIV/0!</v>
      </c>
      <c r="AO81" s="901" t="e">
        <f>AO79*$AS$81</f>
        <v>#DIV/0!</v>
      </c>
      <c r="AP81" s="901" t="e">
        <f>AP79*$AS$81</f>
        <v>#DIV/0!</v>
      </c>
      <c r="AQ81" s="901" t="e">
        <f>AQ79*$AS$81</f>
        <v>#DIV/0!</v>
      </c>
      <c r="AR81" s="902" t="e">
        <f>AR79*$AS$81</f>
        <v>#DIV/0!</v>
      </c>
      <c r="AS81" s="903">
        <f>AS119</f>
        <v>0</v>
      </c>
      <c r="AT81" s="565"/>
      <c r="AU81" s="486"/>
      <c r="AV81" s="575" t="s">
        <v>121</v>
      </c>
      <c r="AW81" s="900" t="e">
        <f>AW79*$BB$81</f>
        <v>#DIV/0!</v>
      </c>
      <c r="AX81" s="901" t="e">
        <f>AX79*$BB$81</f>
        <v>#DIV/0!</v>
      </c>
      <c r="AY81" s="901" t="e">
        <f>AY79*$BB$81</f>
        <v>#DIV/0!</v>
      </c>
      <c r="AZ81" s="901" t="e">
        <f>AZ79*$BB$81</f>
        <v>#DIV/0!</v>
      </c>
      <c r="BA81" s="902" t="e">
        <f>BA79*$BB$81</f>
        <v>#DIV/0!</v>
      </c>
      <c r="BB81" s="903">
        <f>BB119</f>
        <v>0</v>
      </c>
      <c r="BC81" s="440"/>
    </row>
    <row r="82" spans="3:55" ht="37" customHeight="1">
      <c r="K82" s="409"/>
      <c r="L82" s="497" t="s">
        <v>33</v>
      </c>
      <c r="M82" s="900">
        <f>M79*$R$82</f>
        <v>0</v>
      </c>
      <c r="N82" s="901">
        <f>N79*$R$82</f>
        <v>0</v>
      </c>
      <c r="O82" s="901">
        <f>O79*$R$82</f>
        <v>0</v>
      </c>
      <c r="P82" s="901">
        <f>P79*$R$82</f>
        <v>0</v>
      </c>
      <c r="Q82" s="902">
        <f>Q79*$R$82</f>
        <v>0</v>
      </c>
      <c r="R82" s="903">
        <f>IF(N129=1,N128+N127,N127)</f>
        <v>0</v>
      </c>
      <c r="S82" s="408"/>
      <c r="T82" s="525"/>
      <c r="U82" s="513" t="s">
        <v>33</v>
      </c>
      <c r="V82" s="900" t="e">
        <f>V79*$AA$82</f>
        <v>#DIV/0!</v>
      </c>
      <c r="W82" s="901" t="e">
        <f>W79*$AA$82</f>
        <v>#DIV/0!</v>
      </c>
      <c r="X82" s="901" t="e">
        <f>X79*$AA$82</f>
        <v>#DIV/0!</v>
      </c>
      <c r="Y82" s="901" t="e">
        <f>Y79*$AA$82</f>
        <v>#DIV/0!</v>
      </c>
      <c r="Z82" s="902" t="e">
        <f>Z79*$AA$82</f>
        <v>#DIV/0!</v>
      </c>
      <c r="AA82" s="903">
        <f>IF(W129=1,W128+W127,W127)</f>
        <v>0</v>
      </c>
      <c r="AB82" s="526"/>
      <c r="AC82" s="470"/>
      <c r="AD82" s="536" t="s">
        <v>33</v>
      </c>
      <c r="AE82" s="900" t="e">
        <f>AE79*$AJ$82</f>
        <v>#DIV/0!</v>
      </c>
      <c r="AF82" s="901" t="e">
        <f>AF79*$AJ$82</f>
        <v>#DIV/0!</v>
      </c>
      <c r="AG82" s="901" t="e">
        <f>AG79*$AJ$82</f>
        <v>#DIV/0!</v>
      </c>
      <c r="AH82" s="901" t="e">
        <f>AH79*$AJ$82</f>
        <v>#DIV/0!</v>
      </c>
      <c r="AI82" s="902" t="e">
        <f>AI79*$AJ$82</f>
        <v>#DIV/0!</v>
      </c>
      <c r="AJ82" s="903">
        <f>IF(AF129=1,AF128+AF127,AF127)</f>
        <v>0</v>
      </c>
      <c r="AK82" s="471"/>
      <c r="AL82" s="564"/>
      <c r="AM82" s="555" t="s">
        <v>33</v>
      </c>
      <c r="AN82" s="900" t="e">
        <f>AN79*$AS$82</f>
        <v>#DIV/0!</v>
      </c>
      <c r="AO82" s="901" t="e">
        <f>AO79*$AS$82</f>
        <v>#DIV/0!</v>
      </c>
      <c r="AP82" s="901" t="e">
        <f>AP79*$AS$82</f>
        <v>#DIV/0!</v>
      </c>
      <c r="AQ82" s="901" t="e">
        <f>AQ79*$AS$82</f>
        <v>#DIV/0!</v>
      </c>
      <c r="AR82" s="902" t="e">
        <f>AR79*$AS$82</f>
        <v>#DIV/0!</v>
      </c>
      <c r="AS82" s="903">
        <f>IF(AO129=1,AO128+AO127,AO127)</f>
        <v>0</v>
      </c>
      <c r="AT82" s="565"/>
      <c r="AU82" s="486"/>
      <c r="AV82" s="575" t="s">
        <v>33</v>
      </c>
      <c r="AW82" s="900" t="e">
        <f>AW79*$BB$82</f>
        <v>#DIV/0!</v>
      </c>
      <c r="AX82" s="901" t="e">
        <f>AX79*$BB$82</f>
        <v>#DIV/0!</v>
      </c>
      <c r="AY82" s="901" t="e">
        <f>AY79*$BB$82</f>
        <v>#DIV/0!</v>
      </c>
      <c r="AZ82" s="901" t="e">
        <f>AZ79*$BB$82</f>
        <v>#DIV/0!</v>
      </c>
      <c r="BA82" s="902" t="e">
        <f>BA79*$BB$82</f>
        <v>#DIV/0!</v>
      </c>
      <c r="BB82" s="903">
        <f>IF(AX129=1,AX128+AX127,AX127)</f>
        <v>0</v>
      </c>
      <c r="BC82" s="440"/>
    </row>
    <row r="83" spans="3:55" ht="37" customHeight="1">
      <c r="K83" s="409"/>
      <c r="L83" s="497" t="s">
        <v>252</v>
      </c>
      <c r="M83" s="900">
        <f>M79*$R$83</f>
        <v>0</v>
      </c>
      <c r="N83" s="900">
        <f>N79*$R$83</f>
        <v>0</v>
      </c>
      <c r="O83" s="900">
        <f>O79*$R$83</f>
        <v>0</v>
      </c>
      <c r="P83" s="900">
        <f>P79*$R$83</f>
        <v>0</v>
      </c>
      <c r="Q83" s="900">
        <f>Q79*$R$83</f>
        <v>0</v>
      </c>
      <c r="R83" s="903">
        <f>Q125</f>
        <v>0</v>
      </c>
      <c r="S83" s="408"/>
      <c r="T83" s="525"/>
      <c r="U83" s="513" t="s">
        <v>252</v>
      </c>
      <c r="V83" s="914" t="e">
        <f>V79*$AA$83</f>
        <v>#DIV/0!</v>
      </c>
      <c r="W83" s="914" t="e">
        <f>W79*$AA$83</f>
        <v>#DIV/0!</v>
      </c>
      <c r="X83" s="914" t="e">
        <f>X79*$AA$83</f>
        <v>#DIV/0!</v>
      </c>
      <c r="Y83" s="914" t="e">
        <f>Y79*$AA$83</f>
        <v>#DIV/0!</v>
      </c>
      <c r="Z83" s="914" t="e">
        <f>Z79*$AA$83</f>
        <v>#DIV/0!</v>
      </c>
      <c r="AA83" s="903">
        <f>AA125</f>
        <v>0</v>
      </c>
      <c r="AB83" s="526"/>
      <c r="AC83" s="470"/>
      <c r="AD83" s="536" t="s">
        <v>252</v>
      </c>
      <c r="AE83" s="914" t="e">
        <f>AE79*$AJ$83</f>
        <v>#DIV/0!</v>
      </c>
      <c r="AF83" s="914" t="e">
        <f>AF79*$AJ$83</f>
        <v>#DIV/0!</v>
      </c>
      <c r="AG83" s="914" t="e">
        <f>AG79*$AJ$83</f>
        <v>#DIV/0!</v>
      </c>
      <c r="AH83" s="914" t="e">
        <f>AH79*$AJ$83</f>
        <v>#DIV/0!</v>
      </c>
      <c r="AI83" s="914" t="e">
        <f>AI79*$AJ$83</f>
        <v>#DIV/0!</v>
      </c>
      <c r="AJ83" s="903">
        <f>AJ125</f>
        <v>0</v>
      </c>
      <c r="AK83" s="471"/>
      <c r="AL83" s="564"/>
      <c r="AM83" s="559" t="s">
        <v>252</v>
      </c>
      <c r="AN83" s="914" t="e">
        <f>AN79*$AS$83</f>
        <v>#DIV/0!</v>
      </c>
      <c r="AO83" s="914" t="e">
        <f>AO79*$AS$83</f>
        <v>#DIV/0!</v>
      </c>
      <c r="AP83" s="914" t="e">
        <f>AP79*$AS$83</f>
        <v>#DIV/0!</v>
      </c>
      <c r="AQ83" s="914" t="e">
        <f>AQ79*$AS$83</f>
        <v>#DIV/0!</v>
      </c>
      <c r="AR83" s="914" t="e">
        <f>AR79*$AS$83</f>
        <v>#DIV/0!</v>
      </c>
      <c r="AS83" s="903">
        <f>AS125</f>
        <v>0</v>
      </c>
      <c r="AT83" s="565"/>
      <c r="AU83" s="486"/>
      <c r="AV83" s="575" t="s">
        <v>252</v>
      </c>
      <c r="AW83" s="914" t="e">
        <f>AW79*$BB$83</f>
        <v>#DIV/0!</v>
      </c>
      <c r="AX83" s="914" t="e">
        <f>AX79*$BB$83</f>
        <v>#DIV/0!</v>
      </c>
      <c r="AY83" s="914" t="e">
        <f>AY79*$BB$83</f>
        <v>#DIV/0!</v>
      </c>
      <c r="AZ83" s="914" t="e">
        <f>AZ79*$BB$83</f>
        <v>#DIV/0!</v>
      </c>
      <c r="BA83" s="914" t="e">
        <f>BA79*$BB$83</f>
        <v>#DIV/0!</v>
      </c>
      <c r="BB83" s="903">
        <f>BB125</f>
        <v>0</v>
      </c>
      <c r="BC83" s="440"/>
    </row>
    <row r="84" spans="3:55" ht="37" customHeight="1">
      <c r="C84" s="50" t="s">
        <v>169</v>
      </c>
      <c r="D84" s="1740" t="s">
        <v>170</v>
      </c>
      <c r="E84" s="1740"/>
      <c r="F84" s="1740"/>
      <c r="G84" s="1740"/>
      <c r="H84" s="1740"/>
      <c r="I84" s="1740"/>
      <c r="K84" s="409"/>
      <c r="L84" s="497" t="s">
        <v>253</v>
      </c>
      <c r="M84" s="900">
        <f>M79*$R$84</f>
        <v>0</v>
      </c>
      <c r="N84" s="900">
        <f>N79*$R$84</f>
        <v>0</v>
      </c>
      <c r="O84" s="900">
        <f>O79*$R$84</f>
        <v>0</v>
      </c>
      <c r="P84" s="900">
        <f>P79*$R$84</f>
        <v>0</v>
      </c>
      <c r="Q84" s="900">
        <f>Q79*$R$84</f>
        <v>0</v>
      </c>
      <c r="R84" s="903">
        <f>IF(N129=1,0,IF(N128&gt;R76,N128-R76,0))</f>
        <v>0</v>
      </c>
      <c r="S84" s="408"/>
      <c r="T84" s="525"/>
      <c r="U84" s="513" t="s">
        <v>253</v>
      </c>
      <c r="V84" s="914" t="e">
        <f>V79*$AA$84</f>
        <v>#DIV/0!</v>
      </c>
      <c r="W84" s="914" t="e">
        <f>W79*$AA$84</f>
        <v>#DIV/0!</v>
      </c>
      <c r="X84" s="914" t="e">
        <f>X79*$AA$84</f>
        <v>#DIV/0!</v>
      </c>
      <c r="Y84" s="914" t="e">
        <f>Y79*$AA$84</f>
        <v>#DIV/0!</v>
      </c>
      <c r="Z84" s="914" t="e">
        <f>Z79*$AA$84</f>
        <v>#DIV/0!</v>
      </c>
      <c r="AA84" s="903">
        <f>IF(W129=1,0,IF(W128&gt;AA76,W128-AA76,0))</f>
        <v>0</v>
      </c>
      <c r="AB84" s="526"/>
      <c r="AC84" s="470"/>
      <c r="AD84" s="536" t="s">
        <v>253</v>
      </c>
      <c r="AE84" s="914" t="e">
        <f>AE79*$AJ$84</f>
        <v>#DIV/0!</v>
      </c>
      <c r="AF84" s="914" t="e">
        <f>AF79*$AJ$84</f>
        <v>#DIV/0!</v>
      </c>
      <c r="AG84" s="914" t="e">
        <f>AG79*$AJ$84</f>
        <v>#DIV/0!</v>
      </c>
      <c r="AH84" s="914" t="e">
        <f>AH79*$AJ$84</f>
        <v>#DIV/0!</v>
      </c>
      <c r="AI84" s="914" t="e">
        <f>AI79*$AJ$84</f>
        <v>#DIV/0!</v>
      </c>
      <c r="AJ84" s="903">
        <f>IF(AF129=1,0,IF(AF128&gt;AJ76,AF128-AJ76,0))</f>
        <v>0</v>
      </c>
      <c r="AK84" s="471"/>
      <c r="AL84" s="564"/>
      <c r="AM84" s="559" t="s">
        <v>253</v>
      </c>
      <c r="AN84" s="914" t="e">
        <f>AN79*$AS$84</f>
        <v>#DIV/0!</v>
      </c>
      <c r="AO84" s="914" t="e">
        <f>AO79*$AS$84</f>
        <v>#DIV/0!</v>
      </c>
      <c r="AP84" s="914" t="e">
        <f>AP79*$AS$84</f>
        <v>#DIV/0!</v>
      </c>
      <c r="AQ84" s="914" t="e">
        <f>AQ79*$AS$84</f>
        <v>#DIV/0!</v>
      </c>
      <c r="AR84" s="914" t="e">
        <f>AR79*$AS$84</f>
        <v>#DIV/0!</v>
      </c>
      <c r="AS84" s="903">
        <f>IF(AO129=1,0,IF(AO128&gt;AS76,AO128-AS76,0))</f>
        <v>0</v>
      </c>
      <c r="AT84" s="565"/>
      <c r="AU84" s="486"/>
      <c r="AV84" s="575" t="s">
        <v>253</v>
      </c>
      <c r="AW84" s="914" t="e">
        <f>AW79*$BB$84</f>
        <v>#DIV/0!</v>
      </c>
      <c r="AX84" s="914" t="e">
        <f>AX79*$BB$84</f>
        <v>#DIV/0!</v>
      </c>
      <c r="AY84" s="914" t="e">
        <f>AY79*$BB$84</f>
        <v>#DIV/0!</v>
      </c>
      <c r="AZ84" s="914" t="e">
        <f>AZ79*$BB$84</f>
        <v>#DIV/0!</v>
      </c>
      <c r="BA84" s="914" t="e">
        <f>BA79*$BB$84</f>
        <v>#DIV/0!</v>
      </c>
      <c r="BB84" s="903">
        <f>IF(AX129=1,0,IF(AX128&gt;BB76,AX128-BB76,0))</f>
        <v>0</v>
      </c>
      <c r="BC84" s="440"/>
    </row>
    <row r="85" spans="3:55" ht="37" customHeight="1">
      <c r="D85" s="1740"/>
      <c r="E85" s="1740"/>
      <c r="F85" s="1740"/>
      <c r="G85" s="1740"/>
      <c r="H85" s="1740"/>
      <c r="I85" s="1740"/>
      <c r="K85" s="409"/>
      <c r="L85" s="497" t="s">
        <v>31</v>
      </c>
      <c r="M85" s="900">
        <f>(M81+M82+M83+M84)-IF(M77&lt;0,M70,M76)</f>
        <v>-150</v>
      </c>
      <c r="N85" s="900">
        <f>(N81+N82+N83+N84)-IF(N77&lt;0,N70,N76)</f>
        <v>175</v>
      </c>
      <c r="O85" s="900">
        <f>(O81+O82+O83+O84)-IF(O77&lt;0,O70,O76)</f>
        <v>75</v>
      </c>
      <c r="P85" s="900">
        <f>(P81+P82+P83+P84)-IF(P77&lt;0,P70,P76)</f>
        <v>0</v>
      </c>
      <c r="Q85" s="900">
        <f>(Q81+Q82+Q83+Q84)-IF(Q77&lt;0,Q70,Q76)</f>
        <v>0</v>
      </c>
      <c r="R85" s="903">
        <f>M85+N85+O85+P85+Q85</f>
        <v>100</v>
      </c>
      <c r="S85" s="408"/>
      <c r="T85" s="525"/>
      <c r="U85" s="513" t="s">
        <v>31</v>
      </c>
      <c r="V85" s="900" t="e">
        <f>(V81+V82+V83+V84)-IF(V77&lt;0,V70,V76)</f>
        <v>#DIV/0!</v>
      </c>
      <c r="W85" s="900" t="e">
        <f>(W81+W82+W83+W84)-IF(W77&lt;0,W70,W76)</f>
        <v>#DIV/0!</v>
      </c>
      <c r="X85" s="900" t="e">
        <f>(X81+X82+X83+X84)-IF(X77&lt;0,X70,X76)</f>
        <v>#DIV/0!</v>
      </c>
      <c r="Y85" s="900" t="e">
        <f>(Y81+Y82+Y83+Y84)-IF(Y77&lt;0,Y70,Y76)</f>
        <v>#DIV/0!</v>
      </c>
      <c r="Z85" s="900" t="e">
        <f>(Z81+Z82+Z83+Z84)-IF(Z77&lt;0,Z70,Z76)</f>
        <v>#DIV/0!</v>
      </c>
      <c r="AA85" s="903" t="e">
        <f>V85+W85+X85+Y85+Z85</f>
        <v>#DIV/0!</v>
      </c>
      <c r="AB85" s="526"/>
      <c r="AC85" s="470"/>
      <c r="AD85" s="536" t="s">
        <v>31</v>
      </c>
      <c r="AE85" s="900" t="e">
        <f>(AE81+AE82+AE83+AE84)-IF(AE77&lt;0,AE70,AE76)</f>
        <v>#DIV/0!</v>
      </c>
      <c r="AF85" s="900" t="e">
        <f>(AF81+AF82+AF83+AF84)-IF(AF77&lt;0,AF70,AF76)</f>
        <v>#DIV/0!</v>
      </c>
      <c r="AG85" s="900" t="e">
        <f>(AG81+AG82+AG83+AG84)-IF(AG77&lt;0,AG70,AG76)</f>
        <v>#DIV/0!</v>
      </c>
      <c r="AH85" s="900" t="e">
        <f>(AH81+AH82+AH83+AH84)-IF(AH77&lt;0,AH70,AH76)</f>
        <v>#DIV/0!</v>
      </c>
      <c r="AI85" s="900" t="e">
        <f>(AI81+AI82+AI83+AI84)-IF(AI77&lt;0,AI70,AI76)</f>
        <v>#DIV/0!</v>
      </c>
      <c r="AJ85" s="903" t="e">
        <f>AE85+AF85+AG85+AH85+AI85</f>
        <v>#DIV/0!</v>
      </c>
      <c r="AK85" s="471"/>
      <c r="AL85" s="564"/>
      <c r="AM85" s="559" t="s">
        <v>31</v>
      </c>
      <c r="AN85" s="900" t="e">
        <f>(AN81+AN82+AN83+AN84)-IF(AN77&lt;0,AN70,AN76)</f>
        <v>#DIV/0!</v>
      </c>
      <c r="AO85" s="900" t="e">
        <f>(AO81+AO82+AO83+AO84)-IF(AO77&lt;0,AO70,AO76)</f>
        <v>#DIV/0!</v>
      </c>
      <c r="AP85" s="900" t="e">
        <f>(AP81+AP82+AP83+AP84)-IF(AP77&lt;0,AP70,AP76)</f>
        <v>#DIV/0!</v>
      </c>
      <c r="AQ85" s="900" t="e">
        <f>(AQ81+AQ82+AQ83+AQ84)-IF(AQ77&lt;0,AQ70,AQ76)</f>
        <v>#DIV/0!</v>
      </c>
      <c r="AR85" s="900" t="e">
        <f>(AR81+AR82+AR83+AR84)-IF(AR77&lt;0,AR70,AR76)</f>
        <v>#DIV/0!</v>
      </c>
      <c r="AS85" s="903" t="e">
        <f>AN85+AO85+AP85+AQ85+AR85</f>
        <v>#DIV/0!</v>
      </c>
      <c r="AT85" s="565"/>
      <c r="AU85" s="486"/>
      <c r="AV85" s="575" t="s">
        <v>31</v>
      </c>
      <c r="AW85" s="900" t="e">
        <f>(AW81+AW82+AW83+AW84)-IF(AW77&lt;0,AW70,AW76)</f>
        <v>#DIV/0!</v>
      </c>
      <c r="AX85" s="900" t="e">
        <f>(AX81+AX82+AX83+AX84)-IF(AX77&lt;0,AX70,AX76)</f>
        <v>#DIV/0!</v>
      </c>
      <c r="AY85" s="900" t="e">
        <f>(AY81+AY82+AY83+AY84)-IF(AY77&lt;0,AY70,AY76)</f>
        <v>#DIV/0!</v>
      </c>
      <c r="AZ85" s="900" t="e">
        <f>(AZ81+AZ82+AZ83+AZ84)-IF(AZ77&lt;0,AZ70,AZ76)</f>
        <v>#DIV/0!</v>
      </c>
      <c r="BA85" s="900" t="e">
        <f>(BA81+BA82+BA83+BA84)-IF(BA77&lt;0,BA70,BA76)</f>
        <v>#DIV/0!</v>
      </c>
      <c r="BB85" s="903" t="e">
        <f>AW85+AX85+AY85+AZ85+BA85</f>
        <v>#DIV/0!</v>
      </c>
      <c r="BC85" s="440"/>
    </row>
    <row r="86" spans="3:55" ht="37" customHeight="1" thickBot="1">
      <c r="D86" s="51"/>
      <c r="F86" s="51"/>
      <c r="G86" s="51"/>
      <c r="H86" s="51"/>
      <c r="K86" s="409"/>
      <c r="L86" s="502" t="s">
        <v>34</v>
      </c>
      <c r="M86" s="913">
        <f>IF(M78&lt;0,0,(IF(M85&gt;M82+M83+M84,M82+M83+M84,IF(M85&lt;1,0,M85))))</f>
        <v>0</v>
      </c>
      <c r="N86" s="913">
        <f>IF(N78&lt;0,0,(IF(N85&gt;N82+N83+N84,N82+N83+N84,IF(N85&lt;1,0,N85))))</f>
        <v>0</v>
      </c>
      <c r="O86" s="913">
        <f>IF(O78&lt;0,0,(IF(O85&gt;O82+O83+O84,O82+O83+O84,IF(O85&lt;1,0,O85))))</f>
        <v>0</v>
      </c>
      <c r="P86" s="913">
        <f>IF(P78&lt;0,0,(IF(P85&gt;P82+P83+P84,P82+P83+P84,IF(P85&lt;1,0,P85))))</f>
        <v>0</v>
      </c>
      <c r="Q86" s="913">
        <f>IF(Q78&lt;0,0,(IF(Q85&gt;Q82+Q83+Q84,Q82+Q83+Q84,IF(Q85&lt;1,0,Q85))))</f>
        <v>0</v>
      </c>
      <c r="R86" s="905">
        <f>M86+N86+O86+P86+Q86</f>
        <v>0</v>
      </c>
      <c r="S86" s="408"/>
      <c r="T86" s="525"/>
      <c r="U86" s="518" t="s">
        <v>34</v>
      </c>
      <c r="V86" s="913" t="e">
        <f>IF(V78&lt;0,0,(IF(V85&gt;V82+V83+V84,V82+V83+V84,IF(V85&lt;1,0,V85))))</f>
        <v>#DIV/0!</v>
      </c>
      <c r="W86" s="913" t="e">
        <f>IF(W78&lt;0,0,(IF(W85&gt;W82+W83+W84,W82+W83+W84,IF(W85&lt;1,0,W85))))</f>
        <v>#DIV/0!</v>
      </c>
      <c r="X86" s="913" t="e">
        <f>IF(X78&lt;0,0,(IF(X85&gt;X82+X83+X84,X82+X83+X84,IF(X85&lt;1,0,X85))))</f>
        <v>#DIV/0!</v>
      </c>
      <c r="Y86" s="913" t="e">
        <f>IF(Y78&lt;0,0,(IF(Y85&gt;Y82+Y83+Y84,Y82+Y83+Y84,IF(Y85&lt;1,0,Y85))))</f>
        <v>#DIV/0!</v>
      </c>
      <c r="Z86" s="913" t="e">
        <f>IF(Z78&lt;0,0,(IF(Z85&gt;Z82+Z83+Z84,Z82+Z83+Z84,IF(Z85&lt;1,0,Z85))))</f>
        <v>#DIV/0!</v>
      </c>
      <c r="AA86" s="905" t="e">
        <f>V86+W86+X86+Y86+Z86</f>
        <v>#DIV/0!</v>
      </c>
      <c r="AB86" s="526"/>
      <c r="AC86" s="470"/>
      <c r="AD86" s="541" t="s">
        <v>34</v>
      </c>
      <c r="AE86" s="913" t="e">
        <f>IF(AE78&lt;0,0,(IF(AE85&gt;AE82+AE83+AE84,AE82+AE83+AE84,IF(AE85&lt;1,0,AE85))))</f>
        <v>#DIV/0!</v>
      </c>
      <c r="AF86" s="913" t="e">
        <f>IF(AF78&lt;0,0,(IF(AF85&gt;AF82+AF83+AF84,AF82+AF83+AF84,IF(AF85&lt;1,0,AF85))))</f>
        <v>#DIV/0!</v>
      </c>
      <c r="AG86" s="913" t="e">
        <f>IF(AG78&lt;0,0,(IF(AG85&gt;AG82+AG83+AG84,AG82+AG83+AG84,IF(AG85&lt;1,0,AG85))))</f>
        <v>#DIV/0!</v>
      </c>
      <c r="AH86" s="913" t="e">
        <f>IF(AH78&lt;0,0,(IF(AH85&gt;AH82+AH83+AH84,AH82+AH83+AH84,IF(AH85&lt;1,0,AH85))))</f>
        <v>#DIV/0!</v>
      </c>
      <c r="AI86" s="913" t="e">
        <f>IF(AI78&lt;0,0,(IF(AI85&gt;AI82+AI83+AI84,AI82+AI83+AI84,IF(AI85&lt;1,0,AI85))))</f>
        <v>#DIV/0!</v>
      </c>
      <c r="AJ86" s="905" t="e">
        <f>AE86+AF86+AG86+AH86+AI86</f>
        <v>#DIV/0!</v>
      </c>
      <c r="AK86" s="471"/>
      <c r="AL86" s="564"/>
      <c r="AM86" s="560" t="s">
        <v>34</v>
      </c>
      <c r="AN86" s="913" t="e">
        <f>IF(AN78&lt;0,0,(IF(AN85&gt;AN82+AN83+AN84,AN82+AN83+AN84,IF(AN85&lt;1,0,AN85))))</f>
        <v>#DIV/0!</v>
      </c>
      <c r="AO86" s="913" t="e">
        <f>IF(AO78&lt;0,0,(IF(AO85&gt;AO82+AO83+AO84,AO82+AO83+AO84,IF(AO85&lt;1,0,AO85))))</f>
        <v>#DIV/0!</v>
      </c>
      <c r="AP86" s="913" t="e">
        <f>IF(AP78&lt;0,0,(IF(AP85&gt;AP82+AP83+AP84,AP82+AP83+AP84,IF(AP85&lt;1,0,AP85))))</f>
        <v>#DIV/0!</v>
      </c>
      <c r="AQ86" s="913" t="e">
        <f>IF(AQ78&lt;0,0,(IF(AQ85&gt;AQ82+AQ83+AQ84,AQ82+AQ83+AQ84,IF(AQ85&lt;1,0,AQ85))))</f>
        <v>#DIV/0!</v>
      </c>
      <c r="AR86" s="913" t="e">
        <f>IF(AR78&lt;0,0,(IF(AR85&gt;AR82+AR83+AR84,AR82+AR83+AR84,IF(AR85&lt;1,0,AR85))))</f>
        <v>#DIV/0!</v>
      </c>
      <c r="AS86" s="905" t="e">
        <f>AN86+AO86+AP86+AQ86+AR86</f>
        <v>#DIV/0!</v>
      </c>
      <c r="AT86" s="565"/>
      <c r="AU86" s="486"/>
      <c r="AV86" s="580" t="s">
        <v>34</v>
      </c>
      <c r="AW86" s="913" t="e">
        <f>IF(AW78&lt;0,0,(IF(AW85&gt;AW82+AW83+AW84,AW82+AW83+AW84,IF(AW85&lt;1,0,AW85))))</f>
        <v>#DIV/0!</v>
      </c>
      <c r="AX86" s="913" t="e">
        <f>IF(AX78&lt;0,0,(IF(AX85&gt;AX82+AX83+AX84,AX82+AX83+AX84,IF(AX85&lt;1,0,AX85))))</f>
        <v>#DIV/0!</v>
      </c>
      <c r="AY86" s="913" t="e">
        <f>IF(AY78&lt;0,0,(IF(AY85&gt;AY82+AY83+AY84,AY82+AY83+AY84,IF(AY85&lt;1,0,AY85))))</f>
        <v>#DIV/0!</v>
      </c>
      <c r="AZ86" s="913" t="e">
        <f>IF(AZ78&lt;0,0,(IF(AZ85&gt;AZ82+AZ83+AZ84,AZ82+AZ83+AZ84,IF(AZ85&lt;1,0,AZ85))))</f>
        <v>#DIV/0!</v>
      </c>
      <c r="BA86" s="913" t="e">
        <f>IF(BA78&lt;0,0,(IF(BA85&gt;BA82+BA83+BA84,BA82+BA83+BA84,IF(BA85&lt;1,0,BA85))))</f>
        <v>#DIV/0!</v>
      </c>
      <c r="BB86" s="908" t="e">
        <f>AW86+AX86+AY86+AZ86+BA86</f>
        <v>#DIV/0!</v>
      </c>
      <c r="BC86" s="440"/>
    </row>
    <row r="87" spans="3:55" s="61" customFormat="1" ht="32" customHeight="1" thickBot="1">
      <c r="K87" s="409"/>
      <c r="L87" s="503"/>
      <c r="M87" s="504"/>
      <c r="N87" s="504"/>
      <c r="O87" s="504"/>
      <c r="P87" s="504"/>
      <c r="Q87" s="504"/>
      <c r="R87" s="504"/>
      <c r="S87" s="408"/>
      <c r="T87" s="525"/>
      <c r="U87" s="519"/>
      <c r="V87" s="520"/>
      <c r="W87" s="520"/>
      <c r="X87" s="520"/>
      <c r="Y87" s="520"/>
      <c r="Z87" s="520"/>
      <c r="AA87" s="520"/>
      <c r="AB87" s="526"/>
      <c r="AC87" s="470"/>
      <c r="AD87" s="542"/>
      <c r="AE87" s="543"/>
      <c r="AF87" s="543"/>
      <c r="AG87" s="543"/>
      <c r="AH87" s="543"/>
      <c r="AI87" s="543"/>
      <c r="AJ87" s="543"/>
      <c r="AK87" s="471"/>
      <c r="AL87" s="564"/>
      <c r="AM87" s="561"/>
      <c r="AN87" s="562"/>
      <c r="AO87" s="562"/>
      <c r="AP87" s="562"/>
      <c r="AQ87" s="562"/>
      <c r="AR87" s="562"/>
      <c r="AS87" s="562"/>
      <c r="AT87" s="565"/>
      <c r="AU87" s="486"/>
      <c r="AV87" s="581"/>
      <c r="AW87" s="582"/>
      <c r="AX87" s="582"/>
      <c r="AY87" s="582"/>
      <c r="AZ87" s="582"/>
      <c r="BA87" s="582"/>
      <c r="BB87" s="582"/>
      <c r="BC87" s="440"/>
    </row>
    <row r="88" spans="3:55" s="61" customFormat="1" ht="42" customHeight="1">
      <c r="K88" s="409"/>
      <c r="L88" s="1742" t="s">
        <v>90</v>
      </c>
      <c r="M88" s="1743"/>
      <c r="N88" s="1854"/>
      <c r="O88" s="1855"/>
      <c r="P88" s="504"/>
      <c r="Q88" s="504"/>
      <c r="R88" s="504"/>
      <c r="S88" s="408"/>
      <c r="T88" s="525"/>
      <c r="U88" s="1926" t="s">
        <v>90</v>
      </c>
      <c r="V88" s="1927"/>
      <c r="W88" s="1928">
        <v>1000</v>
      </c>
      <c r="X88" s="1929"/>
      <c r="Y88" s="520"/>
      <c r="Z88" s="520"/>
      <c r="AA88" s="520"/>
      <c r="AB88" s="526"/>
      <c r="AC88" s="470"/>
      <c r="AD88" s="1839" t="s">
        <v>90</v>
      </c>
      <c r="AE88" s="1840"/>
      <c r="AF88" s="1837"/>
      <c r="AG88" s="1838"/>
      <c r="AH88" s="543"/>
      <c r="AI88" s="543"/>
      <c r="AJ88" s="543"/>
      <c r="AK88" s="471"/>
      <c r="AL88" s="564"/>
      <c r="AM88" s="1908" t="s">
        <v>90</v>
      </c>
      <c r="AN88" s="1909"/>
      <c r="AO88" s="1920"/>
      <c r="AP88" s="1921"/>
      <c r="AQ88" s="562"/>
      <c r="AR88" s="562"/>
      <c r="AS88" s="562"/>
      <c r="AT88" s="565"/>
      <c r="AU88" s="486"/>
      <c r="AV88" s="1922" t="s">
        <v>90</v>
      </c>
      <c r="AW88" s="1923"/>
      <c r="AX88" s="1900"/>
      <c r="AY88" s="1901"/>
      <c r="AZ88" s="582"/>
      <c r="BA88" s="582"/>
      <c r="BB88" s="582"/>
      <c r="BC88" s="440"/>
    </row>
    <row r="89" spans="3:55" s="61" customFormat="1" ht="42" customHeight="1">
      <c r="C89" s="199" t="s">
        <v>158</v>
      </c>
      <c r="D89" s="1741" t="s">
        <v>159</v>
      </c>
      <c r="E89" s="1741"/>
      <c r="F89" s="1741"/>
      <c r="G89" s="1741"/>
      <c r="H89" s="1741"/>
      <c r="I89" s="1741"/>
      <c r="K89" s="409"/>
      <c r="L89" s="1744" t="s">
        <v>153</v>
      </c>
      <c r="M89" s="1745"/>
      <c r="N89" s="1856"/>
      <c r="O89" s="1857"/>
      <c r="P89" s="504"/>
      <c r="Q89" s="504"/>
      <c r="R89" s="504"/>
      <c r="S89" s="408"/>
      <c r="T89" s="525"/>
      <c r="U89" s="1930" t="s">
        <v>153</v>
      </c>
      <c r="V89" s="1931"/>
      <c r="W89" s="1932"/>
      <c r="X89" s="1933"/>
      <c r="Y89" s="520"/>
      <c r="Z89" s="520"/>
      <c r="AA89" s="520"/>
      <c r="AB89" s="526"/>
      <c r="AC89" s="470"/>
      <c r="AD89" s="1835" t="s">
        <v>153</v>
      </c>
      <c r="AE89" s="1836"/>
      <c r="AF89" s="1849"/>
      <c r="AG89" s="1850"/>
      <c r="AH89" s="543"/>
      <c r="AI89" s="543"/>
      <c r="AJ89" s="543"/>
      <c r="AK89" s="471"/>
      <c r="AL89" s="564"/>
      <c r="AM89" s="1918" t="s">
        <v>153</v>
      </c>
      <c r="AN89" s="1919"/>
      <c r="AO89" s="1916"/>
      <c r="AP89" s="1917"/>
      <c r="AQ89" s="562"/>
      <c r="AR89" s="562"/>
      <c r="AS89" s="562"/>
      <c r="AT89" s="565"/>
      <c r="AU89" s="486"/>
      <c r="AV89" s="1898" t="s">
        <v>153</v>
      </c>
      <c r="AW89" s="1899"/>
      <c r="AX89" s="1896"/>
      <c r="AY89" s="1897"/>
      <c r="AZ89" s="582"/>
      <c r="BA89" s="582"/>
      <c r="BB89" s="582"/>
      <c r="BC89" s="440"/>
    </row>
    <row r="90" spans="3:55" s="61" customFormat="1" ht="39" customHeight="1">
      <c r="D90" s="52"/>
      <c r="E90" s="200"/>
      <c r="F90" s="200"/>
      <c r="G90" s="200"/>
      <c r="H90" s="200"/>
      <c r="I90" s="200"/>
      <c r="K90" s="409"/>
      <c r="L90" s="1746" t="s">
        <v>152</v>
      </c>
      <c r="M90" s="1747"/>
      <c r="N90" s="1845">
        <f>IF(N89=1,R119-R70,0)</f>
        <v>0</v>
      </c>
      <c r="O90" s="1846"/>
      <c r="P90" s="504"/>
      <c r="Q90" s="504"/>
      <c r="R90" s="504"/>
      <c r="S90" s="408"/>
      <c r="T90" s="525"/>
      <c r="U90" s="1934" t="s">
        <v>152</v>
      </c>
      <c r="V90" s="1935"/>
      <c r="W90" s="1936">
        <f>IF(W89=1,AA119-AA70,0)</f>
        <v>0</v>
      </c>
      <c r="X90" s="1937"/>
      <c r="Y90" s="520"/>
      <c r="Z90" s="520"/>
      <c r="AA90" s="520"/>
      <c r="AB90" s="526"/>
      <c r="AC90" s="470"/>
      <c r="AD90" s="1847" t="s">
        <v>152</v>
      </c>
      <c r="AE90" s="1848"/>
      <c r="AF90" s="1845">
        <f>IF(AF89=1,AJ119-AJ70,0)</f>
        <v>0</v>
      </c>
      <c r="AG90" s="1846"/>
      <c r="AH90" s="543"/>
      <c r="AI90" s="543"/>
      <c r="AJ90" s="543"/>
      <c r="AK90" s="471"/>
      <c r="AL90" s="564"/>
      <c r="AM90" s="1914" t="s">
        <v>152</v>
      </c>
      <c r="AN90" s="1915"/>
      <c r="AO90" s="1845">
        <f>IF(AO89=1,AS119-AS70,0)</f>
        <v>0</v>
      </c>
      <c r="AP90" s="1846"/>
      <c r="AQ90" s="562"/>
      <c r="AR90" s="562"/>
      <c r="AS90" s="562"/>
      <c r="AT90" s="565"/>
      <c r="AU90" s="486"/>
      <c r="AV90" s="1894" t="s">
        <v>152</v>
      </c>
      <c r="AW90" s="1895"/>
      <c r="AX90" s="1845">
        <f>IF(AX89=1,BB119-BB70,0)</f>
        <v>0</v>
      </c>
      <c r="AY90" s="1846"/>
      <c r="AZ90" s="582"/>
      <c r="BA90" s="582"/>
      <c r="BB90" s="582"/>
      <c r="BC90" s="440"/>
    </row>
    <row r="91" spans="3:55" ht="45" customHeight="1" thickBot="1">
      <c r="I91" s="93"/>
      <c r="K91" s="409"/>
      <c r="L91" s="1993" t="s">
        <v>22</v>
      </c>
      <c r="M91" s="1994"/>
      <c r="N91" s="1924"/>
      <c r="O91" s="1925"/>
      <c r="P91" s="275"/>
      <c r="Q91" s="275"/>
      <c r="R91" s="275"/>
      <c r="S91" s="408"/>
      <c r="T91" s="525"/>
      <c r="U91" s="1938" t="s">
        <v>22</v>
      </c>
      <c r="V91" s="1939"/>
      <c r="W91" s="1940"/>
      <c r="X91" s="1941"/>
      <c r="Y91" s="300"/>
      <c r="Z91" s="300"/>
      <c r="AA91" s="300"/>
      <c r="AB91" s="526"/>
      <c r="AC91" s="470"/>
      <c r="AD91" s="1843" t="s">
        <v>22</v>
      </c>
      <c r="AE91" s="1844"/>
      <c r="AF91" s="1841"/>
      <c r="AG91" s="1842"/>
      <c r="AH91" s="322"/>
      <c r="AI91" s="322"/>
      <c r="AJ91" s="322"/>
      <c r="AK91" s="471"/>
      <c r="AL91" s="564"/>
      <c r="AM91" s="1912" t="s">
        <v>22</v>
      </c>
      <c r="AN91" s="1913"/>
      <c r="AO91" s="1910"/>
      <c r="AP91" s="1911"/>
      <c r="AQ91" s="348"/>
      <c r="AR91" s="348"/>
      <c r="AS91" s="348"/>
      <c r="AT91" s="565"/>
      <c r="AU91" s="486"/>
      <c r="AV91" s="1892" t="s">
        <v>22</v>
      </c>
      <c r="AW91" s="1893"/>
      <c r="AX91" s="1890"/>
      <c r="AY91" s="1891"/>
      <c r="AZ91" s="371"/>
      <c r="BA91" s="371"/>
      <c r="BB91" s="371"/>
      <c r="BC91" s="440"/>
    </row>
    <row r="92" spans="3:55" ht="71" customHeight="1" thickBot="1">
      <c r="I92" s="51"/>
      <c r="K92" s="424"/>
      <c r="L92" s="425"/>
      <c r="M92" s="425"/>
      <c r="N92" s="425"/>
      <c r="O92" s="425"/>
      <c r="P92" s="425"/>
      <c r="Q92" s="425"/>
      <c r="R92" s="425"/>
      <c r="S92" s="426"/>
      <c r="T92" s="529"/>
      <c r="U92" s="549"/>
      <c r="V92" s="549"/>
      <c r="W92" s="462"/>
      <c r="X92" s="530"/>
      <c r="Y92" s="462"/>
      <c r="Z92" s="462"/>
      <c r="AA92" s="462"/>
      <c r="AB92" s="531"/>
      <c r="AC92" s="483"/>
      <c r="AD92" s="550"/>
      <c r="AE92" s="550"/>
      <c r="AF92" s="463"/>
      <c r="AG92" s="463"/>
      <c r="AH92" s="463"/>
      <c r="AI92" s="463"/>
      <c r="AJ92" s="463"/>
      <c r="AK92" s="484"/>
      <c r="AL92" s="568"/>
      <c r="AM92" s="569"/>
      <c r="AN92" s="569"/>
      <c r="AO92" s="465"/>
      <c r="AP92" s="465"/>
      <c r="AQ92" s="465"/>
      <c r="AR92" s="465"/>
      <c r="AS92" s="465"/>
      <c r="AT92" s="570"/>
      <c r="AU92" s="492"/>
      <c r="AV92" s="604"/>
      <c r="AW92" s="604"/>
      <c r="AX92" s="604"/>
      <c r="AY92" s="604"/>
      <c r="AZ92" s="466"/>
      <c r="BA92" s="466"/>
      <c r="BB92" s="466"/>
      <c r="BC92" s="467"/>
    </row>
    <row r="93" spans="3:55" ht="32" customHeight="1">
      <c r="F93" s="51"/>
      <c r="G93" s="51"/>
      <c r="H93" s="51"/>
      <c r="I93" s="93"/>
      <c r="T93" s="1860"/>
      <c r="U93" s="1860"/>
      <c r="V93" s="70"/>
      <c r="W93" s="70"/>
      <c r="X93" s="70"/>
      <c r="Y93" s="70"/>
      <c r="Z93" s="70"/>
      <c r="AA93" s="70"/>
      <c r="AB93" s="89"/>
      <c r="AC93" s="1860"/>
      <c r="AD93" s="1860"/>
      <c r="AE93" s="70"/>
      <c r="AF93" s="70"/>
      <c r="AG93" s="70"/>
      <c r="AH93" s="70"/>
      <c r="AI93" s="70"/>
      <c r="AJ93" s="70"/>
      <c r="AK93" s="89"/>
      <c r="AL93" s="1860"/>
      <c r="AM93" s="1860"/>
      <c r="AN93" s="70"/>
      <c r="AO93" s="70"/>
      <c r="AU93" s="1861"/>
      <c r="AV93" s="1861"/>
      <c r="AW93" s="1861"/>
      <c r="AX93" s="1861"/>
    </row>
    <row r="94" spans="3:55" ht="32" hidden="1" customHeight="1" thickBot="1">
      <c r="E94" s="51"/>
      <c r="F94" s="51"/>
      <c r="G94" s="51"/>
      <c r="H94" s="51"/>
      <c r="I94" s="51"/>
      <c r="K94" s="1874" t="s">
        <v>116</v>
      </c>
      <c r="L94" s="1875"/>
      <c r="M94" s="1858">
        <f>N127</f>
        <v>0</v>
      </c>
      <c r="N94" s="1859"/>
      <c r="T94" s="1831" t="s">
        <v>116</v>
      </c>
      <c r="U94" s="1832"/>
      <c r="V94" s="1833">
        <f>W127</f>
        <v>0</v>
      </c>
      <c r="W94" s="1834"/>
      <c r="AC94" s="1831" t="s">
        <v>116</v>
      </c>
      <c r="AD94" s="1832"/>
      <c r="AE94" s="1833">
        <f>AF127</f>
        <v>0</v>
      </c>
      <c r="AF94" s="1834"/>
      <c r="AL94" s="1831" t="s">
        <v>116</v>
      </c>
      <c r="AM94" s="1832"/>
      <c r="AN94" s="1833">
        <f>AO127</f>
        <v>0</v>
      </c>
      <c r="AO94" s="1834"/>
      <c r="AU94" s="1831" t="s">
        <v>116</v>
      </c>
      <c r="AV94" s="1832"/>
      <c r="AW94" s="1833">
        <f>AX127</f>
        <v>0</v>
      </c>
      <c r="AX94" s="1834"/>
    </row>
    <row r="95" spans="3:55" ht="34" customHeight="1">
      <c r="E95" s="51"/>
      <c r="F95" s="51"/>
      <c r="G95" s="51"/>
      <c r="H95" s="51"/>
      <c r="I95" s="51"/>
      <c r="N95" s="83"/>
      <c r="W95" s="83"/>
      <c r="AF95" s="83"/>
      <c r="AO95" s="83"/>
      <c r="AX95" s="79"/>
    </row>
    <row r="96" spans="3:55" ht="32" hidden="1" customHeight="1">
      <c r="E96" s="157"/>
      <c r="F96" s="157"/>
      <c r="G96" s="157"/>
      <c r="H96" s="157"/>
      <c r="I96" s="157"/>
      <c r="N96" s="83"/>
      <c r="W96" s="83"/>
      <c r="AF96" s="83"/>
      <c r="AO96" s="83"/>
      <c r="AX96" s="79"/>
    </row>
    <row r="97" spans="2:55" ht="32" hidden="1" customHeight="1">
      <c r="E97" s="157"/>
      <c r="F97" s="157"/>
      <c r="G97" s="157"/>
      <c r="H97" s="157"/>
      <c r="I97" s="157"/>
      <c r="N97" s="83"/>
      <c r="W97" s="83"/>
      <c r="AF97" s="83"/>
      <c r="AO97" s="83"/>
      <c r="AX97" s="79"/>
    </row>
    <row r="98" spans="2:55" s="61" customFormat="1" ht="32" hidden="1" customHeight="1" thickBot="1">
      <c r="K98" s="62"/>
      <c r="L98" s="63"/>
      <c r="M98" s="63"/>
      <c r="N98" s="63"/>
      <c r="O98" s="63"/>
      <c r="P98" s="63"/>
      <c r="Q98" s="63"/>
      <c r="T98" s="62"/>
      <c r="U98" s="63"/>
      <c r="V98" s="63"/>
      <c r="W98" s="63"/>
      <c r="X98" s="63"/>
      <c r="Y98" s="63"/>
      <c r="Z98" s="63"/>
      <c r="AC98" s="62"/>
      <c r="AD98" s="63"/>
      <c r="AE98" s="63"/>
      <c r="AF98" s="63"/>
      <c r="AG98" s="63"/>
      <c r="AH98" s="63"/>
      <c r="AI98" s="63"/>
      <c r="AL98" s="65"/>
      <c r="AM98" s="63"/>
      <c r="AN98" s="63"/>
      <c r="AO98" s="63"/>
      <c r="AP98" s="63"/>
      <c r="AQ98" s="63"/>
      <c r="AR98" s="63"/>
      <c r="AU98" s="62"/>
      <c r="AV98" s="63"/>
      <c r="AW98" s="63"/>
      <c r="AX98" s="63"/>
      <c r="AY98" s="63"/>
      <c r="AZ98" s="63"/>
      <c r="BA98" s="63"/>
    </row>
    <row r="99" spans="2:55" s="61" customFormat="1" ht="32" hidden="1" customHeight="1" thickBot="1">
      <c r="K99" s="1761" t="s">
        <v>86</v>
      </c>
      <c r="L99" s="1762"/>
      <c r="M99" s="1759">
        <f>IF(OR(M77&lt;0,N77&lt;0,O77&lt;0,P77&lt;0,Q77&lt;0),(IF(OR(N77&gt;0,O77&gt;0,P77&gt;0,Q77&gt;0,M77&gt;0),IF(N77&gt;0,N77,0)+IF(O77&gt;0,O77,0)+IF(P77&gt;0,P77,0)+IF(Q77&gt;0,Q77,0)+IF(M77&gt;0,M77,0))))</f>
        <v>400</v>
      </c>
      <c r="N99" s="1760"/>
      <c r="O99" s="63"/>
      <c r="P99" s="63"/>
      <c r="Q99" s="63"/>
      <c r="T99" s="1761" t="s">
        <v>86</v>
      </c>
      <c r="U99" s="1762"/>
      <c r="V99" s="1759" t="b">
        <f>IF(OR(V77&lt;0,W77&lt;0,X77&lt;0,Y77&lt;0,Z77&lt;0),(IF(OR(W77&gt;0,X77&gt;0,Y77&gt;0,Z77&gt;0,V77&gt;0),IF(W77&gt;0,W77,0)+IF(X77&gt;0,X77,0)+IF(Y77&gt;0,Y77,0)+IF(Z77&gt;0,Z77,0)+IF(V77&gt;0,V77,0))))</f>
        <v>0</v>
      </c>
      <c r="W99" s="1760"/>
      <c r="X99" s="63"/>
      <c r="Y99" s="63"/>
      <c r="Z99" s="63"/>
      <c r="AC99" s="1761" t="s">
        <v>86</v>
      </c>
      <c r="AD99" s="1762"/>
      <c r="AE99" s="1759" t="b">
        <f>IF(OR(AE77&lt;0,AF77&lt;0,AG77&lt;0,AH77&lt;0,AI77&lt;0),(IF(OR(AF77&gt;0,AG77&gt;0,AH77&gt;0,AI77&gt;0,AE77&gt;0),IF(AF77&gt;0,AF77,0)+IF(AG77&gt;0,AG77,0)+IF(AH77&gt;0,AH77,0)+IF(AI77&gt;0,AI77,0)+IF(AE77&gt;0,AE77,0))))</f>
        <v>0</v>
      </c>
      <c r="AF99" s="1760"/>
      <c r="AG99" s="63"/>
      <c r="AH99" s="63"/>
      <c r="AI99" s="64"/>
      <c r="AL99" s="1761" t="s">
        <v>86</v>
      </c>
      <c r="AM99" s="1762"/>
      <c r="AN99" s="1759" t="b">
        <f>IF(OR(AN77&lt;0,AO77&lt;0,AP77&lt;0,AQ77&lt;0,AR77&lt;0),(IF(OR(AO77&gt;0,AP77&gt;0,AQ77&gt;0,AR77&gt;0,AN77&gt;0),IF(AO77&gt;0,AO77,0)+IF(AP77&gt;0,AP77,0)+IF(AQ77&gt;0,AQ77,0)+IF(AR77&gt;0,AR77,0)+IF(AN77&gt;0,AN77,0))))</f>
        <v>0</v>
      </c>
      <c r="AO99" s="1760"/>
      <c r="AP99" s="63"/>
      <c r="AQ99" s="63"/>
      <c r="AR99" s="63"/>
      <c r="AU99" s="1761" t="s">
        <v>86</v>
      </c>
      <c r="AV99" s="1762"/>
      <c r="AW99" s="1759" t="b">
        <f>IF(OR(AW77&lt;0,AX77&lt;0,AY77&lt;0,AZ77&lt;0,BA77&lt;0),(IF(OR(AX77&gt;0,AY77&gt;0,AZ77&gt;0,BA77&gt;0,AW77&gt;0),IF(AX77&gt;0,AX77,0)+IF(AY77&gt;0,AY77,0)+IF(AZ77&gt;0,AZ77,0)+IF(BA77&gt;0,BA77,0)+IF(AW77&gt;0,AW77,0))))</f>
        <v>0</v>
      </c>
      <c r="AX99" s="1760"/>
      <c r="AY99" s="63"/>
      <c r="AZ99" s="63"/>
      <c r="BA99" s="63"/>
    </row>
    <row r="100" spans="2:55" s="61" customFormat="1" ht="32" hidden="1" customHeight="1">
      <c r="K100" s="65"/>
      <c r="L100" s="65"/>
      <c r="M100" s="179"/>
      <c r="N100" s="179"/>
      <c r="O100" s="63"/>
      <c r="P100" s="63"/>
      <c r="Q100" s="63"/>
      <c r="T100" s="65"/>
      <c r="U100" s="65"/>
      <c r="V100" s="179"/>
      <c r="W100" s="179"/>
      <c r="X100" s="63"/>
      <c r="Y100" s="63"/>
      <c r="Z100" s="63"/>
      <c r="AC100" s="65"/>
      <c r="AD100" s="65"/>
      <c r="AE100" s="179"/>
      <c r="AF100" s="179"/>
      <c r="AG100" s="63"/>
      <c r="AH100" s="63"/>
      <c r="AI100" s="64"/>
      <c r="AL100" s="65"/>
      <c r="AM100" s="65"/>
      <c r="AN100" s="179"/>
      <c r="AO100" s="179"/>
      <c r="AP100" s="63"/>
      <c r="AQ100" s="63"/>
      <c r="AR100" s="63"/>
      <c r="AU100" s="65"/>
      <c r="AV100" s="65"/>
      <c r="AW100" s="179"/>
      <c r="AX100" s="179"/>
      <c r="AY100" s="63"/>
      <c r="AZ100" s="63"/>
      <c r="BA100" s="63"/>
    </row>
    <row r="101" spans="2:55" s="61" customFormat="1" ht="37" hidden="1" customHeight="1">
      <c r="B101" s="52"/>
      <c r="C101" s="52"/>
      <c r="F101" s="52"/>
      <c r="G101" s="52"/>
      <c r="K101" s="65"/>
      <c r="L101" s="65"/>
      <c r="M101" s="183"/>
      <c r="N101" s="183"/>
      <c r="O101" s="63"/>
      <c r="P101" s="63"/>
      <c r="Q101" s="63"/>
      <c r="T101" s="65"/>
      <c r="U101" s="65"/>
      <c r="V101" s="183"/>
      <c r="W101" s="183"/>
      <c r="X101" s="63"/>
      <c r="Y101" s="63"/>
      <c r="Z101" s="63"/>
      <c r="AC101" s="65"/>
      <c r="AD101" s="65"/>
      <c r="AE101" s="183"/>
      <c r="AF101" s="183"/>
      <c r="AG101" s="63"/>
      <c r="AH101" s="63"/>
      <c r="AI101" s="64"/>
      <c r="AL101" s="65"/>
      <c r="AM101" s="65"/>
      <c r="AN101" s="183"/>
      <c r="AO101" s="183"/>
      <c r="AP101" s="63"/>
      <c r="AQ101" s="63"/>
      <c r="AR101" s="63"/>
      <c r="AU101" s="65"/>
      <c r="AV101" s="65"/>
      <c r="AW101" s="183"/>
      <c r="AX101" s="183"/>
      <c r="AY101" s="63"/>
      <c r="AZ101" s="63"/>
      <c r="BA101" s="63"/>
    </row>
    <row r="102" spans="2:55" s="269" customFormat="1" ht="37" customHeight="1">
      <c r="B102" s="268"/>
      <c r="C102" s="268"/>
      <c r="F102" s="268"/>
      <c r="G102" s="268"/>
      <c r="K102" s="270"/>
      <c r="L102" s="270"/>
      <c r="M102" s="271"/>
      <c r="N102" s="271"/>
      <c r="O102" s="272"/>
      <c r="P102" s="272"/>
      <c r="Q102" s="272"/>
      <c r="T102" s="270"/>
      <c r="U102" s="270"/>
      <c r="V102" s="271"/>
      <c r="W102" s="271"/>
      <c r="X102" s="272"/>
      <c r="Y102" s="272"/>
      <c r="Z102" s="272"/>
      <c r="AC102" s="270"/>
      <c r="AD102" s="270"/>
      <c r="AE102" s="271"/>
      <c r="AF102" s="271"/>
      <c r="AG102" s="272"/>
      <c r="AH102" s="272"/>
      <c r="AI102" s="273"/>
      <c r="AL102" s="270"/>
      <c r="AM102" s="270"/>
      <c r="AN102" s="271"/>
      <c r="AO102" s="271"/>
      <c r="AP102" s="272"/>
      <c r="AQ102" s="272"/>
      <c r="AR102" s="272"/>
      <c r="AU102" s="270"/>
      <c r="AV102" s="270"/>
      <c r="AW102" s="271"/>
      <c r="AX102" s="271"/>
      <c r="AY102" s="272"/>
      <c r="AZ102" s="272"/>
      <c r="BA102" s="272"/>
    </row>
    <row r="103" spans="2:55" s="61" customFormat="1" ht="64" customHeight="1">
      <c r="B103" s="52"/>
      <c r="C103" s="187" t="s">
        <v>24</v>
      </c>
      <c r="D103" s="54"/>
      <c r="E103" s="54"/>
      <c r="F103" s="74"/>
      <c r="G103" s="52"/>
      <c r="K103" s="52"/>
      <c r="N103" s="52"/>
      <c r="O103" s="52"/>
      <c r="P103" s="52"/>
      <c r="Q103" s="52"/>
      <c r="T103" s="65"/>
      <c r="U103" s="65"/>
      <c r="V103" s="183"/>
      <c r="W103" s="183"/>
      <c r="X103" s="63"/>
      <c r="Y103" s="63"/>
      <c r="Z103" s="63"/>
      <c r="AC103" s="65"/>
      <c r="AD103" s="65"/>
      <c r="AE103" s="183"/>
      <c r="AF103" s="183"/>
      <c r="AG103" s="63"/>
      <c r="AH103" s="63"/>
      <c r="AI103" s="64"/>
      <c r="AL103" s="65"/>
      <c r="AM103" s="65"/>
      <c r="AV103" s="65"/>
      <c r="AW103" s="183"/>
      <c r="AX103" s="183"/>
      <c r="AY103" s="63"/>
      <c r="AZ103" s="63"/>
      <c r="BA103" s="63"/>
    </row>
    <row r="104" spans="2:55" s="61" customFormat="1" ht="37" customHeight="1" thickBot="1">
      <c r="B104" s="52"/>
      <c r="C104" s="52"/>
      <c r="D104" s="52"/>
      <c r="E104" s="52"/>
      <c r="G104" s="52"/>
      <c r="K104" s="56" t="s">
        <v>93</v>
      </c>
      <c r="Z104" s="63"/>
      <c r="AH104" s="63"/>
      <c r="AI104" s="64"/>
      <c r="AL104" s="65"/>
      <c r="AM104" s="65"/>
      <c r="AV104" s="65"/>
      <c r="AW104" s="183"/>
      <c r="AX104" s="183"/>
      <c r="AY104" s="63"/>
      <c r="AZ104" s="63"/>
      <c r="BA104" s="63"/>
    </row>
    <row r="105" spans="2:55" s="61" customFormat="1" ht="37" customHeight="1" thickBot="1">
      <c r="B105" s="52"/>
      <c r="C105" s="52"/>
      <c r="D105" s="52"/>
      <c r="E105" s="52"/>
      <c r="F105" s="52"/>
      <c r="G105" s="52"/>
      <c r="K105" s="52"/>
      <c r="L105" s="1734" t="s">
        <v>105</v>
      </c>
      <c r="M105" s="1735"/>
      <c r="N105" s="1735"/>
      <c r="O105" s="1735"/>
      <c r="P105" s="1735"/>
      <c r="Q105" s="1736"/>
      <c r="T105" s="183"/>
      <c r="U105" s="1794" t="s">
        <v>24</v>
      </c>
      <c r="V105" s="1795"/>
      <c r="W105" s="1795"/>
      <c r="X105" s="1795"/>
      <c r="Y105" s="1795"/>
      <c r="Z105" s="1796"/>
      <c r="AC105" s="183"/>
      <c r="AE105" s="1734" t="s">
        <v>106</v>
      </c>
      <c r="AF105" s="1735"/>
      <c r="AG105" s="1735"/>
      <c r="AH105" s="1735"/>
      <c r="AI105" s="1735"/>
      <c r="AJ105" s="1736"/>
      <c r="AV105" s="65"/>
      <c r="AW105" s="183"/>
      <c r="AX105" s="183"/>
      <c r="AY105" s="63"/>
      <c r="AZ105" s="63"/>
      <c r="BA105" s="63"/>
    </row>
    <row r="106" spans="2:55" s="61" customFormat="1" ht="37" customHeight="1" thickBot="1">
      <c r="B106" s="52"/>
      <c r="C106" s="52"/>
      <c r="D106" s="52"/>
      <c r="E106" s="1739" t="s">
        <v>94</v>
      </c>
      <c r="F106" s="1739"/>
      <c r="G106" s="52"/>
      <c r="K106" s="52"/>
      <c r="L106" s="188" t="s">
        <v>96</v>
      </c>
      <c r="M106" s="189" t="s">
        <v>97</v>
      </c>
      <c r="N106" s="189" t="s">
        <v>100</v>
      </c>
      <c r="O106" s="189" t="s">
        <v>98</v>
      </c>
      <c r="P106" s="190" t="s">
        <v>99</v>
      </c>
      <c r="Q106" s="191" t="s">
        <v>30</v>
      </c>
      <c r="T106" s="54"/>
      <c r="U106" s="58" t="s">
        <v>96</v>
      </c>
      <c r="V106" s="73" t="s">
        <v>97</v>
      </c>
      <c r="W106" s="73" t="s">
        <v>100</v>
      </c>
      <c r="X106" s="73" t="s">
        <v>98</v>
      </c>
      <c r="Y106" s="59" t="s">
        <v>99</v>
      </c>
      <c r="Z106" s="60" t="s">
        <v>30</v>
      </c>
      <c r="AC106" s="165"/>
      <c r="AE106" s="188" t="s">
        <v>96</v>
      </c>
      <c r="AF106" s="189" t="s">
        <v>97</v>
      </c>
      <c r="AG106" s="189" t="s">
        <v>100</v>
      </c>
      <c r="AH106" s="189" t="s">
        <v>98</v>
      </c>
      <c r="AI106" s="190" t="s">
        <v>99</v>
      </c>
      <c r="AJ106" s="191" t="s">
        <v>30</v>
      </c>
      <c r="AV106" s="65"/>
      <c r="AW106" s="183"/>
      <c r="AX106" s="183"/>
      <c r="AY106" s="63"/>
      <c r="AZ106" s="63"/>
      <c r="BA106" s="63"/>
    </row>
    <row r="107" spans="2:55" s="61" customFormat="1" ht="45" customHeight="1" thickBot="1">
      <c r="B107" s="52"/>
      <c r="C107" s="52"/>
      <c r="D107" s="52"/>
      <c r="E107" s="52"/>
      <c r="F107" s="52"/>
      <c r="G107" s="52"/>
      <c r="K107" s="67" t="s">
        <v>254</v>
      </c>
      <c r="L107" s="1018"/>
      <c r="M107" s="1019"/>
      <c r="N107" s="1019"/>
      <c r="O107" s="1019"/>
      <c r="P107" s="1020"/>
      <c r="Q107" s="1021">
        <f>L107+M107+N107+O107+P107</f>
        <v>0</v>
      </c>
      <c r="T107" s="84" t="s">
        <v>95</v>
      </c>
      <c r="U107" s="1022">
        <f>M115+V115+AE115+AN115+AW115</f>
        <v>1700</v>
      </c>
      <c r="V107" s="1023">
        <f>N115+W115+AF115+AO115+AX115</f>
        <v>0</v>
      </c>
      <c r="W107" s="1023">
        <f>O115+X115+AG115+AP115+AY115</f>
        <v>0</v>
      </c>
      <c r="X107" s="1023">
        <f>P115+Y115+AH115+AQ115+AZ115</f>
        <v>0</v>
      </c>
      <c r="Y107" s="1024">
        <f>Q115+Z115+AI115+AR115+BA115</f>
        <v>0</v>
      </c>
      <c r="Z107" s="1025">
        <f>U107+V107+W107+X107+Y107</f>
        <v>1700</v>
      </c>
      <c r="AC107" s="1818" t="s">
        <v>104</v>
      </c>
      <c r="AD107" s="1819"/>
      <c r="AE107" s="1026">
        <f t="shared" ref="AE107:AJ107" si="17">L107+U107</f>
        <v>1700</v>
      </c>
      <c r="AF107" s="1027">
        <f t="shared" si="17"/>
        <v>0</v>
      </c>
      <c r="AG107" s="1027">
        <f t="shared" si="17"/>
        <v>0</v>
      </c>
      <c r="AH107" s="1027">
        <f t="shared" si="17"/>
        <v>0</v>
      </c>
      <c r="AI107" s="1028">
        <f t="shared" si="17"/>
        <v>0</v>
      </c>
      <c r="AJ107" s="1029">
        <f t="shared" si="17"/>
        <v>1700</v>
      </c>
      <c r="AV107" s="65"/>
      <c r="AW107" s="183"/>
      <c r="AX107" s="183"/>
      <c r="AY107" s="63"/>
      <c r="AZ107" s="63"/>
      <c r="BA107" s="63"/>
    </row>
    <row r="108" spans="2:55" s="61" customFormat="1" ht="41" customHeight="1" thickBot="1">
      <c r="B108" s="52"/>
      <c r="C108" s="52"/>
      <c r="D108" s="52"/>
      <c r="E108" s="52"/>
      <c r="F108" s="52"/>
      <c r="G108" s="52"/>
      <c r="K108" s="826" t="s">
        <v>9</v>
      </c>
      <c r="L108" s="80">
        <v>1</v>
      </c>
      <c r="M108" s="81"/>
      <c r="N108" s="81"/>
      <c r="O108" s="92"/>
      <c r="P108" s="825"/>
      <c r="Q108" s="586">
        <f>(L108*L107)+(M108*M107)+(N108*N107)+(O108+O107)+(P107+P108)</f>
        <v>0</v>
      </c>
      <c r="T108" s="65"/>
      <c r="U108" s="65"/>
      <c r="V108" s="183"/>
      <c r="W108" s="183"/>
      <c r="X108" s="63"/>
      <c r="Y108" s="63"/>
      <c r="Z108" s="63"/>
      <c r="AC108" s="1820" t="s">
        <v>101</v>
      </c>
      <c r="AD108" s="1821"/>
      <c r="AE108" s="1030">
        <f>L107+U107</f>
        <v>1700</v>
      </c>
      <c r="AF108" s="1031"/>
      <c r="AG108" s="1031">
        <f>N107+W107</f>
        <v>0</v>
      </c>
      <c r="AH108" s="1031"/>
      <c r="AI108" s="1032"/>
      <c r="AJ108" s="1033">
        <f>AE108+AG108</f>
        <v>1700</v>
      </c>
      <c r="AR108" s="63"/>
      <c r="AU108" s="65"/>
      <c r="AV108" s="65"/>
      <c r="AW108" s="183"/>
      <c r="AX108" s="183"/>
      <c r="AY108" s="63"/>
      <c r="AZ108" s="63"/>
      <c r="BA108" s="63"/>
    </row>
    <row r="109" spans="2:55" s="61" customFormat="1" ht="37" customHeight="1" thickBot="1">
      <c r="B109" s="52"/>
      <c r="C109" s="52"/>
      <c r="D109" s="52"/>
      <c r="E109" s="52"/>
      <c r="F109" s="52"/>
      <c r="G109" s="52"/>
      <c r="T109" s="65"/>
      <c r="U109" s="65"/>
      <c r="V109" s="183"/>
      <c r="W109" s="183"/>
      <c r="X109" s="63"/>
      <c r="Y109" s="63"/>
      <c r="Z109" s="63"/>
      <c r="AC109" s="1822" t="s">
        <v>108</v>
      </c>
      <c r="AD109" s="1823"/>
      <c r="AE109" s="605">
        <f>L108*AE107</f>
        <v>1700</v>
      </c>
      <c r="AF109" s="75">
        <f>M108*AF107</f>
        <v>0</v>
      </c>
      <c r="AG109" s="75">
        <f>N108*AG107</f>
        <v>0</v>
      </c>
      <c r="AH109" s="75">
        <f>O108*AH107</f>
        <v>0</v>
      </c>
      <c r="AI109" s="823">
        <f>P108*AI107</f>
        <v>0</v>
      </c>
      <c r="AJ109" s="824">
        <f>(L108*AE107)+(M108*AF107)+(N108*AG107)+(O108+AH107)+(P108+AI107)</f>
        <v>1700</v>
      </c>
      <c r="AR109" s="63"/>
      <c r="AU109" s="65"/>
      <c r="AV109" s="65"/>
      <c r="AW109" s="183"/>
      <c r="AX109" s="183"/>
      <c r="AY109" s="63"/>
      <c r="AZ109" s="63"/>
      <c r="BA109" s="63"/>
    </row>
    <row r="110" spans="2:55" s="61" customFormat="1" ht="37" customHeight="1">
      <c r="B110" s="52"/>
      <c r="C110" s="52"/>
      <c r="D110" s="52"/>
      <c r="E110" s="52"/>
      <c r="F110" s="52"/>
      <c r="G110" s="52"/>
      <c r="T110" s="65"/>
      <c r="U110" s="65"/>
      <c r="V110" s="183"/>
      <c r="W110" s="183"/>
      <c r="X110" s="63"/>
      <c r="Y110" s="63"/>
      <c r="Z110" s="63"/>
      <c r="AA110" s="166"/>
      <c r="AB110" s="65"/>
      <c r="AC110" s="203"/>
      <c r="AD110" s="203"/>
      <c r="AE110" s="203"/>
      <c r="AF110" s="203"/>
      <c r="AG110" s="203"/>
      <c r="AH110" s="811"/>
      <c r="AR110" s="63"/>
      <c r="AU110" s="65"/>
      <c r="AV110" s="65"/>
      <c r="AW110" s="183"/>
      <c r="AX110" s="183"/>
      <c r="AY110" s="63"/>
      <c r="AZ110" s="63"/>
      <c r="BA110" s="63"/>
    </row>
    <row r="111" spans="2:55" s="268" customFormat="1" ht="51" customHeight="1" thickBot="1">
      <c r="S111" s="269"/>
      <c r="AB111" s="269"/>
      <c r="AK111" s="269"/>
      <c r="AL111" s="267"/>
      <c r="AT111" s="269"/>
    </row>
    <row r="112" spans="2:55" s="54" customFormat="1" ht="32" customHeight="1" thickBot="1">
      <c r="K112" s="631"/>
      <c r="L112" s="632"/>
      <c r="M112" s="632"/>
      <c r="N112" s="505"/>
      <c r="O112" s="505"/>
      <c r="P112" s="505"/>
      <c r="Q112" s="505"/>
      <c r="R112" s="505"/>
      <c r="S112" s="633"/>
      <c r="T112" s="693"/>
      <c r="U112" s="521"/>
      <c r="V112" s="521"/>
      <c r="W112" s="521"/>
      <c r="X112" s="521"/>
      <c r="Y112" s="521"/>
      <c r="Z112" s="521"/>
      <c r="AA112" s="521"/>
      <c r="AB112" s="522"/>
      <c r="AC112" s="700"/>
      <c r="AD112" s="701"/>
      <c r="AE112" s="701"/>
      <c r="AF112" s="701"/>
      <c r="AG112" s="701"/>
      <c r="AH112" s="701"/>
      <c r="AI112" s="701"/>
      <c r="AJ112" s="701"/>
      <c r="AK112" s="702"/>
      <c r="AL112" s="744"/>
      <c r="AM112" s="745"/>
      <c r="AN112" s="746"/>
      <c r="AO112" s="746"/>
      <c r="AP112" s="746"/>
      <c r="AQ112" s="746"/>
      <c r="AR112" s="746"/>
      <c r="AS112" s="746"/>
      <c r="AT112" s="747"/>
      <c r="AU112" s="599"/>
      <c r="AV112" s="600"/>
      <c r="AW112" s="600"/>
      <c r="AX112" s="600"/>
      <c r="AY112" s="600"/>
      <c r="AZ112" s="600"/>
      <c r="BA112" s="600"/>
      <c r="BB112" s="600"/>
      <c r="BC112" s="601"/>
    </row>
    <row r="113" spans="2:57" s="54" customFormat="1" ht="34" customHeight="1" thickBot="1">
      <c r="E113" s="1733" t="s">
        <v>155</v>
      </c>
      <c r="F113" s="1733"/>
      <c r="K113" s="506"/>
      <c r="L113" s="634"/>
      <c r="M113" s="1851" t="str">
        <f>M68</f>
        <v>Dennis</v>
      </c>
      <c r="N113" s="1852"/>
      <c r="O113" s="1852"/>
      <c r="P113" s="1852"/>
      <c r="Q113" s="1852"/>
      <c r="R113" s="1853"/>
      <c r="S113" s="414"/>
      <c r="T113" s="523"/>
      <c r="U113" s="606"/>
      <c r="V113" s="1828" t="str">
        <f>V68</f>
        <v>Mac</v>
      </c>
      <c r="W113" s="1829"/>
      <c r="X113" s="1829"/>
      <c r="Y113" s="1829"/>
      <c r="Z113" s="1829"/>
      <c r="AA113" s="1830"/>
      <c r="AB113" s="524"/>
      <c r="AC113" s="703"/>
      <c r="AD113" s="663"/>
      <c r="AE113" s="1984" t="str">
        <f>AE68</f>
        <v>C</v>
      </c>
      <c r="AF113" s="1985"/>
      <c r="AG113" s="1985"/>
      <c r="AH113" s="1985"/>
      <c r="AI113" s="1985"/>
      <c r="AJ113" s="1986"/>
      <c r="AK113" s="792"/>
      <c r="AL113" s="748"/>
      <c r="AM113" s="717"/>
      <c r="AN113" s="1968" t="str">
        <f>AN68</f>
        <v>D</v>
      </c>
      <c r="AO113" s="1969"/>
      <c r="AP113" s="1969"/>
      <c r="AQ113" s="1969"/>
      <c r="AR113" s="1969"/>
      <c r="AS113" s="1970"/>
      <c r="AT113" s="749"/>
      <c r="AU113" s="488"/>
      <c r="AV113" s="762"/>
      <c r="AW113" s="1975" t="str">
        <f>AW68</f>
        <v>E</v>
      </c>
      <c r="AX113" s="1976"/>
      <c r="AY113" s="1976"/>
      <c r="AZ113" s="1976"/>
      <c r="BA113" s="1976"/>
      <c r="BB113" s="1977"/>
      <c r="BC113" s="447"/>
    </row>
    <row r="114" spans="2:57" s="55" customFormat="1" ht="40" customHeight="1" thickBot="1">
      <c r="I114" s="185"/>
      <c r="K114" s="635"/>
      <c r="L114" s="636"/>
      <c r="M114" s="637" t="s">
        <v>96</v>
      </c>
      <c r="N114" s="638" t="s">
        <v>97</v>
      </c>
      <c r="O114" s="638" t="s">
        <v>100</v>
      </c>
      <c r="P114" s="638" t="s">
        <v>98</v>
      </c>
      <c r="Q114" s="639" t="s">
        <v>99</v>
      </c>
      <c r="R114" s="640" t="s">
        <v>30</v>
      </c>
      <c r="S114" s="405"/>
      <c r="T114" s="694"/>
      <c r="U114" s="695"/>
      <c r="V114" s="607" t="s">
        <v>96</v>
      </c>
      <c r="W114" s="608" t="s">
        <v>97</v>
      </c>
      <c r="X114" s="608" t="s">
        <v>100</v>
      </c>
      <c r="Y114" s="608" t="s">
        <v>98</v>
      </c>
      <c r="Z114" s="609" t="s">
        <v>99</v>
      </c>
      <c r="AA114" s="610" t="s">
        <v>30</v>
      </c>
      <c r="AB114" s="696"/>
      <c r="AC114" s="705"/>
      <c r="AD114" s="706"/>
      <c r="AE114" s="664" t="s">
        <v>96</v>
      </c>
      <c r="AF114" s="665" t="s">
        <v>97</v>
      </c>
      <c r="AG114" s="665" t="s">
        <v>100</v>
      </c>
      <c r="AH114" s="665" t="s">
        <v>98</v>
      </c>
      <c r="AI114" s="666" t="s">
        <v>99</v>
      </c>
      <c r="AJ114" s="667" t="s">
        <v>30</v>
      </c>
      <c r="AK114" s="707"/>
      <c r="AL114" s="750"/>
      <c r="AM114" s="751"/>
      <c r="AN114" s="718" t="s">
        <v>96</v>
      </c>
      <c r="AO114" s="719" t="s">
        <v>97</v>
      </c>
      <c r="AP114" s="719" t="s">
        <v>100</v>
      </c>
      <c r="AQ114" s="719" t="s">
        <v>98</v>
      </c>
      <c r="AR114" s="720" t="s">
        <v>99</v>
      </c>
      <c r="AS114" s="721" t="s">
        <v>30</v>
      </c>
      <c r="AT114" s="752"/>
      <c r="AU114" s="489"/>
      <c r="AV114" s="789"/>
      <c r="AW114" s="763" t="s">
        <v>96</v>
      </c>
      <c r="AX114" s="764" t="s">
        <v>97</v>
      </c>
      <c r="AY114" s="764" t="s">
        <v>100</v>
      </c>
      <c r="AZ114" s="764" t="s">
        <v>98</v>
      </c>
      <c r="BA114" s="765" t="s">
        <v>99</v>
      </c>
      <c r="BB114" s="766" t="s">
        <v>30</v>
      </c>
      <c r="BC114" s="449"/>
    </row>
    <row r="115" spans="2:57" s="54" customFormat="1" ht="34" customHeight="1">
      <c r="K115" s="506"/>
      <c r="L115" s="641" t="s">
        <v>28</v>
      </c>
      <c r="M115" s="978">
        <v>700</v>
      </c>
      <c r="N115" s="979"/>
      <c r="O115" s="979"/>
      <c r="P115" s="979"/>
      <c r="Q115" s="980"/>
      <c r="R115" s="981">
        <f>M115+N115+O115+P115+Q115</f>
        <v>700</v>
      </c>
      <c r="S115" s="414"/>
      <c r="T115" s="523"/>
      <c r="U115" s="611" t="s">
        <v>28</v>
      </c>
      <c r="V115" s="990">
        <v>1000</v>
      </c>
      <c r="W115" s="991"/>
      <c r="X115" s="991"/>
      <c r="Y115" s="991"/>
      <c r="Z115" s="992"/>
      <c r="AA115" s="993">
        <f>V115+W115+X115+Y115+Z115</f>
        <v>1000</v>
      </c>
      <c r="AB115" s="524"/>
      <c r="AC115" s="703"/>
      <c r="AD115" s="668" t="s">
        <v>28</v>
      </c>
      <c r="AE115" s="1000"/>
      <c r="AF115" s="1001"/>
      <c r="AG115" s="1001"/>
      <c r="AH115" s="1001"/>
      <c r="AI115" s="1002"/>
      <c r="AJ115" s="993">
        <f>AE115+AF115+AG115+AH115+AI115</f>
        <v>0</v>
      </c>
      <c r="AK115" s="704"/>
      <c r="AL115" s="748"/>
      <c r="AM115" s="722" t="s">
        <v>28</v>
      </c>
      <c r="AN115" s="1006"/>
      <c r="AO115" s="1007"/>
      <c r="AP115" s="1007"/>
      <c r="AQ115" s="1007"/>
      <c r="AR115" s="1008"/>
      <c r="AS115" s="993">
        <f>AN115+AO115+AP115+AQ115+AR115</f>
        <v>0</v>
      </c>
      <c r="AT115" s="749"/>
      <c r="AU115" s="488"/>
      <c r="AV115" s="767" t="s">
        <v>28</v>
      </c>
      <c r="AW115" s="1012"/>
      <c r="AX115" s="1013"/>
      <c r="AY115" s="1013"/>
      <c r="AZ115" s="1013"/>
      <c r="BA115" s="1014"/>
      <c r="BB115" s="993">
        <f>AW115+AX115+AY115+AZ115+BA115</f>
        <v>0</v>
      </c>
      <c r="BC115" s="447"/>
    </row>
    <row r="116" spans="2:57" s="54" customFormat="1" ht="40" customHeight="1">
      <c r="K116" s="506"/>
      <c r="L116" s="642" t="s">
        <v>255</v>
      </c>
      <c r="M116" s="982"/>
      <c r="N116" s="983"/>
      <c r="O116" s="983"/>
      <c r="P116" s="983"/>
      <c r="Q116" s="984"/>
      <c r="R116" s="985">
        <f>(M116*M118)+(N116*N118)+(O116*O118)+(P118+P116)+(Q118+Q116)</f>
        <v>0</v>
      </c>
      <c r="S116" s="414"/>
      <c r="T116" s="523"/>
      <c r="U116" s="662" t="s">
        <v>255</v>
      </c>
      <c r="V116" s="994"/>
      <c r="W116" s="995"/>
      <c r="X116" s="995"/>
      <c r="Y116" s="995"/>
      <c r="Z116" s="996"/>
      <c r="AA116" s="997">
        <f>(V116*V118)+(W116*W118)+(X116*X118)+(Y118*Y116)+(Z118*Z116)</f>
        <v>0</v>
      </c>
      <c r="AB116" s="524"/>
      <c r="AC116" s="703"/>
      <c r="AD116" s="669" t="s">
        <v>255</v>
      </c>
      <c r="AE116" s="1003"/>
      <c r="AF116" s="1004"/>
      <c r="AG116" s="1004"/>
      <c r="AH116" s="1004"/>
      <c r="AI116" s="1005"/>
      <c r="AJ116" s="997">
        <f>(AE116*AE118)+(AF116*AF118)+(AG116*AG118)+(AH118*AH116)+(AI118*AI116)</f>
        <v>0</v>
      </c>
      <c r="AK116" s="704"/>
      <c r="AL116" s="748"/>
      <c r="AM116" s="723" t="s">
        <v>255</v>
      </c>
      <c r="AN116" s="1009"/>
      <c r="AO116" s="1010"/>
      <c r="AP116" s="1010"/>
      <c r="AQ116" s="1010"/>
      <c r="AR116" s="1011"/>
      <c r="AS116" s="997">
        <f>(AN116*AN118)+(AO116*AO118)+(AP116*AP118)+(AQ118*AQ116)+(AR118*AR116)</f>
        <v>0</v>
      </c>
      <c r="AT116" s="749"/>
      <c r="AU116" s="488"/>
      <c r="AV116" s="768" t="s">
        <v>255</v>
      </c>
      <c r="AW116" s="1015"/>
      <c r="AX116" s="1016"/>
      <c r="AY116" s="1016"/>
      <c r="AZ116" s="1016"/>
      <c r="BA116" s="1017"/>
      <c r="BB116" s="997">
        <f>(AW116*AW118)+(AX116*AX118)+(AY116*AY118)+(AZ118*AZ116)+(BA118*BA116)</f>
        <v>0</v>
      </c>
      <c r="BC116" s="447"/>
    </row>
    <row r="117" spans="2:57" s="54" customFormat="1" ht="32" customHeight="1">
      <c r="K117" s="506"/>
      <c r="L117" s="643" t="s">
        <v>107</v>
      </c>
      <c r="M117" s="986">
        <f>M115+M116</f>
        <v>700</v>
      </c>
      <c r="N117" s="987">
        <f>N115+N116</f>
        <v>0</v>
      </c>
      <c r="O117" s="987">
        <f>O115+O116</f>
        <v>0</v>
      </c>
      <c r="P117" s="987">
        <f>P115+P116</f>
        <v>0</v>
      </c>
      <c r="Q117" s="988">
        <f>Q115+Q116</f>
        <v>0</v>
      </c>
      <c r="R117" s="989">
        <f>M117+N117+O117+P117+Q117</f>
        <v>700</v>
      </c>
      <c r="S117" s="414"/>
      <c r="T117" s="523"/>
      <c r="U117" s="612" t="s">
        <v>107</v>
      </c>
      <c r="V117" s="986">
        <f>V115+V116</f>
        <v>1000</v>
      </c>
      <c r="W117" s="987">
        <f>W115+W116</f>
        <v>0</v>
      </c>
      <c r="X117" s="987">
        <f>X115+X116</f>
        <v>0</v>
      </c>
      <c r="Y117" s="987">
        <f>Y115+Y116</f>
        <v>0</v>
      </c>
      <c r="Z117" s="998">
        <f>Z115+Z116</f>
        <v>0</v>
      </c>
      <c r="AA117" s="999">
        <f>V117+W117+X117+Y117+Z117</f>
        <v>1000</v>
      </c>
      <c r="AB117" s="524"/>
      <c r="AC117" s="703"/>
      <c r="AD117" s="670" t="s">
        <v>107</v>
      </c>
      <c r="AE117" s="986">
        <f>AE115+AE116</f>
        <v>0</v>
      </c>
      <c r="AF117" s="987">
        <f>AF115+AF116</f>
        <v>0</v>
      </c>
      <c r="AG117" s="987">
        <f>AG115+AG116</f>
        <v>0</v>
      </c>
      <c r="AH117" s="987">
        <f>AH115+AH116</f>
        <v>0</v>
      </c>
      <c r="AI117" s="998">
        <f>AI115+AI116</f>
        <v>0</v>
      </c>
      <c r="AJ117" s="999">
        <f>AE117+AF117+AG117+AH117+AI117</f>
        <v>0</v>
      </c>
      <c r="AK117" s="704"/>
      <c r="AL117" s="748"/>
      <c r="AM117" s="724" t="s">
        <v>107</v>
      </c>
      <c r="AN117" s="986">
        <f>AN115+AN116</f>
        <v>0</v>
      </c>
      <c r="AO117" s="987">
        <f>AO115+AO116</f>
        <v>0</v>
      </c>
      <c r="AP117" s="987">
        <f>AP115+AP116</f>
        <v>0</v>
      </c>
      <c r="AQ117" s="987">
        <f>AQ115+AQ116</f>
        <v>0</v>
      </c>
      <c r="AR117" s="998">
        <f>AR115+AR116</f>
        <v>0</v>
      </c>
      <c r="AS117" s="999">
        <f>AN117+AO117+AP117+AQ117+AR117</f>
        <v>0</v>
      </c>
      <c r="AT117" s="749"/>
      <c r="AU117" s="488"/>
      <c r="AV117" s="769" t="s">
        <v>107</v>
      </c>
      <c r="AW117" s="986">
        <f>AW115+AW116</f>
        <v>0</v>
      </c>
      <c r="AX117" s="987">
        <f>AX115+AX116</f>
        <v>0</v>
      </c>
      <c r="AY117" s="987">
        <f>AY115+AY116</f>
        <v>0</v>
      </c>
      <c r="AZ117" s="987">
        <f>AZ115+AZ116</f>
        <v>0</v>
      </c>
      <c r="BA117" s="988">
        <f>BA115+BA116</f>
        <v>0</v>
      </c>
      <c r="BB117" s="999">
        <f>AW117+AX117+AY117+AZ117+BA117</f>
        <v>0</v>
      </c>
      <c r="BC117" s="447"/>
    </row>
    <row r="118" spans="2:57" s="54" customFormat="1" ht="32" customHeight="1">
      <c r="K118" s="506"/>
      <c r="L118" s="643" t="s">
        <v>122</v>
      </c>
      <c r="M118" s="167">
        <f>IF(M115+M116&gt;0,$L$108,0)</f>
        <v>1</v>
      </c>
      <c r="N118" s="168">
        <f>IF(N115+N116&gt;0,$L$108,0)</f>
        <v>0</v>
      </c>
      <c r="O118" s="168">
        <f>IF(O115+O116&gt;0,$L$108,0)</f>
        <v>0</v>
      </c>
      <c r="P118" s="168">
        <f>IF(P115+P116&gt;0,$L$108,0)</f>
        <v>0</v>
      </c>
      <c r="Q118" s="174">
        <f>IF(Q115+Q116&gt;0,$L$108,0)</f>
        <v>0</v>
      </c>
      <c r="R118" s="963">
        <f>(M117*M118)+(N117*N118)+(O117*O118)+(P117*P118)+(Q117*Q118)</f>
        <v>700</v>
      </c>
      <c r="S118" s="414"/>
      <c r="T118" s="523"/>
      <c r="U118" s="612" t="s">
        <v>122</v>
      </c>
      <c r="V118" s="167">
        <f>IF(V115+V116&gt;0,$L$108,0)</f>
        <v>1</v>
      </c>
      <c r="W118" s="168">
        <f>IF(W115+W116&gt;0,$L$108,0)</f>
        <v>0</v>
      </c>
      <c r="X118" s="168">
        <f>IF(X115+X116&gt;0,$L$108,0)</f>
        <v>0</v>
      </c>
      <c r="Y118" s="168">
        <f>IF(Y115+Y116&gt;0,$L$108,0)</f>
        <v>0</v>
      </c>
      <c r="Z118" s="169">
        <f>IF(Z115+Z116&gt;0,$L$108,0)</f>
        <v>0</v>
      </c>
      <c r="AA118" s="170">
        <f>(V117*V118)+(W117*W118)+(X117*X118)+(Y117*Y118)+(Z117*Z118)</f>
        <v>1000</v>
      </c>
      <c r="AB118" s="524"/>
      <c r="AC118" s="703"/>
      <c r="AD118" s="670" t="s">
        <v>122</v>
      </c>
      <c r="AE118" s="167">
        <f>IF(AE115+AE116&gt;0,$L$108,0)</f>
        <v>0</v>
      </c>
      <c r="AF118" s="168">
        <f>IF(AF115+AF116&gt;0,$L$108,0)</f>
        <v>0</v>
      </c>
      <c r="AG118" s="168">
        <f>IF(AG115+AG116&gt;0,$L$108,0)</f>
        <v>0</v>
      </c>
      <c r="AH118" s="168">
        <f>IF(AH115+AH116&gt;0,$L$108,0)</f>
        <v>0</v>
      </c>
      <c r="AI118" s="169">
        <f>IF(AI115+AI116&gt;0,$L$108,0)</f>
        <v>0</v>
      </c>
      <c r="AJ118" s="170">
        <f>(AE117*AE118)+(AF117*AF118)+(AG117*AG118)+(AH117*AH118)+(AI117*AI118)</f>
        <v>0</v>
      </c>
      <c r="AK118" s="704"/>
      <c r="AL118" s="748"/>
      <c r="AM118" s="724" t="s">
        <v>122</v>
      </c>
      <c r="AN118" s="167">
        <f>IF(AN115+AN116&gt;0,$L$108,0)</f>
        <v>0</v>
      </c>
      <c r="AO118" s="168">
        <f>IF(AO115+AO116&gt;0,$L$108,0)</f>
        <v>0</v>
      </c>
      <c r="AP118" s="168">
        <f>IF(AP115+AP116&gt;0,$L$108,0)</f>
        <v>0</v>
      </c>
      <c r="AQ118" s="168">
        <f>IF(AQ115+AQ116&gt;0,$L$108,0)</f>
        <v>0</v>
      </c>
      <c r="AR118" s="169">
        <f>IF(AR115+AR116&gt;0,$L$108,0)</f>
        <v>0</v>
      </c>
      <c r="AS118" s="170">
        <f>(AN117*AN118)+(AO117*AO118)+(AP117*AP118)+(AQ117*AQ118)+(AR117*AR118)</f>
        <v>0</v>
      </c>
      <c r="AT118" s="749"/>
      <c r="AU118" s="488"/>
      <c r="AV118" s="769" t="s">
        <v>122</v>
      </c>
      <c r="AW118" s="167">
        <f>IF(AW115+AW116&gt;0,$L$108,0)</f>
        <v>0</v>
      </c>
      <c r="AX118" s="168">
        <f>IF(AX115+AX116&gt;0,$L$108,0)</f>
        <v>0</v>
      </c>
      <c r="AY118" s="168">
        <f>IF(AY115+AY116&gt;0,$L$108,0)</f>
        <v>0</v>
      </c>
      <c r="AZ118" s="168">
        <f>IF(AZ115+AZ116&gt;0,$L$108,0)</f>
        <v>0</v>
      </c>
      <c r="BA118" s="169">
        <f>IF(BA115+BA116&gt;0,$L$108,0)</f>
        <v>0</v>
      </c>
      <c r="BB118" s="170">
        <f>(AW117*AW118)+(AX117*AX118)+(AY117*AY118)+(AZ117*AZ118)+(BA117*BA118)</f>
        <v>0</v>
      </c>
      <c r="BC118" s="447"/>
    </row>
    <row r="119" spans="2:57" s="54" customFormat="1" ht="32" customHeight="1">
      <c r="K119" s="506"/>
      <c r="L119" s="644" t="s">
        <v>123</v>
      </c>
      <c r="M119" s="167">
        <f>M115*M118</f>
        <v>700</v>
      </c>
      <c r="N119" s="168">
        <f>N115*N118</f>
        <v>0</v>
      </c>
      <c r="O119" s="168">
        <f>O115*O118</f>
        <v>0</v>
      </c>
      <c r="P119" s="168">
        <f>P115*P118</f>
        <v>0</v>
      </c>
      <c r="Q119" s="174">
        <f>Q115*Q118</f>
        <v>0</v>
      </c>
      <c r="R119" s="963">
        <f>M119+N119+O119+P119+Q119</f>
        <v>700</v>
      </c>
      <c r="S119" s="414"/>
      <c r="T119" s="523"/>
      <c r="U119" s="613" t="s">
        <v>123</v>
      </c>
      <c r="V119" s="167">
        <f>V115*V118</f>
        <v>1000</v>
      </c>
      <c r="W119" s="168">
        <f>W115*W118</f>
        <v>0</v>
      </c>
      <c r="X119" s="168">
        <f>X115*X118</f>
        <v>0</v>
      </c>
      <c r="Y119" s="168">
        <f>Y115*Y118</f>
        <v>0</v>
      </c>
      <c r="Z119" s="169">
        <f>Z115*Z118</f>
        <v>0</v>
      </c>
      <c r="AA119" s="170">
        <f>V119+W119+X119+Y119+Z119</f>
        <v>1000</v>
      </c>
      <c r="AB119" s="524"/>
      <c r="AC119" s="703"/>
      <c r="AD119" s="671" t="s">
        <v>123</v>
      </c>
      <c r="AE119" s="167">
        <f>AE115*AE118</f>
        <v>0</v>
      </c>
      <c r="AF119" s="168">
        <f>AF115*AF118</f>
        <v>0</v>
      </c>
      <c r="AG119" s="168">
        <f>AG115*AG118</f>
        <v>0</v>
      </c>
      <c r="AH119" s="168">
        <f>AH115*AH118</f>
        <v>0</v>
      </c>
      <c r="AI119" s="169">
        <f>AI115*AI118</f>
        <v>0</v>
      </c>
      <c r="AJ119" s="170">
        <f>AE119+AF119+AG119+AH119+AI119</f>
        <v>0</v>
      </c>
      <c r="AK119" s="704"/>
      <c r="AL119" s="748"/>
      <c r="AM119" s="725" t="s">
        <v>123</v>
      </c>
      <c r="AN119" s="167">
        <f>AN115*AN118</f>
        <v>0</v>
      </c>
      <c r="AO119" s="168">
        <f>AO115*AO118</f>
        <v>0</v>
      </c>
      <c r="AP119" s="168">
        <f>AP115*AP118</f>
        <v>0</v>
      </c>
      <c r="AQ119" s="168">
        <f>AQ115*AQ118</f>
        <v>0</v>
      </c>
      <c r="AR119" s="169">
        <f>AR115*AR118</f>
        <v>0</v>
      </c>
      <c r="AS119" s="170">
        <f>AN119+AO119+AP119+AQ119+AR119</f>
        <v>0</v>
      </c>
      <c r="AT119" s="749"/>
      <c r="AU119" s="488"/>
      <c r="AV119" s="770" t="s">
        <v>123</v>
      </c>
      <c r="AW119" s="167">
        <f>AW115*AW118</f>
        <v>0</v>
      </c>
      <c r="AX119" s="168">
        <f>AX115*AX118</f>
        <v>0</v>
      </c>
      <c r="AY119" s="168">
        <f>AY115*AY118</f>
        <v>0</v>
      </c>
      <c r="AZ119" s="168">
        <f>AZ115*AZ118</f>
        <v>0</v>
      </c>
      <c r="BA119" s="174">
        <f>BA115*BA118</f>
        <v>0</v>
      </c>
      <c r="BB119" s="170">
        <f>AW119+AX119+AY119+AZ119+BA119</f>
        <v>0</v>
      </c>
      <c r="BC119" s="447"/>
    </row>
    <row r="120" spans="2:57" s="165" customFormat="1" ht="32" customHeight="1">
      <c r="K120" s="507"/>
      <c r="L120" s="645" t="s">
        <v>25</v>
      </c>
      <c r="M120" s="151">
        <f>(M115*M118)/$R$118</f>
        <v>1</v>
      </c>
      <c r="N120" s="150">
        <f>(N115*N118)/$R$118</f>
        <v>0</v>
      </c>
      <c r="O120" s="150">
        <f>(O115*O118)/$R$118</f>
        <v>0</v>
      </c>
      <c r="P120" s="150">
        <f>(P115*P118)/$R$118</f>
        <v>0</v>
      </c>
      <c r="Q120" s="966">
        <f>(Q115*Q118)/$R$118</f>
        <v>0</v>
      </c>
      <c r="R120" s="964">
        <f>M120+N120+O120+P120+Q120</f>
        <v>1</v>
      </c>
      <c r="S120" s="508"/>
      <c r="T120" s="527"/>
      <c r="U120" s="614" t="s">
        <v>25</v>
      </c>
      <c r="V120" s="151">
        <f>+V115/AA115</f>
        <v>1</v>
      </c>
      <c r="W120" s="94">
        <f>W115/AA115</f>
        <v>0</v>
      </c>
      <c r="X120" s="94">
        <f>X115/AA115</f>
        <v>0</v>
      </c>
      <c r="Y120" s="94">
        <f>Y115/AA115</f>
        <v>0</v>
      </c>
      <c r="Z120" s="152">
        <f>Z115/AA115</f>
        <v>0</v>
      </c>
      <c r="AA120" s="153">
        <f>V120+W120+X120+Y120+Z120</f>
        <v>1</v>
      </c>
      <c r="AB120" s="528"/>
      <c r="AC120" s="708"/>
      <c r="AD120" s="672" t="s">
        <v>25</v>
      </c>
      <c r="AE120" s="151" t="e">
        <f>+AE115/AJ115</f>
        <v>#DIV/0!</v>
      </c>
      <c r="AF120" s="94" t="e">
        <f>AF115/AJ115</f>
        <v>#DIV/0!</v>
      </c>
      <c r="AG120" s="94" t="e">
        <f>AG115/AJ115</f>
        <v>#DIV/0!</v>
      </c>
      <c r="AH120" s="94" t="e">
        <f>AH115/AJ115</f>
        <v>#DIV/0!</v>
      </c>
      <c r="AI120" s="152" t="e">
        <f>AI115/AJ115</f>
        <v>#DIV/0!</v>
      </c>
      <c r="AJ120" s="153" t="e">
        <f>AE120+AF120+AG120+AH120+AI120</f>
        <v>#DIV/0!</v>
      </c>
      <c r="AK120" s="709"/>
      <c r="AL120" s="753"/>
      <c r="AM120" s="726" t="s">
        <v>25</v>
      </c>
      <c r="AN120" s="151" t="e">
        <f>+AN115/AS115</f>
        <v>#DIV/0!</v>
      </c>
      <c r="AO120" s="94" t="e">
        <f>AO115/AS115</f>
        <v>#DIV/0!</v>
      </c>
      <c r="AP120" s="94" t="e">
        <f>AP115/AS115</f>
        <v>#DIV/0!</v>
      </c>
      <c r="AQ120" s="94" t="e">
        <f>AQ115/AS115</f>
        <v>#DIV/0!</v>
      </c>
      <c r="AR120" s="152" t="e">
        <f>AR115/AS115</f>
        <v>#DIV/0!</v>
      </c>
      <c r="AS120" s="153" t="e">
        <f>AN120+AO120+AP120+AQ120+AR120</f>
        <v>#DIV/0!</v>
      </c>
      <c r="AT120" s="754"/>
      <c r="AU120" s="602"/>
      <c r="AV120" s="771" t="s">
        <v>25</v>
      </c>
      <c r="AW120" s="171" t="e">
        <f>+AW115/BB115</f>
        <v>#DIV/0!</v>
      </c>
      <c r="AX120" s="173" t="e">
        <f>AX115/BB115</f>
        <v>#DIV/0!</v>
      </c>
      <c r="AY120" s="173" t="e">
        <f>AY115/BB115</f>
        <v>#DIV/0!</v>
      </c>
      <c r="AZ120" s="173" t="e">
        <f>AZ115/BB115</f>
        <v>#DIV/0!</v>
      </c>
      <c r="BA120" s="175" t="e">
        <f>BA115/BB115</f>
        <v>#DIV/0!</v>
      </c>
      <c r="BB120" s="172" t="e">
        <f>AW120+AX120+AY120+AZ120+BA120</f>
        <v>#DIV/0!</v>
      </c>
      <c r="BC120" s="603"/>
    </row>
    <row r="121" spans="2:57" s="54" customFormat="1" ht="36" customHeight="1" thickBot="1">
      <c r="K121" s="506"/>
      <c r="L121" s="646" t="s">
        <v>256</v>
      </c>
      <c r="M121" s="193">
        <f>M120*$R$118</f>
        <v>700</v>
      </c>
      <c r="N121" s="194">
        <f>N120*$R$118</f>
        <v>0</v>
      </c>
      <c r="O121" s="194">
        <f>O120*$R$118</f>
        <v>0</v>
      </c>
      <c r="P121" s="194">
        <f>P120*$R$118</f>
        <v>0</v>
      </c>
      <c r="Q121" s="197">
        <f>Q120*$R$118</f>
        <v>0</v>
      </c>
      <c r="R121" s="965">
        <f>M121+N121+O121+P121+Q121</f>
        <v>700</v>
      </c>
      <c r="S121" s="414"/>
      <c r="T121" s="523"/>
      <c r="U121" s="615" t="s">
        <v>256</v>
      </c>
      <c r="V121" s="193"/>
      <c r="W121" s="194"/>
      <c r="X121" s="194"/>
      <c r="Y121" s="194"/>
      <c r="Z121" s="195"/>
      <c r="AA121" s="196">
        <f>V121+W121+X121+Y121+Z121</f>
        <v>0</v>
      </c>
      <c r="AB121" s="524"/>
      <c r="AC121" s="703"/>
      <c r="AD121" s="673" t="s">
        <v>256</v>
      </c>
      <c r="AE121" s="193"/>
      <c r="AF121" s="194"/>
      <c r="AG121" s="194"/>
      <c r="AH121" s="194"/>
      <c r="AI121" s="195"/>
      <c r="AJ121" s="196">
        <f>AE121+AF121+AG121+AH121+AI121</f>
        <v>0</v>
      </c>
      <c r="AK121" s="704"/>
      <c r="AL121" s="748"/>
      <c r="AM121" s="727" t="s">
        <v>256</v>
      </c>
      <c r="AN121" s="193"/>
      <c r="AO121" s="194"/>
      <c r="AP121" s="194"/>
      <c r="AQ121" s="194"/>
      <c r="AR121" s="195"/>
      <c r="AS121" s="196">
        <f>AN121+AO121+AP121+AQ121+AR121</f>
        <v>0</v>
      </c>
      <c r="AT121" s="749"/>
      <c r="AU121" s="488"/>
      <c r="AV121" s="772" t="s">
        <v>256</v>
      </c>
      <c r="AW121" s="193"/>
      <c r="AX121" s="194"/>
      <c r="AY121" s="194"/>
      <c r="AZ121" s="194"/>
      <c r="BA121" s="197"/>
      <c r="BB121" s="196">
        <f>AW121+AX121+AY121+AZ121+BA121</f>
        <v>0</v>
      </c>
      <c r="BC121" s="447"/>
    </row>
    <row r="122" spans="2:57" ht="32" customHeight="1" thickBot="1">
      <c r="K122" s="409"/>
      <c r="L122" s="275"/>
      <c r="M122" s="275"/>
      <c r="N122" s="275"/>
      <c r="O122" s="275"/>
      <c r="P122" s="275"/>
      <c r="Q122" s="275"/>
      <c r="R122" s="275"/>
      <c r="S122" s="408"/>
      <c r="T122" s="525"/>
      <c r="U122" s="300"/>
      <c r="V122" s="300"/>
      <c r="W122" s="300"/>
      <c r="X122" s="300"/>
      <c r="Y122" s="300"/>
      <c r="Z122" s="300"/>
      <c r="AA122" s="300"/>
      <c r="AB122" s="526"/>
      <c r="AC122" s="710"/>
      <c r="AD122" s="674"/>
      <c r="AE122" s="674"/>
      <c r="AF122" s="674"/>
      <c r="AG122" s="674"/>
      <c r="AH122" s="674"/>
      <c r="AI122" s="674"/>
      <c r="AJ122" s="674"/>
      <c r="AK122" s="711"/>
      <c r="AL122" s="755"/>
      <c r="AM122" s="742"/>
      <c r="AN122" s="728"/>
      <c r="AO122" s="728"/>
      <c r="AP122" s="728"/>
      <c r="AQ122" s="728"/>
      <c r="AR122" s="728"/>
      <c r="AS122" s="728"/>
      <c r="AT122" s="756"/>
      <c r="AU122" s="486"/>
      <c r="AV122" s="371"/>
      <c r="AW122" s="371"/>
      <c r="AX122" s="371"/>
      <c r="AY122" s="371"/>
      <c r="AZ122" s="371"/>
      <c r="BA122" s="371"/>
      <c r="BB122" s="371"/>
      <c r="BC122" s="440"/>
    </row>
    <row r="123" spans="2:57" ht="32" customHeight="1" thickBot="1">
      <c r="K123" s="409"/>
      <c r="L123" s="1947" t="s">
        <v>29</v>
      </c>
      <c r="M123" s="1948"/>
      <c r="N123" s="1948"/>
      <c r="O123" s="1948"/>
      <c r="P123" s="1948"/>
      <c r="Q123" s="1949"/>
      <c r="R123" s="404"/>
      <c r="S123" s="408"/>
      <c r="T123" s="525"/>
      <c r="U123" s="1950" t="s">
        <v>29</v>
      </c>
      <c r="V123" s="1951"/>
      <c r="W123" s="1951"/>
      <c r="X123" s="1951"/>
      <c r="Y123" s="1951"/>
      <c r="Z123" s="1952"/>
      <c r="AA123" s="448"/>
      <c r="AB123" s="526"/>
      <c r="AC123" s="710"/>
      <c r="AD123" s="1953" t="s">
        <v>29</v>
      </c>
      <c r="AE123" s="1954"/>
      <c r="AF123" s="1954"/>
      <c r="AG123" s="1954"/>
      <c r="AH123" s="1954"/>
      <c r="AI123" s="1955"/>
      <c r="AJ123" s="675"/>
      <c r="AK123" s="711"/>
      <c r="AL123" s="755"/>
      <c r="AM123" s="1956" t="s">
        <v>29</v>
      </c>
      <c r="AN123" s="1957"/>
      <c r="AO123" s="1957"/>
      <c r="AP123" s="1957"/>
      <c r="AQ123" s="1957"/>
      <c r="AR123" s="1958"/>
      <c r="AS123" s="729"/>
      <c r="AT123" s="756"/>
      <c r="AU123" s="486"/>
      <c r="AV123" s="1959" t="s">
        <v>29</v>
      </c>
      <c r="AW123" s="1960"/>
      <c r="AX123" s="1960"/>
      <c r="AY123" s="1960"/>
      <c r="AZ123" s="1960"/>
      <c r="BA123" s="1961"/>
      <c r="BB123" s="389"/>
      <c r="BC123" s="440"/>
      <c r="BD123" s="70"/>
    </row>
    <row r="124" spans="2:57" ht="32" customHeight="1" thickBot="1">
      <c r="K124" s="507"/>
      <c r="L124" s="647" t="s">
        <v>111</v>
      </c>
      <c r="M124" s="648" t="s">
        <v>112</v>
      </c>
      <c r="N124" s="648" t="s">
        <v>113</v>
      </c>
      <c r="O124" s="648" t="s">
        <v>114</v>
      </c>
      <c r="P124" s="967" t="s">
        <v>115</v>
      </c>
      <c r="Q124" s="968" t="s">
        <v>129</v>
      </c>
      <c r="R124" s="275"/>
      <c r="S124" s="508"/>
      <c r="T124" s="527"/>
      <c r="U124" s="616" t="s">
        <v>111</v>
      </c>
      <c r="V124" s="617" t="s">
        <v>112</v>
      </c>
      <c r="W124" s="617" t="s">
        <v>113</v>
      </c>
      <c r="X124" s="617" t="s">
        <v>114</v>
      </c>
      <c r="Y124" s="970" t="s">
        <v>115</v>
      </c>
      <c r="Z124" s="971" t="s">
        <v>129</v>
      </c>
      <c r="AA124" s="300"/>
      <c r="AB124" s="526"/>
      <c r="AC124" s="710"/>
      <c r="AD124" s="676" t="s">
        <v>111</v>
      </c>
      <c r="AE124" s="677" t="s">
        <v>112</v>
      </c>
      <c r="AF124" s="677" t="s">
        <v>113</v>
      </c>
      <c r="AG124" s="677" t="s">
        <v>114</v>
      </c>
      <c r="AH124" s="972" t="s">
        <v>115</v>
      </c>
      <c r="AI124" s="973" t="s">
        <v>129</v>
      </c>
      <c r="AJ124" s="674"/>
      <c r="AK124" s="711"/>
      <c r="AL124" s="755"/>
      <c r="AM124" s="730" t="s">
        <v>111</v>
      </c>
      <c r="AN124" s="731" t="s">
        <v>112</v>
      </c>
      <c r="AO124" s="731" t="s">
        <v>113</v>
      </c>
      <c r="AP124" s="731" t="s">
        <v>114</v>
      </c>
      <c r="AQ124" s="974" t="s">
        <v>115</v>
      </c>
      <c r="AR124" s="975" t="s">
        <v>129</v>
      </c>
      <c r="AS124" s="728"/>
      <c r="AT124" s="756"/>
      <c r="AU124" s="486"/>
      <c r="AV124" s="773" t="s">
        <v>111</v>
      </c>
      <c r="AW124" s="774" t="s">
        <v>112</v>
      </c>
      <c r="AX124" s="774" t="s">
        <v>113</v>
      </c>
      <c r="AY124" s="774" t="s">
        <v>114</v>
      </c>
      <c r="AZ124" s="976" t="s">
        <v>115</v>
      </c>
      <c r="BA124" s="977" t="s">
        <v>129</v>
      </c>
      <c r="BB124" s="371"/>
      <c r="BC124" s="440"/>
      <c r="BD124" s="70"/>
      <c r="BE124" s="61"/>
    </row>
    <row r="125" spans="2:57" ht="32" customHeight="1" thickBot="1">
      <c r="K125" s="409"/>
      <c r="L125" s="649"/>
      <c r="M125" s="650"/>
      <c r="N125" s="650"/>
      <c r="O125" s="651"/>
      <c r="P125" s="651"/>
      <c r="Q125" s="969">
        <f>L125+M125+N125+O125+P125</f>
        <v>0</v>
      </c>
      <c r="R125" s="275"/>
      <c r="S125" s="408"/>
      <c r="T125" s="525"/>
      <c r="U125" s="618"/>
      <c r="V125" s="619"/>
      <c r="W125" s="619"/>
      <c r="X125" s="620"/>
      <c r="Y125" s="620"/>
      <c r="Z125" s="969">
        <f>U125+V125+W125+X125+Y125</f>
        <v>0</v>
      </c>
      <c r="AA125" s="300"/>
      <c r="AB125" s="526"/>
      <c r="AC125" s="710"/>
      <c r="AD125" s="678"/>
      <c r="AE125" s="679"/>
      <c r="AF125" s="679"/>
      <c r="AG125" s="680"/>
      <c r="AH125" s="680"/>
      <c r="AI125" s="969">
        <f>AD125+AE125+AF125+AG125+AH125</f>
        <v>0</v>
      </c>
      <c r="AJ125" s="674"/>
      <c r="AK125" s="711"/>
      <c r="AL125" s="755"/>
      <c r="AM125" s="732"/>
      <c r="AN125" s="733"/>
      <c r="AO125" s="733"/>
      <c r="AP125" s="734"/>
      <c r="AQ125" s="734"/>
      <c r="AR125" s="969">
        <f>AM125+AN125+AO125+AP125+AQ125</f>
        <v>0</v>
      </c>
      <c r="AS125" s="728"/>
      <c r="AT125" s="756"/>
      <c r="AU125" s="486"/>
      <c r="AV125" s="775"/>
      <c r="AW125" s="776"/>
      <c r="AX125" s="776"/>
      <c r="AY125" s="777"/>
      <c r="AZ125" s="777"/>
      <c r="BA125" s="969">
        <f>AV125+AW125+AX125+AY125+AZ125</f>
        <v>0</v>
      </c>
      <c r="BB125" s="371"/>
      <c r="BC125" s="440"/>
      <c r="BD125" s="70"/>
    </row>
    <row r="126" spans="2:57" ht="27" customHeight="1" thickBot="1">
      <c r="K126" s="409"/>
      <c r="L126" s="275"/>
      <c r="M126" s="284"/>
      <c r="N126" s="275"/>
      <c r="O126" s="275"/>
      <c r="P126" s="275"/>
      <c r="Q126" s="652"/>
      <c r="R126" s="275"/>
      <c r="S126" s="408"/>
      <c r="T126" s="525"/>
      <c r="U126" s="585"/>
      <c r="V126" s="585"/>
      <c r="W126" s="621"/>
      <c r="X126" s="621"/>
      <c r="Y126" s="300"/>
      <c r="Z126" s="300"/>
      <c r="AA126" s="300"/>
      <c r="AB126" s="526"/>
      <c r="AC126" s="710"/>
      <c r="AD126" s="681"/>
      <c r="AE126" s="681"/>
      <c r="AF126" s="682"/>
      <c r="AG126" s="682"/>
      <c r="AH126" s="674"/>
      <c r="AI126" s="674"/>
      <c r="AJ126" s="674"/>
      <c r="AK126" s="711"/>
      <c r="AL126" s="755"/>
      <c r="AM126" s="735"/>
      <c r="AN126" s="735"/>
      <c r="AO126" s="736"/>
      <c r="AP126" s="736"/>
      <c r="AQ126" s="728"/>
      <c r="AR126" s="728"/>
      <c r="AS126" s="728"/>
      <c r="AT126" s="756"/>
      <c r="AU126" s="486"/>
      <c r="AV126" s="778"/>
      <c r="AW126" s="778"/>
      <c r="AX126" s="779"/>
      <c r="AY126" s="779"/>
      <c r="AZ126" s="371"/>
      <c r="BA126" s="371"/>
      <c r="BB126" s="371"/>
      <c r="BC126" s="440"/>
      <c r="BD126" s="70"/>
    </row>
    <row r="127" spans="2:57" ht="50" customHeight="1">
      <c r="K127" s="409"/>
      <c r="L127" s="653" t="s">
        <v>110</v>
      </c>
      <c r="M127" s="654"/>
      <c r="N127" s="1812"/>
      <c r="O127" s="1813"/>
      <c r="P127" s="655"/>
      <c r="Q127" s="655"/>
      <c r="R127" s="275"/>
      <c r="S127" s="408"/>
      <c r="T127" s="525"/>
      <c r="U127" s="622" t="s">
        <v>110</v>
      </c>
      <c r="V127" s="623"/>
      <c r="W127" s="1824"/>
      <c r="X127" s="1825"/>
      <c r="Y127" s="624"/>
      <c r="Z127" s="624"/>
      <c r="AA127" s="300"/>
      <c r="AB127" s="526"/>
      <c r="AC127" s="710"/>
      <c r="AD127" s="683" t="s">
        <v>110</v>
      </c>
      <c r="AE127" s="684"/>
      <c r="AF127" s="1962"/>
      <c r="AG127" s="1963"/>
      <c r="AH127" s="685"/>
      <c r="AI127" s="685"/>
      <c r="AJ127" s="674"/>
      <c r="AK127" s="711"/>
      <c r="AL127" s="755"/>
      <c r="AM127" s="722" t="s">
        <v>110</v>
      </c>
      <c r="AN127" s="737"/>
      <c r="AO127" s="1971"/>
      <c r="AP127" s="1972"/>
      <c r="AQ127" s="738"/>
      <c r="AR127" s="738"/>
      <c r="AS127" s="728"/>
      <c r="AT127" s="756"/>
      <c r="AU127" s="486"/>
      <c r="AV127" s="780" t="s">
        <v>110</v>
      </c>
      <c r="AW127" s="781"/>
      <c r="AX127" s="1978"/>
      <c r="AY127" s="1979"/>
      <c r="AZ127" s="782"/>
      <c r="BA127" s="782"/>
      <c r="BB127" s="371"/>
      <c r="BC127" s="440"/>
      <c r="BD127" s="70"/>
    </row>
    <row r="128" spans="2:57" ht="51" customHeight="1">
      <c r="B128" s="82"/>
      <c r="C128" s="198" t="s">
        <v>156</v>
      </c>
      <c r="E128" s="1772" t="s">
        <v>157</v>
      </c>
      <c r="F128" s="1772"/>
      <c r="G128" s="1772"/>
      <c r="H128" s="1772"/>
      <c r="I128" s="1772"/>
      <c r="K128" s="409"/>
      <c r="L128" s="656" t="s">
        <v>257</v>
      </c>
      <c r="M128" s="657"/>
      <c r="N128" s="1814">
        <v>300</v>
      </c>
      <c r="O128" s="1815"/>
      <c r="P128" s="655"/>
      <c r="Q128" s="658"/>
      <c r="R128" s="275"/>
      <c r="S128" s="408"/>
      <c r="T128" s="525"/>
      <c r="U128" s="625" t="s">
        <v>257</v>
      </c>
      <c r="V128" s="626"/>
      <c r="W128" s="1826"/>
      <c r="X128" s="1827"/>
      <c r="Y128" s="624"/>
      <c r="Z128" s="627"/>
      <c r="AA128" s="300"/>
      <c r="AB128" s="526"/>
      <c r="AC128" s="710"/>
      <c r="AD128" s="686" t="s">
        <v>257</v>
      </c>
      <c r="AE128" s="687"/>
      <c r="AF128" s="1964"/>
      <c r="AG128" s="1965"/>
      <c r="AH128" s="685"/>
      <c r="AI128" s="688"/>
      <c r="AJ128" s="674"/>
      <c r="AK128" s="711"/>
      <c r="AL128" s="755"/>
      <c r="AM128" s="723" t="s">
        <v>257</v>
      </c>
      <c r="AN128" s="739"/>
      <c r="AO128" s="1973"/>
      <c r="AP128" s="1974"/>
      <c r="AQ128" s="738"/>
      <c r="AR128" s="740"/>
      <c r="AS128" s="728"/>
      <c r="AT128" s="756"/>
      <c r="AU128" s="486"/>
      <c r="AV128" s="783" t="s">
        <v>257</v>
      </c>
      <c r="AW128" s="784"/>
      <c r="AX128" s="1980"/>
      <c r="AY128" s="1981"/>
      <c r="AZ128" s="782"/>
      <c r="BA128" s="785"/>
      <c r="BB128" s="371"/>
      <c r="BC128" s="440"/>
      <c r="BD128" s="70"/>
    </row>
    <row r="129" spans="3:56" ht="61" customHeight="1" thickBot="1">
      <c r="C129" s="50" t="s">
        <v>160</v>
      </c>
      <c r="E129" s="1740" t="s">
        <v>258</v>
      </c>
      <c r="F129" s="1740"/>
      <c r="G129" s="1740"/>
      <c r="H129" s="1740"/>
      <c r="I129" s="1740"/>
      <c r="K129" s="409"/>
      <c r="L129" s="659" t="s">
        <v>161</v>
      </c>
      <c r="M129" s="660"/>
      <c r="N129" s="1816"/>
      <c r="O129" s="1817"/>
      <c r="P129" s="275"/>
      <c r="Q129" s="275"/>
      <c r="R129" s="275"/>
      <c r="S129" s="408"/>
      <c r="T129" s="525"/>
      <c r="U129" s="628" t="s">
        <v>161</v>
      </c>
      <c r="V129" s="629"/>
      <c r="W129" s="1944"/>
      <c r="X129" s="1945"/>
      <c r="Y129" s="300"/>
      <c r="Z129" s="300"/>
      <c r="AA129" s="300"/>
      <c r="AB129" s="526"/>
      <c r="AC129" s="710"/>
      <c r="AD129" s="689" t="s">
        <v>161</v>
      </c>
      <c r="AE129" s="690"/>
      <c r="AF129" s="1966"/>
      <c r="AG129" s="1967"/>
      <c r="AH129" s="674"/>
      <c r="AI129" s="674"/>
      <c r="AJ129" s="674"/>
      <c r="AK129" s="711"/>
      <c r="AL129" s="755"/>
      <c r="AM129" s="727" t="s">
        <v>161</v>
      </c>
      <c r="AN129" s="741"/>
      <c r="AO129" s="1942"/>
      <c r="AP129" s="1943"/>
      <c r="AQ129" s="728"/>
      <c r="AR129" s="728"/>
      <c r="AS129" s="728"/>
      <c r="AT129" s="756"/>
      <c r="AU129" s="486"/>
      <c r="AV129" s="786" t="s">
        <v>161</v>
      </c>
      <c r="AW129" s="787"/>
      <c r="AX129" s="1982"/>
      <c r="AY129" s="1983"/>
      <c r="AZ129" s="371"/>
      <c r="BA129" s="371"/>
      <c r="BB129" s="371"/>
      <c r="BC129" s="440"/>
      <c r="BD129" s="70"/>
    </row>
    <row r="130" spans="3:56" ht="32" customHeight="1">
      <c r="C130" s="52" t="s">
        <v>171</v>
      </c>
      <c r="E130" s="1773" t="s">
        <v>172</v>
      </c>
      <c r="F130" s="1773"/>
      <c r="G130" s="1773"/>
      <c r="H130" s="1773"/>
      <c r="I130" s="1773"/>
      <c r="K130" s="409"/>
      <c r="L130" s="275"/>
      <c r="M130" s="284"/>
      <c r="N130" s="275"/>
      <c r="O130" s="275"/>
      <c r="P130" s="275"/>
      <c r="Q130" s="275"/>
      <c r="R130" s="275"/>
      <c r="S130" s="408"/>
      <c r="T130" s="525"/>
      <c r="U130" s="298"/>
      <c r="V130" s="298"/>
      <c r="W130" s="630"/>
      <c r="X130" s="630"/>
      <c r="Y130" s="300"/>
      <c r="Z130" s="300"/>
      <c r="AA130" s="300"/>
      <c r="AB130" s="697"/>
      <c r="AC130" s="710"/>
      <c r="AD130" s="691"/>
      <c r="AE130" s="691"/>
      <c r="AF130" s="692"/>
      <c r="AG130" s="692"/>
      <c r="AH130" s="674"/>
      <c r="AI130" s="674"/>
      <c r="AJ130" s="674"/>
      <c r="AK130" s="711"/>
      <c r="AL130" s="755"/>
      <c r="AM130" s="742"/>
      <c r="AN130" s="742"/>
      <c r="AO130" s="743"/>
      <c r="AP130" s="743"/>
      <c r="AQ130" s="728"/>
      <c r="AR130" s="728"/>
      <c r="AS130" s="728"/>
      <c r="AT130" s="756"/>
      <c r="AU130" s="486"/>
      <c r="AV130" s="372"/>
      <c r="AW130" s="372"/>
      <c r="AX130" s="788"/>
      <c r="AY130" s="788"/>
      <c r="AZ130" s="371"/>
      <c r="BA130" s="371"/>
      <c r="BB130" s="371"/>
      <c r="BC130" s="440"/>
      <c r="BD130" s="70"/>
    </row>
    <row r="131" spans="3:56" ht="32" customHeight="1" thickBot="1">
      <c r="E131" s="1773"/>
      <c r="F131" s="1773"/>
      <c r="G131" s="1773"/>
      <c r="H131" s="1773"/>
      <c r="I131" s="1773"/>
      <c r="K131" s="424"/>
      <c r="L131" s="425"/>
      <c r="M131" s="661"/>
      <c r="N131" s="425"/>
      <c r="O131" s="425"/>
      <c r="P131" s="425"/>
      <c r="Q131" s="425"/>
      <c r="R131" s="425"/>
      <c r="S131" s="426"/>
      <c r="T131" s="529"/>
      <c r="U131" s="698"/>
      <c r="V131" s="698"/>
      <c r="W131" s="699"/>
      <c r="X131" s="699"/>
      <c r="Y131" s="462"/>
      <c r="Z131" s="462"/>
      <c r="AA131" s="462"/>
      <c r="AB131" s="531"/>
      <c r="AC131" s="712"/>
      <c r="AD131" s="713"/>
      <c r="AE131" s="713"/>
      <c r="AF131" s="714"/>
      <c r="AG131" s="714"/>
      <c r="AH131" s="715"/>
      <c r="AI131" s="715"/>
      <c r="AJ131" s="715"/>
      <c r="AK131" s="716"/>
      <c r="AL131" s="757"/>
      <c r="AM131" s="758"/>
      <c r="AN131" s="758"/>
      <c r="AO131" s="759"/>
      <c r="AP131" s="759"/>
      <c r="AQ131" s="760"/>
      <c r="AR131" s="760"/>
      <c r="AS131" s="760"/>
      <c r="AT131" s="761"/>
      <c r="AU131" s="492"/>
      <c r="AV131" s="790"/>
      <c r="AW131" s="790"/>
      <c r="AX131" s="791"/>
      <c r="AY131" s="791"/>
      <c r="AZ131" s="466"/>
      <c r="BA131" s="466"/>
      <c r="BB131" s="466"/>
      <c r="BC131" s="467"/>
      <c r="BD131" s="70"/>
    </row>
    <row r="132" spans="3:56" ht="32" customHeight="1"/>
    <row r="133" spans="3:56" ht="32" customHeight="1"/>
    <row r="134" spans="3:56" ht="32" customHeight="1"/>
    <row r="135" spans="3:56" ht="32" customHeight="1"/>
    <row r="136" spans="3:56" ht="32" customHeight="1"/>
    <row r="137" spans="3:56" ht="32" customHeight="1"/>
    <row r="138" spans="3:56" ht="32" customHeight="1"/>
    <row r="139" spans="3:56" ht="32" customHeight="1"/>
    <row r="140" spans="3:56" ht="32" customHeight="1"/>
    <row r="141" spans="3:56" ht="32" customHeight="1"/>
    <row r="142" spans="3:56" ht="32" customHeight="1"/>
    <row r="143" spans="3:56" ht="32" customHeight="1"/>
    <row r="144" spans="3:56" ht="32" customHeight="1"/>
    <row r="145" ht="32" customHeight="1"/>
    <row r="146" ht="32" customHeight="1"/>
    <row r="147" ht="32" customHeight="1"/>
    <row r="148" ht="32" customHeight="1"/>
  </sheetData>
  <sheetProtection selectLockedCells="1"/>
  <mergeCells count="237">
    <mergeCell ref="AO129:AP129"/>
    <mergeCell ref="W129:X129"/>
    <mergeCell ref="D9:E9"/>
    <mergeCell ref="L123:Q123"/>
    <mergeCell ref="U123:Z123"/>
    <mergeCell ref="AD123:AI123"/>
    <mergeCell ref="AM123:AR123"/>
    <mergeCell ref="AV123:BA123"/>
    <mergeCell ref="AF127:AG127"/>
    <mergeCell ref="AF128:AG128"/>
    <mergeCell ref="AF129:AG129"/>
    <mergeCell ref="AN113:AS113"/>
    <mergeCell ref="AO127:AP127"/>
    <mergeCell ref="AO128:AP128"/>
    <mergeCell ref="AW113:BB113"/>
    <mergeCell ref="AX127:AY127"/>
    <mergeCell ref="AX128:AY128"/>
    <mergeCell ref="AX129:AY129"/>
    <mergeCell ref="AE113:AJ113"/>
    <mergeCell ref="I12:J12"/>
    <mergeCell ref="I13:J13"/>
    <mergeCell ref="Z19:AB20"/>
    <mergeCell ref="G75:I75"/>
    <mergeCell ref="L91:M91"/>
    <mergeCell ref="N90:O90"/>
    <mergeCell ref="N91:O91"/>
    <mergeCell ref="U88:V88"/>
    <mergeCell ref="W88:X88"/>
    <mergeCell ref="U89:V89"/>
    <mergeCell ref="W89:X89"/>
    <mergeCell ref="U90:V90"/>
    <mergeCell ref="W90:X90"/>
    <mergeCell ref="U91:V91"/>
    <mergeCell ref="W91:X91"/>
    <mergeCell ref="AX91:AY91"/>
    <mergeCell ref="AV91:AW91"/>
    <mergeCell ref="AX90:AY90"/>
    <mergeCell ref="AV90:AW90"/>
    <mergeCell ref="AX89:AY89"/>
    <mergeCell ref="AV89:AW89"/>
    <mergeCell ref="AX88:AY88"/>
    <mergeCell ref="AN68:AS68"/>
    <mergeCell ref="AW68:BB68"/>
    <mergeCell ref="AM88:AN88"/>
    <mergeCell ref="AO91:AP91"/>
    <mergeCell ref="AM91:AN91"/>
    <mergeCell ref="AO90:AP90"/>
    <mergeCell ref="AM90:AN90"/>
    <mergeCell ref="AO89:AP89"/>
    <mergeCell ref="AM89:AN89"/>
    <mergeCell ref="AO88:AP88"/>
    <mergeCell ref="AV88:AW88"/>
    <mergeCell ref="G9:H9"/>
    <mergeCell ref="G10:H10"/>
    <mergeCell ref="G11:H11"/>
    <mergeCell ref="I9:J9"/>
    <mergeCell ref="I10:J10"/>
    <mergeCell ref="I11:J11"/>
    <mergeCell ref="K94:L94"/>
    <mergeCell ref="T94:U94"/>
    <mergeCell ref="V94:W94"/>
    <mergeCell ref="M68:R68"/>
    <mergeCell ref="V68:AA68"/>
    <mergeCell ref="O19:P19"/>
    <mergeCell ref="Q19:R19"/>
    <mergeCell ref="S19:T19"/>
    <mergeCell ref="U19:V19"/>
    <mergeCell ref="W19:X19"/>
    <mergeCell ref="E17:I18"/>
    <mergeCell ref="E19:I20"/>
    <mergeCell ref="E45:I45"/>
    <mergeCell ref="E46:I46"/>
    <mergeCell ref="E48:I48"/>
    <mergeCell ref="E49:I50"/>
    <mergeCell ref="E47:I47"/>
    <mergeCell ref="E51:H52"/>
    <mergeCell ref="AL94:AM94"/>
    <mergeCell ref="AN94:AO94"/>
    <mergeCell ref="AU94:AV94"/>
    <mergeCell ref="AW94:AX94"/>
    <mergeCell ref="M94:N94"/>
    <mergeCell ref="T93:U93"/>
    <mergeCell ref="AC93:AD93"/>
    <mergeCell ref="AL93:AM93"/>
    <mergeCell ref="AU93:AV93"/>
    <mergeCell ref="AW93:AX93"/>
    <mergeCell ref="AE68:AJ68"/>
    <mergeCell ref="N127:O127"/>
    <mergeCell ref="N128:O128"/>
    <mergeCell ref="N129:O129"/>
    <mergeCell ref="AC107:AD107"/>
    <mergeCell ref="AC108:AD108"/>
    <mergeCell ref="AC109:AD109"/>
    <mergeCell ref="W127:X127"/>
    <mergeCell ref="W128:X128"/>
    <mergeCell ref="V113:AA113"/>
    <mergeCell ref="AE105:AJ105"/>
    <mergeCell ref="AC94:AD94"/>
    <mergeCell ref="AE94:AF94"/>
    <mergeCell ref="AD89:AE89"/>
    <mergeCell ref="AF88:AG88"/>
    <mergeCell ref="AD88:AE88"/>
    <mergeCell ref="AF91:AG91"/>
    <mergeCell ref="AD91:AE91"/>
    <mergeCell ref="AF90:AG90"/>
    <mergeCell ref="AD90:AE90"/>
    <mergeCell ref="AF89:AG89"/>
    <mergeCell ref="M113:R113"/>
    <mergeCell ref="N88:O88"/>
    <mergeCell ref="N89:O89"/>
    <mergeCell ref="E128:I128"/>
    <mergeCell ref="E129:I129"/>
    <mergeCell ref="E130:I131"/>
    <mergeCell ref="AF27:AG27"/>
    <mergeCell ref="AF28:AG28"/>
    <mergeCell ref="AO27:AP27"/>
    <mergeCell ref="AO28:AP28"/>
    <mergeCell ref="AX27:AY27"/>
    <mergeCell ref="AX28:AY28"/>
    <mergeCell ref="E62:I63"/>
    <mergeCell ref="N27:O27"/>
    <mergeCell ref="N28:O28"/>
    <mergeCell ref="W27:X27"/>
    <mergeCell ref="W28:X28"/>
    <mergeCell ref="E31:G32"/>
    <mergeCell ref="C69:F70"/>
    <mergeCell ref="U105:Z105"/>
    <mergeCell ref="U33:Z33"/>
    <mergeCell ref="AD33:AI33"/>
    <mergeCell ref="AM33:AR33"/>
    <mergeCell ref="AV33:BA33"/>
    <mergeCell ref="AL99:AM99"/>
    <mergeCell ref="AN99:AO99"/>
    <mergeCell ref="AU99:AV99"/>
    <mergeCell ref="AW99:AX99"/>
    <mergeCell ref="AC99:AD99"/>
    <mergeCell ref="AE99:AF99"/>
    <mergeCell ref="K99:L99"/>
    <mergeCell ref="M99:N99"/>
    <mergeCell ref="T99:U99"/>
    <mergeCell ref="V99:W99"/>
    <mergeCell ref="AY20:AZ20"/>
    <mergeCell ref="M17:N17"/>
    <mergeCell ref="M20:N20"/>
    <mergeCell ref="O43:P43"/>
    <mergeCell ref="X43:Y43"/>
    <mergeCell ref="U42:V42"/>
    <mergeCell ref="AD42:AE42"/>
    <mergeCell ref="AG20:AH20"/>
    <mergeCell ref="AP20:AQ20"/>
    <mergeCell ref="O45:P45"/>
    <mergeCell ref="O46:P46"/>
    <mergeCell ref="X45:Y45"/>
    <mergeCell ref="X46:Y46"/>
    <mergeCell ref="AG43:AH43"/>
    <mergeCell ref="AG45:AH45"/>
    <mergeCell ref="U44:V44"/>
    <mergeCell ref="U45:V45"/>
    <mergeCell ref="C16:D16"/>
    <mergeCell ref="C43:D43"/>
    <mergeCell ref="C42:D42"/>
    <mergeCell ref="C33:D34"/>
    <mergeCell ref="C35:D35"/>
    <mergeCell ref="E33:H34"/>
    <mergeCell ref="L33:Q33"/>
    <mergeCell ref="C21:D21"/>
    <mergeCell ref="E21:I22"/>
    <mergeCell ref="L42:M42"/>
    <mergeCell ref="E16:J16"/>
    <mergeCell ref="E26:H26"/>
    <mergeCell ref="E27:I27"/>
    <mergeCell ref="E28:H28"/>
    <mergeCell ref="E30:H30"/>
    <mergeCell ref="E29:H29"/>
    <mergeCell ref="E23:I23"/>
    <mergeCell ref="E43:I43"/>
    <mergeCell ref="E42:I42"/>
    <mergeCell ref="E35:I35"/>
    <mergeCell ref="E113:F113"/>
    <mergeCell ref="L105:Q105"/>
    <mergeCell ref="E38:F38"/>
    <mergeCell ref="E44:I44"/>
    <mergeCell ref="E37:F37"/>
    <mergeCell ref="L44:M44"/>
    <mergeCell ref="L45:M45"/>
    <mergeCell ref="L46:M46"/>
    <mergeCell ref="L48:M48"/>
    <mergeCell ref="L49:M49"/>
    <mergeCell ref="E53:I53"/>
    <mergeCell ref="E61:I61"/>
    <mergeCell ref="E57:I57"/>
    <mergeCell ref="E60:I60"/>
    <mergeCell ref="E55:I55"/>
    <mergeCell ref="E54:I54"/>
    <mergeCell ref="E56:I56"/>
    <mergeCell ref="E59:I59"/>
    <mergeCell ref="E106:F106"/>
    <mergeCell ref="D84:I85"/>
    <mergeCell ref="D89:I89"/>
    <mergeCell ref="L88:M88"/>
    <mergeCell ref="L89:M89"/>
    <mergeCell ref="L90:M90"/>
    <mergeCell ref="U46:V46"/>
    <mergeCell ref="U48:V48"/>
    <mergeCell ref="U49:V49"/>
    <mergeCell ref="C44:D44"/>
    <mergeCell ref="C46:D46"/>
    <mergeCell ref="C47:D47"/>
    <mergeCell ref="C48:D48"/>
    <mergeCell ref="AG46:AH46"/>
    <mergeCell ref="AM49:AN49"/>
    <mergeCell ref="C49:D49"/>
    <mergeCell ref="C45:D45"/>
    <mergeCell ref="C51:D52"/>
    <mergeCell ref="C59:D59"/>
    <mergeCell ref="AM42:AN42"/>
    <mergeCell ref="AM44:AN44"/>
    <mergeCell ref="AM45:AN45"/>
    <mergeCell ref="AM46:AN46"/>
    <mergeCell ref="AM48:AN48"/>
    <mergeCell ref="AY43:AZ43"/>
    <mergeCell ref="AY45:AZ45"/>
    <mergeCell ref="AY46:AZ46"/>
    <mergeCell ref="AD49:AE49"/>
    <mergeCell ref="AD44:AE44"/>
    <mergeCell ref="AD45:AE45"/>
    <mergeCell ref="AD46:AE46"/>
    <mergeCell ref="AD48:AE48"/>
    <mergeCell ref="AV42:AW42"/>
    <mergeCell ref="AV44:AW44"/>
    <mergeCell ref="AV45:AW45"/>
    <mergeCell ref="AV46:AW46"/>
    <mergeCell ref="AV48:AW48"/>
    <mergeCell ref="AV49:AW49"/>
    <mergeCell ref="AP43:AQ43"/>
    <mergeCell ref="AP45:AQ45"/>
    <mergeCell ref="AP46:AQ46"/>
  </mergeCells>
  <conditionalFormatting sqref="M70:R81 T105 V99:V103 AG99:AI103 AY99:BA110 X99:Z103 AP99:AR102 AN99:AN102 AE99:AE103 AW99:AW110 Z104 AH104:AI104 AR108:AR110">
    <cfRule type="cellIs" dxfId="205" priority="907" operator="lessThan">
      <formula>0</formula>
    </cfRule>
  </conditionalFormatting>
  <conditionalFormatting sqref="AD98:AI98 AH88:AJ90 AE87:AJ87">
    <cfRule type="cellIs" dxfId="204" priority="892" operator="lessThan">
      <formula>0</formula>
    </cfRule>
  </conditionalFormatting>
  <conditionalFormatting sqref="AV98:BA98 AZ88:BB90">
    <cfRule type="cellIs" dxfId="203" priority="890" operator="lessThan">
      <formula>0</formula>
    </cfRule>
  </conditionalFormatting>
  <conditionalFormatting sqref="O99:Q102 L98:Q98 N88:N90 P88:R90 M87:R87 R86">
    <cfRule type="cellIs" dxfId="202" priority="902" operator="lessThan">
      <formula>0</formula>
    </cfRule>
  </conditionalFormatting>
  <conditionalFormatting sqref="U98:Z98 Y88:AA90 V87:AA87 X108:Z110">
    <cfRule type="cellIs" dxfId="201" priority="893" operator="lessThan">
      <formula>0</formula>
    </cfRule>
  </conditionalFormatting>
  <conditionalFormatting sqref="AM98:AR98 AQ88:AS90 AN87:AS87">
    <cfRule type="cellIs" dxfId="200" priority="891" operator="lessThan">
      <formula>0</formula>
    </cfRule>
  </conditionalFormatting>
  <conditionalFormatting sqref="M99:M102">
    <cfRule type="cellIs" dxfId="199" priority="742" operator="lessThan">
      <formula>0</formula>
    </cfRule>
  </conditionalFormatting>
  <conditionalFormatting sqref="M99:N102 V99:W103 AN99:AO102 AE99:AF103 AW99:AX110">
    <cfRule type="containsText" dxfId="198" priority="741" operator="containsText" text="False">
      <formula>NOT(ISERROR(SEARCH("False",M99)))</formula>
    </cfRule>
  </conditionalFormatting>
  <conditionalFormatting sqref="V108:V110">
    <cfRule type="cellIs" dxfId="197" priority="723" operator="lessThan">
      <formula>0</formula>
    </cfRule>
  </conditionalFormatting>
  <conditionalFormatting sqref="V108:W110 T105">
    <cfRule type="containsText" dxfId="196" priority="722" operator="containsText" text="False">
      <formula>NOT(ISERROR(SEARCH("False",T105)))</formula>
    </cfRule>
  </conditionalFormatting>
  <conditionalFormatting sqref="AC105">
    <cfRule type="containsText" dxfId="195" priority="718" operator="containsText" text="False">
      <formula>NOT(ISERROR(SEARCH("False",AC105)))</formula>
    </cfRule>
  </conditionalFormatting>
  <conditionalFormatting sqref="P20 R20 V20 T20 X20">
    <cfRule type="containsErrors" dxfId="194" priority="584">
      <formula>ISERROR(P20)</formula>
    </cfRule>
  </conditionalFormatting>
  <conditionalFormatting sqref="P17 P20 R20 V20 T20 X20">
    <cfRule type="cellIs" dxfId="193" priority="588" operator="lessThan">
      <formula>0.8</formula>
    </cfRule>
    <cfRule type="cellIs" dxfId="192" priority="589" operator="greaterThanOrEqual">
      <formula>0.8</formula>
    </cfRule>
  </conditionalFormatting>
  <conditionalFormatting sqref="P17">
    <cfRule type="containsErrors" dxfId="191" priority="587">
      <formula>ISERROR(P17)</formula>
    </cfRule>
  </conditionalFormatting>
  <conditionalFormatting sqref="Q45">
    <cfRule type="cellIs" dxfId="190" priority="582" operator="lessThan">
      <formula>0.1</formula>
    </cfRule>
    <cfRule type="cellIs" dxfId="189" priority="583" operator="greaterThanOrEqual">
      <formula>0.1</formula>
    </cfRule>
  </conditionalFormatting>
  <conditionalFormatting sqref="Q45">
    <cfRule type="containsErrors" dxfId="188" priority="581">
      <formula>ISERROR(Q45)</formula>
    </cfRule>
  </conditionalFormatting>
  <conditionalFormatting sqref="Q46">
    <cfRule type="cellIs" dxfId="187" priority="579" operator="lessThan">
      <formula>0.1</formula>
    </cfRule>
    <cfRule type="cellIs" dxfId="186" priority="580" operator="greaterThanOrEqual">
      <formula>0.1</formula>
    </cfRule>
  </conditionalFormatting>
  <conditionalFormatting sqref="Q46">
    <cfRule type="containsErrors" dxfId="185" priority="578">
      <formula>ISERROR(Q46)</formula>
    </cfRule>
  </conditionalFormatting>
  <conditionalFormatting sqref="Q107:Q108 U107:Z107 AE107:AJ107 AE108 AG108 AJ108:AJ109 AE109:AJ109 V118:AA119 AE118:AJ119 AN118:AS119 M118:R121 AW118:BB119">
    <cfRule type="cellIs" dxfId="184" priority="543" operator="equal">
      <formula>0</formula>
    </cfRule>
  </conditionalFormatting>
  <conditionalFormatting sqref="R115:R116">
    <cfRule type="cellIs" dxfId="183" priority="553" operator="equal">
      <formula>0</formula>
    </cfRule>
  </conditionalFormatting>
  <conditionalFormatting sqref="R115:R116 V118:AA119 M117:Q117 AE118:AJ119 AN118:AS119 M118:R121 AW118:BB119">
    <cfRule type="containsErrors" dxfId="182" priority="908">
      <formula>ISERROR(M115)</formula>
    </cfRule>
  </conditionalFormatting>
  <conditionalFormatting sqref="AA115">
    <cfRule type="cellIs" dxfId="181" priority="551" operator="equal">
      <formula>0</formula>
    </cfRule>
  </conditionalFormatting>
  <conditionalFormatting sqref="AA115">
    <cfRule type="containsErrors" dxfId="180" priority="550">
      <formula>ISERROR(AA115)</formula>
    </cfRule>
  </conditionalFormatting>
  <conditionalFormatting sqref="AJ115">
    <cfRule type="cellIs" dxfId="179" priority="549" operator="equal">
      <formula>0</formula>
    </cfRule>
  </conditionalFormatting>
  <conditionalFormatting sqref="AJ115">
    <cfRule type="containsErrors" dxfId="178" priority="548">
      <formula>ISERROR(AJ115)</formula>
    </cfRule>
  </conditionalFormatting>
  <conditionalFormatting sqref="AS115">
    <cfRule type="cellIs" dxfId="177" priority="547" operator="equal">
      <formula>0</formula>
    </cfRule>
  </conditionalFormatting>
  <conditionalFormatting sqref="AS115">
    <cfRule type="containsErrors" dxfId="176" priority="546">
      <formula>ISERROR(AS115)</formula>
    </cfRule>
  </conditionalFormatting>
  <conditionalFormatting sqref="BB115">
    <cfRule type="cellIs" dxfId="175" priority="545" operator="equal">
      <formula>0</formula>
    </cfRule>
  </conditionalFormatting>
  <conditionalFormatting sqref="BB115">
    <cfRule type="containsErrors" dxfId="174" priority="544">
      <formula>ISERROR(BB115)</formula>
    </cfRule>
  </conditionalFormatting>
  <conditionalFormatting sqref="M117:Q117">
    <cfRule type="cellIs" dxfId="173" priority="530" operator="equal">
      <formula>0</formula>
    </cfRule>
  </conditionalFormatting>
  <conditionalFormatting sqref="V121:AA121">
    <cfRule type="cellIs" dxfId="172" priority="479" operator="equal">
      <formula>0</formula>
    </cfRule>
  </conditionalFormatting>
  <conditionalFormatting sqref="V120:AA120">
    <cfRule type="cellIs" dxfId="171" priority="494" operator="equal">
      <formula>0</formula>
    </cfRule>
  </conditionalFormatting>
  <conditionalFormatting sqref="AE121:AJ121">
    <cfRule type="cellIs" dxfId="170" priority="477" operator="equal">
      <formula>0</formula>
    </cfRule>
  </conditionalFormatting>
  <conditionalFormatting sqref="AN117:AR117">
    <cfRule type="cellIs" dxfId="169" priority="485" operator="equal">
      <formula>0</formula>
    </cfRule>
  </conditionalFormatting>
  <conditionalFormatting sqref="AW120:BB120">
    <cfRule type="cellIs" dxfId="168" priority="482" operator="equal">
      <formula>0</formula>
    </cfRule>
  </conditionalFormatting>
  <conditionalFormatting sqref="AN121:AS121">
    <cfRule type="cellIs" dxfId="167" priority="475" operator="equal">
      <formula>0</formula>
    </cfRule>
  </conditionalFormatting>
  <conditionalFormatting sqref="V120:AA120">
    <cfRule type="containsErrors" dxfId="166" priority="495">
      <formula>ISERROR(V120)</formula>
    </cfRule>
  </conditionalFormatting>
  <conditionalFormatting sqref="W117:Z117">
    <cfRule type="cellIs" dxfId="165" priority="493" operator="equal">
      <formula>0</formula>
    </cfRule>
  </conditionalFormatting>
  <conditionalFormatting sqref="AE120:AJ120">
    <cfRule type="cellIs" dxfId="164" priority="490" operator="equal">
      <formula>0</formula>
    </cfRule>
  </conditionalFormatting>
  <conditionalFormatting sqref="AE120:AJ120">
    <cfRule type="containsErrors" dxfId="163" priority="491">
      <formula>ISERROR(AE120)</formula>
    </cfRule>
  </conditionalFormatting>
  <conditionalFormatting sqref="AE117:AI117">
    <cfRule type="cellIs" dxfId="162" priority="489" operator="equal">
      <formula>0</formula>
    </cfRule>
  </conditionalFormatting>
  <conditionalFormatting sqref="AN120:AS120">
    <cfRule type="cellIs" dxfId="161" priority="486" operator="equal">
      <formula>0</formula>
    </cfRule>
  </conditionalFormatting>
  <conditionalFormatting sqref="AN120:AS120">
    <cfRule type="containsErrors" dxfId="160" priority="487">
      <formula>ISERROR(AN120)</formula>
    </cfRule>
  </conditionalFormatting>
  <conditionalFormatting sqref="AW120:BB120">
    <cfRule type="containsErrors" dxfId="159" priority="483">
      <formula>ISERROR(AW120)</formula>
    </cfRule>
  </conditionalFormatting>
  <conditionalFormatting sqref="AW117:BA117">
    <cfRule type="cellIs" dxfId="158" priority="481" operator="equal">
      <formula>0</formula>
    </cfRule>
  </conditionalFormatting>
  <conditionalFormatting sqref="V121:AA121">
    <cfRule type="containsErrors" dxfId="157" priority="480">
      <formula>ISERROR(V121)</formula>
    </cfRule>
  </conditionalFormatting>
  <conditionalFormatting sqref="AE121:AJ121">
    <cfRule type="containsErrors" dxfId="156" priority="478">
      <formula>ISERROR(AE121)</formula>
    </cfRule>
  </conditionalFormatting>
  <conditionalFormatting sqref="AN121:AS121">
    <cfRule type="containsErrors" dxfId="155" priority="476">
      <formula>ISERROR(AN121)</formula>
    </cfRule>
  </conditionalFormatting>
  <conditionalFormatting sqref="AW121:BB121">
    <cfRule type="cellIs" dxfId="154" priority="473" operator="equal">
      <formula>0</formula>
    </cfRule>
  </conditionalFormatting>
  <conditionalFormatting sqref="AW121:BB121">
    <cfRule type="containsErrors" dxfId="153" priority="474">
      <formula>ISERROR(AW121)</formula>
    </cfRule>
  </conditionalFormatting>
  <conditionalFormatting sqref="M86:Q86">
    <cfRule type="cellIs" dxfId="152" priority="439" operator="lessThan">
      <formula>0</formula>
    </cfRule>
  </conditionalFormatting>
  <conditionalFormatting sqref="M82:R85">
    <cfRule type="cellIs" dxfId="151" priority="438" operator="lessThan">
      <formula>0</formula>
    </cfRule>
  </conditionalFormatting>
  <conditionalFormatting sqref="AA116">
    <cfRule type="cellIs" dxfId="150" priority="212" operator="equal">
      <formula>0</formula>
    </cfRule>
  </conditionalFormatting>
  <conditionalFormatting sqref="AA116">
    <cfRule type="containsErrors" dxfId="149" priority="213">
      <formula>ISERROR(AA116)</formula>
    </cfRule>
  </conditionalFormatting>
  <conditionalFormatting sqref="BA46">
    <cfRule type="containsErrors" dxfId="148" priority="182">
      <formula>ISERROR(BA46)</formula>
    </cfRule>
  </conditionalFormatting>
  <conditionalFormatting sqref="Z45">
    <cfRule type="cellIs" dxfId="147" priority="204" operator="lessThan">
      <formula>0.1</formula>
    </cfRule>
    <cfRule type="cellIs" dxfId="146" priority="205" operator="greaterThanOrEqual">
      <formula>0.1</formula>
    </cfRule>
  </conditionalFormatting>
  <conditionalFormatting sqref="Z45">
    <cfRule type="containsErrors" dxfId="145" priority="203">
      <formula>ISERROR(Z45)</formula>
    </cfRule>
  </conditionalFormatting>
  <conditionalFormatting sqref="Z46">
    <cfRule type="cellIs" dxfId="144" priority="201" operator="lessThan">
      <formula>0.1</formula>
    </cfRule>
    <cfRule type="cellIs" dxfId="143" priority="202" operator="greaterThanOrEqual">
      <formula>0.1</formula>
    </cfRule>
  </conditionalFormatting>
  <conditionalFormatting sqref="Z46">
    <cfRule type="containsErrors" dxfId="142" priority="200">
      <formula>ISERROR(Z46)</formula>
    </cfRule>
  </conditionalFormatting>
  <conditionalFormatting sqref="AI45">
    <cfRule type="cellIs" dxfId="141" priority="198" operator="lessThan">
      <formula>0.1</formula>
    </cfRule>
    <cfRule type="cellIs" dxfId="140" priority="199" operator="greaterThanOrEqual">
      <formula>0.1</formula>
    </cfRule>
  </conditionalFormatting>
  <conditionalFormatting sqref="AI45">
    <cfRule type="containsErrors" dxfId="139" priority="197">
      <formula>ISERROR(AI45)</formula>
    </cfRule>
  </conditionalFormatting>
  <conditionalFormatting sqref="AI46">
    <cfRule type="cellIs" dxfId="138" priority="195" operator="lessThan">
      <formula>0.1</formula>
    </cfRule>
    <cfRule type="cellIs" dxfId="137" priority="196" operator="greaterThanOrEqual">
      <formula>0.1</formula>
    </cfRule>
  </conditionalFormatting>
  <conditionalFormatting sqref="AI46">
    <cfRule type="containsErrors" dxfId="136" priority="194">
      <formula>ISERROR(AI46)</formula>
    </cfRule>
  </conditionalFormatting>
  <conditionalFormatting sqref="AR45">
    <cfRule type="cellIs" dxfId="135" priority="192" operator="lessThan">
      <formula>0.1</formula>
    </cfRule>
    <cfRule type="cellIs" dxfId="134" priority="193" operator="greaterThanOrEqual">
      <formula>0.1</formula>
    </cfRule>
  </conditionalFormatting>
  <conditionalFormatting sqref="AR45">
    <cfRule type="containsErrors" dxfId="133" priority="191">
      <formula>ISERROR(AR45)</formula>
    </cfRule>
  </conditionalFormatting>
  <conditionalFormatting sqref="AR46">
    <cfRule type="cellIs" dxfId="132" priority="189" operator="lessThan">
      <formula>0.1</formula>
    </cfRule>
    <cfRule type="cellIs" dxfId="131" priority="190" operator="greaterThanOrEqual">
      <formula>0.1</formula>
    </cfRule>
  </conditionalFormatting>
  <conditionalFormatting sqref="AR46">
    <cfRule type="containsErrors" dxfId="130" priority="188">
      <formula>ISERROR(AR46)</formula>
    </cfRule>
  </conditionalFormatting>
  <conditionalFormatting sqref="BA45">
    <cfRule type="cellIs" dxfId="129" priority="186" operator="lessThan">
      <formula>0.1</formula>
    </cfRule>
    <cfRule type="cellIs" dxfId="128" priority="187" operator="greaterThanOrEqual">
      <formula>0.1</formula>
    </cfRule>
  </conditionalFormatting>
  <conditionalFormatting sqref="BA45">
    <cfRule type="containsErrors" dxfId="127" priority="185">
      <formula>ISERROR(BA45)</formula>
    </cfRule>
  </conditionalFormatting>
  <conditionalFormatting sqref="BA46">
    <cfRule type="cellIs" dxfId="126" priority="183" operator="lessThan">
      <formula>0.1</formula>
    </cfRule>
    <cfRule type="cellIs" dxfId="125" priority="184" operator="greaterThanOrEqual">
      <formula>0.1</formula>
    </cfRule>
  </conditionalFormatting>
  <conditionalFormatting sqref="AJ116">
    <cfRule type="cellIs" dxfId="124" priority="180" operator="equal">
      <formula>0</formula>
    </cfRule>
  </conditionalFormatting>
  <conditionalFormatting sqref="AJ116">
    <cfRule type="containsErrors" dxfId="123" priority="181">
      <formula>ISERROR(AJ116)</formula>
    </cfRule>
  </conditionalFormatting>
  <conditionalFormatting sqref="AS116">
    <cfRule type="cellIs" dxfId="122" priority="178" operator="equal">
      <formula>0</formula>
    </cfRule>
  </conditionalFormatting>
  <conditionalFormatting sqref="AS116">
    <cfRule type="containsErrors" dxfId="121" priority="179">
      <formula>ISERROR(AS116)</formula>
    </cfRule>
  </conditionalFormatting>
  <conditionalFormatting sqref="BB116">
    <cfRule type="cellIs" dxfId="120" priority="176" operator="equal">
      <formula>0</formula>
    </cfRule>
  </conditionalFormatting>
  <conditionalFormatting sqref="BB116">
    <cfRule type="containsErrors" dxfId="119" priority="177">
      <formula>ISERROR(BB116)</formula>
    </cfRule>
  </conditionalFormatting>
  <conditionalFormatting sqref="BB117">
    <cfRule type="cellIs" dxfId="118" priority="175" operator="equal">
      <formula>0</formula>
    </cfRule>
  </conditionalFormatting>
  <conditionalFormatting sqref="BB117">
    <cfRule type="containsErrors" dxfId="117" priority="174">
      <formula>ISERROR(BB117)</formula>
    </cfRule>
  </conditionalFormatting>
  <conditionalFormatting sqref="AS117">
    <cfRule type="cellIs" dxfId="116" priority="173" operator="equal">
      <formula>0</formula>
    </cfRule>
  </conditionalFormatting>
  <conditionalFormatting sqref="AS117">
    <cfRule type="containsErrors" dxfId="115" priority="172">
      <formula>ISERROR(AS117)</formula>
    </cfRule>
  </conditionalFormatting>
  <conditionalFormatting sqref="AJ117">
    <cfRule type="cellIs" dxfId="114" priority="171" operator="equal">
      <formula>0</formula>
    </cfRule>
  </conditionalFormatting>
  <conditionalFormatting sqref="AJ117">
    <cfRule type="containsErrors" dxfId="113" priority="170">
      <formula>ISERROR(AJ117)</formula>
    </cfRule>
  </conditionalFormatting>
  <conditionalFormatting sqref="AA117">
    <cfRule type="cellIs" dxfId="112" priority="169" operator="equal">
      <formula>0</formula>
    </cfRule>
  </conditionalFormatting>
  <conditionalFormatting sqref="AA117">
    <cfRule type="containsErrors" dxfId="111" priority="168">
      <formula>ISERROR(AA117)</formula>
    </cfRule>
  </conditionalFormatting>
  <conditionalFormatting sqref="R117">
    <cfRule type="cellIs" dxfId="110" priority="167" operator="equal">
      <formula>0</formula>
    </cfRule>
  </conditionalFormatting>
  <conditionalFormatting sqref="R117">
    <cfRule type="containsErrors" dxfId="109" priority="166">
      <formula>ISERROR(R117)</formula>
    </cfRule>
  </conditionalFormatting>
  <conditionalFormatting sqref="AN70:AS77 AN79:AS81">
    <cfRule type="cellIs" dxfId="108" priority="115" operator="lessThan">
      <formula>0</formula>
    </cfRule>
  </conditionalFormatting>
  <conditionalFormatting sqref="AS86">
    <cfRule type="cellIs" dxfId="107" priority="114" operator="lessThan">
      <formula>0</formula>
    </cfRule>
  </conditionalFormatting>
  <conditionalFormatting sqref="AA86">
    <cfRule type="cellIs" dxfId="106" priority="122" operator="lessThan">
      <formula>0</formula>
    </cfRule>
  </conditionalFormatting>
  <conditionalFormatting sqref="BB86">
    <cfRule type="cellIs" dxfId="105" priority="110" operator="lessThan">
      <formula>0</formula>
    </cfRule>
  </conditionalFormatting>
  <conditionalFormatting sqref="AW86:BA86">
    <cfRule type="cellIs" dxfId="104" priority="109" operator="lessThan">
      <formula>0</formula>
    </cfRule>
  </conditionalFormatting>
  <conditionalFormatting sqref="AN86:AR86">
    <cfRule type="cellIs" dxfId="103" priority="113" operator="lessThan">
      <formula>0</formula>
    </cfRule>
  </conditionalFormatting>
  <conditionalFormatting sqref="AA86">
    <cfRule type="cellIs" dxfId="102" priority="98" operator="lessThan">
      <formula>0</formula>
    </cfRule>
  </conditionalFormatting>
  <conditionalFormatting sqref="V86:Z86">
    <cfRule type="cellIs" dxfId="101" priority="97" operator="lessThan">
      <formula>0</formula>
    </cfRule>
  </conditionalFormatting>
  <conditionalFormatting sqref="V82:AA85">
    <cfRule type="cellIs" dxfId="100" priority="120" operator="lessThan">
      <formula>0</formula>
    </cfRule>
  </conditionalFormatting>
  <conditionalFormatting sqref="V86:Z86">
    <cfRule type="cellIs" dxfId="99" priority="121" operator="lessThan">
      <formula>0</formula>
    </cfRule>
  </conditionalFormatting>
  <conditionalFormatting sqref="AW82:BB85">
    <cfRule type="cellIs" dxfId="98" priority="108" operator="lessThan">
      <formula>0</formula>
    </cfRule>
  </conditionalFormatting>
  <conditionalFormatting sqref="V78:AA78">
    <cfRule type="cellIs" dxfId="97" priority="107" operator="lessThan">
      <formula>0</formula>
    </cfRule>
  </conditionalFormatting>
  <conditionalFormatting sqref="V70:AA77 V79:AA81">
    <cfRule type="cellIs" dxfId="96" priority="123" operator="lessThan">
      <formula>0</formula>
    </cfRule>
  </conditionalFormatting>
  <conditionalFormatting sqref="V83:AA85">
    <cfRule type="cellIs" dxfId="95" priority="96" operator="lessThan">
      <formula>0</formula>
    </cfRule>
  </conditionalFormatting>
  <conditionalFormatting sqref="AW78:BB78">
    <cfRule type="cellIs" dxfId="94" priority="104" operator="lessThan">
      <formula>0</formula>
    </cfRule>
  </conditionalFormatting>
  <conditionalFormatting sqref="AN86:AR86">
    <cfRule type="cellIs" dxfId="93" priority="91" operator="lessThan">
      <formula>0</formula>
    </cfRule>
  </conditionalFormatting>
  <conditionalFormatting sqref="AN83:AS85">
    <cfRule type="cellIs" dxfId="92" priority="90" operator="lessThan">
      <formula>0</formula>
    </cfRule>
  </conditionalFormatting>
  <conditionalFormatting sqref="AE82:AJ85">
    <cfRule type="cellIs" dxfId="91" priority="116" operator="lessThan">
      <formula>0</formula>
    </cfRule>
  </conditionalFormatting>
  <conditionalFormatting sqref="AE86:AI86">
    <cfRule type="cellIs" dxfId="90" priority="117" operator="lessThan">
      <formula>0</formula>
    </cfRule>
  </conditionalFormatting>
  <conditionalFormatting sqref="AW70:BB77 AW79:BB81">
    <cfRule type="cellIs" dxfId="89" priority="111" operator="lessThan">
      <formula>0</formula>
    </cfRule>
  </conditionalFormatting>
  <conditionalFormatting sqref="AJ86">
    <cfRule type="cellIs" dxfId="88" priority="118" operator="lessThan">
      <formula>0</formula>
    </cfRule>
  </conditionalFormatting>
  <conditionalFormatting sqref="AN82:AS85">
    <cfRule type="cellIs" dxfId="87" priority="112" operator="lessThan">
      <formula>0</formula>
    </cfRule>
  </conditionalFormatting>
  <conditionalFormatting sqref="AS86">
    <cfRule type="cellIs" dxfId="86" priority="92" operator="lessThan">
      <formula>0</formula>
    </cfRule>
  </conditionalFormatting>
  <conditionalFormatting sqref="AW83:BB85">
    <cfRule type="cellIs" dxfId="85" priority="87" operator="lessThan">
      <formula>0</formula>
    </cfRule>
  </conditionalFormatting>
  <conditionalFormatting sqref="AE70:AJ77 AE79:AJ81">
    <cfRule type="cellIs" dxfId="84" priority="119" operator="lessThan">
      <formula>0</formula>
    </cfRule>
  </conditionalFormatting>
  <conditionalFormatting sqref="AE78:AJ78">
    <cfRule type="cellIs" dxfId="83" priority="106" operator="lessThan">
      <formula>0</formula>
    </cfRule>
  </conditionalFormatting>
  <conditionalFormatting sqref="AN78:AS78">
    <cfRule type="cellIs" dxfId="82" priority="105" operator="lessThan">
      <formula>0</formula>
    </cfRule>
  </conditionalFormatting>
  <conditionalFormatting sqref="K68:M68 S68:U68 AB68:AD68 AK68:AM68 AT68:AV68 J62:AC63 AK62:BA63 K69:BB74 M75:T75 K75 G75 V75:AC75 AE75:AL75 AN75:AU75 AW75:BB75 J52:BA61 K76:BB86 J66:AC66 K67:AD67 AK66:BA66 AL67:BB67">
    <cfRule type="containsText" dxfId="81" priority="102" operator="containsText" text="False">
      <formula>NOT(ISERROR(SEARCH("False",G52)))</formula>
    </cfRule>
    <cfRule type="containsErrors" dxfId="80" priority="103">
      <formula>ISERROR(G52)</formula>
    </cfRule>
  </conditionalFormatting>
  <conditionalFormatting sqref="L52:Q61 U52:Z61 AD52:AI61 AM52:AR61 AV52:BA61">
    <cfRule type="cellIs" dxfId="79" priority="101" operator="equal">
      <formula>0</formula>
    </cfRule>
  </conditionalFormatting>
  <conditionalFormatting sqref="L30 U30 AD30 AM30 AV30">
    <cfRule type="containsErrors" dxfId="78" priority="909">
      <formula>ISERROR(L30)</formula>
    </cfRule>
  </conditionalFormatting>
  <conditionalFormatting sqref="L35:Q35 L27 U27 AD27 AM27 AV27">
    <cfRule type="containsErrors" dxfId="77" priority="99">
      <formula>ISERROR(L27)</formula>
    </cfRule>
  </conditionalFormatting>
  <conditionalFormatting sqref="AJ86">
    <cfRule type="cellIs" dxfId="76" priority="95" operator="lessThan">
      <formula>0</formula>
    </cfRule>
  </conditionalFormatting>
  <conditionalFormatting sqref="AE86:AI86">
    <cfRule type="cellIs" dxfId="75" priority="94" operator="lessThan">
      <formula>0</formula>
    </cfRule>
  </conditionalFormatting>
  <conditionalFormatting sqref="AE83:AJ85">
    <cfRule type="cellIs" dxfId="74" priority="93" operator="lessThan">
      <formula>0</formula>
    </cfRule>
  </conditionalFormatting>
  <conditionalFormatting sqref="BB86">
    <cfRule type="cellIs" dxfId="73" priority="89" operator="lessThan">
      <formula>0</formula>
    </cfRule>
  </conditionalFormatting>
  <conditionalFormatting sqref="AW86:BA86">
    <cfRule type="cellIs" dxfId="72" priority="88" operator="lessThan">
      <formula>0</formula>
    </cfRule>
  </conditionalFormatting>
  <conditionalFormatting sqref="V117">
    <cfRule type="containsErrors" dxfId="71" priority="82">
      <formula>ISERROR(V117)</formula>
    </cfRule>
  </conditionalFormatting>
  <conditionalFormatting sqref="V117">
    <cfRule type="cellIs" dxfId="70" priority="81" operator="equal">
      <formula>0</formula>
    </cfRule>
  </conditionalFormatting>
  <conditionalFormatting sqref="V86:Z86">
    <cfRule type="cellIs" dxfId="69" priority="72" operator="lessThan">
      <formula>0</formula>
    </cfRule>
  </conditionalFormatting>
  <conditionalFormatting sqref="AE86:AI86">
    <cfRule type="cellIs" dxfId="68" priority="71" operator="lessThan">
      <formula>0</formula>
    </cfRule>
  </conditionalFormatting>
  <conditionalFormatting sqref="AN86:AR86">
    <cfRule type="cellIs" dxfId="67" priority="70" operator="lessThan">
      <formula>0</formula>
    </cfRule>
  </conditionalFormatting>
  <conditionalFormatting sqref="AW86:BA86">
    <cfRule type="cellIs" dxfId="66" priority="69" operator="lessThan">
      <formula>0</formula>
    </cfRule>
  </conditionalFormatting>
  <conditionalFormatting sqref="V68">
    <cfRule type="containsText" dxfId="65" priority="59" operator="containsText" text="False">
      <formula>NOT(ISERROR(SEARCH("False",V68)))</formula>
    </cfRule>
    <cfRule type="containsErrors" dxfId="64" priority="60">
      <formula>ISERROR(V68)</formula>
    </cfRule>
  </conditionalFormatting>
  <conditionalFormatting sqref="AE68">
    <cfRule type="containsText" dxfId="63" priority="57" operator="containsText" text="False">
      <formula>NOT(ISERROR(SEARCH("False",AE68)))</formula>
    </cfRule>
    <cfRule type="containsErrors" dxfId="62" priority="58">
      <formula>ISERROR(AE68)</formula>
    </cfRule>
  </conditionalFormatting>
  <conditionalFormatting sqref="AN68">
    <cfRule type="containsText" dxfId="61" priority="55" operator="containsText" text="False">
      <formula>NOT(ISERROR(SEARCH("False",AN68)))</formula>
    </cfRule>
    <cfRule type="containsErrors" dxfId="60" priority="56">
      <formula>ISERROR(AN68)</formula>
    </cfRule>
  </conditionalFormatting>
  <conditionalFormatting sqref="AW68">
    <cfRule type="containsText" dxfId="59" priority="53" operator="containsText" text="False">
      <formula>NOT(ISERROR(SEARCH("False",AW68)))</formula>
    </cfRule>
    <cfRule type="containsErrors" dxfId="58" priority="54">
      <formula>ISERROR(AW68)</formula>
    </cfRule>
  </conditionalFormatting>
  <conditionalFormatting sqref="AA82">
    <cfRule type="cellIs" dxfId="57" priority="52" operator="lessThan">
      <formula>0</formula>
    </cfRule>
  </conditionalFormatting>
  <conditionalFormatting sqref="AJ82">
    <cfRule type="cellIs" dxfId="56" priority="51" operator="lessThan">
      <formula>0</formula>
    </cfRule>
  </conditionalFormatting>
  <conditionalFormatting sqref="AS82">
    <cfRule type="cellIs" dxfId="55" priority="50" operator="lessThan">
      <formula>0</formula>
    </cfRule>
  </conditionalFormatting>
  <conditionalFormatting sqref="BB82">
    <cfRule type="cellIs" dxfId="54" priority="49" operator="lessThan">
      <formula>0</formula>
    </cfRule>
  </conditionalFormatting>
  <conditionalFormatting sqref="I10">
    <cfRule type="containsText" dxfId="53" priority="47" operator="containsText" text="False">
      <formula>NOT(ISERROR(SEARCH("False",I10)))</formula>
    </cfRule>
    <cfRule type="containsErrors" dxfId="52" priority="48">
      <formula>ISERROR(I10)</formula>
    </cfRule>
  </conditionalFormatting>
  <conditionalFormatting sqref="AA84">
    <cfRule type="cellIs" dxfId="51" priority="46" operator="lessThan">
      <formula>0</formula>
    </cfRule>
  </conditionalFormatting>
  <conditionalFormatting sqref="AJ84">
    <cfRule type="cellIs" dxfId="50" priority="45" operator="lessThan">
      <formula>0</formula>
    </cfRule>
  </conditionalFormatting>
  <conditionalFormatting sqref="AS84">
    <cfRule type="cellIs" dxfId="49" priority="44" operator="lessThan">
      <formula>0</formula>
    </cfRule>
  </conditionalFormatting>
  <conditionalFormatting sqref="BB84">
    <cfRule type="cellIs" dxfId="48" priority="43" operator="lessThan">
      <formula>0</formula>
    </cfRule>
  </conditionalFormatting>
  <conditionalFormatting sqref="R82">
    <cfRule type="cellIs" dxfId="47" priority="42" operator="lessThan">
      <formula>0</formula>
    </cfRule>
  </conditionalFormatting>
  <conditionalFormatting sqref="R82">
    <cfRule type="cellIs" dxfId="46" priority="41" operator="lessThan">
      <formula>0</formula>
    </cfRule>
  </conditionalFormatting>
  <conditionalFormatting sqref="AW86:BA86">
    <cfRule type="cellIs" dxfId="45" priority="30" operator="lessThan">
      <formula>0</formula>
    </cfRule>
  </conditionalFormatting>
  <conditionalFormatting sqref="R84">
    <cfRule type="cellIs" dxfId="44" priority="40" operator="lessThan">
      <formula>0</formula>
    </cfRule>
  </conditionalFormatting>
  <conditionalFormatting sqref="R84">
    <cfRule type="cellIs" dxfId="43" priority="39" operator="lessThan">
      <formula>0</formula>
    </cfRule>
  </conditionalFormatting>
  <conditionalFormatting sqref="R84">
    <cfRule type="cellIs" dxfId="42" priority="38" operator="lessThan">
      <formula>0</formula>
    </cfRule>
  </conditionalFormatting>
  <conditionalFormatting sqref="V86:Z86">
    <cfRule type="cellIs" dxfId="41" priority="37" operator="lessThan">
      <formula>0</formula>
    </cfRule>
  </conditionalFormatting>
  <conditionalFormatting sqref="AE86:AI86">
    <cfRule type="cellIs" dxfId="40" priority="36" operator="lessThan">
      <formula>0</formula>
    </cfRule>
  </conditionalFormatting>
  <conditionalFormatting sqref="AN86:AR86">
    <cfRule type="cellIs" dxfId="39" priority="35" operator="lessThan">
      <formula>0</formula>
    </cfRule>
  </conditionalFormatting>
  <conditionalFormatting sqref="AW86:BA86">
    <cfRule type="cellIs" dxfId="38" priority="34" operator="lessThan">
      <formula>0</formula>
    </cfRule>
  </conditionalFormatting>
  <conditionalFormatting sqref="V86:Z86">
    <cfRule type="cellIs" dxfId="37" priority="33" operator="lessThan">
      <formula>0</formula>
    </cfRule>
  </conditionalFormatting>
  <conditionalFormatting sqref="AE86:AI86">
    <cfRule type="cellIs" dxfId="36" priority="32" operator="lessThan">
      <formula>0</formula>
    </cfRule>
  </conditionalFormatting>
  <conditionalFormatting sqref="AN86:AR86">
    <cfRule type="cellIs" dxfId="35" priority="31" operator="lessThan">
      <formula>0</formula>
    </cfRule>
  </conditionalFormatting>
  <conditionalFormatting sqref="T113 L36:P36 BA42:BB42 AV42:AW42 AV49:AW49 AR42:AS42 AI42:AJ42 AM42:AN42 AM49:AN49 Z42:AA42 U42:V42 U49:V49">
    <cfRule type="containsErrors" dxfId="34" priority="29">
      <formula>ISERROR(L36)</formula>
    </cfRule>
  </conditionalFormatting>
  <conditionalFormatting sqref="AD42:AE42">
    <cfRule type="containsErrors" dxfId="33" priority="28">
      <formula>ISERROR(AD42)</formula>
    </cfRule>
  </conditionalFormatting>
  <conditionalFormatting sqref="AD49:AE49">
    <cfRule type="containsErrors" dxfId="32" priority="27">
      <formula>ISERROR(AD49)</formula>
    </cfRule>
  </conditionalFormatting>
  <conditionalFormatting sqref="AV36:AZ36">
    <cfRule type="containsErrors" dxfId="31" priority="15">
      <formula>ISERROR(AV36)</formula>
    </cfRule>
  </conditionalFormatting>
  <conditionalFormatting sqref="U35:Z35">
    <cfRule type="containsErrors" dxfId="30" priority="22">
      <formula>ISERROR(U35)</formula>
    </cfRule>
  </conditionalFormatting>
  <conditionalFormatting sqref="U36:Y36">
    <cfRule type="containsErrors" dxfId="29" priority="21">
      <formula>ISERROR(U36)</formula>
    </cfRule>
  </conditionalFormatting>
  <conditionalFormatting sqref="AD35:AI35">
    <cfRule type="containsErrors" dxfId="28" priority="20">
      <formula>ISERROR(AD35)</formula>
    </cfRule>
  </conditionalFormatting>
  <conditionalFormatting sqref="AD36:AH36">
    <cfRule type="containsErrors" dxfId="27" priority="19">
      <formula>ISERROR(AD36)</formula>
    </cfRule>
  </conditionalFormatting>
  <conditionalFormatting sqref="AM35:AR35">
    <cfRule type="containsErrors" dxfId="26" priority="18">
      <formula>ISERROR(AM35)</formula>
    </cfRule>
  </conditionalFormatting>
  <conditionalFormatting sqref="AM36:AQ36">
    <cfRule type="containsErrors" dxfId="25" priority="17">
      <formula>ISERROR(AM36)</formula>
    </cfRule>
  </conditionalFormatting>
  <conditionalFormatting sqref="AV35:BA35">
    <cfRule type="containsErrors" dxfId="24" priority="16">
      <formula>ISERROR(AV35)</formula>
    </cfRule>
  </conditionalFormatting>
  <conditionalFormatting sqref="W88:W90">
    <cfRule type="cellIs" dxfId="23" priority="14" operator="lessThan">
      <formula>0</formula>
    </cfRule>
  </conditionalFormatting>
  <conditionalFormatting sqref="AO88:AO90">
    <cfRule type="cellIs" dxfId="22" priority="13" operator="lessThan">
      <formula>0</formula>
    </cfRule>
  </conditionalFormatting>
  <conditionalFormatting sqref="AX88:AX90">
    <cfRule type="cellIs" dxfId="21" priority="12" operator="lessThan">
      <formula>0</formula>
    </cfRule>
  </conditionalFormatting>
  <conditionalFormatting sqref="AF88:AF90">
    <cfRule type="cellIs" dxfId="20" priority="11" operator="lessThan">
      <formula>0</formula>
    </cfRule>
  </conditionalFormatting>
  <conditionalFormatting sqref="Q42 Z42 AI42 AR42 BA42">
    <cfRule type="cellIs" dxfId="19" priority="10" operator="equal">
      <formula>0</formula>
    </cfRule>
  </conditionalFormatting>
  <conditionalFormatting sqref="L36:P36 U36:Y36 AD36:AH36 AM36:AQ36 AV36:AZ36">
    <cfRule type="cellIs" dxfId="18" priority="9" operator="equal">
      <formula>0</formula>
    </cfRule>
  </conditionalFormatting>
  <conditionalFormatting sqref="AA42 AJ42 AS42 BB42 R42">
    <cfRule type="cellIs" dxfId="17" priority="8" operator="equal">
      <formula>0</formula>
    </cfRule>
  </conditionalFormatting>
  <conditionalFormatting sqref="R70:R86 M76:Q86 V76:AA86 AA70:AA75 AJ70:AJ86 AE76:AI86 AS70:AS86 AN76:AR86 AW76:BB86 BB70:BB75 AX90:AY90 AO90:AP90 AF90:AG90 W90:X90 N90:O90">
    <cfRule type="cellIs" dxfId="16" priority="7" operator="equal">
      <formula>0</formula>
    </cfRule>
  </conditionalFormatting>
  <conditionalFormatting sqref="AY118 Q125 Z125 AI125 AR125 BA125">
    <cfRule type="cellIs" dxfId="15" priority="6" operator="equal">
      <formula>0</formula>
    </cfRule>
  </conditionalFormatting>
  <conditionalFormatting sqref="L42:M42 L44:M46 L48:M49 U42:V42 U44:V46 AD42:AE42 AD44:AE46 AD48:AE49 AM42:AN42 AM44:AN46 AM48:AN49 AV48:AW49 AV44:AW46 AV42:AW42 AZ27:AZ28 AV28:AV29 AQ27:AQ28 AM28:AM29 AH27:AH28 Y27:Y28 P27:P28 L28:L29 U28:U29 AD28:AD29 U48:V49">
    <cfRule type="cellIs" dxfId="14" priority="5" operator="equal">
      <formula>0</formula>
    </cfRule>
  </conditionalFormatting>
  <conditionalFormatting sqref="L42:M42 L44:M46 L48:M49 U42:V42 U44:V46 AD42:AE42 AD44:AE46 AD48:AE49 AM42:AN42 AM44:AN46 AM48:AN49 AV48:AW49 AV44:AW46 AV42:AW42 AZ27:AZ28 AV28:AV29 AQ27:AQ28 AM28:AM29 AH27:AH28 Y27:Y28 P27:P28 L28:L29 U28:U29 AD28:AD29 U48:V49">
    <cfRule type="containsErrors" dxfId="13" priority="4">
      <formula>ISERROR(L27)</formula>
    </cfRule>
  </conditionalFormatting>
  <conditionalFormatting sqref="O20:X20">
    <cfRule type="cellIs" dxfId="12" priority="3" operator="equal">
      <formula>0</formula>
    </cfRule>
  </conditionalFormatting>
  <conditionalFormatting sqref="O17:P17">
    <cfRule type="cellIs" dxfId="11" priority="2" operator="equal">
      <formula>0</formula>
    </cfRule>
  </conditionalFormatting>
  <conditionalFormatting sqref="R42">
    <cfRule type="containsErrors" dxfId="10" priority="1">
      <formula>ISERROR(R42)</formula>
    </cfRule>
  </conditionalFormatting>
  <pageMargins left="0.7" right="0.7" top="0.75" bottom="0.75" header="0.3" footer="0.3"/>
  <pageSetup orientation="portrait" horizontalDpi="0" verticalDpi="0"/>
  <ignoredErrors>
    <ignoredError sqref="Z42" evalErro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L7"/>
  <sheetViews>
    <sheetView showGridLines="0" zoomScale="75" zoomScaleNormal="75" workbookViewId="0">
      <selection activeCell="F8" sqref="F8"/>
    </sheetView>
  </sheetViews>
  <sheetFormatPr baseColWidth="10" defaultRowHeight="80" customHeight="1"/>
  <cols>
    <col min="1" max="1" width="10.83203125" style="2"/>
    <col min="2" max="2" width="53.6640625" style="1" customWidth="1"/>
    <col min="3" max="3" width="6.5" style="2" customWidth="1"/>
    <col min="4" max="4" width="30" style="2" customWidth="1"/>
    <col min="5" max="6" width="10.83203125" style="2"/>
    <col min="7" max="7" width="57.1640625" style="2" customWidth="1"/>
    <col min="8" max="12" width="20.83203125" style="2" customWidth="1"/>
    <col min="13" max="16384" width="10.83203125" style="2"/>
  </cols>
  <sheetData>
    <row r="2" spans="2:12" ht="80" customHeight="1" thickBot="1">
      <c r="B2" s="1995" t="s">
        <v>4</v>
      </c>
      <c r="C2" s="1995"/>
      <c r="D2" s="1995"/>
      <c r="G2" s="1996" t="s">
        <v>10</v>
      </c>
      <c r="H2" s="1996"/>
      <c r="I2" s="1996"/>
      <c r="J2" s="1996"/>
      <c r="K2" s="1996"/>
      <c r="L2" s="1996"/>
    </row>
    <row r="3" spans="2:12" s="6" customFormat="1" ht="80" customHeight="1" thickBot="1">
      <c r="H3" s="12" t="s">
        <v>7</v>
      </c>
      <c r="I3" s="13" t="s">
        <v>11</v>
      </c>
      <c r="J3" s="13" t="s">
        <v>12</v>
      </c>
      <c r="K3" s="13" t="s">
        <v>13</v>
      </c>
      <c r="L3" s="14" t="s">
        <v>14</v>
      </c>
    </row>
    <row r="4" spans="2:12" ht="80" customHeight="1">
      <c r="B4" s="7" t="s">
        <v>0</v>
      </c>
      <c r="C4" s="8"/>
      <c r="D4" s="9">
        <f>D5+D6+D7</f>
        <v>0</v>
      </c>
      <c r="G4" s="3" t="s">
        <v>9</v>
      </c>
      <c r="H4" s="15"/>
      <c r="I4" s="16"/>
      <c r="J4" s="16"/>
      <c r="K4" s="16"/>
      <c r="L4" s="17"/>
    </row>
    <row r="5" spans="2:12" ht="80" customHeight="1">
      <c r="B5" s="7" t="s">
        <v>2</v>
      </c>
      <c r="C5" s="8"/>
      <c r="D5" s="10"/>
      <c r="G5" s="4" t="s">
        <v>8</v>
      </c>
      <c r="H5" s="18"/>
      <c r="I5" s="19"/>
      <c r="J5" s="19"/>
      <c r="K5" s="19"/>
      <c r="L5" s="20"/>
    </row>
    <row r="6" spans="2:12" ht="80" customHeight="1">
      <c r="B6" s="7" t="s">
        <v>1</v>
      </c>
      <c r="C6" s="8"/>
      <c r="D6" s="10">
        <f>H6+I6+J6+K6+L6</f>
        <v>0</v>
      </c>
      <c r="G6" s="4" t="s">
        <v>5</v>
      </c>
      <c r="H6" s="18"/>
      <c r="I6" s="19"/>
      <c r="J6" s="19"/>
      <c r="K6" s="19"/>
      <c r="L6" s="20"/>
    </row>
    <row r="7" spans="2:12" ht="80" customHeight="1" thickBot="1">
      <c r="B7" s="7" t="s">
        <v>3</v>
      </c>
      <c r="C7" s="8"/>
      <c r="D7" s="11">
        <f>H7+I7+J7+K7+L7</f>
        <v>0</v>
      </c>
      <c r="G7" s="5" t="s">
        <v>6</v>
      </c>
      <c r="H7" s="21"/>
      <c r="I7" s="22"/>
      <c r="J7" s="22"/>
      <c r="K7" s="22"/>
      <c r="L7" s="23"/>
    </row>
  </sheetData>
  <mergeCells count="2">
    <mergeCell ref="B2:D2"/>
    <mergeCell ref="G2:L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BD583-0FCD-0D49-84A2-9FB00A175482}">
  <sheetPr>
    <tabColor theme="3"/>
  </sheetPr>
  <dimension ref="B2:O36"/>
  <sheetViews>
    <sheetView zoomScale="136" zoomScaleNormal="125" workbookViewId="0">
      <selection activeCell="L19" sqref="L19"/>
    </sheetView>
  </sheetViews>
  <sheetFormatPr baseColWidth="10" defaultColWidth="14.83203125" defaultRowHeight="18" customHeight="1"/>
  <cols>
    <col min="1" max="16384" width="14.83203125" style="1587"/>
  </cols>
  <sheetData>
    <row r="2" spans="2:15" ht="18" customHeight="1" thickBot="1">
      <c r="B2" s="1997" t="s">
        <v>689</v>
      </c>
      <c r="C2" s="1997"/>
      <c r="D2" s="1997"/>
      <c r="E2" s="1997"/>
      <c r="J2" s="1636"/>
      <c r="M2" s="1998" t="s">
        <v>45</v>
      </c>
      <c r="N2" s="1998"/>
      <c r="O2" s="1998"/>
    </row>
    <row r="3" spans="2:15" s="1588" customFormat="1" ht="18" customHeight="1" thickBot="1">
      <c r="B3" s="1589" t="s">
        <v>688</v>
      </c>
      <c r="C3" s="1590" t="s">
        <v>683</v>
      </c>
      <c r="D3" s="1590" t="s">
        <v>8</v>
      </c>
      <c r="E3" s="1590" t="s">
        <v>9</v>
      </c>
      <c r="F3" s="1591" t="s">
        <v>692</v>
      </c>
      <c r="J3" s="1636"/>
      <c r="M3" s="1589" t="s">
        <v>616</v>
      </c>
      <c r="N3" s="1590" t="s">
        <v>8</v>
      </c>
      <c r="O3" s="1591" t="s">
        <v>9</v>
      </c>
    </row>
    <row r="4" spans="2:15" ht="18" customHeight="1">
      <c r="B4" s="1601" t="s">
        <v>690</v>
      </c>
      <c r="C4" s="1598" t="s">
        <v>680</v>
      </c>
      <c r="D4" s="1592">
        <v>0</v>
      </c>
      <c r="E4" s="1592">
        <v>20000</v>
      </c>
      <c r="F4" s="1593">
        <v>30000</v>
      </c>
      <c r="J4" s="1588"/>
      <c r="K4" s="1588"/>
      <c r="M4" s="1640"/>
      <c r="N4" s="1592"/>
      <c r="O4" s="1593"/>
    </row>
    <row r="5" spans="2:15" ht="18" customHeight="1">
      <c r="B5" s="1602" t="s">
        <v>691</v>
      </c>
      <c r="C5" s="1599" t="s">
        <v>693</v>
      </c>
      <c r="D5" s="1594">
        <v>22000</v>
      </c>
      <c r="E5" s="1594">
        <v>50000</v>
      </c>
      <c r="F5" s="1595"/>
      <c r="M5" s="1604"/>
      <c r="N5" s="1594"/>
      <c r="O5" s="1595"/>
    </row>
    <row r="6" spans="2:15" ht="18" customHeight="1">
      <c r="B6" s="1602"/>
      <c r="C6" s="1599"/>
      <c r="D6" s="1594"/>
      <c r="E6" s="1594"/>
      <c r="F6" s="1595"/>
      <c r="M6" s="1604"/>
      <c r="N6" s="1594"/>
      <c r="O6" s="1595"/>
    </row>
    <row r="7" spans="2:15" ht="18" customHeight="1">
      <c r="B7" s="1602"/>
      <c r="C7" s="1599"/>
      <c r="D7" s="1594"/>
      <c r="E7" s="1594"/>
      <c r="F7" s="1595"/>
      <c r="M7" s="1604"/>
      <c r="N7" s="1594"/>
      <c r="O7" s="1595"/>
    </row>
    <row r="8" spans="2:15" ht="18" customHeight="1" thickBot="1">
      <c r="B8" s="1602"/>
      <c r="C8" s="1599"/>
      <c r="D8" s="1594"/>
      <c r="E8" s="1594"/>
      <c r="F8" s="1595"/>
      <c r="M8" s="1641"/>
      <c r="N8" s="1637"/>
      <c r="O8" s="1638"/>
    </row>
    <row r="9" spans="2:15" ht="18" customHeight="1" thickBot="1">
      <c r="B9" s="1602"/>
      <c r="C9" s="1599"/>
      <c r="D9" s="1594"/>
      <c r="E9" s="1594"/>
      <c r="F9" s="1595"/>
      <c r="M9" s="1589" t="s">
        <v>682</v>
      </c>
      <c r="N9" s="1590" t="s">
        <v>8</v>
      </c>
      <c r="O9" s="1591" t="s">
        <v>9</v>
      </c>
    </row>
    <row r="10" spans="2:15" ht="18" customHeight="1">
      <c r="B10" s="1602"/>
      <c r="C10" s="1599"/>
      <c r="D10" s="1594"/>
      <c r="E10" s="1594"/>
      <c r="F10" s="1595"/>
      <c r="M10" s="1640"/>
      <c r="N10" s="1592"/>
      <c r="O10" s="1593"/>
    </row>
    <row r="11" spans="2:15" ht="18" customHeight="1">
      <c r="B11" s="1602"/>
      <c r="C11" s="1599"/>
      <c r="D11" s="1594"/>
      <c r="E11" s="1594"/>
      <c r="F11" s="1595"/>
      <c r="M11" s="1604"/>
      <c r="N11" s="1594"/>
      <c r="O11" s="1595"/>
    </row>
    <row r="12" spans="2:15" ht="18" customHeight="1">
      <c r="B12" s="1602"/>
      <c r="C12" s="1599"/>
      <c r="D12" s="1594"/>
      <c r="E12" s="1594"/>
      <c r="F12" s="1595"/>
      <c r="M12" s="1604"/>
      <c r="N12" s="1594"/>
      <c r="O12" s="1595"/>
    </row>
    <row r="13" spans="2:15" ht="18" customHeight="1" thickBot="1">
      <c r="B13" s="1603"/>
      <c r="C13" s="1600"/>
      <c r="D13" s="1596"/>
      <c r="E13" s="1596"/>
      <c r="F13" s="1597"/>
      <c r="M13" s="1642"/>
      <c r="N13" s="1596"/>
      <c r="O13" s="1597"/>
    </row>
    <row r="16" spans="2:15" ht="18" customHeight="1" thickBot="1"/>
    <row r="17" spans="2:13" s="1635" customFormat="1" ht="18" customHeight="1">
      <c r="B17" s="1999" t="s">
        <v>616</v>
      </c>
      <c r="C17" s="2000"/>
      <c r="D17" s="2001"/>
      <c r="E17" s="1999" t="s">
        <v>682</v>
      </c>
      <c r="F17" s="2000"/>
      <c r="G17" s="2002"/>
    </row>
    <row r="18" spans="2:13" ht="18" customHeight="1">
      <c r="B18" s="1620" t="s">
        <v>683</v>
      </c>
      <c r="C18" s="1621" t="s">
        <v>678</v>
      </c>
      <c r="D18" s="1627" t="s">
        <v>679</v>
      </c>
      <c r="E18" s="1620" t="s">
        <v>684</v>
      </c>
      <c r="F18" s="1621" t="s">
        <v>678</v>
      </c>
      <c r="G18" s="1622" t="s">
        <v>679</v>
      </c>
    </row>
    <row r="19" spans="2:13" ht="18" customHeight="1">
      <c r="B19" s="1615" t="str">
        <f>C4</f>
        <v>Cash</v>
      </c>
      <c r="C19" s="1611">
        <f>D4</f>
        <v>0</v>
      </c>
      <c r="D19" s="1612">
        <f>E4</f>
        <v>20000</v>
      </c>
      <c r="E19" s="1629">
        <f t="shared" ref="E19:G22" si="0">M10</f>
        <v>0</v>
      </c>
      <c r="F19" s="1614">
        <f t="shared" si="0"/>
        <v>0</v>
      </c>
      <c r="G19" s="1613">
        <f t="shared" si="0"/>
        <v>0</v>
      </c>
    </row>
    <row r="20" spans="2:13" ht="18" customHeight="1">
      <c r="B20" s="1616" t="str">
        <f t="shared" ref="B20:D28" si="1">C5</f>
        <v>Equip.</v>
      </c>
      <c r="C20" s="1611">
        <f t="shared" si="1"/>
        <v>22000</v>
      </c>
      <c r="D20" s="1612">
        <f t="shared" si="1"/>
        <v>50000</v>
      </c>
      <c r="E20" s="1629">
        <f t="shared" si="0"/>
        <v>0</v>
      </c>
      <c r="F20" s="1614">
        <f t="shared" si="0"/>
        <v>0</v>
      </c>
      <c r="G20" s="1613">
        <f t="shared" si="0"/>
        <v>0</v>
      </c>
    </row>
    <row r="21" spans="2:13" ht="18" customHeight="1">
      <c r="B21" s="1616">
        <f t="shared" si="1"/>
        <v>0</v>
      </c>
      <c r="C21" s="1611">
        <f t="shared" si="1"/>
        <v>0</v>
      </c>
      <c r="D21" s="1612">
        <f t="shared" si="1"/>
        <v>0</v>
      </c>
      <c r="E21" s="1629">
        <f t="shared" si="0"/>
        <v>0</v>
      </c>
      <c r="F21" s="1614">
        <f t="shared" si="0"/>
        <v>0</v>
      </c>
      <c r="G21" s="1613">
        <f t="shared" si="0"/>
        <v>0</v>
      </c>
      <c r="M21" s="1643">
        <f>D36*0.25</f>
        <v>17500</v>
      </c>
    </row>
    <row r="22" spans="2:13" ht="18" customHeight="1">
      <c r="B22" s="1616">
        <f t="shared" si="1"/>
        <v>0</v>
      </c>
      <c r="C22" s="1611">
        <f t="shared" si="1"/>
        <v>0</v>
      </c>
      <c r="D22" s="1612">
        <f t="shared" si="1"/>
        <v>0</v>
      </c>
      <c r="E22" s="1630">
        <f t="shared" si="0"/>
        <v>0</v>
      </c>
      <c r="F22" s="1609">
        <f t="shared" si="0"/>
        <v>0</v>
      </c>
      <c r="G22" s="1610">
        <f t="shared" si="0"/>
        <v>0</v>
      </c>
    </row>
    <row r="23" spans="2:13" ht="18" customHeight="1">
      <c r="B23" s="1616">
        <f t="shared" si="1"/>
        <v>0</v>
      </c>
      <c r="C23" s="1611">
        <f t="shared" si="1"/>
        <v>0</v>
      </c>
      <c r="D23" s="1612">
        <f t="shared" si="1"/>
        <v>0</v>
      </c>
      <c r="E23" s="1631" t="s">
        <v>682</v>
      </c>
      <c r="F23" s="1623">
        <f>SUM(F19:F22)</f>
        <v>0</v>
      </c>
      <c r="G23" s="1624">
        <f>SUM(G19:G22)</f>
        <v>0</v>
      </c>
    </row>
    <row r="24" spans="2:13" ht="18" customHeight="1">
      <c r="B24" s="1617">
        <f t="shared" si="1"/>
        <v>0</v>
      </c>
      <c r="C24" s="1611">
        <f t="shared" si="1"/>
        <v>0</v>
      </c>
      <c r="D24" s="1612">
        <f t="shared" si="1"/>
        <v>0</v>
      </c>
      <c r="E24" s="2003" t="s">
        <v>681</v>
      </c>
      <c r="F24" s="2004"/>
      <c r="G24" s="2005"/>
    </row>
    <row r="25" spans="2:13" ht="18" customHeight="1">
      <c r="B25" s="1617">
        <f t="shared" si="1"/>
        <v>0</v>
      </c>
      <c r="C25" s="1611">
        <f t="shared" si="1"/>
        <v>0</v>
      </c>
      <c r="D25" s="1612">
        <f t="shared" si="1"/>
        <v>0</v>
      </c>
      <c r="E25" s="1632" t="str">
        <f>B4</f>
        <v>P</v>
      </c>
      <c r="F25" s="1609">
        <f>D4</f>
        <v>0</v>
      </c>
      <c r="G25" s="1610">
        <f>E4</f>
        <v>20000</v>
      </c>
    </row>
    <row r="26" spans="2:13" ht="18" customHeight="1">
      <c r="B26" s="1617">
        <f t="shared" si="1"/>
        <v>0</v>
      </c>
      <c r="C26" s="1611">
        <f t="shared" si="1"/>
        <v>0</v>
      </c>
      <c r="D26" s="1612">
        <f t="shared" si="1"/>
        <v>0</v>
      </c>
      <c r="E26" s="1632" t="str">
        <f t="shared" ref="E26:E34" si="2">B5</f>
        <v>Q</v>
      </c>
      <c r="F26" s="1609">
        <f t="shared" ref="F26:F34" si="3">D5</f>
        <v>22000</v>
      </c>
      <c r="G26" s="1610">
        <f t="shared" ref="G26:G34" si="4">E5</f>
        <v>50000</v>
      </c>
    </row>
    <row r="27" spans="2:13" ht="18" customHeight="1">
      <c r="B27" s="1618">
        <f t="shared" si="1"/>
        <v>0</v>
      </c>
      <c r="C27" s="1611">
        <f t="shared" si="1"/>
        <v>0</v>
      </c>
      <c r="D27" s="1612">
        <f t="shared" si="1"/>
        <v>0</v>
      </c>
      <c r="E27" s="1632">
        <f t="shared" si="2"/>
        <v>0</v>
      </c>
      <c r="F27" s="1609">
        <f t="shared" si="3"/>
        <v>0</v>
      </c>
      <c r="G27" s="1610">
        <f t="shared" si="4"/>
        <v>0</v>
      </c>
    </row>
    <row r="28" spans="2:13" ht="18" customHeight="1">
      <c r="B28" s="1618">
        <f t="shared" si="1"/>
        <v>0</v>
      </c>
      <c r="C28" s="1611">
        <f t="shared" si="1"/>
        <v>0</v>
      </c>
      <c r="D28" s="1612">
        <f t="shared" si="1"/>
        <v>0</v>
      </c>
      <c r="E28" s="1632">
        <f t="shared" si="2"/>
        <v>0</v>
      </c>
      <c r="F28" s="1609">
        <f t="shared" si="3"/>
        <v>0</v>
      </c>
      <c r="G28" s="1610">
        <f t="shared" si="4"/>
        <v>0</v>
      </c>
    </row>
    <row r="29" spans="2:13" ht="18" customHeight="1">
      <c r="B29" s="1639">
        <f t="shared" ref="B29:D33" si="5">M4</f>
        <v>0</v>
      </c>
      <c r="C29" s="1611">
        <f t="shared" si="5"/>
        <v>0</v>
      </c>
      <c r="D29" s="1612">
        <f t="shared" si="5"/>
        <v>0</v>
      </c>
      <c r="E29" s="1632">
        <f t="shared" si="2"/>
        <v>0</v>
      </c>
      <c r="F29" s="1609">
        <f t="shared" si="3"/>
        <v>0</v>
      </c>
      <c r="G29" s="1610">
        <f t="shared" si="4"/>
        <v>0</v>
      </c>
    </row>
    <row r="30" spans="2:13" ht="18" customHeight="1">
      <c r="B30" s="1639">
        <f t="shared" si="5"/>
        <v>0</v>
      </c>
      <c r="C30" s="1611">
        <f t="shared" si="5"/>
        <v>0</v>
      </c>
      <c r="D30" s="1612">
        <f t="shared" si="5"/>
        <v>0</v>
      </c>
      <c r="E30" s="1632">
        <f t="shared" si="2"/>
        <v>0</v>
      </c>
      <c r="F30" s="1609">
        <f t="shared" si="3"/>
        <v>0</v>
      </c>
      <c r="G30" s="1610">
        <f t="shared" si="4"/>
        <v>0</v>
      </c>
    </row>
    <row r="31" spans="2:13" ht="18" customHeight="1">
      <c r="B31" s="1639">
        <f t="shared" si="5"/>
        <v>0</v>
      </c>
      <c r="C31" s="1611">
        <f t="shared" si="5"/>
        <v>0</v>
      </c>
      <c r="D31" s="1612">
        <f t="shared" si="5"/>
        <v>0</v>
      </c>
      <c r="E31" s="1632">
        <f t="shared" si="2"/>
        <v>0</v>
      </c>
      <c r="F31" s="1609">
        <f t="shared" si="3"/>
        <v>0</v>
      </c>
      <c r="G31" s="1610">
        <f t="shared" si="4"/>
        <v>0</v>
      </c>
    </row>
    <row r="32" spans="2:13" ht="18" customHeight="1">
      <c r="B32" s="1639">
        <f t="shared" si="5"/>
        <v>0</v>
      </c>
      <c r="C32" s="1611">
        <f t="shared" si="5"/>
        <v>0</v>
      </c>
      <c r="D32" s="1612">
        <f t="shared" si="5"/>
        <v>0</v>
      </c>
      <c r="E32" s="1632">
        <f t="shared" si="2"/>
        <v>0</v>
      </c>
      <c r="F32" s="1609">
        <f t="shared" si="3"/>
        <v>0</v>
      </c>
      <c r="G32" s="1610">
        <f t="shared" si="4"/>
        <v>0</v>
      </c>
    </row>
    <row r="33" spans="2:7" ht="18" customHeight="1">
      <c r="B33" s="1639">
        <f t="shared" si="5"/>
        <v>0</v>
      </c>
      <c r="C33" s="1611">
        <f t="shared" si="5"/>
        <v>0</v>
      </c>
      <c r="D33" s="1612">
        <f t="shared" si="5"/>
        <v>0</v>
      </c>
      <c r="E33" s="1632">
        <f t="shared" si="2"/>
        <v>0</v>
      </c>
      <c r="F33" s="1609">
        <f t="shared" si="3"/>
        <v>0</v>
      </c>
      <c r="G33" s="1610">
        <f t="shared" si="4"/>
        <v>0</v>
      </c>
    </row>
    <row r="34" spans="2:7" ht="18" customHeight="1">
      <c r="B34" s="1618"/>
      <c r="C34" s="1611"/>
      <c r="D34" s="1612"/>
      <c r="E34" s="1632">
        <f t="shared" si="2"/>
        <v>0</v>
      </c>
      <c r="F34" s="1609">
        <f t="shared" si="3"/>
        <v>0</v>
      </c>
      <c r="G34" s="1610">
        <f t="shared" si="4"/>
        <v>0</v>
      </c>
    </row>
    <row r="35" spans="2:7" ht="18" customHeight="1" thickBot="1">
      <c r="B35" s="1619"/>
      <c r="C35" s="1611"/>
      <c r="D35" s="1612"/>
      <c r="E35" s="1633" t="s">
        <v>685</v>
      </c>
      <c r="F35" s="1625">
        <f>SUM(F25:F34)</f>
        <v>22000</v>
      </c>
      <c r="G35" s="1626">
        <f>SUM(G25:G34)</f>
        <v>70000</v>
      </c>
    </row>
    <row r="36" spans="2:7" ht="41" customHeight="1" thickBot="1">
      <c r="B36" s="1605" t="s">
        <v>686</v>
      </c>
      <c r="C36" s="1606">
        <f>SUM(C19:C35)</f>
        <v>22000</v>
      </c>
      <c r="D36" s="1628">
        <f>SUM(D19:D35)</f>
        <v>70000</v>
      </c>
      <c r="E36" s="1634" t="s">
        <v>687</v>
      </c>
      <c r="F36" s="1607">
        <f>F23+F35</f>
        <v>22000</v>
      </c>
      <c r="G36" s="1608">
        <f>G23+G35</f>
        <v>70000</v>
      </c>
    </row>
  </sheetData>
  <mergeCells count="5">
    <mergeCell ref="B2:E2"/>
    <mergeCell ref="M2:O2"/>
    <mergeCell ref="B17:D17"/>
    <mergeCell ref="E17:G17"/>
    <mergeCell ref="E24:G24"/>
  </mergeCells>
  <conditionalFormatting sqref="E25:E34">
    <cfRule type="cellIs" dxfId="9" priority="3" operator="equal">
      <formula>0</formula>
    </cfRule>
  </conditionalFormatting>
  <conditionalFormatting sqref="B19:B28">
    <cfRule type="cellIs" dxfId="8" priority="2" operator="equal">
      <formula>0</formula>
    </cfRule>
  </conditionalFormatting>
  <conditionalFormatting sqref="E25:G34 E19:G22 B19:D35">
    <cfRule type="cellIs" dxfId="7" priority="1" operator="equal">
      <formula>0</formula>
    </cfRule>
  </conditionalFormatting>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C96D4-C4BB-5E43-A88A-BC922949FEAF}">
  <sheetPr>
    <tabColor theme="3"/>
  </sheetPr>
  <dimension ref="B1:P46"/>
  <sheetViews>
    <sheetView showGridLines="0" showRowColHeaders="0" zoomScale="118" zoomScaleNormal="133" workbookViewId="0">
      <selection activeCell="N32" sqref="N32:O32"/>
    </sheetView>
  </sheetViews>
  <sheetFormatPr baseColWidth="10" defaultColWidth="7.5" defaultRowHeight="13"/>
  <cols>
    <col min="1" max="1" width="13.33203125" style="1414" customWidth="1"/>
    <col min="2" max="2" width="4" style="1414" customWidth="1"/>
    <col min="3" max="3" width="6.83203125" style="1414" customWidth="1"/>
    <col min="4" max="4" width="5.5" style="1414" customWidth="1"/>
    <col min="5" max="5" width="2.6640625" style="1414" customWidth="1"/>
    <col min="6" max="6" width="4.33203125" style="1414" customWidth="1"/>
    <col min="7" max="7" width="16.83203125" style="1414" customWidth="1"/>
    <col min="8" max="8" width="16.1640625" style="1414" customWidth="1"/>
    <col min="9" max="9" width="4.33203125" style="1414" customWidth="1"/>
    <col min="10" max="10" width="6.83203125" style="1414" customWidth="1"/>
    <col min="11" max="11" width="2.6640625" style="1414" customWidth="1"/>
    <col min="12" max="12" width="2.33203125" style="1414" customWidth="1"/>
    <col min="13" max="13" width="4" style="1414" customWidth="1"/>
    <col min="14" max="15" width="6.83203125" style="1414" customWidth="1"/>
    <col min="16" max="16" width="4.33203125" style="1414" customWidth="1"/>
    <col min="17" max="16384" width="7.5" style="1414"/>
  </cols>
  <sheetData>
    <row r="1" spans="2:16" ht="15" customHeight="1" thickBot="1"/>
    <row r="2" spans="2:16" ht="12.25" customHeight="1">
      <c r="B2" s="2062" t="s">
        <v>448</v>
      </c>
      <c r="C2" s="2063"/>
      <c r="D2" s="2064"/>
      <c r="E2" s="2066" t="s">
        <v>447</v>
      </c>
      <c r="F2" s="2067"/>
      <c r="G2" s="2067"/>
      <c r="H2" s="2067"/>
      <c r="I2" s="2067"/>
      <c r="J2" s="2067"/>
      <c r="K2" s="2067"/>
      <c r="L2" s="2067"/>
      <c r="M2" s="2068"/>
      <c r="N2" s="2072" t="s">
        <v>446</v>
      </c>
      <c r="O2" s="2073"/>
      <c r="P2" s="2074"/>
    </row>
    <row r="3" spans="2:16" ht="27.5" customHeight="1">
      <c r="B3" s="2065"/>
      <c r="C3" s="2039"/>
      <c r="D3" s="2040"/>
      <c r="E3" s="2069"/>
      <c r="F3" s="2070"/>
      <c r="G3" s="2070"/>
      <c r="H3" s="2070"/>
      <c r="I3" s="2070"/>
      <c r="J3" s="2070"/>
      <c r="K3" s="2070"/>
      <c r="L3" s="2070"/>
      <c r="M3" s="2071"/>
      <c r="N3" s="2075">
        <v>2017</v>
      </c>
      <c r="O3" s="2076"/>
      <c r="P3" s="2077"/>
    </row>
    <row r="4" spans="2:16" ht="24" customHeight="1">
      <c r="B4" s="2078" t="s">
        <v>445</v>
      </c>
      <c r="C4" s="2010"/>
      <c r="D4" s="2011"/>
      <c r="E4" s="2079" t="s">
        <v>444</v>
      </c>
      <c r="F4" s="2080"/>
      <c r="G4" s="2025" t="s">
        <v>443</v>
      </c>
      <c r="H4" s="2026"/>
      <c r="I4" s="2026"/>
      <c r="J4" s="2026"/>
      <c r="K4" s="2026"/>
      <c r="L4" s="2026"/>
      <c r="M4" s="2027"/>
      <c r="N4" s="2085" t="s">
        <v>442</v>
      </c>
      <c r="O4" s="2086"/>
      <c r="P4" s="2087"/>
    </row>
    <row r="5" spans="2:16" ht="24" customHeight="1">
      <c r="B5" s="2078" t="s">
        <v>441</v>
      </c>
      <c r="C5" s="2010"/>
      <c r="D5" s="2011"/>
      <c r="E5" s="2081"/>
      <c r="F5" s="2082"/>
      <c r="G5" s="2025" t="s">
        <v>440</v>
      </c>
      <c r="H5" s="2026"/>
      <c r="I5" s="2026"/>
      <c r="J5" s="2026"/>
      <c r="K5" s="2026"/>
      <c r="L5" s="2026"/>
      <c r="M5" s="2027"/>
      <c r="N5" s="2029" t="s">
        <v>439</v>
      </c>
      <c r="O5" s="2010"/>
      <c r="P5" s="2030"/>
    </row>
    <row r="6" spans="2:16" ht="23.75" customHeight="1">
      <c r="B6" s="2088" t="s">
        <v>438</v>
      </c>
      <c r="C6" s="2045"/>
      <c r="D6" s="2046"/>
      <c r="E6" s="2081"/>
      <c r="F6" s="2082"/>
      <c r="G6" s="2089" t="s">
        <v>437</v>
      </c>
      <c r="H6" s="2090"/>
      <c r="I6" s="2090"/>
      <c r="J6" s="2090"/>
      <c r="K6" s="2090"/>
      <c r="L6" s="2090"/>
      <c r="M6" s="2091"/>
      <c r="N6" s="2095" t="s">
        <v>436</v>
      </c>
      <c r="O6" s="2045"/>
      <c r="P6" s="2096"/>
    </row>
    <row r="7" spans="2:16" ht="12.25" customHeight="1">
      <c r="B7" s="2065"/>
      <c r="C7" s="2039"/>
      <c r="D7" s="2040"/>
      <c r="E7" s="2083"/>
      <c r="F7" s="2084"/>
      <c r="G7" s="2092"/>
      <c r="H7" s="2093"/>
      <c r="I7" s="2093"/>
      <c r="J7" s="2093"/>
      <c r="K7" s="2093"/>
      <c r="L7" s="2093"/>
      <c r="M7" s="2094"/>
      <c r="N7" s="2097" t="s">
        <v>435</v>
      </c>
      <c r="O7" s="2098"/>
      <c r="P7" s="1435"/>
    </row>
    <row r="8" spans="2:16" ht="9" customHeight="1">
      <c r="B8" s="1432"/>
      <c r="P8" s="1418"/>
    </row>
    <row r="9" spans="2:16" ht="11.5" customHeight="1">
      <c r="B9" s="1432" t="s">
        <v>434</v>
      </c>
      <c r="P9" s="1418"/>
    </row>
    <row r="10" spans="2:16" ht="11.5" customHeight="1">
      <c r="B10" s="1434" t="s">
        <v>433</v>
      </c>
      <c r="P10" s="1418"/>
    </row>
    <row r="11" spans="2:16" ht="13.25" customHeight="1">
      <c r="B11" s="1433" t="s">
        <v>432</v>
      </c>
      <c r="P11" s="1418"/>
    </row>
    <row r="12" spans="2:16" ht="12" customHeight="1">
      <c r="B12" s="1431" t="s">
        <v>431</v>
      </c>
      <c r="P12" s="1418"/>
    </row>
    <row r="13" spans="2:16" ht="5" hidden="1" customHeight="1">
      <c r="B13" s="1432"/>
      <c r="P13" s="1418"/>
    </row>
    <row r="14" spans="2:16" s="1429" customFormat="1" ht="14" customHeight="1">
      <c r="B14" s="1431" t="s">
        <v>430</v>
      </c>
      <c r="P14" s="1430"/>
    </row>
    <row r="15" spans="2:16" ht="13" customHeight="1">
      <c r="B15" s="1428" t="s">
        <v>429</v>
      </c>
      <c r="C15" s="1427"/>
      <c r="D15" s="1427"/>
      <c r="E15" s="1427"/>
      <c r="F15" s="1427"/>
      <c r="G15" s="1427"/>
      <c r="H15" s="1427"/>
      <c r="I15" s="1427"/>
      <c r="J15" s="1427"/>
      <c r="K15" s="1427"/>
      <c r="L15" s="1427"/>
      <c r="M15" s="1427"/>
      <c r="N15" s="1427"/>
      <c r="O15" s="1427"/>
      <c r="P15" s="1426"/>
    </row>
    <row r="16" spans="2:16" ht="12.5" customHeight="1">
      <c r="B16" s="2055" t="s">
        <v>428</v>
      </c>
      <c r="C16" s="2044" t="s">
        <v>427</v>
      </c>
      <c r="D16" s="2045"/>
      <c r="E16" s="2045"/>
      <c r="F16" s="2045"/>
      <c r="G16" s="2045"/>
      <c r="H16" s="2046"/>
      <c r="I16" s="1421" t="s">
        <v>426</v>
      </c>
      <c r="J16" s="2033"/>
      <c r="K16" s="2034"/>
      <c r="L16" s="1422"/>
      <c r="M16" s="2058"/>
      <c r="N16" s="2050">
        <f>J16-J17</f>
        <v>0</v>
      </c>
      <c r="O16" s="2051"/>
      <c r="P16" s="2031"/>
    </row>
    <row r="17" spans="2:16" ht="12.5" customHeight="1">
      <c r="B17" s="2056"/>
      <c r="C17" s="2035"/>
      <c r="D17" s="2036"/>
      <c r="E17" s="2036"/>
      <c r="F17" s="2036"/>
      <c r="G17" s="2036"/>
      <c r="H17" s="2037"/>
      <c r="I17" s="1421" t="s">
        <v>425</v>
      </c>
      <c r="J17" s="2033"/>
      <c r="K17" s="2034"/>
      <c r="L17" s="1422"/>
      <c r="M17" s="2059"/>
      <c r="N17" s="2060"/>
      <c r="O17" s="2061"/>
      <c r="P17" s="2054"/>
    </row>
    <row r="18" spans="2:16" ht="12.5" customHeight="1">
      <c r="B18" s="2056"/>
      <c r="C18" s="2035" t="s">
        <v>424</v>
      </c>
      <c r="D18" s="2036"/>
      <c r="E18" s="2036"/>
      <c r="F18" s="2036"/>
      <c r="G18" s="2036"/>
      <c r="H18" s="2036"/>
      <c r="I18" s="2036"/>
      <c r="J18" s="2036"/>
      <c r="K18" s="2036"/>
      <c r="L18" s="2037"/>
      <c r="M18" s="1421" t="s">
        <v>423</v>
      </c>
      <c r="N18" s="2052"/>
      <c r="O18" s="2053"/>
      <c r="P18" s="2032"/>
    </row>
    <row r="19" spans="2:16" ht="12.5" customHeight="1">
      <c r="B19" s="2056"/>
      <c r="C19" s="2035"/>
      <c r="D19" s="2036"/>
      <c r="E19" s="2036"/>
      <c r="F19" s="2036"/>
      <c r="G19" s="2036"/>
      <c r="H19" s="2036"/>
      <c r="I19" s="2036"/>
      <c r="J19" s="2036"/>
      <c r="K19" s="2036"/>
      <c r="L19" s="2037"/>
      <c r="M19" s="1420">
        <v>2</v>
      </c>
      <c r="N19" s="2033"/>
      <c r="O19" s="2034"/>
      <c r="P19" s="1419"/>
    </row>
    <row r="20" spans="2:16" ht="12.5" customHeight="1">
      <c r="B20" s="2056"/>
      <c r="C20" s="2035"/>
      <c r="D20" s="2036"/>
      <c r="E20" s="2036"/>
      <c r="F20" s="2036"/>
      <c r="G20" s="2036"/>
      <c r="H20" s="2036"/>
      <c r="I20" s="2036"/>
      <c r="J20" s="2036"/>
      <c r="K20" s="2036"/>
      <c r="L20" s="2037"/>
      <c r="M20" s="1420">
        <v>3</v>
      </c>
      <c r="N20" s="2012">
        <f>N16-N19</f>
        <v>0</v>
      </c>
      <c r="O20" s="2013"/>
      <c r="P20" s="1419"/>
    </row>
    <row r="21" spans="2:16" ht="12.5" customHeight="1">
      <c r="B21" s="2056"/>
      <c r="C21" s="2035"/>
      <c r="D21" s="2036"/>
      <c r="E21" s="2036"/>
      <c r="F21" s="2036"/>
      <c r="G21" s="2036"/>
      <c r="H21" s="2036"/>
      <c r="I21" s="2036"/>
      <c r="J21" s="2036"/>
      <c r="K21" s="2036"/>
      <c r="L21" s="2037"/>
      <c r="M21" s="1420">
        <v>4</v>
      </c>
      <c r="N21" s="2033"/>
      <c r="O21" s="2034"/>
      <c r="P21" s="1419"/>
    </row>
    <row r="22" spans="2:16" ht="12.5" customHeight="1">
      <c r="B22" s="2056"/>
      <c r="C22" s="2035"/>
      <c r="D22" s="2036"/>
      <c r="E22" s="2036"/>
      <c r="F22" s="2036"/>
      <c r="G22" s="2036"/>
      <c r="H22" s="2036"/>
      <c r="I22" s="2036"/>
      <c r="J22" s="2036"/>
      <c r="K22" s="2036"/>
      <c r="L22" s="2037"/>
      <c r="M22" s="1420">
        <v>5</v>
      </c>
      <c r="N22" s="2033"/>
      <c r="O22" s="2034"/>
      <c r="P22" s="1419"/>
    </row>
    <row r="23" spans="2:16" ht="12.5" customHeight="1">
      <c r="B23" s="2056"/>
      <c r="C23" s="2035"/>
      <c r="D23" s="2036"/>
      <c r="E23" s="2036"/>
      <c r="F23" s="2036"/>
      <c r="G23" s="2036"/>
      <c r="H23" s="2036"/>
      <c r="I23" s="2036"/>
      <c r="J23" s="2036"/>
      <c r="K23" s="2036"/>
      <c r="L23" s="2037"/>
      <c r="M23" s="1420">
        <v>6</v>
      </c>
      <c r="N23" s="2033"/>
      <c r="O23" s="2034"/>
      <c r="P23" s="1419"/>
    </row>
    <row r="24" spans="2:16" ht="12.5" customHeight="1">
      <c r="B24" s="2056"/>
      <c r="C24" s="2035"/>
      <c r="D24" s="2036"/>
      <c r="E24" s="2036"/>
      <c r="F24" s="2036"/>
      <c r="G24" s="2036"/>
      <c r="H24" s="2036"/>
      <c r="I24" s="2036"/>
      <c r="J24" s="2036"/>
      <c r="K24" s="2036"/>
      <c r="L24" s="2037"/>
      <c r="M24" s="1420">
        <v>7</v>
      </c>
      <c r="N24" s="2033"/>
      <c r="O24" s="2034"/>
      <c r="P24" s="1419"/>
    </row>
    <row r="25" spans="2:16" ht="12.5" customHeight="1">
      <c r="B25" s="2057"/>
      <c r="C25" s="2038"/>
      <c r="D25" s="2039"/>
      <c r="E25" s="2039"/>
      <c r="F25" s="2039"/>
      <c r="G25" s="2039"/>
      <c r="H25" s="2039"/>
      <c r="I25" s="2039"/>
      <c r="J25" s="2039"/>
      <c r="K25" s="2039"/>
      <c r="L25" s="2040"/>
      <c r="M25" s="1420">
        <v>8</v>
      </c>
      <c r="N25" s="2012">
        <f>N20+N21+N22+N23+N24</f>
        <v>0</v>
      </c>
      <c r="O25" s="2013"/>
      <c r="P25" s="1419"/>
    </row>
    <row r="26" spans="2:16" ht="12.5" customHeight="1">
      <c r="B26" s="2041" t="s">
        <v>422</v>
      </c>
      <c r="C26" s="2044" t="s">
        <v>421</v>
      </c>
      <c r="D26" s="2045"/>
      <c r="E26" s="2045"/>
      <c r="F26" s="2045"/>
      <c r="G26" s="2045"/>
      <c r="H26" s="2045"/>
      <c r="I26" s="2045"/>
      <c r="J26" s="2045"/>
      <c r="K26" s="2045"/>
      <c r="L26" s="2046"/>
      <c r="M26" s="1420">
        <v>9</v>
      </c>
      <c r="N26" s="2033"/>
      <c r="O26" s="2034"/>
      <c r="P26" s="1419"/>
    </row>
    <row r="27" spans="2:16" ht="12.5" customHeight="1">
      <c r="B27" s="2042"/>
      <c r="C27" s="2035"/>
      <c r="D27" s="2036"/>
      <c r="E27" s="2036"/>
      <c r="F27" s="2036"/>
      <c r="G27" s="2036"/>
      <c r="H27" s="2036"/>
      <c r="I27" s="2036"/>
      <c r="J27" s="2036"/>
      <c r="K27" s="2036"/>
      <c r="L27" s="2037"/>
      <c r="M27" s="1420">
        <v>10</v>
      </c>
      <c r="N27" s="2033"/>
      <c r="O27" s="2034"/>
      <c r="P27" s="1419"/>
    </row>
    <row r="28" spans="2:16" ht="12.5" customHeight="1">
      <c r="B28" s="2042"/>
      <c r="C28" s="2035"/>
      <c r="D28" s="2036"/>
      <c r="E28" s="2036"/>
      <c r="F28" s="2036"/>
      <c r="G28" s="2036"/>
      <c r="H28" s="2036"/>
      <c r="I28" s="2036"/>
      <c r="J28" s="2036"/>
      <c r="K28" s="2036"/>
      <c r="L28" s="2037"/>
      <c r="M28" s="1420">
        <v>11</v>
      </c>
      <c r="N28" s="2033"/>
      <c r="O28" s="2034"/>
      <c r="P28" s="1419"/>
    </row>
    <row r="29" spans="2:16" ht="12.5" customHeight="1">
      <c r="B29" s="2042"/>
      <c r="C29" s="2035"/>
      <c r="D29" s="2036"/>
      <c r="E29" s="2036"/>
      <c r="F29" s="2036"/>
      <c r="G29" s="2036"/>
      <c r="H29" s="2036"/>
      <c r="I29" s="2036"/>
      <c r="J29" s="2036"/>
      <c r="K29" s="2036"/>
      <c r="L29" s="2037"/>
      <c r="M29" s="1420">
        <v>12</v>
      </c>
      <c r="N29" s="2033"/>
      <c r="O29" s="2034"/>
      <c r="P29" s="1419"/>
    </row>
    <row r="30" spans="2:16" ht="12.5" customHeight="1">
      <c r="B30" s="2042"/>
      <c r="C30" s="2035"/>
      <c r="D30" s="2036"/>
      <c r="E30" s="2036"/>
      <c r="F30" s="2036"/>
      <c r="G30" s="2036"/>
      <c r="H30" s="2036"/>
      <c r="I30" s="2036"/>
      <c r="J30" s="2036"/>
      <c r="K30" s="2036"/>
      <c r="L30" s="2037"/>
      <c r="M30" s="1420">
        <v>13</v>
      </c>
      <c r="N30" s="2033"/>
      <c r="O30" s="2034"/>
      <c r="P30" s="1419"/>
    </row>
    <row r="31" spans="2:16" ht="12.5" customHeight="1">
      <c r="B31" s="2042"/>
      <c r="C31" s="2035"/>
      <c r="D31" s="2036"/>
      <c r="E31" s="2036"/>
      <c r="F31" s="2036"/>
      <c r="G31" s="2036"/>
      <c r="H31" s="2036"/>
      <c r="I31" s="2036"/>
      <c r="J31" s="2036"/>
      <c r="K31" s="2036"/>
      <c r="L31" s="2037"/>
      <c r="M31" s="1420">
        <v>14</v>
      </c>
      <c r="N31" s="2033"/>
      <c r="O31" s="2034"/>
      <c r="P31" s="1419"/>
    </row>
    <row r="32" spans="2:16" ht="12.5" customHeight="1">
      <c r="B32" s="2042"/>
      <c r="C32" s="2035"/>
      <c r="D32" s="2036"/>
      <c r="E32" s="2036"/>
      <c r="F32" s="2036"/>
      <c r="G32" s="2036"/>
      <c r="H32" s="2036"/>
      <c r="I32" s="2036"/>
      <c r="J32" s="2036"/>
      <c r="K32" s="2036"/>
      <c r="L32" s="2037"/>
      <c r="M32" s="1420">
        <v>15</v>
      </c>
      <c r="N32" s="2033"/>
      <c r="O32" s="2034"/>
      <c r="P32" s="1419"/>
    </row>
    <row r="33" spans="2:16" ht="12.5" customHeight="1">
      <c r="B33" s="2042"/>
      <c r="C33" s="2047" t="s">
        <v>420</v>
      </c>
      <c r="D33" s="2036"/>
      <c r="E33" s="2036"/>
      <c r="F33" s="2036"/>
      <c r="G33" s="2036"/>
      <c r="H33" s="2037"/>
      <c r="I33" s="1425" t="s">
        <v>419</v>
      </c>
      <c r="J33" s="2048"/>
      <c r="K33" s="2049"/>
      <c r="L33" s="1424"/>
      <c r="M33" s="1423"/>
      <c r="N33" s="2050">
        <f>J33-J34</f>
        <v>0</v>
      </c>
      <c r="O33" s="2051"/>
      <c r="P33" s="2031"/>
    </row>
    <row r="34" spans="2:16" ht="12.5" customHeight="1">
      <c r="B34" s="2042"/>
      <c r="C34" s="2035"/>
      <c r="D34" s="2036"/>
      <c r="E34" s="2036"/>
      <c r="F34" s="2036"/>
      <c r="G34" s="2036"/>
      <c r="H34" s="2037"/>
      <c r="I34" s="1421" t="s">
        <v>418</v>
      </c>
      <c r="J34" s="2033"/>
      <c r="K34" s="2034"/>
      <c r="L34" s="1422"/>
      <c r="M34" s="1421" t="s">
        <v>417</v>
      </c>
      <c r="N34" s="2052"/>
      <c r="O34" s="2053"/>
      <c r="P34" s="2032"/>
    </row>
    <row r="35" spans="2:16" ht="12.5" customHeight="1">
      <c r="B35" s="2042"/>
      <c r="C35" s="2035" t="s">
        <v>416</v>
      </c>
      <c r="D35" s="2036"/>
      <c r="E35" s="2036"/>
      <c r="F35" s="2036"/>
      <c r="G35" s="2036"/>
      <c r="H35" s="2036"/>
      <c r="I35" s="2036"/>
      <c r="J35" s="2036"/>
      <c r="K35" s="2036"/>
      <c r="L35" s="2037"/>
      <c r="M35" s="1420">
        <v>17</v>
      </c>
      <c r="N35" s="2033"/>
      <c r="O35" s="2034"/>
      <c r="P35" s="1419"/>
    </row>
    <row r="36" spans="2:16" ht="12.5" customHeight="1">
      <c r="B36" s="2042"/>
      <c r="C36" s="2035"/>
      <c r="D36" s="2036"/>
      <c r="E36" s="2036"/>
      <c r="F36" s="2036"/>
      <c r="G36" s="2036"/>
      <c r="H36" s="2036"/>
      <c r="I36" s="2036"/>
      <c r="J36" s="2036"/>
      <c r="K36" s="2036"/>
      <c r="L36" s="2037"/>
      <c r="M36" s="1420">
        <v>18</v>
      </c>
      <c r="N36" s="2033"/>
      <c r="O36" s="2034"/>
      <c r="P36" s="1419"/>
    </row>
    <row r="37" spans="2:16" ht="12.5" customHeight="1">
      <c r="B37" s="2042"/>
      <c r="C37" s="2035"/>
      <c r="D37" s="2036"/>
      <c r="E37" s="2036"/>
      <c r="F37" s="2036"/>
      <c r="G37" s="2036"/>
      <c r="H37" s="2036"/>
      <c r="I37" s="2036"/>
      <c r="J37" s="2036"/>
      <c r="K37" s="2036"/>
      <c r="L37" s="2037"/>
      <c r="M37" s="1420">
        <v>19</v>
      </c>
      <c r="N37" s="2033"/>
      <c r="O37" s="2034"/>
      <c r="P37" s="1419"/>
    </row>
    <row r="38" spans="2:16" ht="12.5" customHeight="1">
      <c r="B38" s="2042"/>
      <c r="C38" s="2035"/>
      <c r="D38" s="2036"/>
      <c r="E38" s="2036"/>
      <c r="F38" s="2036"/>
      <c r="G38" s="2036"/>
      <c r="H38" s="2036"/>
      <c r="I38" s="2036"/>
      <c r="J38" s="2036"/>
      <c r="K38" s="2036"/>
      <c r="L38" s="2037"/>
      <c r="M38" s="1420">
        <v>20</v>
      </c>
      <c r="N38" s="2033"/>
      <c r="O38" s="2034"/>
      <c r="P38" s="1419"/>
    </row>
    <row r="39" spans="2:16" ht="12.5" customHeight="1">
      <c r="B39" s="2043"/>
      <c r="C39" s="2038"/>
      <c r="D39" s="2039"/>
      <c r="E39" s="2039"/>
      <c r="F39" s="2039"/>
      <c r="G39" s="2039"/>
      <c r="H39" s="2039"/>
      <c r="I39" s="2039"/>
      <c r="J39" s="2039"/>
      <c r="K39" s="2039"/>
      <c r="L39" s="2040"/>
      <c r="M39" s="1420">
        <v>21</v>
      </c>
      <c r="N39" s="2012">
        <f>SUM(N26:O32)+SUM(N35:O38)</f>
        <v>0</v>
      </c>
      <c r="O39" s="2013"/>
      <c r="P39" s="1419"/>
    </row>
    <row r="40" spans="2:16" ht="12.5" customHeight="1">
      <c r="B40" s="2009" t="s">
        <v>415</v>
      </c>
      <c r="C40" s="2010"/>
      <c r="D40" s="2010"/>
      <c r="E40" s="2010"/>
      <c r="F40" s="2010"/>
      <c r="G40" s="2010"/>
      <c r="H40" s="2010"/>
      <c r="I40" s="2010"/>
      <c r="J40" s="2010"/>
      <c r="K40" s="2010"/>
      <c r="L40" s="2011"/>
      <c r="M40" s="1420">
        <v>22</v>
      </c>
      <c r="N40" s="2012"/>
      <c r="O40" s="2013"/>
      <c r="P40" s="1419"/>
    </row>
    <row r="41" spans="2:16" ht="70" customHeight="1">
      <c r="B41" s="2014" t="s">
        <v>414</v>
      </c>
      <c r="C41" s="2015"/>
      <c r="D41" s="2016" t="s">
        <v>413</v>
      </c>
      <c r="E41" s="2017"/>
      <c r="F41" s="2017"/>
      <c r="G41" s="2017"/>
      <c r="H41" s="2017"/>
      <c r="I41" s="2017"/>
      <c r="J41" s="2017"/>
      <c r="K41" s="2017"/>
      <c r="L41" s="2017"/>
      <c r="M41" s="2017"/>
      <c r="N41" s="2017"/>
      <c r="O41" s="2017"/>
      <c r="P41" s="2018"/>
    </row>
    <row r="42" spans="2:16" ht="24" customHeight="1">
      <c r="B42" s="2019" t="s">
        <v>412</v>
      </c>
      <c r="C42" s="2020"/>
      <c r="D42" s="2025" t="s">
        <v>411</v>
      </c>
      <c r="E42" s="2026"/>
      <c r="F42" s="2026"/>
      <c r="G42" s="2027"/>
      <c r="H42" s="2025" t="s">
        <v>410</v>
      </c>
      <c r="I42" s="2026"/>
      <c r="J42" s="2027"/>
      <c r="K42" s="2025" t="s">
        <v>409</v>
      </c>
      <c r="L42" s="2027"/>
      <c r="M42" s="2025" t="s">
        <v>408</v>
      </c>
      <c r="N42" s="2027"/>
      <c r="O42" s="2025" t="s">
        <v>407</v>
      </c>
      <c r="P42" s="2028"/>
    </row>
    <row r="43" spans="2:16" ht="12" customHeight="1">
      <c r="B43" s="2021"/>
      <c r="C43" s="2022"/>
      <c r="D43" s="2029" t="s">
        <v>406</v>
      </c>
      <c r="E43" s="2010"/>
      <c r="F43" s="2010"/>
      <c r="G43" s="2010"/>
      <c r="H43" s="2010"/>
      <c r="I43" s="2010"/>
      <c r="J43" s="2010"/>
      <c r="K43" s="2010"/>
      <c r="L43" s="2011"/>
      <c r="M43" s="2029" t="s">
        <v>405</v>
      </c>
      <c r="N43" s="2010"/>
      <c r="O43" s="2010"/>
      <c r="P43" s="2030"/>
    </row>
    <row r="44" spans="2:16" ht="12" customHeight="1">
      <c r="B44" s="2023"/>
      <c r="C44" s="2024"/>
      <c r="D44" s="2029" t="s">
        <v>404</v>
      </c>
      <c r="E44" s="2010"/>
      <c r="F44" s="2010"/>
      <c r="G44" s="2010"/>
      <c r="H44" s="2010"/>
      <c r="I44" s="2010"/>
      <c r="J44" s="2010"/>
      <c r="K44" s="2010"/>
      <c r="L44" s="2011"/>
      <c r="M44" s="2025" t="s">
        <v>403</v>
      </c>
      <c r="N44" s="2026"/>
      <c r="O44" s="2026"/>
      <c r="P44" s="2028"/>
    </row>
    <row r="45" spans="2:16" ht="24" customHeight="1">
      <c r="B45" s="2006"/>
      <c r="C45" s="2007"/>
      <c r="D45" s="2007"/>
      <c r="E45" s="2008"/>
      <c r="P45" s="1418"/>
    </row>
    <row r="46" spans="2:16" ht="14.75" customHeight="1" thickBot="1">
      <c r="B46" s="1417" t="s">
        <v>402</v>
      </c>
      <c r="C46" s="1416"/>
      <c r="D46" s="1416"/>
      <c r="E46" s="1416"/>
      <c r="F46" s="1416"/>
      <c r="G46" s="1416"/>
      <c r="H46" s="1416"/>
      <c r="I46" s="1416"/>
      <c r="J46" s="1416"/>
      <c r="K46" s="1416"/>
      <c r="L46" s="1416"/>
      <c r="M46" s="1416"/>
      <c r="N46" s="1416"/>
      <c r="O46" s="1416"/>
      <c r="P46" s="1415"/>
    </row>
  </sheetData>
  <sheetProtection sheet="1" objects="1" scenarios="1" selectLockedCells="1"/>
  <mergeCells count="65">
    <mergeCell ref="B2:D3"/>
    <mergeCell ref="E2:M3"/>
    <mergeCell ref="N2:P2"/>
    <mergeCell ref="N3:P3"/>
    <mergeCell ref="B4:D4"/>
    <mergeCell ref="E4:F7"/>
    <mergeCell ref="G4:M4"/>
    <mergeCell ref="N4:P4"/>
    <mergeCell ref="B5:D5"/>
    <mergeCell ref="G5:M5"/>
    <mergeCell ref="N5:P5"/>
    <mergeCell ref="B6:D7"/>
    <mergeCell ref="G6:M7"/>
    <mergeCell ref="N6:P6"/>
    <mergeCell ref="N7:O7"/>
    <mergeCell ref="B16:B25"/>
    <mergeCell ref="C16:H17"/>
    <mergeCell ref="J16:K16"/>
    <mergeCell ref="M16:M17"/>
    <mergeCell ref="N16:O18"/>
    <mergeCell ref="N21:O21"/>
    <mergeCell ref="N22:O22"/>
    <mergeCell ref="N23:O23"/>
    <mergeCell ref="N24:O24"/>
    <mergeCell ref="N25:O25"/>
    <mergeCell ref="P16:P18"/>
    <mergeCell ref="J17:K17"/>
    <mergeCell ref="C18:L25"/>
    <mergeCell ref="N19:O19"/>
    <mergeCell ref="N20:O20"/>
    <mergeCell ref="B26:B39"/>
    <mergeCell ref="C26:L32"/>
    <mergeCell ref="N26:O26"/>
    <mergeCell ref="N27:O27"/>
    <mergeCell ref="N28:O28"/>
    <mergeCell ref="N29:O29"/>
    <mergeCell ref="N30:O30"/>
    <mergeCell ref="N31:O31"/>
    <mergeCell ref="N32:O32"/>
    <mergeCell ref="C33:H34"/>
    <mergeCell ref="J33:K33"/>
    <mergeCell ref="N33:O34"/>
    <mergeCell ref="P33:P34"/>
    <mergeCell ref="J34:K34"/>
    <mergeCell ref="C35:L39"/>
    <mergeCell ref="N35:O35"/>
    <mergeCell ref="N36:O36"/>
    <mergeCell ref="N37:O37"/>
    <mergeCell ref="N38:O38"/>
    <mergeCell ref="N39:O39"/>
    <mergeCell ref="B45:E45"/>
    <mergeCell ref="B40:L40"/>
    <mergeCell ref="N40:O40"/>
    <mergeCell ref="B41:C41"/>
    <mergeCell ref="D41:P41"/>
    <mergeCell ref="B42:C44"/>
    <mergeCell ref="D42:G42"/>
    <mergeCell ref="H42:J42"/>
    <mergeCell ref="K42:L42"/>
    <mergeCell ref="M42:N42"/>
    <mergeCell ref="O42:P42"/>
    <mergeCell ref="D43:L43"/>
    <mergeCell ref="M43:P43"/>
    <mergeCell ref="D44:L44"/>
    <mergeCell ref="M44:P44"/>
  </mergeCells>
  <hyperlinks>
    <hyperlink ref="E2" r:id="rId1" display="http://www.irs.gov/Form1065" xr:uid="{00000000-0004-0000-0000-000000000000}"/>
  </hyperlinks>
  <pageMargins left="0.7" right="0.7" top="0.75" bottom="0.75" header="0.3" footer="0.3"/>
  <pageSetup orientation="portrait" horizontalDpi="0" verticalDpi="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C8555-FEC7-F64E-B0CF-19ED5E9727E5}">
  <sheetPr>
    <tabColor theme="3"/>
  </sheetPr>
  <dimension ref="B1:K69"/>
  <sheetViews>
    <sheetView showGridLines="0" showRowColHeaders="0" workbookViewId="0">
      <selection activeCell="K4" sqref="K4"/>
    </sheetView>
  </sheetViews>
  <sheetFormatPr baseColWidth="10" defaultColWidth="7.5" defaultRowHeight="13"/>
  <cols>
    <col min="1" max="1" width="6.83203125" style="1439" customWidth="1"/>
    <col min="2" max="2" width="46" style="1439" customWidth="1"/>
    <col min="3" max="3" width="4.33203125" style="1439" customWidth="1"/>
    <col min="4" max="4" width="9.6640625" style="1439" customWidth="1"/>
    <col min="5" max="5" width="11.1640625" style="1439" customWidth="1"/>
    <col min="6" max="6" width="2.6640625" style="1439" customWidth="1"/>
    <col min="7" max="7" width="12.6640625" style="1439" customWidth="1"/>
    <col min="8" max="8" width="2.83203125" style="1439" customWidth="1"/>
    <col min="9" max="9" width="6.83203125" style="1439" customWidth="1"/>
    <col min="10" max="10" width="4" style="1439" customWidth="1"/>
    <col min="11" max="11" width="4.33203125" style="1439" customWidth="1"/>
    <col min="12" max="16384" width="7.5" style="1439"/>
  </cols>
  <sheetData>
    <row r="1" spans="2:11" ht="24" customHeight="1" thickBot="1"/>
    <row r="2" spans="2:11" ht="36" customHeight="1">
      <c r="B2" s="2101" t="s">
        <v>575</v>
      </c>
      <c r="C2" s="2102"/>
      <c r="D2" s="2103" t="s">
        <v>470</v>
      </c>
      <c r="E2" s="2103"/>
      <c r="F2" s="2103"/>
      <c r="G2" s="2103"/>
      <c r="H2" s="2103"/>
      <c r="I2" s="2103"/>
      <c r="J2" s="2103"/>
      <c r="K2" s="2104"/>
    </row>
    <row r="3" spans="2:11" ht="12" customHeight="1">
      <c r="B3" s="2127" t="s">
        <v>574</v>
      </c>
      <c r="C3" s="2128"/>
      <c r="D3" s="2128"/>
      <c r="E3" s="2128"/>
      <c r="F3" s="2128"/>
      <c r="G3" s="2128"/>
      <c r="H3" s="2128"/>
      <c r="I3" s="2129"/>
      <c r="J3" s="1505" t="s">
        <v>553</v>
      </c>
      <c r="K3" s="1504" t="s">
        <v>552</v>
      </c>
    </row>
    <row r="4" spans="2:11" ht="36" customHeight="1">
      <c r="B4" s="2133"/>
      <c r="C4" s="2134"/>
      <c r="D4" s="2134"/>
      <c r="E4" s="2134"/>
      <c r="F4" s="2134"/>
      <c r="G4" s="2134"/>
      <c r="H4" s="2134"/>
      <c r="I4" s="2135"/>
      <c r="J4" s="1503"/>
      <c r="K4" s="1502"/>
    </row>
    <row r="5" spans="2:11" ht="36" customHeight="1">
      <c r="B5" s="2155" t="s">
        <v>573</v>
      </c>
      <c r="C5" s="2137"/>
      <c r="D5" s="2137"/>
      <c r="E5" s="2137"/>
      <c r="F5" s="2137"/>
      <c r="G5" s="2137"/>
      <c r="H5" s="2137"/>
      <c r="I5" s="2138"/>
      <c r="J5" s="1511"/>
      <c r="K5" s="1510"/>
    </row>
    <row r="6" spans="2:11" ht="24" customHeight="1">
      <c r="B6" s="2156" t="s">
        <v>572</v>
      </c>
      <c r="C6" s="2157"/>
      <c r="D6" s="2157"/>
      <c r="E6" s="2157"/>
      <c r="F6" s="2157"/>
      <c r="G6" s="2157"/>
      <c r="H6" s="2157"/>
      <c r="I6" s="2158"/>
      <c r="J6" s="1498"/>
      <c r="K6" s="1497"/>
    </row>
    <row r="7" spans="2:11" ht="36" customHeight="1">
      <c r="B7" s="2159"/>
      <c r="C7" s="2160"/>
      <c r="D7" s="2160"/>
      <c r="E7" s="2160"/>
      <c r="F7" s="2160"/>
      <c r="G7" s="2160"/>
      <c r="H7" s="2160"/>
      <c r="I7" s="2161"/>
      <c r="J7" s="1511"/>
      <c r="K7" s="1510"/>
    </row>
    <row r="8" spans="2:11" ht="36" customHeight="1">
      <c r="B8" s="2162"/>
      <c r="C8" s="2163"/>
      <c r="D8" s="2163"/>
      <c r="E8" s="2163"/>
      <c r="F8" s="2163"/>
      <c r="G8" s="2163"/>
      <c r="H8" s="2163"/>
      <c r="I8" s="2164"/>
      <c r="J8" s="1509"/>
      <c r="K8" s="1508"/>
    </row>
    <row r="9" spans="2:11" ht="36" customHeight="1">
      <c r="B9" s="2127" t="s">
        <v>571</v>
      </c>
      <c r="C9" s="2128"/>
      <c r="D9" s="2128"/>
      <c r="E9" s="2128"/>
      <c r="F9" s="2128"/>
      <c r="G9" s="2128"/>
      <c r="H9" s="2128"/>
      <c r="I9" s="2129"/>
      <c r="J9" s="1503"/>
      <c r="K9" s="1502"/>
    </row>
    <row r="10" spans="2:11" ht="12" customHeight="1">
      <c r="B10" s="2133"/>
      <c r="C10" s="2134"/>
      <c r="D10" s="2134"/>
      <c r="E10" s="2134"/>
      <c r="F10" s="2134"/>
      <c r="G10" s="2134"/>
      <c r="H10" s="2134"/>
      <c r="I10" s="2135"/>
      <c r="J10" s="1492"/>
      <c r="K10" s="1491"/>
    </row>
    <row r="11" spans="2:11" ht="24" customHeight="1">
      <c r="B11" s="2165" t="s">
        <v>570</v>
      </c>
      <c r="C11" s="2166"/>
      <c r="D11" s="2144" t="s">
        <v>569</v>
      </c>
      <c r="E11" s="2145"/>
      <c r="F11" s="2144" t="s">
        <v>568</v>
      </c>
      <c r="G11" s="2145"/>
      <c r="H11" s="2143" t="s">
        <v>567</v>
      </c>
      <c r="I11" s="2137"/>
      <c r="J11" s="2137"/>
      <c r="K11" s="2167"/>
    </row>
    <row r="12" spans="2:11" ht="12" customHeight="1">
      <c r="B12" s="2148"/>
      <c r="C12" s="2140"/>
      <c r="D12" s="2139"/>
      <c r="E12" s="2140"/>
      <c r="F12" s="2139"/>
      <c r="G12" s="2140"/>
      <c r="H12" s="2139"/>
      <c r="I12" s="2141"/>
      <c r="J12" s="2141"/>
      <c r="K12" s="2142"/>
    </row>
    <row r="13" spans="2:11" ht="12" customHeight="1">
      <c r="B13" s="2148"/>
      <c r="C13" s="2140"/>
      <c r="D13" s="2139"/>
      <c r="E13" s="2140"/>
      <c r="F13" s="2139"/>
      <c r="G13" s="2140"/>
      <c r="H13" s="2139"/>
      <c r="I13" s="2141"/>
      <c r="J13" s="2141"/>
      <c r="K13" s="2142"/>
    </row>
    <row r="14" spans="2:11" ht="12" customHeight="1">
      <c r="B14" s="2148"/>
      <c r="C14" s="2140"/>
      <c r="D14" s="2139"/>
      <c r="E14" s="2140"/>
      <c r="F14" s="2139"/>
      <c r="G14" s="2140"/>
      <c r="H14" s="2139"/>
      <c r="I14" s="2141"/>
      <c r="J14" s="2141"/>
      <c r="K14" s="2142"/>
    </row>
    <row r="15" spans="2:11" ht="12" customHeight="1">
      <c r="B15" s="2148"/>
      <c r="C15" s="2140"/>
      <c r="D15" s="2139"/>
      <c r="E15" s="2140"/>
      <c r="F15" s="2139"/>
      <c r="G15" s="2140"/>
      <c r="H15" s="2139"/>
      <c r="I15" s="2141"/>
      <c r="J15" s="2141"/>
      <c r="K15" s="2142"/>
    </row>
    <row r="16" spans="2:11" ht="12" customHeight="1">
      <c r="B16" s="2148"/>
      <c r="C16" s="2140"/>
      <c r="D16" s="2139"/>
      <c r="E16" s="2140"/>
      <c r="F16" s="2139"/>
      <c r="G16" s="2140"/>
      <c r="H16" s="2139"/>
      <c r="I16" s="2141"/>
      <c r="J16" s="2141"/>
      <c r="K16" s="2142"/>
    </row>
    <row r="17" spans="2:11" ht="24" customHeight="1">
      <c r="B17" s="2149" t="s">
        <v>566</v>
      </c>
      <c r="C17" s="2150"/>
      <c r="D17" s="2150"/>
      <c r="E17" s="2150"/>
      <c r="F17" s="2150"/>
      <c r="G17" s="2150"/>
      <c r="H17" s="2150"/>
      <c r="I17" s="2151"/>
      <c r="J17" s="1498"/>
      <c r="K17" s="1497"/>
    </row>
    <row r="18" spans="2:11" ht="12" customHeight="1">
      <c r="B18" s="2152"/>
      <c r="C18" s="2153"/>
      <c r="D18" s="2153"/>
      <c r="E18" s="2153"/>
      <c r="F18" s="2153"/>
      <c r="G18" s="2153"/>
      <c r="H18" s="2153"/>
      <c r="I18" s="2154"/>
      <c r="J18" s="1492"/>
      <c r="K18" s="1491"/>
    </row>
    <row r="19" spans="2:11" ht="24" customHeight="1">
      <c r="B19" s="1507" t="s">
        <v>565</v>
      </c>
      <c r="C19" s="2143" t="s">
        <v>564</v>
      </c>
      <c r="D19" s="2138"/>
      <c r="E19" s="2144" t="s">
        <v>563</v>
      </c>
      <c r="F19" s="2145"/>
      <c r="G19" s="2144" t="s">
        <v>562</v>
      </c>
      <c r="H19" s="2145"/>
      <c r="I19" s="2146" t="s">
        <v>561</v>
      </c>
      <c r="J19" s="2109"/>
      <c r="K19" s="2147"/>
    </row>
    <row r="20" spans="2:11" ht="12" customHeight="1">
      <c r="B20" s="1506"/>
      <c r="C20" s="2139"/>
      <c r="D20" s="2140"/>
      <c r="E20" s="2139"/>
      <c r="F20" s="2140"/>
      <c r="G20" s="2139"/>
      <c r="H20" s="2140"/>
      <c r="I20" s="2139"/>
      <c r="J20" s="2141"/>
      <c r="K20" s="2142"/>
    </row>
    <row r="21" spans="2:11" ht="12" customHeight="1">
      <c r="B21" s="1506"/>
      <c r="C21" s="2139"/>
      <c r="D21" s="2140"/>
      <c r="E21" s="2139"/>
      <c r="F21" s="2140"/>
      <c r="G21" s="2139"/>
      <c r="H21" s="2140"/>
      <c r="I21" s="2139"/>
      <c r="J21" s="2141"/>
      <c r="K21" s="2142"/>
    </row>
    <row r="22" spans="2:11" ht="12" customHeight="1">
      <c r="B22" s="1506"/>
      <c r="C22" s="2139"/>
      <c r="D22" s="2140"/>
      <c r="E22" s="2139"/>
      <c r="F22" s="2140"/>
      <c r="G22" s="2139"/>
      <c r="H22" s="2140"/>
      <c r="I22" s="2139"/>
      <c r="J22" s="2141"/>
      <c r="K22" s="2142"/>
    </row>
    <row r="23" spans="2:11" ht="12" customHeight="1">
      <c r="B23" s="1506"/>
      <c r="C23" s="2139"/>
      <c r="D23" s="2140"/>
      <c r="E23" s="2139"/>
      <c r="F23" s="2140"/>
      <c r="G23" s="2139"/>
      <c r="H23" s="2140"/>
      <c r="I23" s="2139"/>
      <c r="J23" s="2141"/>
      <c r="K23" s="2142"/>
    </row>
    <row r="24" spans="2:11" ht="12" customHeight="1">
      <c r="B24" s="1506"/>
      <c r="C24" s="2139"/>
      <c r="D24" s="2140"/>
      <c r="E24" s="2139"/>
      <c r="F24" s="2140"/>
      <c r="G24" s="2139"/>
      <c r="H24" s="2140"/>
      <c r="I24" s="2139"/>
      <c r="J24" s="2141"/>
      <c r="K24" s="2142"/>
    </row>
    <row r="25" spans="2:11" ht="12" customHeight="1">
      <c r="B25" s="2127" t="s">
        <v>560</v>
      </c>
      <c r="C25" s="2128"/>
      <c r="D25" s="2128"/>
      <c r="E25" s="2128"/>
      <c r="F25" s="2128"/>
      <c r="G25" s="2128"/>
      <c r="H25" s="2128"/>
      <c r="I25" s="2129"/>
      <c r="J25" s="1505" t="s">
        <v>553</v>
      </c>
      <c r="K25" s="1504" t="s">
        <v>552</v>
      </c>
    </row>
    <row r="26" spans="2:11" ht="24" customHeight="1">
      <c r="B26" s="2130"/>
      <c r="C26" s="2131"/>
      <c r="D26" s="2131"/>
      <c r="E26" s="2131"/>
      <c r="F26" s="2131"/>
      <c r="G26" s="2131"/>
      <c r="H26" s="2131"/>
      <c r="I26" s="2132"/>
      <c r="J26" s="1498"/>
      <c r="K26" s="1497"/>
    </row>
    <row r="27" spans="2:11" ht="12" customHeight="1">
      <c r="B27" s="2133"/>
      <c r="C27" s="2134"/>
      <c r="D27" s="2134"/>
      <c r="E27" s="2134"/>
      <c r="F27" s="2134"/>
      <c r="G27" s="2134"/>
      <c r="H27" s="2134"/>
      <c r="I27" s="2135"/>
      <c r="J27" s="1492"/>
      <c r="K27" s="1491"/>
    </row>
    <row r="28" spans="2:11" ht="60" customHeight="1">
      <c r="B28" s="2127" t="s">
        <v>559</v>
      </c>
      <c r="C28" s="2128"/>
      <c r="D28" s="2128"/>
      <c r="E28" s="2128"/>
      <c r="F28" s="2128"/>
      <c r="G28" s="2128"/>
      <c r="H28" s="2128"/>
      <c r="I28" s="2129"/>
      <c r="J28" s="1503"/>
      <c r="K28" s="1502"/>
    </row>
    <row r="29" spans="2:11" ht="12" customHeight="1">
      <c r="B29" s="2130"/>
      <c r="C29" s="2131"/>
      <c r="D29" s="2131"/>
      <c r="E29" s="2131"/>
      <c r="F29" s="2131"/>
      <c r="G29" s="2131"/>
      <c r="H29" s="2131"/>
      <c r="I29" s="2132"/>
      <c r="J29" s="1492"/>
      <c r="K29" s="1491"/>
    </row>
    <row r="30" spans="2:11" ht="24" customHeight="1">
      <c r="B30" s="2133"/>
      <c r="C30" s="2134"/>
      <c r="D30" s="2134"/>
      <c r="E30" s="2134"/>
      <c r="F30" s="2134"/>
      <c r="G30" s="2134"/>
      <c r="H30" s="2134"/>
      <c r="I30" s="2135"/>
      <c r="J30" s="1489"/>
      <c r="K30" s="1488"/>
    </row>
    <row r="31" spans="2:11" ht="12.5" customHeight="1">
      <c r="B31" s="2136" t="s">
        <v>558</v>
      </c>
      <c r="C31" s="2137"/>
      <c r="D31" s="2137"/>
      <c r="E31" s="2137"/>
      <c r="F31" s="2137"/>
      <c r="G31" s="2137"/>
      <c r="H31" s="2137"/>
      <c r="I31" s="2138"/>
      <c r="J31" s="1443"/>
      <c r="K31" s="1490"/>
    </row>
    <row r="32" spans="2:11" ht="24" customHeight="1">
      <c r="B32" s="2136" t="s">
        <v>557</v>
      </c>
      <c r="C32" s="2137"/>
      <c r="D32" s="2137"/>
      <c r="E32" s="2137"/>
      <c r="F32" s="2137"/>
      <c r="G32" s="2137"/>
      <c r="H32" s="2137"/>
      <c r="I32" s="2138"/>
      <c r="J32" s="1484"/>
      <c r="K32" s="1483"/>
    </row>
    <row r="33" spans="2:11" ht="24" customHeight="1">
      <c r="B33" s="2136" t="s">
        <v>556</v>
      </c>
      <c r="C33" s="2137"/>
      <c r="D33" s="2137"/>
      <c r="E33" s="2137"/>
      <c r="F33" s="2137"/>
      <c r="G33" s="2137"/>
      <c r="H33" s="2137"/>
      <c r="I33" s="2138"/>
      <c r="J33" s="1484"/>
      <c r="K33" s="1483"/>
    </row>
    <row r="34" spans="2:11" ht="36" customHeight="1">
      <c r="B34" s="2111" t="s">
        <v>555</v>
      </c>
      <c r="C34" s="2113"/>
      <c r="D34" s="2113"/>
      <c r="E34" s="2113"/>
      <c r="F34" s="2113"/>
      <c r="G34" s="2113"/>
      <c r="H34" s="2113"/>
      <c r="I34" s="2107"/>
      <c r="J34" s="1503"/>
      <c r="K34" s="1502"/>
    </row>
    <row r="35" spans="2:11" ht="12" customHeight="1">
      <c r="B35" s="2112"/>
      <c r="C35" s="2114"/>
      <c r="D35" s="2114"/>
      <c r="E35" s="2114"/>
      <c r="F35" s="2114"/>
      <c r="G35" s="2114"/>
      <c r="H35" s="2114"/>
      <c r="I35" s="2108"/>
      <c r="J35" s="1492"/>
      <c r="K35" s="1491"/>
    </row>
    <row r="36" spans="2:11" ht="14.25" customHeight="1">
      <c r="B36" s="2117">
        <v>11</v>
      </c>
      <c r="C36" s="2115" t="s">
        <v>554</v>
      </c>
      <c r="D36" s="2115"/>
      <c r="E36" s="2115"/>
      <c r="F36" s="2115"/>
      <c r="G36" s="2115"/>
      <c r="H36" s="2115"/>
      <c r="I36" s="2120"/>
      <c r="J36" s="1501" t="s">
        <v>553</v>
      </c>
      <c r="K36" s="1500" t="s">
        <v>552</v>
      </c>
    </row>
    <row r="37" spans="2:11">
      <c r="B37" s="2119"/>
      <c r="C37" s="2121"/>
      <c r="D37" s="2121"/>
      <c r="E37" s="2121"/>
      <c r="F37" s="2121"/>
      <c r="G37" s="2121"/>
      <c r="H37" s="2121"/>
      <c r="I37" s="2122"/>
      <c r="J37" s="1498"/>
      <c r="K37" s="1497"/>
    </row>
    <row r="38" spans="2:11">
      <c r="B38" s="2118"/>
      <c r="C38" s="2116"/>
      <c r="D38" s="2116"/>
      <c r="E38" s="2116"/>
      <c r="F38" s="2116"/>
      <c r="G38" s="2116"/>
      <c r="H38" s="2116"/>
      <c r="I38" s="2123"/>
      <c r="J38" s="1492"/>
      <c r="K38" s="1491"/>
    </row>
    <row r="39" spans="2:11">
      <c r="B39" s="2111" t="s">
        <v>551</v>
      </c>
      <c r="C39" s="2113"/>
      <c r="D39" s="2113"/>
      <c r="E39" s="2113"/>
      <c r="F39" s="2113"/>
      <c r="G39" s="2113"/>
      <c r="H39" s="2113"/>
      <c r="I39" s="2107"/>
      <c r="J39" s="1443"/>
      <c r="K39" s="1490"/>
    </row>
    <row r="40" spans="2:11">
      <c r="B40" s="2124"/>
      <c r="C40" s="2125"/>
      <c r="D40" s="2125"/>
      <c r="E40" s="2125"/>
      <c r="F40" s="2125"/>
      <c r="G40" s="2125"/>
      <c r="H40" s="2125"/>
      <c r="I40" s="2126"/>
      <c r="J40" s="1494"/>
      <c r="K40" s="1493"/>
    </row>
    <row r="41" spans="2:11">
      <c r="B41" s="2124"/>
      <c r="C41" s="2125"/>
      <c r="D41" s="2125"/>
      <c r="E41" s="2125"/>
      <c r="F41" s="2125"/>
      <c r="G41" s="2125"/>
      <c r="H41" s="2125"/>
      <c r="I41" s="2126"/>
      <c r="J41" s="1499"/>
      <c r="K41" s="1449"/>
    </row>
    <row r="42" spans="2:11">
      <c r="B42" s="2124"/>
      <c r="C42" s="2125"/>
      <c r="D42" s="2125"/>
      <c r="E42" s="2125"/>
      <c r="F42" s="2125"/>
      <c r="G42" s="2125"/>
      <c r="H42" s="2125"/>
      <c r="I42" s="2126"/>
      <c r="J42" s="1498"/>
      <c r="K42" s="1497"/>
    </row>
    <row r="43" spans="2:11" ht="34" customHeight="1">
      <c r="B43" s="2112"/>
      <c r="C43" s="2114"/>
      <c r="D43" s="2114"/>
      <c r="E43" s="2114"/>
      <c r="F43" s="2114"/>
      <c r="G43" s="2114"/>
      <c r="H43" s="2114"/>
      <c r="I43" s="2108"/>
      <c r="J43" s="1492"/>
      <c r="K43" s="1491"/>
    </row>
    <row r="44" spans="2:11">
      <c r="B44" s="1485">
        <v>13</v>
      </c>
      <c r="C44" s="2109" t="s">
        <v>550</v>
      </c>
      <c r="D44" s="2109"/>
      <c r="E44" s="2109"/>
      <c r="F44" s="2109"/>
      <c r="G44" s="2109"/>
      <c r="H44" s="2109"/>
      <c r="I44" s="2110"/>
      <c r="J44" s="1496"/>
      <c r="K44" s="1495"/>
    </row>
    <row r="45" spans="2:11">
      <c r="B45" s="1485">
        <v>14</v>
      </c>
      <c r="C45" s="2099" t="s">
        <v>549</v>
      </c>
      <c r="D45" s="2099"/>
      <c r="E45" s="2099"/>
      <c r="F45" s="2099"/>
      <c r="G45" s="2099"/>
      <c r="H45" s="2099"/>
      <c r="I45" s="2100"/>
      <c r="J45" s="1484"/>
      <c r="K45" s="1483"/>
    </row>
    <row r="46" spans="2:11">
      <c r="B46" s="1485">
        <v>15</v>
      </c>
      <c r="C46" s="2109" t="s">
        <v>548</v>
      </c>
      <c r="D46" s="2109"/>
      <c r="E46" s="2109"/>
      <c r="F46" s="2109"/>
      <c r="G46" s="2109"/>
      <c r="H46" s="2109"/>
      <c r="I46" s="2110"/>
      <c r="J46" s="1489"/>
      <c r="K46" s="1488"/>
    </row>
    <row r="47" spans="2:11">
      <c r="B47" s="2117">
        <v>16</v>
      </c>
      <c r="C47" s="2113" t="s">
        <v>547</v>
      </c>
      <c r="D47" s="2113"/>
      <c r="E47" s="2113"/>
      <c r="F47" s="2113"/>
      <c r="G47" s="2113"/>
      <c r="H47" s="2113"/>
      <c r="I47" s="2107"/>
      <c r="J47" s="1494"/>
      <c r="K47" s="1493"/>
    </row>
    <row r="48" spans="2:11">
      <c r="B48" s="2118"/>
      <c r="C48" s="2114"/>
      <c r="D48" s="2114"/>
      <c r="E48" s="2114"/>
      <c r="F48" s="2114"/>
      <c r="G48" s="2114"/>
      <c r="H48" s="2114"/>
      <c r="I48" s="2108"/>
      <c r="J48" s="1492"/>
      <c r="K48" s="1491"/>
    </row>
    <row r="49" spans="2:11">
      <c r="B49" s="1485">
        <v>17</v>
      </c>
      <c r="C49" s="2109" t="s">
        <v>546</v>
      </c>
      <c r="D49" s="2109"/>
      <c r="E49" s="2109"/>
      <c r="F49" s="2109"/>
      <c r="G49" s="2109"/>
      <c r="H49" s="2109"/>
      <c r="I49" s="2110"/>
      <c r="J49" s="1489"/>
      <c r="K49" s="1488"/>
    </row>
    <row r="50" spans="2:11">
      <c r="B50" s="2111" t="s">
        <v>545</v>
      </c>
      <c r="C50" s="2113" t="s">
        <v>544</v>
      </c>
      <c r="D50" s="2115" t="s">
        <v>543</v>
      </c>
      <c r="E50" s="2105" t="s">
        <v>542</v>
      </c>
      <c r="F50" s="2105" t="s">
        <v>542</v>
      </c>
      <c r="G50" s="2105" t="s">
        <v>542</v>
      </c>
      <c r="H50" s="2105" t="s">
        <v>542</v>
      </c>
      <c r="I50" s="2107" t="s">
        <v>542</v>
      </c>
      <c r="J50" s="1443"/>
      <c r="K50" s="1490"/>
    </row>
    <row r="51" spans="2:11">
      <c r="B51" s="2112"/>
      <c r="C51" s="2114"/>
      <c r="D51" s="2116"/>
      <c r="E51" s="2106"/>
      <c r="F51" s="2106"/>
      <c r="G51" s="2106"/>
      <c r="H51" s="2106"/>
      <c r="I51" s="2108"/>
      <c r="J51" s="1443"/>
      <c r="K51" s="1490"/>
    </row>
    <row r="52" spans="2:11">
      <c r="B52" s="1485">
        <v>19</v>
      </c>
      <c r="C52" s="2109" t="s">
        <v>541</v>
      </c>
      <c r="D52" s="2109"/>
      <c r="E52" s="2109"/>
      <c r="F52" s="2109"/>
      <c r="G52" s="2109"/>
      <c r="H52" s="2109"/>
      <c r="I52" s="2110"/>
      <c r="J52" s="1489"/>
      <c r="K52" s="1488"/>
    </row>
    <row r="53" spans="2:11">
      <c r="B53" s="1485">
        <v>20</v>
      </c>
      <c r="C53" s="2109" t="s">
        <v>540</v>
      </c>
      <c r="D53" s="2109"/>
      <c r="E53" s="2109"/>
      <c r="F53" s="2109"/>
      <c r="G53" s="2109"/>
      <c r="H53" s="2109"/>
      <c r="I53" s="2110"/>
      <c r="J53" s="1487"/>
      <c r="K53" s="1486"/>
    </row>
    <row r="54" spans="2:11">
      <c r="B54" s="1485">
        <v>21</v>
      </c>
      <c r="C54" s="2099" t="s">
        <v>539</v>
      </c>
      <c r="D54" s="2099"/>
      <c r="E54" s="2099"/>
      <c r="F54" s="2099"/>
      <c r="G54" s="2099"/>
      <c r="H54" s="2099"/>
      <c r="I54" s="2100"/>
      <c r="J54" s="1484"/>
      <c r="K54" s="1483"/>
    </row>
    <row r="55" spans="2:11">
      <c r="B55" s="1485">
        <v>22</v>
      </c>
      <c r="C55" s="2099" t="s">
        <v>538</v>
      </c>
      <c r="D55" s="2099"/>
      <c r="E55" s="2099"/>
      <c r="F55" s="2099"/>
      <c r="G55" s="2099"/>
      <c r="H55" s="2099"/>
      <c r="I55" s="2100"/>
      <c r="J55" s="1484"/>
      <c r="K55" s="1483"/>
    </row>
    <row r="56" spans="2:11">
      <c r="B56" s="1479"/>
      <c r="K56" s="1478"/>
    </row>
    <row r="57" spans="2:11">
      <c r="B57" s="1479" t="s">
        <v>537</v>
      </c>
      <c r="K57" s="1478"/>
    </row>
    <row r="58" spans="2:11">
      <c r="B58" s="1482" t="s">
        <v>536</v>
      </c>
      <c r="K58" s="1478"/>
    </row>
    <row r="59" spans="2:11">
      <c r="B59" s="1480" t="s">
        <v>535</v>
      </c>
      <c r="K59" s="1478"/>
    </row>
    <row r="60" spans="2:11">
      <c r="B60" s="1480" t="s">
        <v>534</v>
      </c>
      <c r="K60" s="1478"/>
    </row>
    <row r="61" spans="2:11">
      <c r="B61" s="1479"/>
      <c r="K61" s="1478"/>
    </row>
    <row r="62" spans="2:11">
      <c r="B62" s="1481" t="s">
        <v>533</v>
      </c>
      <c r="K62" s="1478"/>
    </row>
    <row r="63" spans="2:11">
      <c r="B63" s="1481" t="s">
        <v>532</v>
      </c>
      <c r="K63" s="1478"/>
    </row>
    <row r="64" spans="2:11">
      <c r="B64" s="1480" t="s">
        <v>531</v>
      </c>
      <c r="K64" s="1478"/>
    </row>
    <row r="65" spans="2:11">
      <c r="B65" s="1479"/>
      <c r="K65" s="1478"/>
    </row>
    <row r="66" spans="2:11">
      <c r="B66" s="1480" t="s">
        <v>530</v>
      </c>
      <c r="K66" s="1478"/>
    </row>
    <row r="67" spans="2:11">
      <c r="B67" s="1479"/>
      <c r="K67" s="1478"/>
    </row>
    <row r="68" spans="2:11">
      <c r="B68" s="1479"/>
      <c r="K68" s="1478"/>
    </row>
    <row r="69" spans="2:11" ht="14" thickBot="1">
      <c r="B69" s="1473" t="s">
        <v>526</v>
      </c>
      <c r="C69" s="1472"/>
      <c r="D69" s="1472"/>
      <c r="E69" s="1472"/>
      <c r="F69" s="1472"/>
      <c r="G69" s="1472"/>
      <c r="H69" s="1472"/>
      <c r="I69" s="1472"/>
      <c r="J69" s="1472"/>
      <c r="K69" s="1471"/>
    </row>
  </sheetData>
  <sheetProtection sheet="1" objects="1" scenarios="1" selectLockedCells="1"/>
  <mergeCells count="82">
    <mergeCell ref="B3:I4"/>
    <mergeCell ref="B5:I5"/>
    <mergeCell ref="B6:I8"/>
    <mergeCell ref="B9:I10"/>
    <mergeCell ref="B11:C11"/>
    <mergeCell ref="D11:E11"/>
    <mergeCell ref="F11:G11"/>
    <mergeCell ref="H11:K11"/>
    <mergeCell ref="D15:E15"/>
    <mergeCell ref="F15:G15"/>
    <mergeCell ref="H15:K15"/>
    <mergeCell ref="B12:C12"/>
    <mergeCell ref="D12:E12"/>
    <mergeCell ref="F12:G12"/>
    <mergeCell ref="H12:K12"/>
    <mergeCell ref="B13:C13"/>
    <mergeCell ref="D13:E13"/>
    <mergeCell ref="F13:G13"/>
    <mergeCell ref="B14:C14"/>
    <mergeCell ref="D14:E14"/>
    <mergeCell ref="F14:G14"/>
    <mergeCell ref="H14:K14"/>
    <mergeCell ref="B15:C15"/>
    <mergeCell ref="H13:K13"/>
    <mergeCell ref="B16:C16"/>
    <mergeCell ref="D16:E16"/>
    <mergeCell ref="F16:G16"/>
    <mergeCell ref="H16:K16"/>
    <mergeCell ref="B17:I18"/>
    <mergeCell ref="C19:D19"/>
    <mergeCell ref="E19:F19"/>
    <mergeCell ref="G19:H19"/>
    <mergeCell ref="I19:K19"/>
    <mergeCell ref="C20:D20"/>
    <mergeCell ref="E20:F20"/>
    <mergeCell ref="G20:H20"/>
    <mergeCell ref="I20:K20"/>
    <mergeCell ref="E24:F24"/>
    <mergeCell ref="G24:H24"/>
    <mergeCell ref="I24:K24"/>
    <mergeCell ref="C21:D21"/>
    <mergeCell ref="E21:F21"/>
    <mergeCell ref="G21:H21"/>
    <mergeCell ref="I21:K21"/>
    <mergeCell ref="C22:D22"/>
    <mergeCell ref="E22:F22"/>
    <mergeCell ref="G22:H22"/>
    <mergeCell ref="C23:D23"/>
    <mergeCell ref="E23:F23"/>
    <mergeCell ref="G23:H23"/>
    <mergeCell ref="I23:K23"/>
    <mergeCell ref="C24:D24"/>
    <mergeCell ref="I22:K22"/>
    <mergeCell ref="B25:I27"/>
    <mergeCell ref="B28:I30"/>
    <mergeCell ref="B31:I31"/>
    <mergeCell ref="B32:I32"/>
    <mergeCell ref="B33:I33"/>
    <mergeCell ref="B47:B48"/>
    <mergeCell ref="C47:I48"/>
    <mergeCell ref="C49:I49"/>
    <mergeCell ref="B34:I35"/>
    <mergeCell ref="B36:B38"/>
    <mergeCell ref="C36:I38"/>
    <mergeCell ref="B39:I43"/>
    <mergeCell ref="C44:I44"/>
    <mergeCell ref="C54:I54"/>
    <mergeCell ref="C55:I55"/>
    <mergeCell ref="B2:C2"/>
    <mergeCell ref="D2:K2"/>
    <mergeCell ref="G50:G51"/>
    <mergeCell ref="H50:H51"/>
    <mergeCell ref="I50:I51"/>
    <mergeCell ref="C52:I52"/>
    <mergeCell ref="C53:I53"/>
    <mergeCell ref="B50:B51"/>
    <mergeCell ref="C50:C51"/>
    <mergeCell ref="D50:D51"/>
    <mergeCell ref="E50:E51"/>
    <mergeCell ref="F50:F51"/>
    <mergeCell ref="C45:I45"/>
    <mergeCell ref="C46:I46"/>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6560C-24AF-1E43-AD5D-22302FA3DB9B}">
  <sheetPr>
    <tabColor theme="3"/>
  </sheetPr>
  <dimension ref="B1:R63"/>
  <sheetViews>
    <sheetView showGridLines="0" showRowColHeaders="0" topLeftCell="A34" zoomScale="132" workbookViewId="0">
      <selection activeCell="Q3" sqref="Q3"/>
    </sheetView>
  </sheetViews>
  <sheetFormatPr baseColWidth="10" defaultColWidth="7.5" defaultRowHeight="14" customHeight="1"/>
  <cols>
    <col min="1" max="1" width="7.5" style="1436"/>
    <col min="2" max="2" width="6.83203125" style="1436" customWidth="1"/>
    <col min="3" max="3" width="20.1640625" style="1436" customWidth="1"/>
    <col min="4" max="4" width="11.83203125" style="1436" customWidth="1"/>
    <col min="5" max="5" width="3.33203125" style="1436" customWidth="1"/>
    <col min="6" max="6" width="1.6640625" style="1436" customWidth="1"/>
    <col min="7" max="7" width="8.33203125" style="1436" customWidth="1"/>
    <col min="8" max="8" width="3.33203125" style="1436" customWidth="1"/>
    <col min="9" max="9" width="1.6640625" style="1436" customWidth="1"/>
    <col min="10" max="10" width="8.33203125" style="1436" customWidth="1"/>
    <col min="11" max="11" width="3.33203125" style="1436" customWidth="1"/>
    <col min="12" max="12" width="8.33203125" style="1436" customWidth="1"/>
    <col min="13" max="13" width="3.6640625" style="1436" customWidth="1"/>
    <col min="14" max="14" width="10.83203125" style="1437" customWidth="1"/>
    <col min="15" max="15" width="4.1640625" style="1438" customWidth="1"/>
    <col min="16" max="16" width="6.1640625" style="1436" customWidth="1"/>
    <col min="17" max="17" width="10.83203125" style="1437" customWidth="1"/>
    <col min="18" max="18" width="6.5" style="1436" customWidth="1"/>
    <col min="19" max="16384" width="7.5" style="1436"/>
  </cols>
  <sheetData>
    <row r="1" spans="2:18" ht="14" customHeight="1" thickBot="1"/>
    <row r="2" spans="2:18" ht="14" customHeight="1">
      <c r="B2" s="2217" t="s">
        <v>525</v>
      </c>
      <c r="C2" s="2218"/>
      <c r="D2" s="2198" t="s">
        <v>524</v>
      </c>
      <c r="E2" s="2198"/>
      <c r="F2" s="2198"/>
      <c r="G2" s="2198"/>
      <c r="H2" s="2198"/>
      <c r="I2" s="2198"/>
      <c r="J2" s="2198"/>
      <c r="K2" s="2198"/>
      <c r="L2" s="2198"/>
      <c r="M2" s="2198"/>
      <c r="N2" s="2198"/>
      <c r="O2" s="2199"/>
      <c r="P2" s="2219" t="s">
        <v>523</v>
      </c>
      <c r="Q2" s="2220"/>
      <c r="R2" s="2221"/>
    </row>
    <row r="3" spans="2:18" ht="14" customHeight="1">
      <c r="B3" s="2168" t="s">
        <v>522</v>
      </c>
      <c r="C3" s="2171" t="s">
        <v>521</v>
      </c>
      <c r="D3" s="2128"/>
      <c r="E3" s="2128"/>
      <c r="F3" s="2128"/>
      <c r="G3" s="2128"/>
      <c r="H3" s="2128"/>
      <c r="I3" s="2128"/>
      <c r="J3" s="2128"/>
      <c r="K3" s="2128"/>
      <c r="L3" s="2172"/>
      <c r="M3" s="2172"/>
      <c r="N3" s="2172"/>
      <c r="O3" s="2173"/>
      <c r="P3" s="1463">
        <v>1</v>
      </c>
      <c r="Q3" s="1584"/>
      <c r="R3" s="1458"/>
    </row>
    <row r="4" spans="2:18" ht="14" customHeight="1">
      <c r="B4" s="2169"/>
      <c r="C4" s="2174"/>
      <c r="D4" s="2175"/>
      <c r="E4" s="2175"/>
      <c r="F4" s="2175"/>
      <c r="G4" s="2175"/>
      <c r="H4" s="2175"/>
      <c r="I4" s="2175"/>
      <c r="J4" s="2175"/>
      <c r="K4" s="2175"/>
      <c r="L4" s="2175"/>
      <c r="M4" s="2175"/>
      <c r="N4" s="2175"/>
      <c r="O4" s="2176"/>
      <c r="P4" s="1463">
        <v>2</v>
      </c>
      <c r="Q4" s="1584"/>
      <c r="R4" s="1458"/>
    </row>
    <row r="5" spans="2:18" ht="14" customHeight="1">
      <c r="B5" s="2169"/>
      <c r="C5" s="2183" t="s">
        <v>520</v>
      </c>
      <c r="D5" s="2131"/>
      <c r="E5" s="2131"/>
      <c r="F5" s="2131"/>
      <c r="G5" s="2131"/>
      <c r="H5" s="2131"/>
      <c r="I5" s="2131"/>
      <c r="J5" s="2131"/>
      <c r="K5" s="2131"/>
      <c r="L5" s="2176"/>
      <c r="M5" s="1469" t="s">
        <v>519</v>
      </c>
      <c r="N5" s="1583"/>
      <c r="O5" s="1468"/>
      <c r="P5" s="2184"/>
      <c r="Q5" s="2209">
        <f>N5-N6</f>
        <v>0</v>
      </c>
      <c r="R5" s="2212"/>
    </row>
    <row r="6" spans="2:18" ht="14" customHeight="1">
      <c r="B6" s="2169"/>
      <c r="C6" s="2174"/>
      <c r="D6" s="2175"/>
      <c r="E6" s="2175"/>
      <c r="F6" s="2175"/>
      <c r="G6" s="2175"/>
      <c r="H6" s="2175"/>
      <c r="I6" s="2175"/>
      <c r="J6" s="2175"/>
      <c r="K6" s="2175"/>
      <c r="L6" s="2176"/>
      <c r="M6" s="1467" t="s">
        <v>518</v>
      </c>
      <c r="N6" s="1584"/>
      <c r="O6" s="1466"/>
      <c r="P6" s="2185"/>
      <c r="Q6" s="2210"/>
      <c r="R6" s="2213"/>
    </row>
    <row r="7" spans="2:18" ht="14" customHeight="1">
      <c r="B7" s="2169"/>
      <c r="C7" s="2174" t="s">
        <v>517</v>
      </c>
      <c r="D7" s="2175"/>
      <c r="E7" s="2175"/>
      <c r="F7" s="2175"/>
      <c r="G7" s="2175"/>
      <c r="H7" s="2175"/>
      <c r="I7" s="2175"/>
      <c r="J7" s="2175"/>
      <c r="K7" s="2175"/>
      <c r="L7" s="2175"/>
      <c r="M7" s="2175"/>
      <c r="N7" s="2175"/>
      <c r="O7" s="2176"/>
      <c r="P7" s="1460" t="s">
        <v>516</v>
      </c>
      <c r="Q7" s="2211"/>
      <c r="R7" s="2214"/>
    </row>
    <row r="8" spans="2:18" ht="14" customHeight="1">
      <c r="B8" s="2169"/>
      <c r="C8" s="2174"/>
      <c r="D8" s="2175"/>
      <c r="E8" s="2175"/>
      <c r="F8" s="2175"/>
      <c r="G8" s="2175"/>
      <c r="H8" s="2175"/>
      <c r="I8" s="2175"/>
      <c r="J8" s="2175"/>
      <c r="K8" s="2175"/>
      <c r="L8" s="2175"/>
      <c r="M8" s="2175"/>
      <c r="N8" s="2175"/>
      <c r="O8" s="2176"/>
      <c r="P8" s="1463">
        <v>4</v>
      </c>
      <c r="Q8" s="1584"/>
      <c r="R8" s="1458"/>
    </row>
    <row r="9" spans="2:18" ht="14" customHeight="1">
      <c r="B9" s="2169"/>
      <c r="C9" s="2174"/>
      <c r="D9" s="2175"/>
      <c r="E9" s="2175"/>
      <c r="F9" s="2175"/>
      <c r="G9" s="2175"/>
      <c r="H9" s="2175"/>
      <c r="I9" s="2175"/>
      <c r="J9" s="2175"/>
      <c r="K9" s="2175"/>
      <c r="L9" s="2175"/>
      <c r="M9" s="2175"/>
      <c r="N9" s="2175"/>
      <c r="O9" s="2176"/>
      <c r="P9" s="1463">
        <v>5</v>
      </c>
      <c r="Q9" s="1584"/>
      <c r="R9" s="1458"/>
    </row>
    <row r="10" spans="2:18" ht="14" customHeight="1">
      <c r="B10" s="2169"/>
      <c r="C10" s="2174"/>
      <c r="D10" s="2175"/>
      <c r="E10" s="2175"/>
      <c r="F10" s="2175"/>
      <c r="G10" s="2175"/>
      <c r="H10" s="2175"/>
      <c r="I10" s="2175"/>
      <c r="J10" s="2175"/>
      <c r="K10" s="2175"/>
      <c r="L10" s="2175"/>
      <c r="M10" s="2175"/>
      <c r="N10" s="2175"/>
      <c r="O10" s="2176"/>
      <c r="P10" s="1459" t="s">
        <v>515</v>
      </c>
      <c r="Q10" s="1584"/>
      <c r="R10" s="1458"/>
    </row>
    <row r="11" spans="2:18" ht="14" customHeight="1">
      <c r="B11" s="2169"/>
      <c r="C11" s="2180" t="s">
        <v>514</v>
      </c>
      <c r="D11" s="2181"/>
      <c r="E11" s="2181"/>
      <c r="F11" s="2181"/>
      <c r="G11" s="2181"/>
      <c r="H11" s="2181"/>
      <c r="I11" s="2181"/>
      <c r="J11" s="2181"/>
      <c r="K11" s="2181"/>
      <c r="L11" s="2182"/>
      <c r="M11" s="1469" t="s">
        <v>513</v>
      </c>
      <c r="N11" s="1583"/>
      <c r="O11" s="1468"/>
      <c r="P11" s="1462"/>
      <c r="Q11" s="1461"/>
      <c r="R11" s="2212"/>
    </row>
    <row r="12" spans="2:18" ht="14" customHeight="1">
      <c r="B12" s="2169"/>
      <c r="C12" s="2174" t="s">
        <v>512</v>
      </c>
      <c r="D12" s="2175"/>
      <c r="E12" s="2175"/>
      <c r="F12" s="2175"/>
      <c r="G12" s="2175"/>
      <c r="H12" s="2175"/>
      <c r="I12" s="2175"/>
      <c r="J12" s="2175"/>
      <c r="K12" s="2175"/>
      <c r="L12" s="2175"/>
      <c r="M12" s="2175"/>
      <c r="N12" s="2175"/>
      <c r="O12" s="2176"/>
      <c r="P12" s="1464">
        <v>7</v>
      </c>
      <c r="Q12" s="1583"/>
      <c r="R12" s="2214"/>
    </row>
    <row r="13" spans="2:18" ht="14" customHeight="1">
      <c r="B13" s="2169"/>
      <c r="C13" s="2174"/>
      <c r="D13" s="2175"/>
      <c r="E13" s="2175"/>
      <c r="F13" s="2175"/>
      <c r="G13" s="2175"/>
      <c r="H13" s="2175"/>
      <c r="I13" s="2175"/>
      <c r="J13" s="2175"/>
      <c r="K13" s="2175"/>
      <c r="L13" s="2175"/>
      <c r="M13" s="2175"/>
      <c r="N13" s="2175"/>
      <c r="O13" s="2176"/>
      <c r="P13" s="1463">
        <v>8</v>
      </c>
      <c r="Q13" s="1584"/>
      <c r="R13" s="1458"/>
    </row>
    <row r="14" spans="2:18" ht="14" customHeight="1">
      <c r="B14" s="2169"/>
      <c r="C14" s="2174"/>
      <c r="D14" s="2175"/>
      <c r="E14" s="2175"/>
      <c r="F14" s="2175"/>
      <c r="G14" s="2175"/>
      <c r="H14" s="2175"/>
      <c r="I14" s="2175"/>
      <c r="J14" s="2175"/>
      <c r="K14" s="2175"/>
      <c r="L14" s="2175"/>
      <c r="M14" s="2175"/>
      <c r="N14" s="2175"/>
      <c r="O14" s="2176"/>
      <c r="P14" s="1459" t="s">
        <v>511</v>
      </c>
      <c r="Q14" s="1584"/>
      <c r="R14" s="1458"/>
    </row>
    <row r="15" spans="2:18" ht="14" customHeight="1">
      <c r="B15" s="2169"/>
      <c r="C15" s="2183" t="s">
        <v>510</v>
      </c>
      <c r="D15" s="2131"/>
      <c r="E15" s="2131"/>
      <c r="F15" s="2131"/>
      <c r="G15" s="2131"/>
      <c r="H15" s="2131"/>
      <c r="I15" s="2131"/>
      <c r="J15" s="2131"/>
      <c r="K15" s="2131"/>
      <c r="L15" s="2176"/>
      <c r="M15" s="1469" t="s">
        <v>509</v>
      </c>
      <c r="N15" s="1583"/>
      <c r="O15" s="1468"/>
      <c r="P15" s="2184"/>
      <c r="Q15" s="1461"/>
      <c r="R15" s="2212"/>
    </row>
    <row r="16" spans="2:18" ht="14" customHeight="1">
      <c r="B16" s="2169"/>
      <c r="C16" s="2174"/>
      <c r="D16" s="2175"/>
      <c r="E16" s="2175"/>
      <c r="F16" s="2175"/>
      <c r="G16" s="2175"/>
      <c r="H16" s="2175"/>
      <c r="I16" s="2175"/>
      <c r="J16" s="2175"/>
      <c r="K16" s="2175"/>
      <c r="L16" s="2176"/>
      <c r="M16" s="1467" t="s">
        <v>508</v>
      </c>
      <c r="N16" s="1584"/>
      <c r="O16" s="1466"/>
      <c r="P16" s="2185"/>
      <c r="Q16" s="1465"/>
      <c r="R16" s="2213"/>
    </row>
    <row r="17" spans="2:18" ht="14" customHeight="1">
      <c r="B17" s="2169"/>
      <c r="C17" s="2174" t="s">
        <v>507</v>
      </c>
      <c r="D17" s="2175"/>
      <c r="E17" s="2175"/>
      <c r="F17" s="2175"/>
      <c r="G17" s="2175"/>
      <c r="H17" s="2175"/>
      <c r="I17" s="2175"/>
      <c r="J17" s="2175"/>
      <c r="K17" s="2175"/>
      <c r="L17" s="2175"/>
      <c r="M17" s="2175"/>
      <c r="N17" s="2175"/>
      <c r="O17" s="2176"/>
      <c r="P17" s="1464">
        <v>10</v>
      </c>
      <c r="Q17" s="1583"/>
      <c r="R17" s="2214"/>
    </row>
    <row r="18" spans="2:18" ht="14" customHeight="1">
      <c r="B18" s="2170"/>
      <c r="C18" s="2177"/>
      <c r="D18" s="2178"/>
      <c r="E18" s="2178"/>
      <c r="F18" s="2178"/>
      <c r="G18" s="2178"/>
      <c r="H18" s="2178"/>
      <c r="I18" s="2178"/>
      <c r="J18" s="2178"/>
      <c r="K18" s="2178"/>
      <c r="L18" s="2178"/>
      <c r="M18" s="2178"/>
      <c r="N18" s="2178"/>
      <c r="O18" s="2179"/>
      <c r="P18" s="1463">
        <v>11</v>
      </c>
      <c r="Q18" s="1584"/>
      <c r="R18" s="1458"/>
    </row>
    <row r="19" spans="2:18" ht="14" customHeight="1">
      <c r="B19" s="2168" t="s">
        <v>506</v>
      </c>
      <c r="C19" s="2171" t="s">
        <v>505</v>
      </c>
      <c r="D19" s="2128"/>
      <c r="E19" s="2128"/>
      <c r="F19" s="2128"/>
      <c r="G19" s="2128"/>
      <c r="H19" s="2128"/>
      <c r="I19" s="2128"/>
      <c r="J19" s="2128"/>
      <c r="K19" s="2128"/>
      <c r="L19" s="2172"/>
      <c r="M19" s="2172"/>
      <c r="N19" s="2172"/>
      <c r="O19" s="2173"/>
      <c r="P19" s="1463">
        <v>12</v>
      </c>
      <c r="Q19" s="1584"/>
      <c r="R19" s="1458"/>
    </row>
    <row r="20" spans="2:18" ht="14" customHeight="1">
      <c r="B20" s="2169"/>
      <c r="C20" s="2174"/>
      <c r="D20" s="2175"/>
      <c r="E20" s="2175"/>
      <c r="F20" s="2175"/>
      <c r="G20" s="2175"/>
      <c r="H20" s="2175"/>
      <c r="I20" s="2175"/>
      <c r="J20" s="2175"/>
      <c r="K20" s="2175"/>
      <c r="L20" s="2175"/>
      <c r="M20" s="2175"/>
      <c r="N20" s="2175"/>
      <c r="O20" s="2176"/>
      <c r="P20" s="1459" t="s">
        <v>504</v>
      </c>
      <c r="Q20" s="1584"/>
      <c r="R20" s="1458"/>
    </row>
    <row r="21" spans="2:18" ht="14" customHeight="1">
      <c r="B21" s="2169"/>
      <c r="C21" s="2174"/>
      <c r="D21" s="2175"/>
      <c r="E21" s="2175"/>
      <c r="F21" s="2175"/>
      <c r="G21" s="2175"/>
      <c r="H21" s="2175"/>
      <c r="I21" s="2175"/>
      <c r="J21" s="2175"/>
      <c r="K21" s="2175"/>
      <c r="L21" s="2175"/>
      <c r="M21" s="2175"/>
      <c r="N21" s="2175"/>
      <c r="O21" s="2176"/>
      <c r="P21" s="1459" t="s">
        <v>503</v>
      </c>
      <c r="Q21" s="1584"/>
      <c r="R21" s="1458"/>
    </row>
    <row r="22" spans="2:18" ht="14" customHeight="1">
      <c r="B22" s="2169"/>
      <c r="C22" s="2174"/>
      <c r="D22" s="2175"/>
      <c r="E22" s="2175"/>
      <c r="F22" s="2175"/>
      <c r="G22" s="2175"/>
      <c r="H22" s="2175"/>
      <c r="I22" s="2175"/>
      <c r="J22" s="2175"/>
      <c r="K22" s="2175"/>
      <c r="L22" s="2175"/>
      <c r="M22" s="2175"/>
      <c r="N22" s="2175"/>
      <c r="O22" s="2176"/>
      <c r="P22" s="1459" t="s">
        <v>502</v>
      </c>
      <c r="Q22" s="1584"/>
      <c r="R22" s="1458"/>
    </row>
    <row r="23" spans="2:18" ht="14" customHeight="1">
      <c r="B23" s="2170"/>
      <c r="C23" s="2177"/>
      <c r="D23" s="2178"/>
      <c r="E23" s="2178"/>
      <c r="F23" s="2178"/>
      <c r="G23" s="2178"/>
      <c r="H23" s="2178"/>
      <c r="I23" s="2178"/>
      <c r="J23" s="2178"/>
      <c r="K23" s="2178"/>
      <c r="L23" s="2178"/>
      <c r="M23" s="2178"/>
      <c r="N23" s="2178"/>
      <c r="O23" s="2179"/>
      <c r="P23" s="1459" t="s">
        <v>501</v>
      </c>
      <c r="Q23" s="1584"/>
      <c r="R23" s="1458"/>
    </row>
    <row r="24" spans="2:18" ht="14" customHeight="1">
      <c r="B24" s="2168" t="s">
        <v>500</v>
      </c>
      <c r="C24" s="2171" t="s">
        <v>499</v>
      </c>
      <c r="D24" s="2128"/>
      <c r="E24" s="2128"/>
      <c r="F24" s="2128"/>
      <c r="G24" s="2128"/>
      <c r="H24" s="2128"/>
      <c r="I24" s="2128"/>
      <c r="J24" s="2128"/>
      <c r="K24" s="2128"/>
      <c r="L24" s="2172"/>
      <c r="M24" s="2172"/>
      <c r="N24" s="2172"/>
      <c r="O24" s="2173"/>
      <c r="P24" s="1459" t="s">
        <v>498</v>
      </c>
      <c r="Q24" s="1584"/>
      <c r="R24" s="1458"/>
    </row>
    <row r="25" spans="2:18" ht="14" customHeight="1">
      <c r="B25" s="2169"/>
      <c r="C25" s="2174"/>
      <c r="D25" s="2175"/>
      <c r="E25" s="2175"/>
      <c r="F25" s="2175"/>
      <c r="G25" s="2175"/>
      <c r="H25" s="2175"/>
      <c r="I25" s="2175"/>
      <c r="J25" s="2175"/>
      <c r="K25" s="2175"/>
      <c r="L25" s="2175"/>
      <c r="M25" s="2175"/>
      <c r="N25" s="2175"/>
      <c r="O25" s="2176"/>
      <c r="P25" s="1459" t="s">
        <v>497</v>
      </c>
      <c r="Q25" s="1584"/>
      <c r="R25" s="1458"/>
    </row>
    <row r="26" spans="2:18" ht="14" customHeight="1">
      <c r="B26" s="2170"/>
      <c r="C26" s="2177"/>
      <c r="D26" s="2178"/>
      <c r="E26" s="2178"/>
      <c r="F26" s="2178"/>
      <c r="G26" s="2178"/>
      <c r="H26" s="2178"/>
      <c r="I26" s="2178"/>
      <c r="J26" s="2178"/>
      <c r="K26" s="2178"/>
      <c r="L26" s="2178"/>
      <c r="M26" s="2178"/>
      <c r="N26" s="2178"/>
      <c r="O26" s="2179"/>
      <c r="P26" s="1459" t="s">
        <v>496</v>
      </c>
      <c r="Q26" s="1584"/>
      <c r="R26" s="1458"/>
    </row>
    <row r="27" spans="2:18" ht="14" customHeight="1">
      <c r="B27" s="2168" t="s">
        <v>495</v>
      </c>
      <c r="C27" s="2171" t="s">
        <v>494</v>
      </c>
      <c r="D27" s="2128"/>
      <c r="E27" s="2128"/>
      <c r="F27" s="2128"/>
      <c r="G27" s="2128"/>
      <c r="H27" s="2128"/>
      <c r="I27" s="2128"/>
      <c r="J27" s="2128"/>
      <c r="K27" s="2128"/>
      <c r="L27" s="2172"/>
      <c r="M27" s="2172"/>
      <c r="N27" s="2172"/>
      <c r="O27" s="2173"/>
      <c r="P27" s="1459" t="s">
        <v>493</v>
      </c>
      <c r="Q27" s="1584"/>
      <c r="R27" s="1458"/>
    </row>
    <row r="28" spans="2:18" ht="14" customHeight="1">
      <c r="B28" s="2169"/>
      <c r="C28" s="2174"/>
      <c r="D28" s="2175"/>
      <c r="E28" s="2175"/>
      <c r="F28" s="2175"/>
      <c r="G28" s="2175"/>
      <c r="H28" s="2175"/>
      <c r="I28" s="2175"/>
      <c r="J28" s="2175"/>
      <c r="K28" s="2175"/>
      <c r="L28" s="2175"/>
      <c r="M28" s="2175"/>
      <c r="N28" s="2175"/>
      <c r="O28" s="2176"/>
      <c r="P28" s="1459" t="s">
        <v>492</v>
      </c>
      <c r="Q28" s="1584"/>
      <c r="R28" s="1458"/>
    </row>
    <row r="29" spans="2:18" ht="14" customHeight="1">
      <c r="B29" s="2169"/>
      <c r="C29" s="2174"/>
      <c r="D29" s="2175"/>
      <c r="E29" s="2175"/>
      <c r="F29" s="2175"/>
      <c r="G29" s="2175"/>
      <c r="H29" s="2175"/>
      <c r="I29" s="2175"/>
      <c r="J29" s="2175"/>
      <c r="K29" s="2175"/>
      <c r="L29" s="2175"/>
      <c r="M29" s="2175"/>
      <c r="N29" s="2175"/>
      <c r="O29" s="2176"/>
      <c r="P29" s="1459" t="s">
        <v>491</v>
      </c>
      <c r="Q29" s="1584"/>
      <c r="R29" s="1458"/>
    </row>
    <row r="30" spans="2:18" ht="14" customHeight="1">
      <c r="B30" s="2169"/>
      <c r="C30" s="2174"/>
      <c r="D30" s="2175"/>
      <c r="E30" s="2175"/>
      <c r="F30" s="2175"/>
      <c r="G30" s="2175"/>
      <c r="H30" s="2175"/>
      <c r="I30" s="2175"/>
      <c r="J30" s="2175"/>
      <c r="K30" s="2175"/>
      <c r="L30" s="2175"/>
      <c r="M30" s="2175"/>
      <c r="N30" s="2175"/>
      <c r="O30" s="2176"/>
      <c r="P30" s="1459" t="s">
        <v>490</v>
      </c>
      <c r="Q30" s="1584"/>
      <c r="R30" s="1458"/>
    </row>
    <row r="31" spans="2:18" ht="14" customHeight="1">
      <c r="B31" s="2169"/>
      <c r="C31" s="2174"/>
      <c r="D31" s="2175"/>
      <c r="E31" s="2175"/>
      <c r="F31" s="2175"/>
      <c r="G31" s="2175"/>
      <c r="H31" s="2175"/>
      <c r="I31" s="2175"/>
      <c r="J31" s="2175"/>
      <c r="K31" s="2175"/>
      <c r="L31" s="2175"/>
      <c r="M31" s="2175"/>
      <c r="N31" s="2175"/>
      <c r="O31" s="2176"/>
      <c r="P31" s="1459" t="s">
        <v>489</v>
      </c>
      <c r="Q31" s="1584"/>
      <c r="R31" s="1458"/>
    </row>
    <row r="32" spans="2:18" ht="14" customHeight="1">
      <c r="B32" s="2170"/>
      <c r="C32" s="2177"/>
      <c r="D32" s="2178"/>
      <c r="E32" s="2178"/>
      <c r="F32" s="2178"/>
      <c r="G32" s="2178"/>
      <c r="H32" s="2178"/>
      <c r="I32" s="2178"/>
      <c r="J32" s="2178"/>
      <c r="K32" s="2178"/>
      <c r="L32" s="2178"/>
      <c r="M32" s="2178"/>
      <c r="N32" s="2178"/>
      <c r="O32" s="2179"/>
      <c r="P32" s="1459" t="s">
        <v>488</v>
      </c>
      <c r="Q32" s="1584"/>
      <c r="R32" s="1458"/>
    </row>
    <row r="33" spans="2:18" ht="14" customHeight="1">
      <c r="B33" s="2168" t="s">
        <v>487</v>
      </c>
      <c r="C33" s="2171" t="s">
        <v>486</v>
      </c>
      <c r="D33" s="2128"/>
      <c r="E33" s="2128"/>
      <c r="F33" s="2128"/>
      <c r="G33" s="2128"/>
      <c r="H33" s="2128"/>
      <c r="I33" s="2128"/>
      <c r="J33" s="2128"/>
      <c r="K33" s="2128"/>
      <c r="L33" s="2172"/>
      <c r="M33" s="2172"/>
      <c r="N33" s="2172"/>
      <c r="O33" s="2173"/>
      <c r="P33" s="1462"/>
      <c r="Q33" s="1461"/>
      <c r="R33" s="2212"/>
    </row>
    <row r="34" spans="2:18" ht="14" customHeight="1">
      <c r="B34" s="2169"/>
      <c r="C34" s="2174"/>
      <c r="D34" s="2175"/>
      <c r="E34" s="2175"/>
      <c r="F34" s="2175"/>
      <c r="G34" s="2175"/>
      <c r="H34" s="2175"/>
      <c r="I34" s="2175"/>
      <c r="J34" s="2175"/>
      <c r="K34" s="2175"/>
      <c r="L34" s="2175"/>
      <c r="M34" s="2175"/>
      <c r="N34" s="2175"/>
      <c r="O34" s="2176"/>
      <c r="P34" s="1460" t="s">
        <v>485</v>
      </c>
      <c r="Q34" s="1583"/>
      <c r="R34" s="2214"/>
    </row>
    <row r="35" spans="2:18" ht="14" customHeight="1">
      <c r="B35" s="2169"/>
      <c r="C35" s="2174"/>
      <c r="D35" s="2175"/>
      <c r="E35" s="2175"/>
      <c r="F35" s="2175"/>
      <c r="G35" s="2175"/>
      <c r="H35" s="2175"/>
      <c r="I35" s="2175"/>
      <c r="J35" s="2175"/>
      <c r="K35" s="2175"/>
      <c r="L35" s="2175"/>
      <c r="M35" s="2175"/>
      <c r="N35" s="2175"/>
      <c r="O35" s="2176"/>
      <c r="P35" s="1459" t="s">
        <v>484</v>
      </c>
      <c r="Q35" s="1584"/>
      <c r="R35" s="1458"/>
    </row>
    <row r="36" spans="2:18" ht="14" customHeight="1">
      <c r="B36" s="2169"/>
      <c r="C36" s="2174"/>
      <c r="D36" s="2175"/>
      <c r="E36" s="2175"/>
      <c r="F36" s="2175"/>
      <c r="G36" s="2175"/>
      <c r="H36" s="2175"/>
      <c r="I36" s="2175"/>
      <c r="J36" s="2175"/>
      <c r="K36" s="2175"/>
      <c r="L36" s="2175"/>
      <c r="M36" s="2175"/>
      <c r="N36" s="2175"/>
      <c r="O36" s="2176"/>
      <c r="P36" s="1462"/>
      <c r="Q36" s="1461"/>
      <c r="R36" s="2212"/>
    </row>
    <row r="37" spans="2:18" ht="14" customHeight="1">
      <c r="B37" s="2169"/>
      <c r="C37" s="2174"/>
      <c r="D37" s="2175"/>
      <c r="E37" s="2175"/>
      <c r="F37" s="2175"/>
      <c r="G37" s="2175"/>
      <c r="H37" s="2175"/>
      <c r="I37" s="2175"/>
      <c r="J37" s="2175"/>
      <c r="K37" s="2175"/>
      <c r="L37" s="2175"/>
      <c r="M37" s="2175"/>
      <c r="N37" s="2175"/>
      <c r="O37" s="2176"/>
      <c r="P37" s="1460" t="s">
        <v>483</v>
      </c>
      <c r="Q37" s="1583"/>
      <c r="R37" s="2214"/>
    </row>
    <row r="38" spans="2:18" ht="14" customHeight="1">
      <c r="B38" s="2169"/>
      <c r="C38" s="2174"/>
      <c r="D38" s="2175"/>
      <c r="E38" s="2175"/>
      <c r="F38" s="2175"/>
      <c r="G38" s="2175"/>
      <c r="H38" s="2175"/>
      <c r="I38" s="2175"/>
      <c r="J38" s="2175"/>
      <c r="K38" s="2175"/>
      <c r="L38" s="2175"/>
      <c r="M38" s="2175"/>
      <c r="N38" s="2175"/>
      <c r="O38" s="2176"/>
      <c r="P38" s="1462"/>
      <c r="Q38" s="1461"/>
      <c r="R38" s="2212"/>
    </row>
    <row r="39" spans="2:18" ht="14" customHeight="1">
      <c r="B39" s="2169"/>
      <c r="C39" s="2174"/>
      <c r="D39" s="2175"/>
      <c r="E39" s="2175"/>
      <c r="F39" s="2175"/>
      <c r="G39" s="2175"/>
      <c r="H39" s="2175"/>
      <c r="I39" s="2175"/>
      <c r="J39" s="2175"/>
      <c r="K39" s="2175"/>
      <c r="L39" s="2175"/>
      <c r="M39" s="2175"/>
      <c r="N39" s="2175"/>
      <c r="O39" s="2176"/>
      <c r="P39" s="1460" t="s">
        <v>482</v>
      </c>
      <c r="Q39" s="1583"/>
      <c r="R39" s="2214"/>
    </row>
    <row r="40" spans="2:18" ht="14" customHeight="1">
      <c r="B40" s="2169"/>
      <c r="C40" s="2174"/>
      <c r="D40" s="2175"/>
      <c r="E40" s="2175"/>
      <c r="F40" s="2175"/>
      <c r="G40" s="2175"/>
      <c r="H40" s="2175"/>
      <c r="I40" s="2175"/>
      <c r="J40" s="2175"/>
      <c r="K40" s="2175"/>
      <c r="L40" s="2175"/>
      <c r="M40" s="2175"/>
      <c r="N40" s="2175"/>
      <c r="O40" s="2176"/>
      <c r="P40" s="1462"/>
      <c r="Q40" s="1461"/>
      <c r="R40" s="2212"/>
    </row>
    <row r="41" spans="2:18" ht="14" customHeight="1">
      <c r="B41" s="2169"/>
      <c r="C41" s="2174"/>
      <c r="D41" s="2175"/>
      <c r="E41" s="2175"/>
      <c r="F41" s="2175"/>
      <c r="G41" s="2175"/>
      <c r="H41" s="2175"/>
      <c r="I41" s="2175"/>
      <c r="J41" s="2175"/>
      <c r="K41" s="2175"/>
      <c r="L41" s="2175"/>
      <c r="M41" s="2175"/>
      <c r="N41" s="2175"/>
      <c r="O41" s="2176"/>
      <c r="P41" s="1460" t="s">
        <v>481</v>
      </c>
      <c r="Q41" s="1583"/>
      <c r="R41" s="2214"/>
    </row>
    <row r="42" spans="2:18" ht="14" customHeight="1">
      <c r="B42" s="2169"/>
      <c r="C42" s="2174"/>
      <c r="D42" s="2175"/>
      <c r="E42" s="2175"/>
      <c r="F42" s="2175"/>
      <c r="G42" s="2175"/>
      <c r="H42" s="2175"/>
      <c r="I42" s="2175"/>
      <c r="J42" s="2175"/>
      <c r="K42" s="2175"/>
      <c r="L42" s="2175"/>
      <c r="M42" s="2175"/>
      <c r="N42" s="2175"/>
      <c r="O42" s="2176"/>
      <c r="P42" s="1459" t="s">
        <v>480</v>
      </c>
      <c r="Q42" s="1584"/>
      <c r="R42" s="1458"/>
    </row>
    <row r="43" spans="2:18" ht="14" customHeight="1">
      <c r="B43" s="2169"/>
      <c r="C43" s="2174"/>
      <c r="D43" s="2175"/>
      <c r="E43" s="2175"/>
      <c r="F43" s="2175"/>
      <c r="G43" s="2175"/>
      <c r="H43" s="2175"/>
      <c r="I43" s="2175"/>
      <c r="J43" s="2175"/>
      <c r="K43" s="2175"/>
      <c r="L43" s="2175"/>
      <c r="M43" s="2175"/>
      <c r="N43" s="2175"/>
      <c r="O43" s="2176"/>
      <c r="P43" s="1459" t="s">
        <v>479</v>
      </c>
      <c r="Q43" s="1584"/>
      <c r="R43" s="1458"/>
    </row>
    <row r="44" spans="2:18" ht="14" customHeight="1">
      <c r="B44" s="2170"/>
      <c r="C44" s="2177"/>
      <c r="D44" s="2178"/>
      <c r="E44" s="2178"/>
      <c r="F44" s="2178"/>
      <c r="G44" s="2178"/>
      <c r="H44" s="2178"/>
      <c r="I44" s="2178"/>
      <c r="J44" s="2178"/>
      <c r="K44" s="2178"/>
      <c r="L44" s="2178"/>
      <c r="M44" s="2178"/>
      <c r="N44" s="2178"/>
      <c r="O44" s="2179"/>
      <c r="P44" s="1457"/>
      <c r="Q44" s="1456"/>
      <c r="R44" s="1455"/>
    </row>
    <row r="45" spans="2:18" ht="14" customHeight="1">
      <c r="B45" s="2168" t="s">
        <v>478</v>
      </c>
      <c r="C45" s="2171" t="s">
        <v>477</v>
      </c>
      <c r="D45" s="2128"/>
      <c r="E45" s="2128"/>
      <c r="F45" s="2128"/>
      <c r="G45" s="2128"/>
      <c r="H45" s="2128"/>
      <c r="I45" s="2128"/>
      <c r="J45" s="2128"/>
      <c r="K45" s="2128"/>
      <c r="L45" s="2172"/>
      <c r="M45" s="2172"/>
      <c r="N45" s="2172"/>
      <c r="O45" s="2173"/>
      <c r="P45" s="1459" t="s">
        <v>476</v>
      </c>
      <c r="Q45" s="1584"/>
      <c r="R45" s="1458"/>
    </row>
    <row r="46" spans="2:18" ht="14" customHeight="1">
      <c r="B46" s="2169"/>
      <c r="C46" s="2174"/>
      <c r="D46" s="2175"/>
      <c r="E46" s="2175"/>
      <c r="F46" s="2175"/>
      <c r="G46" s="2175"/>
      <c r="H46" s="2175"/>
      <c r="I46" s="2175"/>
      <c r="J46" s="2175"/>
      <c r="K46" s="2175"/>
      <c r="L46" s="2175"/>
      <c r="M46" s="2175"/>
      <c r="N46" s="2175"/>
      <c r="O46" s="2176"/>
      <c r="P46" s="1459" t="s">
        <v>475</v>
      </c>
      <c r="Q46" s="1584"/>
      <c r="R46" s="1458"/>
    </row>
    <row r="47" spans="2:18" ht="14" customHeight="1">
      <c r="B47" s="2169"/>
      <c r="C47" s="2174"/>
      <c r="D47" s="2175"/>
      <c r="E47" s="2175"/>
      <c r="F47" s="2175"/>
      <c r="G47" s="2175"/>
      <c r="H47" s="2175"/>
      <c r="I47" s="2175"/>
      <c r="J47" s="2175"/>
      <c r="K47" s="2175"/>
      <c r="L47" s="2175"/>
      <c r="M47" s="2175"/>
      <c r="N47" s="2175"/>
      <c r="O47" s="2176"/>
      <c r="P47" s="1459" t="s">
        <v>474</v>
      </c>
      <c r="Q47" s="1584"/>
      <c r="R47" s="1458"/>
    </row>
    <row r="48" spans="2:18" ht="14" customHeight="1">
      <c r="B48" s="2169"/>
      <c r="C48" s="2174"/>
      <c r="D48" s="2175"/>
      <c r="E48" s="2175"/>
      <c r="F48" s="2175"/>
      <c r="G48" s="2175"/>
      <c r="H48" s="2175"/>
      <c r="I48" s="2175"/>
      <c r="J48" s="2175"/>
      <c r="K48" s="2175"/>
      <c r="L48" s="2175"/>
      <c r="M48" s="2175"/>
      <c r="N48" s="2175"/>
      <c r="O48" s="2176"/>
      <c r="P48" s="1459" t="s">
        <v>473</v>
      </c>
      <c r="Q48" s="1584"/>
      <c r="R48" s="1458"/>
    </row>
    <row r="49" spans="2:18" ht="14" customHeight="1">
      <c r="B49" s="2169"/>
      <c r="C49" s="2174"/>
      <c r="D49" s="2175"/>
      <c r="E49" s="2175"/>
      <c r="F49" s="2175"/>
      <c r="G49" s="2175"/>
      <c r="H49" s="2175"/>
      <c r="I49" s="2175"/>
      <c r="J49" s="2175"/>
      <c r="K49" s="2175"/>
      <c r="L49" s="2175"/>
      <c r="M49" s="2175"/>
      <c r="N49" s="2175"/>
      <c r="O49" s="2176"/>
      <c r="P49" s="1459" t="s">
        <v>472</v>
      </c>
      <c r="Q49" s="1584"/>
      <c r="R49" s="1458"/>
    </row>
    <row r="50" spans="2:18" ht="14" customHeight="1">
      <c r="B50" s="2170"/>
      <c r="C50" s="2177"/>
      <c r="D50" s="2178"/>
      <c r="E50" s="2178"/>
      <c r="F50" s="2178"/>
      <c r="G50" s="2178"/>
      <c r="H50" s="2178"/>
      <c r="I50" s="2178"/>
      <c r="J50" s="2178"/>
      <c r="K50" s="2178"/>
      <c r="L50" s="2178"/>
      <c r="M50" s="2178"/>
      <c r="N50" s="2178"/>
      <c r="O50" s="2179"/>
      <c r="P50" s="1459" t="s">
        <v>471</v>
      </c>
      <c r="Q50" s="1584"/>
      <c r="R50" s="1458"/>
    </row>
    <row r="51" spans="2:18" ht="14" customHeight="1">
      <c r="B51" s="2168" t="s">
        <v>470</v>
      </c>
      <c r="C51" s="2189" t="s">
        <v>469</v>
      </c>
      <c r="D51" s="2113"/>
      <c r="E51" s="2113"/>
      <c r="F51" s="2113"/>
      <c r="G51" s="2113"/>
      <c r="H51" s="2113"/>
      <c r="I51" s="2113"/>
      <c r="J51" s="2113"/>
      <c r="K51" s="2113"/>
      <c r="L51" s="2190"/>
      <c r="M51" s="2190"/>
      <c r="N51" s="2190"/>
      <c r="O51" s="2191"/>
      <c r="P51" s="1459" t="s">
        <v>468</v>
      </c>
      <c r="Q51" s="1584"/>
      <c r="R51" s="1458"/>
    </row>
    <row r="52" spans="2:18" ht="14" customHeight="1">
      <c r="B52" s="2169"/>
      <c r="C52" s="2192"/>
      <c r="D52" s="2193"/>
      <c r="E52" s="2193"/>
      <c r="F52" s="2193"/>
      <c r="G52" s="2193"/>
      <c r="H52" s="2193"/>
      <c r="I52" s="2193"/>
      <c r="J52" s="2193"/>
      <c r="K52" s="2193"/>
      <c r="L52" s="2193"/>
      <c r="M52" s="2193"/>
      <c r="N52" s="2193"/>
      <c r="O52" s="2194"/>
      <c r="P52" s="1459" t="s">
        <v>467</v>
      </c>
      <c r="Q52" s="1584"/>
      <c r="R52" s="1458"/>
    </row>
    <row r="53" spans="2:18" ht="14" customHeight="1">
      <c r="B53" s="2169"/>
      <c r="C53" s="2192"/>
      <c r="D53" s="2193"/>
      <c r="E53" s="2193"/>
      <c r="F53" s="2193"/>
      <c r="G53" s="2193"/>
      <c r="H53" s="2193"/>
      <c r="I53" s="2193"/>
      <c r="J53" s="2193"/>
      <c r="K53" s="2193"/>
      <c r="L53" s="2193"/>
      <c r="M53" s="2193"/>
      <c r="N53" s="2193"/>
      <c r="O53" s="2194"/>
      <c r="P53" s="1459" t="s">
        <v>466</v>
      </c>
      <c r="Q53" s="1584"/>
      <c r="R53" s="1458"/>
    </row>
    <row r="54" spans="2:18" ht="14" customHeight="1">
      <c r="B54" s="2169"/>
      <c r="C54" s="2192"/>
      <c r="D54" s="2193"/>
      <c r="E54" s="2193"/>
      <c r="F54" s="2193"/>
      <c r="G54" s="2193"/>
      <c r="H54" s="2193"/>
      <c r="I54" s="2193"/>
      <c r="J54" s="2193"/>
      <c r="K54" s="2193"/>
      <c r="L54" s="2193"/>
      <c r="M54" s="2193"/>
      <c r="N54" s="2193"/>
      <c r="O54" s="2194"/>
      <c r="P54" s="1459" t="s">
        <v>465</v>
      </c>
      <c r="Q54" s="1584"/>
      <c r="R54" s="1458"/>
    </row>
    <row r="55" spans="2:18" ht="14" customHeight="1">
      <c r="B55" s="2169"/>
      <c r="C55" s="2192"/>
      <c r="D55" s="2193"/>
      <c r="E55" s="2193"/>
      <c r="F55" s="2193"/>
      <c r="G55" s="2193"/>
      <c r="H55" s="2193"/>
      <c r="I55" s="2193"/>
      <c r="J55" s="2193"/>
      <c r="K55" s="2193"/>
      <c r="L55" s="2193"/>
      <c r="M55" s="2193"/>
      <c r="N55" s="2193"/>
      <c r="O55" s="2194"/>
      <c r="P55" s="1459" t="s">
        <v>464</v>
      </c>
      <c r="Q55" s="1584"/>
      <c r="R55" s="1458"/>
    </row>
    <row r="56" spans="2:18" ht="14" customHeight="1">
      <c r="B56" s="2169"/>
      <c r="C56" s="2192"/>
      <c r="D56" s="2193"/>
      <c r="E56" s="2193"/>
      <c r="F56" s="2193"/>
      <c r="G56" s="2193"/>
      <c r="H56" s="2193"/>
      <c r="I56" s="2193"/>
      <c r="J56" s="2193"/>
      <c r="K56" s="2193"/>
      <c r="L56" s="2193"/>
      <c r="M56" s="2193"/>
      <c r="N56" s="2193"/>
      <c r="O56" s="2194"/>
      <c r="P56" s="1459" t="s">
        <v>463</v>
      </c>
      <c r="Q56" s="1584"/>
      <c r="R56" s="1458"/>
    </row>
    <row r="57" spans="2:18" ht="14" customHeight="1">
      <c r="B57" s="2169"/>
      <c r="C57" s="2192"/>
      <c r="D57" s="2193"/>
      <c r="E57" s="2193"/>
      <c r="F57" s="2193"/>
      <c r="G57" s="2193"/>
      <c r="H57" s="2193"/>
      <c r="I57" s="2193"/>
      <c r="J57" s="2193"/>
      <c r="K57" s="2193"/>
      <c r="L57" s="2193"/>
      <c r="M57" s="2193"/>
      <c r="N57" s="2193"/>
      <c r="O57" s="2194"/>
      <c r="P57" s="1459" t="s">
        <v>462</v>
      </c>
      <c r="Q57" s="1584"/>
      <c r="R57" s="1458"/>
    </row>
    <row r="58" spans="2:18" ht="14" customHeight="1" thickBot="1">
      <c r="B58" s="2170"/>
      <c r="C58" s="2195"/>
      <c r="D58" s="2196"/>
      <c r="E58" s="2196"/>
      <c r="F58" s="2196"/>
      <c r="G58" s="2196"/>
      <c r="H58" s="2196"/>
      <c r="I58" s="2196"/>
      <c r="J58" s="2196"/>
      <c r="K58" s="2196"/>
      <c r="L58" s="2196"/>
      <c r="M58" s="2196"/>
      <c r="N58" s="2196"/>
      <c r="O58" s="2197"/>
      <c r="P58" s="1457"/>
      <c r="Q58" s="1456"/>
      <c r="R58" s="1455"/>
    </row>
    <row r="59" spans="2:18" s="1451" customFormat="1" ht="22" customHeight="1" thickBot="1">
      <c r="B59" s="1454" t="s">
        <v>461</v>
      </c>
      <c r="C59" s="1453"/>
      <c r="D59" s="1453"/>
      <c r="E59" s="1453"/>
      <c r="F59" s="1453"/>
      <c r="G59" s="1453"/>
      <c r="H59" s="1453"/>
      <c r="I59" s="1453"/>
      <c r="J59" s="1453"/>
      <c r="K59" s="1453"/>
      <c r="L59" s="1453"/>
      <c r="M59" s="1453"/>
      <c r="N59" s="1453"/>
      <c r="O59" s="1453"/>
      <c r="P59" s="1453"/>
      <c r="Q59" s="1453"/>
      <c r="R59" s="1452"/>
    </row>
    <row r="60" spans="2:18" s="1439" customFormat="1" ht="32" customHeight="1">
      <c r="B60" s="2203" t="s">
        <v>460</v>
      </c>
      <c r="C60" s="2204"/>
      <c r="D60" s="2204"/>
      <c r="E60" s="2204"/>
      <c r="F60" s="2204"/>
      <c r="G60" s="2204"/>
      <c r="H60" s="2204"/>
      <c r="I60" s="2204"/>
      <c r="J60" s="2204"/>
      <c r="K60" s="2204"/>
      <c r="L60" s="2204"/>
      <c r="M60" s="2205"/>
      <c r="N60" s="1450">
        <v>1</v>
      </c>
      <c r="O60" s="2206">
        <f>(SUM(Q3:Q18))-(SUM(Q19:Q23)+Q42)</f>
        <v>0</v>
      </c>
      <c r="P60" s="2207"/>
      <c r="Q60" s="2208"/>
      <c r="R60" s="1449"/>
    </row>
    <row r="61" spans="2:18" s="1439" customFormat="1" ht="29" customHeight="1">
      <c r="B61" s="1448">
        <v>2</v>
      </c>
      <c r="C61" s="1447" t="s">
        <v>459</v>
      </c>
      <c r="D61" s="1446" t="s">
        <v>458</v>
      </c>
      <c r="E61" s="2186" t="s">
        <v>457</v>
      </c>
      <c r="F61" s="2188"/>
      <c r="G61" s="2187"/>
      <c r="H61" s="2186" t="s">
        <v>456</v>
      </c>
      <c r="I61" s="2188"/>
      <c r="J61" s="2187"/>
      <c r="K61" s="2186" t="s">
        <v>455</v>
      </c>
      <c r="L61" s="2187"/>
      <c r="M61" s="2186" t="s">
        <v>454</v>
      </c>
      <c r="N61" s="2188"/>
      <c r="O61" s="2188"/>
      <c r="P61" s="2187"/>
      <c r="Q61" s="2186" t="s">
        <v>453</v>
      </c>
      <c r="R61" s="2216"/>
    </row>
    <row r="62" spans="2:18" s="1439" customFormat="1" ht="17" customHeight="1">
      <c r="B62" s="1445" t="s">
        <v>452</v>
      </c>
      <c r="C62" s="1444" t="s">
        <v>451</v>
      </c>
      <c r="D62" s="1443"/>
      <c r="E62" s="2139"/>
      <c r="F62" s="2141"/>
      <c r="G62" s="2140"/>
      <c r="H62" s="2139"/>
      <c r="I62" s="2141"/>
      <c r="J62" s="2140"/>
      <c r="K62" s="2139"/>
      <c r="L62" s="2140"/>
      <c r="M62" s="2139"/>
      <c r="N62" s="2141"/>
      <c r="O62" s="2141"/>
      <c r="P62" s="2140"/>
      <c r="Q62" s="2139"/>
      <c r="R62" s="2142"/>
    </row>
    <row r="63" spans="2:18" s="1439" customFormat="1" ht="18" customHeight="1" thickBot="1">
      <c r="B63" s="1442" t="s">
        <v>450</v>
      </c>
      <c r="C63" s="1441" t="s">
        <v>449</v>
      </c>
      <c r="D63" s="1440"/>
      <c r="E63" s="2200"/>
      <c r="F63" s="2201"/>
      <c r="G63" s="2202"/>
      <c r="H63" s="2200"/>
      <c r="I63" s="2201"/>
      <c r="J63" s="2202"/>
      <c r="K63" s="2200"/>
      <c r="L63" s="2202"/>
      <c r="M63" s="2200"/>
      <c r="N63" s="2201"/>
      <c r="O63" s="2201"/>
      <c r="P63" s="2202"/>
      <c r="Q63" s="2200"/>
      <c r="R63" s="2215"/>
    </row>
  </sheetData>
  <sheetProtection sheet="1" objects="1" scenarios="1" selectLockedCells="1"/>
  <mergeCells count="50">
    <mergeCell ref="Q61:R61"/>
    <mergeCell ref="B2:C2"/>
    <mergeCell ref="P2:R2"/>
    <mergeCell ref="B3:B18"/>
    <mergeCell ref="C3:O4"/>
    <mergeCell ref="R11:R12"/>
    <mergeCell ref="R15:R17"/>
    <mergeCell ref="R33:R34"/>
    <mergeCell ref="R36:R37"/>
    <mergeCell ref="R38:R39"/>
    <mergeCell ref="R40:R41"/>
    <mergeCell ref="B19:B23"/>
    <mergeCell ref="B24:B26"/>
    <mergeCell ref="B27:B32"/>
    <mergeCell ref="B45:B50"/>
    <mergeCell ref="B51:B58"/>
    <mergeCell ref="Q62:R62"/>
    <mergeCell ref="D2:O2"/>
    <mergeCell ref="E63:G63"/>
    <mergeCell ref="H63:J63"/>
    <mergeCell ref="K63:L63"/>
    <mergeCell ref="M63:P63"/>
    <mergeCell ref="B60:M60"/>
    <mergeCell ref="O60:Q60"/>
    <mergeCell ref="E61:G61"/>
    <mergeCell ref="H61:J61"/>
    <mergeCell ref="C5:L6"/>
    <mergeCell ref="P5:P6"/>
    <mergeCell ref="Q5:Q7"/>
    <mergeCell ref="R5:R7"/>
    <mergeCell ref="C7:O10"/>
    <mergeCell ref="Q63:R63"/>
    <mergeCell ref="C19:O23"/>
    <mergeCell ref="C24:O26"/>
    <mergeCell ref="C27:O32"/>
    <mergeCell ref="K61:L61"/>
    <mergeCell ref="M61:P61"/>
    <mergeCell ref="C45:O50"/>
    <mergeCell ref="C51:O58"/>
    <mergeCell ref="C11:L11"/>
    <mergeCell ref="C12:O14"/>
    <mergeCell ref="C15:L16"/>
    <mergeCell ref="P15:P16"/>
    <mergeCell ref="C17:O18"/>
    <mergeCell ref="B33:B44"/>
    <mergeCell ref="C33:O44"/>
    <mergeCell ref="E62:G62"/>
    <mergeCell ref="H62:J62"/>
    <mergeCell ref="K62:L62"/>
    <mergeCell ref="M62:P6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9C348-D8C8-F342-968E-04C455642BDD}">
  <sheetPr>
    <tabColor theme="3"/>
  </sheetPr>
  <dimension ref="B1:R32"/>
  <sheetViews>
    <sheetView showGridLines="0" showRowColHeaders="0" zoomScale="161" workbookViewId="0">
      <selection activeCell="G21" sqref="G21:I32"/>
    </sheetView>
  </sheetViews>
  <sheetFormatPr baseColWidth="10" defaultRowHeight="13"/>
  <cols>
    <col min="1" max="16384" width="10.83203125" style="1470"/>
  </cols>
  <sheetData>
    <row r="1" spans="2:18" ht="14" thickBot="1"/>
    <row r="2" spans="2:18" ht="13" customHeight="1">
      <c r="B2" s="2230" t="s">
        <v>619</v>
      </c>
      <c r="C2" s="2231"/>
      <c r="D2" s="2231"/>
      <c r="E2" s="2231"/>
      <c r="F2" s="2232"/>
      <c r="G2" s="2251" t="s">
        <v>618</v>
      </c>
      <c r="H2" s="2252"/>
      <c r="I2" s="2252"/>
      <c r="J2" s="2252"/>
      <c r="K2" s="2253"/>
      <c r="L2" s="2248" t="s">
        <v>617</v>
      </c>
      <c r="M2" s="2249"/>
      <c r="N2" s="2249"/>
      <c r="O2" s="2249"/>
      <c r="P2" s="2249"/>
      <c r="Q2" s="2249"/>
      <c r="R2" s="2250"/>
    </row>
    <row r="3" spans="2:18">
      <c r="B3" s="1515"/>
      <c r="C3" s="2242" t="s">
        <v>616</v>
      </c>
      <c r="D3" s="2242"/>
      <c r="E3" s="2241"/>
      <c r="F3" s="2241"/>
      <c r="G3" s="1518"/>
      <c r="H3" s="2254" t="s">
        <v>615</v>
      </c>
      <c r="I3" s="2255"/>
      <c r="J3" s="2222" t="s">
        <v>614</v>
      </c>
      <c r="K3" s="2225"/>
      <c r="L3" s="2222" t="s">
        <v>613</v>
      </c>
      <c r="M3" s="2223"/>
      <c r="N3" s="2223"/>
      <c r="O3" s="2225"/>
      <c r="P3" s="2222" t="s">
        <v>612</v>
      </c>
      <c r="Q3" s="2223"/>
      <c r="R3" s="2224"/>
    </row>
    <row r="4" spans="2:18">
      <c r="B4" s="1517">
        <v>1</v>
      </c>
      <c r="C4" s="2121" t="s">
        <v>611</v>
      </c>
      <c r="D4" s="2121"/>
      <c r="E4" s="2121"/>
      <c r="F4" s="2122"/>
      <c r="G4" s="2243"/>
      <c r="H4" s="2244"/>
      <c r="I4" s="2247"/>
      <c r="J4" s="2226"/>
      <c r="K4" s="2229"/>
      <c r="L4" s="2243"/>
      <c r="M4" s="2244"/>
      <c r="N4" s="2244"/>
      <c r="O4" s="2247"/>
      <c r="P4" s="2226"/>
      <c r="Q4" s="2227"/>
      <c r="R4" s="2228"/>
    </row>
    <row r="5" spans="2:18">
      <c r="B5" s="1514" t="s">
        <v>610</v>
      </c>
      <c r="C5" s="2121" t="s">
        <v>609</v>
      </c>
      <c r="D5" s="2121"/>
      <c r="E5" s="2121"/>
      <c r="F5" s="2122"/>
      <c r="G5" s="2206"/>
      <c r="H5" s="2239"/>
      <c r="I5" s="2246"/>
      <c r="J5" s="2243"/>
      <c r="K5" s="2247"/>
      <c r="L5" s="2206"/>
      <c r="M5" s="2239"/>
      <c r="N5" s="2239"/>
      <c r="O5" s="2246"/>
      <c r="P5" s="2243"/>
      <c r="Q5" s="2244"/>
      <c r="R5" s="2245"/>
    </row>
    <row r="6" spans="2:18">
      <c r="B6" s="1514" t="s">
        <v>580</v>
      </c>
      <c r="C6" s="2121" t="s">
        <v>608</v>
      </c>
      <c r="D6" s="2121"/>
      <c r="E6" s="2121"/>
      <c r="F6" s="2122"/>
      <c r="G6" s="2226"/>
      <c r="H6" s="2227"/>
      <c r="I6" s="2229"/>
      <c r="J6" s="2206"/>
      <c r="K6" s="2246"/>
      <c r="L6" s="2226"/>
      <c r="M6" s="2227"/>
      <c r="N6" s="2227"/>
      <c r="O6" s="2229"/>
      <c r="P6" s="2206"/>
      <c r="Q6" s="2239"/>
      <c r="R6" s="2240"/>
    </row>
    <row r="7" spans="2:18">
      <c r="B7" s="1517">
        <v>3</v>
      </c>
      <c r="C7" s="2121" t="s">
        <v>607</v>
      </c>
      <c r="D7" s="2121"/>
      <c r="E7" s="2121"/>
      <c r="F7" s="2122"/>
      <c r="G7" s="2233"/>
      <c r="H7" s="2234"/>
      <c r="I7" s="2235"/>
      <c r="J7" s="2226"/>
      <c r="K7" s="2229"/>
      <c r="L7" s="2233"/>
      <c r="M7" s="2234"/>
      <c r="N7" s="2234"/>
      <c r="O7" s="2235"/>
      <c r="P7" s="2226"/>
      <c r="Q7" s="2227"/>
      <c r="R7" s="2228"/>
    </row>
    <row r="8" spans="2:18">
      <c r="B8" s="1517">
        <v>4</v>
      </c>
      <c r="C8" s="2121" t="s">
        <v>606</v>
      </c>
      <c r="D8" s="2121"/>
      <c r="E8" s="2121"/>
      <c r="F8" s="2122"/>
      <c r="G8" s="2236"/>
      <c r="H8" s="2237"/>
      <c r="I8" s="2238"/>
      <c r="J8" s="2226"/>
      <c r="K8" s="2229"/>
      <c r="L8" s="2236"/>
      <c r="M8" s="2237"/>
      <c r="N8" s="2237"/>
      <c r="O8" s="2238"/>
      <c r="P8" s="2226"/>
      <c r="Q8" s="2227"/>
      <c r="R8" s="2228"/>
    </row>
    <row r="9" spans="2:18">
      <c r="B9" s="1517">
        <v>5</v>
      </c>
      <c r="C9" s="2121" t="s">
        <v>605</v>
      </c>
      <c r="D9" s="2121"/>
      <c r="E9" s="2121"/>
      <c r="F9" s="2122"/>
      <c r="G9" s="2236"/>
      <c r="H9" s="2237"/>
      <c r="I9" s="2238"/>
      <c r="J9" s="2226"/>
      <c r="K9" s="2229"/>
      <c r="L9" s="2236"/>
      <c r="M9" s="2237"/>
      <c r="N9" s="2237"/>
      <c r="O9" s="2238"/>
      <c r="P9" s="2226"/>
      <c r="Q9" s="2227"/>
      <c r="R9" s="2228"/>
    </row>
    <row r="10" spans="2:18">
      <c r="B10" s="1517">
        <v>6</v>
      </c>
      <c r="C10" s="2121" t="s">
        <v>604</v>
      </c>
      <c r="D10" s="2121"/>
      <c r="E10" s="2121"/>
      <c r="F10" s="2122"/>
      <c r="G10" s="2236"/>
      <c r="H10" s="2237"/>
      <c r="I10" s="2238"/>
      <c r="J10" s="2226"/>
      <c r="K10" s="2229"/>
      <c r="L10" s="2236"/>
      <c r="M10" s="2237"/>
      <c r="N10" s="2237"/>
      <c r="O10" s="2238"/>
      <c r="P10" s="2226"/>
      <c r="Q10" s="2227"/>
      <c r="R10" s="2228"/>
    </row>
    <row r="11" spans="2:18">
      <c r="B11" s="1516" t="s">
        <v>603</v>
      </c>
      <c r="C11" s="2121" t="s">
        <v>602</v>
      </c>
      <c r="D11" s="2121"/>
      <c r="E11" s="2121"/>
      <c r="F11" s="2122"/>
      <c r="G11" s="2236"/>
      <c r="H11" s="2237"/>
      <c r="I11" s="2238"/>
      <c r="J11" s="2226"/>
      <c r="K11" s="2229"/>
      <c r="L11" s="2236"/>
      <c r="M11" s="2237"/>
      <c r="N11" s="2237"/>
      <c r="O11" s="2238"/>
      <c r="P11" s="2226"/>
      <c r="Q11" s="2227"/>
      <c r="R11" s="2228"/>
    </row>
    <row r="12" spans="2:18">
      <c r="B12" s="1516" t="s">
        <v>597</v>
      </c>
      <c r="C12" s="2121" t="s">
        <v>601</v>
      </c>
      <c r="D12" s="2121"/>
      <c r="E12" s="2121"/>
      <c r="F12" s="2122"/>
      <c r="G12" s="2236"/>
      <c r="H12" s="2237"/>
      <c r="I12" s="2238"/>
      <c r="J12" s="2226"/>
      <c r="K12" s="2229"/>
      <c r="L12" s="2236"/>
      <c r="M12" s="2237"/>
      <c r="N12" s="2237"/>
      <c r="O12" s="2238"/>
      <c r="P12" s="2226"/>
      <c r="Q12" s="2227"/>
      <c r="R12" s="2228"/>
    </row>
    <row r="13" spans="2:18">
      <c r="B13" s="1517">
        <v>8</v>
      </c>
      <c r="C13" s="2121" t="s">
        <v>600</v>
      </c>
      <c r="D13" s="2121"/>
      <c r="E13" s="2121"/>
      <c r="F13" s="2122"/>
      <c r="G13" s="2236"/>
      <c r="H13" s="2237"/>
      <c r="I13" s="2238"/>
      <c r="J13" s="2226"/>
      <c r="K13" s="2229"/>
      <c r="L13" s="2236"/>
      <c r="M13" s="2237"/>
      <c r="N13" s="2237"/>
      <c r="O13" s="2238"/>
      <c r="P13" s="2226"/>
      <c r="Q13" s="2227"/>
      <c r="R13" s="2228"/>
    </row>
    <row r="14" spans="2:18">
      <c r="B14" s="1516" t="s">
        <v>599</v>
      </c>
      <c r="C14" s="2121" t="s">
        <v>598</v>
      </c>
      <c r="D14" s="2121"/>
      <c r="E14" s="2121"/>
      <c r="F14" s="2122"/>
      <c r="G14" s="2206"/>
      <c r="H14" s="2239"/>
      <c r="I14" s="2246"/>
      <c r="J14" s="2243"/>
      <c r="K14" s="2247"/>
      <c r="L14" s="2206"/>
      <c r="M14" s="2239"/>
      <c r="N14" s="2239"/>
      <c r="O14" s="2246"/>
      <c r="P14" s="2243"/>
      <c r="Q14" s="2244"/>
      <c r="R14" s="2245"/>
    </row>
    <row r="15" spans="2:18">
      <c r="B15" s="1516" t="s">
        <v>597</v>
      </c>
      <c r="C15" s="2121" t="s">
        <v>596</v>
      </c>
      <c r="D15" s="2121"/>
      <c r="E15" s="2121"/>
      <c r="F15" s="2122"/>
      <c r="G15" s="2226"/>
      <c r="H15" s="2227"/>
      <c r="I15" s="2229"/>
      <c r="J15" s="2206"/>
      <c r="K15" s="2246"/>
      <c r="L15" s="2226"/>
      <c r="M15" s="2227"/>
      <c r="N15" s="2227"/>
      <c r="O15" s="2229"/>
      <c r="P15" s="2206"/>
      <c r="Q15" s="2239"/>
      <c r="R15" s="2240"/>
    </row>
    <row r="16" spans="2:18">
      <c r="B16" s="1445" t="s">
        <v>595</v>
      </c>
      <c r="C16" s="2121" t="s">
        <v>594</v>
      </c>
      <c r="D16" s="2121"/>
      <c r="E16" s="2121"/>
      <c r="F16" s="2122"/>
      <c r="G16" s="2226"/>
      <c r="H16" s="2227"/>
      <c r="I16" s="2229"/>
      <c r="J16" s="2243"/>
      <c r="K16" s="2247"/>
      <c r="L16" s="2226"/>
      <c r="M16" s="2227"/>
      <c r="N16" s="2227"/>
      <c r="O16" s="2229"/>
      <c r="P16" s="2243"/>
      <c r="Q16" s="2244"/>
      <c r="R16" s="2245"/>
    </row>
    <row r="17" spans="2:18">
      <c r="B17" s="1514" t="s">
        <v>580</v>
      </c>
      <c r="C17" s="2121" t="s">
        <v>593</v>
      </c>
      <c r="D17" s="2121"/>
      <c r="E17" s="2121"/>
      <c r="F17" s="2122"/>
      <c r="G17" s="2226"/>
      <c r="H17" s="2227"/>
      <c r="I17" s="2229"/>
      <c r="J17" s="2206"/>
      <c r="K17" s="2246"/>
      <c r="L17" s="2226"/>
      <c r="M17" s="2227"/>
      <c r="N17" s="2227"/>
      <c r="O17" s="2229"/>
      <c r="P17" s="2206"/>
      <c r="Q17" s="2239"/>
      <c r="R17" s="2240"/>
    </row>
    <row r="18" spans="2:18">
      <c r="B18" s="1513">
        <v>11</v>
      </c>
      <c r="C18" s="2121" t="s">
        <v>592</v>
      </c>
      <c r="D18" s="2121"/>
      <c r="E18" s="2121"/>
      <c r="F18" s="2122"/>
      <c r="G18" s="2243"/>
      <c r="H18" s="2244"/>
      <c r="I18" s="2247"/>
      <c r="J18" s="2226"/>
      <c r="K18" s="2229"/>
      <c r="L18" s="2243"/>
      <c r="M18" s="2244"/>
      <c r="N18" s="2244"/>
      <c r="O18" s="2247"/>
      <c r="P18" s="2226"/>
      <c r="Q18" s="2227"/>
      <c r="R18" s="2228"/>
    </row>
    <row r="19" spans="2:18">
      <c r="B19" s="1445" t="s">
        <v>591</v>
      </c>
      <c r="C19" s="2121" t="s">
        <v>590</v>
      </c>
      <c r="D19" s="2121"/>
      <c r="E19" s="2121"/>
      <c r="F19" s="2122"/>
      <c r="G19" s="2206"/>
      <c r="H19" s="2239"/>
      <c r="I19" s="2246"/>
      <c r="J19" s="2243"/>
      <c r="K19" s="2247"/>
      <c r="L19" s="2206"/>
      <c r="M19" s="2239"/>
      <c r="N19" s="2239"/>
      <c r="O19" s="2246"/>
      <c r="P19" s="2243"/>
      <c r="Q19" s="2244"/>
      <c r="R19" s="2245"/>
    </row>
    <row r="20" spans="2:18">
      <c r="B20" s="1514" t="s">
        <v>580</v>
      </c>
      <c r="C20" s="2121" t="s">
        <v>589</v>
      </c>
      <c r="D20" s="2121"/>
      <c r="E20" s="2121"/>
      <c r="F20" s="2122"/>
      <c r="G20" s="2226"/>
      <c r="H20" s="2227"/>
      <c r="I20" s="2229"/>
      <c r="J20" s="2206"/>
      <c r="K20" s="2246"/>
      <c r="L20" s="2226"/>
      <c r="M20" s="2227"/>
      <c r="N20" s="2227"/>
      <c r="O20" s="2229"/>
      <c r="P20" s="2206"/>
      <c r="Q20" s="2239"/>
      <c r="R20" s="2240"/>
    </row>
    <row r="21" spans="2:18">
      <c r="B21" s="1513">
        <v>13</v>
      </c>
      <c r="C21" s="2121" t="s">
        <v>588</v>
      </c>
      <c r="D21" s="2121"/>
      <c r="E21" s="2121"/>
      <c r="F21" s="2122"/>
      <c r="G21" s="2233"/>
      <c r="H21" s="2234"/>
      <c r="I21" s="2235"/>
      <c r="J21" s="2226"/>
      <c r="K21" s="2229"/>
      <c r="L21" s="2233"/>
      <c r="M21" s="2234"/>
      <c r="N21" s="2234"/>
      <c r="O21" s="2235"/>
      <c r="P21" s="2226"/>
      <c r="Q21" s="2227"/>
      <c r="R21" s="2228"/>
    </row>
    <row r="22" spans="2:18">
      <c r="B22" s="1513">
        <v>14</v>
      </c>
      <c r="C22" s="2121" t="s">
        <v>587</v>
      </c>
      <c r="D22" s="2121"/>
      <c r="E22" s="2121"/>
      <c r="F22" s="2122"/>
      <c r="G22" s="2236"/>
      <c r="H22" s="2237"/>
      <c r="I22" s="2238"/>
      <c r="J22" s="2226"/>
      <c r="K22" s="2229"/>
      <c r="L22" s="2236"/>
      <c r="M22" s="2237"/>
      <c r="N22" s="2237"/>
      <c r="O22" s="2238"/>
      <c r="P22" s="2226"/>
      <c r="Q22" s="2227"/>
      <c r="R22" s="2228"/>
    </row>
    <row r="23" spans="2:18">
      <c r="B23" s="1515"/>
      <c r="C23" s="2265" t="s">
        <v>586</v>
      </c>
      <c r="D23" s="2265"/>
      <c r="E23" s="2263"/>
      <c r="F23" s="2264"/>
      <c r="G23" s="2236"/>
      <c r="H23" s="2237"/>
      <c r="I23" s="2238"/>
      <c r="J23" s="2243"/>
      <c r="K23" s="2247"/>
      <c r="L23" s="2236"/>
      <c r="M23" s="2237"/>
      <c r="N23" s="2237"/>
      <c r="O23" s="2238"/>
      <c r="P23" s="2243"/>
      <c r="Q23" s="2244"/>
      <c r="R23" s="2245"/>
    </row>
    <row r="24" spans="2:18">
      <c r="B24" s="1513">
        <v>15</v>
      </c>
      <c r="C24" s="2121" t="s">
        <v>585</v>
      </c>
      <c r="D24" s="2121"/>
      <c r="E24" s="2121"/>
      <c r="F24" s="2122"/>
      <c r="G24" s="2236"/>
      <c r="H24" s="2237"/>
      <c r="I24" s="2238"/>
      <c r="J24" s="2206"/>
      <c r="K24" s="2246"/>
      <c r="L24" s="2236"/>
      <c r="M24" s="2237"/>
      <c r="N24" s="2237"/>
      <c r="O24" s="2238"/>
      <c r="P24" s="2206"/>
      <c r="Q24" s="2239"/>
      <c r="R24" s="2240"/>
    </row>
    <row r="25" spans="2:18">
      <c r="B25" s="1513">
        <v>16</v>
      </c>
      <c r="C25" s="2259" t="s">
        <v>584</v>
      </c>
      <c r="D25" s="2259"/>
      <c r="E25" s="2259"/>
      <c r="F25" s="2260"/>
      <c r="G25" s="2236"/>
      <c r="H25" s="2237"/>
      <c r="I25" s="2238"/>
      <c r="J25" s="2226"/>
      <c r="K25" s="2229"/>
      <c r="L25" s="2236"/>
      <c r="M25" s="2237"/>
      <c r="N25" s="2237"/>
      <c r="O25" s="2238"/>
      <c r="P25" s="2226"/>
      <c r="Q25" s="2227"/>
      <c r="R25" s="2228"/>
    </row>
    <row r="26" spans="2:18">
      <c r="B26" s="1513">
        <v>17</v>
      </c>
      <c r="C26" s="2121" t="s">
        <v>583</v>
      </c>
      <c r="D26" s="2121"/>
      <c r="E26" s="2121"/>
      <c r="F26" s="2122"/>
      <c r="G26" s="2236"/>
      <c r="H26" s="2237"/>
      <c r="I26" s="2238"/>
      <c r="J26" s="2226"/>
      <c r="K26" s="2229"/>
      <c r="L26" s="2236"/>
      <c r="M26" s="2237"/>
      <c r="N26" s="2237"/>
      <c r="O26" s="2238"/>
      <c r="P26" s="2226"/>
      <c r="Q26" s="2227"/>
      <c r="R26" s="2228"/>
    </row>
    <row r="27" spans="2:18">
      <c r="B27" s="1513">
        <v>18</v>
      </c>
      <c r="C27" s="2121" t="s">
        <v>582</v>
      </c>
      <c r="D27" s="2121"/>
      <c r="E27" s="2121"/>
      <c r="F27" s="2122"/>
      <c r="G27" s="2236"/>
      <c r="H27" s="2237"/>
      <c r="I27" s="2238"/>
      <c r="J27" s="2226"/>
      <c r="K27" s="2229"/>
      <c r="L27" s="2236"/>
      <c r="M27" s="2237"/>
      <c r="N27" s="2237"/>
      <c r="O27" s="2238"/>
      <c r="P27" s="2226"/>
      <c r="Q27" s="2227"/>
      <c r="R27" s="2228"/>
    </row>
    <row r="28" spans="2:18">
      <c r="B28" s="1445" t="s">
        <v>465</v>
      </c>
      <c r="C28" s="2261" t="s">
        <v>581</v>
      </c>
      <c r="D28" s="2261"/>
      <c r="E28" s="2261"/>
      <c r="F28" s="2262"/>
      <c r="G28" s="2236"/>
      <c r="H28" s="2237"/>
      <c r="I28" s="2238"/>
      <c r="J28" s="2226"/>
      <c r="K28" s="2229"/>
      <c r="L28" s="2236"/>
      <c r="M28" s="2237"/>
      <c r="N28" s="2237"/>
      <c r="O28" s="2238"/>
      <c r="P28" s="2226"/>
      <c r="Q28" s="2227"/>
      <c r="R28" s="2228"/>
    </row>
    <row r="29" spans="2:18">
      <c r="B29" s="1514" t="s">
        <v>580</v>
      </c>
      <c r="C29" s="2261" t="s">
        <v>579</v>
      </c>
      <c r="D29" s="2261"/>
      <c r="E29" s="2261"/>
      <c r="F29" s="2262"/>
      <c r="G29" s="2236"/>
      <c r="H29" s="2237"/>
      <c r="I29" s="2238"/>
      <c r="J29" s="2226"/>
      <c r="K29" s="2229"/>
      <c r="L29" s="2236"/>
      <c r="M29" s="2237"/>
      <c r="N29" s="2237"/>
      <c r="O29" s="2238"/>
      <c r="P29" s="2226"/>
      <c r="Q29" s="2227"/>
      <c r="R29" s="2228"/>
    </row>
    <row r="30" spans="2:18">
      <c r="B30" s="1513">
        <v>20</v>
      </c>
      <c r="C30" s="2121" t="s">
        <v>578</v>
      </c>
      <c r="D30" s="2121"/>
      <c r="E30" s="2121"/>
      <c r="F30" s="2122"/>
      <c r="G30" s="2236"/>
      <c r="H30" s="2237"/>
      <c r="I30" s="2238"/>
      <c r="J30" s="2226"/>
      <c r="K30" s="2229"/>
      <c r="L30" s="2236"/>
      <c r="M30" s="2237"/>
      <c r="N30" s="2237"/>
      <c r="O30" s="2238"/>
      <c r="P30" s="2226"/>
      <c r="Q30" s="2227"/>
      <c r="R30" s="2228"/>
    </row>
    <row r="31" spans="2:18">
      <c r="B31" s="1513">
        <v>21</v>
      </c>
      <c r="C31" s="2121" t="s">
        <v>577</v>
      </c>
      <c r="D31" s="2121"/>
      <c r="E31" s="2121"/>
      <c r="F31" s="2122"/>
      <c r="G31" s="2236"/>
      <c r="H31" s="2237"/>
      <c r="I31" s="2238"/>
      <c r="J31" s="2226"/>
      <c r="K31" s="2229"/>
      <c r="L31" s="2236"/>
      <c r="M31" s="2237"/>
      <c r="N31" s="2237"/>
      <c r="O31" s="2238"/>
      <c r="P31" s="2226"/>
      <c r="Q31" s="2227"/>
      <c r="R31" s="2228"/>
    </row>
    <row r="32" spans="2:18" ht="14" thickBot="1">
      <c r="B32" s="1512">
        <v>22</v>
      </c>
      <c r="C32" s="2270" t="s">
        <v>576</v>
      </c>
      <c r="D32" s="2270"/>
      <c r="E32" s="2270"/>
      <c r="F32" s="2271"/>
      <c r="G32" s="2256"/>
      <c r="H32" s="2257"/>
      <c r="I32" s="2258"/>
      <c r="J32" s="2266"/>
      <c r="K32" s="2269"/>
      <c r="L32" s="2256"/>
      <c r="M32" s="2257"/>
      <c r="N32" s="2257"/>
      <c r="O32" s="2258"/>
      <c r="P32" s="2266"/>
      <c r="Q32" s="2267"/>
      <c r="R32" s="2268"/>
    </row>
  </sheetData>
  <sheetProtection selectLockedCells="1"/>
  <mergeCells count="121">
    <mergeCell ref="J30:K30"/>
    <mergeCell ref="C30:F30"/>
    <mergeCell ref="P23:R23"/>
    <mergeCell ref="J23:K23"/>
    <mergeCell ref="E23:F23"/>
    <mergeCell ref="C23:D23"/>
    <mergeCell ref="P32:R32"/>
    <mergeCell ref="J32:K32"/>
    <mergeCell ref="C32:F32"/>
    <mergeCell ref="P31:R31"/>
    <mergeCell ref="J31:K31"/>
    <mergeCell ref="C31:F31"/>
    <mergeCell ref="P28:R28"/>
    <mergeCell ref="J28:K28"/>
    <mergeCell ref="C28:F28"/>
    <mergeCell ref="P22:R22"/>
    <mergeCell ref="J22:K22"/>
    <mergeCell ref="C22:F22"/>
    <mergeCell ref="P21:R21"/>
    <mergeCell ref="L21:O32"/>
    <mergeCell ref="J21:K21"/>
    <mergeCell ref="G21:I32"/>
    <mergeCell ref="C21:F21"/>
    <mergeCell ref="P26:R26"/>
    <mergeCell ref="J26:K26"/>
    <mergeCell ref="C26:F26"/>
    <mergeCell ref="P25:R25"/>
    <mergeCell ref="J25:K25"/>
    <mergeCell ref="C25:F25"/>
    <mergeCell ref="P24:R24"/>
    <mergeCell ref="J24:K24"/>
    <mergeCell ref="C24:F24"/>
    <mergeCell ref="P29:R29"/>
    <mergeCell ref="J29:K29"/>
    <mergeCell ref="C29:F29"/>
    <mergeCell ref="P27:R27"/>
    <mergeCell ref="J27:K27"/>
    <mergeCell ref="C27:F27"/>
    <mergeCell ref="P30:R30"/>
    <mergeCell ref="P20:R20"/>
    <mergeCell ref="L20:O20"/>
    <mergeCell ref="J20:K20"/>
    <mergeCell ref="G20:I20"/>
    <mergeCell ref="C20:F20"/>
    <mergeCell ref="P19:R19"/>
    <mergeCell ref="L19:O19"/>
    <mergeCell ref="J19:K19"/>
    <mergeCell ref="G19:I19"/>
    <mergeCell ref="C19:F19"/>
    <mergeCell ref="P18:R18"/>
    <mergeCell ref="L18:O18"/>
    <mergeCell ref="J18:K18"/>
    <mergeCell ref="G18:I18"/>
    <mergeCell ref="C18:F18"/>
    <mergeCell ref="P17:R17"/>
    <mergeCell ref="L17:O17"/>
    <mergeCell ref="J17:K17"/>
    <mergeCell ref="G17:I17"/>
    <mergeCell ref="C17:F17"/>
    <mergeCell ref="G6:I6"/>
    <mergeCell ref="C6:F6"/>
    <mergeCell ref="P9:R9"/>
    <mergeCell ref="J9:K9"/>
    <mergeCell ref="P16:R16"/>
    <mergeCell ref="L16:O16"/>
    <mergeCell ref="J16:K16"/>
    <mergeCell ref="G16:I16"/>
    <mergeCell ref="C16:F16"/>
    <mergeCell ref="P15:R15"/>
    <mergeCell ref="L15:O15"/>
    <mergeCell ref="J15:K15"/>
    <mergeCell ref="G15:I15"/>
    <mergeCell ref="C15:F15"/>
    <mergeCell ref="L4:O4"/>
    <mergeCell ref="J4:K4"/>
    <mergeCell ref="L2:R2"/>
    <mergeCell ref="G2:K2"/>
    <mergeCell ref="J3:K3"/>
    <mergeCell ref="H3:I3"/>
    <mergeCell ref="G4:I4"/>
    <mergeCell ref="C4:F4"/>
    <mergeCell ref="P14:R14"/>
    <mergeCell ref="L14:O14"/>
    <mergeCell ref="J14:K14"/>
    <mergeCell ref="G14:I14"/>
    <mergeCell ref="C14:F14"/>
    <mergeCell ref="P13:R13"/>
    <mergeCell ref="J13:K13"/>
    <mergeCell ref="C13:F13"/>
    <mergeCell ref="P12:R12"/>
    <mergeCell ref="J12:K12"/>
    <mergeCell ref="C12:F12"/>
    <mergeCell ref="C11:F11"/>
    <mergeCell ref="P10:R10"/>
    <mergeCell ref="J10:K10"/>
    <mergeCell ref="C10:F10"/>
    <mergeCell ref="J6:K6"/>
    <mergeCell ref="P3:R3"/>
    <mergeCell ref="L3:O3"/>
    <mergeCell ref="P11:R11"/>
    <mergeCell ref="J11:K11"/>
    <mergeCell ref="C9:F9"/>
    <mergeCell ref="P8:R8"/>
    <mergeCell ref="J8:K8"/>
    <mergeCell ref="C8:F8"/>
    <mergeCell ref="B2:F2"/>
    <mergeCell ref="P7:R7"/>
    <mergeCell ref="L7:O13"/>
    <mergeCell ref="J7:K7"/>
    <mergeCell ref="G7:I13"/>
    <mergeCell ref="C7:F7"/>
    <mergeCell ref="P6:R6"/>
    <mergeCell ref="L6:O6"/>
    <mergeCell ref="E3:F3"/>
    <mergeCell ref="C3:D3"/>
    <mergeCell ref="P5:R5"/>
    <mergeCell ref="L5:O5"/>
    <mergeCell ref="J5:K5"/>
    <mergeCell ref="G5:I5"/>
    <mergeCell ref="C5:F5"/>
    <mergeCell ref="P4:R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 301</vt:lpstr>
      <vt:lpstr>§ 302</vt:lpstr>
      <vt:lpstr>§ 351</vt:lpstr>
      <vt:lpstr>§ 722</vt:lpstr>
      <vt:lpstr>Sheet4</vt:lpstr>
      <vt:lpstr>Form 1065</vt:lpstr>
      <vt:lpstr>Schedule B</vt:lpstr>
      <vt:lpstr>Schedule K </vt:lpstr>
      <vt:lpstr>Schedule L</vt:lpstr>
      <vt:lpstr>  Schedule M-1</vt:lpstr>
      <vt:lpstr>Schedule M-2</vt:lpstr>
      <vt:lpstr>Analysis of Net Income (Loss)</vt:lpstr>
      <vt:lpstr>Partners' Basis Adj.</vt:lpstr>
      <vt:lpstr>Adj. Partner's Basis</vt:lpstr>
      <vt:lpstr>Accounting</vt:lpstr>
      <vt:lpstr>Delete</vt:lpstr>
      <vt:lpstr>xxxxx</vt:lpstr>
      <vt:lpstr>ahhh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74620</dc:creator>
  <cp:keywords/>
  <dc:description/>
  <cp:lastModifiedBy>Deandra C. Whitby</cp:lastModifiedBy>
  <dcterms:created xsi:type="dcterms:W3CDTF">2018-02-06T23:01:23Z</dcterms:created>
  <dcterms:modified xsi:type="dcterms:W3CDTF">2022-02-28T18:51:48Z</dcterms:modified>
  <cp:category/>
</cp:coreProperties>
</file>