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autoCompressPictures="0"/>
  <mc:AlternateContent xmlns:mc="http://schemas.openxmlformats.org/markup-compatibility/2006">
    <mc:Choice Requires="x15">
      <x15ac:absPath xmlns:x15ac="http://schemas.microsoft.com/office/spreadsheetml/2010/11/ac" url="C:\Users\Maura Vitelli\Documents\Salesforce DTC\Schedules\"/>
    </mc:Choice>
  </mc:AlternateContent>
  <xr:revisionPtr revIDLastSave="0" documentId="13_ncr:1_{0E25DBCE-5116-4090-9542-1D5A052DC034}" xr6:coauthVersionLast="45" xr6:coauthVersionMax="45" xr10:uidLastSave="{00000000-0000-0000-0000-000000000000}"/>
  <bookViews>
    <workbookView xWindow="-120" yWindow="-120" windowWidth="29040" windowHeight="15840" tabRatio="788" firstSheet="1" activeTab="12" xr2:uid="{00000000-000D-0000-FFFF-FFFF00000000}"/>
  </bookViews>
  <sheets>
    <sheet name="Release Dates" sheetId="15" r:id="rId1"/>
    <sheet name="Definitions" sheetId="27" r:id="rId2"/>
    <sheet name="January" sheetId="14" r:id="rId3"/>
    <sheet name="February" sheetId="16" r:id="rId4"/>
    <sheet name="March" sheetId="17" r:id="rId5"/>
    <sheet name="April" sheetId="18" r:id="rId6"/>
    <sheet name="May" sheetId="19" r:id="rId7"/>
    <sheet name="June" sheetId="20" r:id="rId8"/>
    <sheet name="July" sheetId="21" r:id="rId9"/>
    <sheet name="August" sheetId="22" r:id="rId10"/>
    <sheet name="September" sheetId="23" r:id="rId11"/>
    <sheet name="October" sheetId="24" r:id="rId12"/>
    <sheet name="November" sheetId="25" r:id="rId13"/>
    <sheet name="December" sheetId="26" r:id="rId14"/>
  </sheets>
  <definedNames>
    <definedName name="Calendar10Month">October!$B$1</definedName>
    <definedName name="Calendar10MonthOption">MATCH(Calendar10Month,Months,0)</definedName>
    <definedName name="Calendar10Year">October!$A$1</definedName>
    <definedName name="Calendar11Month">November!$B$1</definedName>
    <definedName name="Calendar11MonthOption">MATCH(Calendar11Month,Months,0)</definedName>
    <definedName name="Calendar11Year">November!$A$1</definedName>
    <definedName name="Calendar12Month">December!$B$1</definedName>
    <definedName name="Calendar12MonthOption">MATCH(Calendar12Month,Months,0)</definedName>
    <definedName name="Calendar12Year">December!$A$1</definedName>
    <definedName name="Calendar1Month">January!$C$1</definedName>
    <definedName name="Calendar1MonthOption">MATCH(Calendar1Month,Months,0)</definedName>
    <definedName name="Calendar1Year">January!$B$1</definedName>
    <definedName name="Calendar2Month">February!$B$1</definedName>
    <definedName name="Calendar2MonthOption">MATCH(Calendar2Month,Months,0)</definedName>
    <definedName name="Calendar2Year">February!$A$1</definedName>
    <definedName name="Calendar3Month">March!$B$1</definedName>
    <definedName name="Calendar3MonthOption">MATCH(Calendar3Month,Months,0)</definedName>
    <definedName name="Calendar3Year">March!$A$1</definedName>
    <definedName name="Calendar4Month">April!$B$1</definedName>
    <definedName name="Calendar4MonthOption">MATCH(Calendar4Month,Months,0)</definedName>
    <definedName name="Calendar4Year">April!$A$1</definedName>
    <definedName name="Calendar5Month">May!$B$1</definedName>
    <definedName name="Calendar5MonthOption">MATCH(Calendar5Month,Months,0)</definedName>
    <definedName name="Calendar5Year">May!$A$1</definedName>
    <definedName name="Calendar6Month">June!$B$1</definedName>
    <definedName name="Calendar6MonthOption">MATCH(Calendar6Month,Months,0)</definedName>
    <definedName name="Calendar6Year">June!$A$1</definedName>
    <definedName name="Calendar7Month">July!$B$1</definedName>
    <definedName name="Calendar7MonthOption">MATCH(Calendar7Month,Months,0)</definedName>
    <definedName name="Calendar7Year">July!$A$1</definedName>
    <definedName name="Calendar8Month">August!$B$1</definedName>
    <definedName name="Calendar8MonthOption">MATCH(Calendar8Month,Months,0)</definedName>
    <definedName name="Calendar8Year">August!$A$1</definedName>
    <definedName name="Calendar9Month">September!$B$1</definedName>
    <definedName name="Calendar9MonthOption">MATCH(Calendar9Month,Months,0)</definedName>
    <definedName name="Calendar9Year">September!$A$1</definedName>
    <definedName name="ColumnTitleRegion1..H12.1">January!$B$2</definedName>
    <definedName name="ColumnTitleRegion10..H54.1">April!$A$2</definedName>
    <definedName name="ColumnTitleRegion11..C56.1">April!$A$2</definedName>
    <definedName name="ColumnTitleRegion12..D56.1">April!#REF!</definedName>
    <definedName name="ColumnTitleRegion13..H68.1">May!$A$2</definedName>
    <definedName name="ColumnTitleRegion14..C70.1">May!$A$2</definedName>
    <definedName name="ColumnTitleRegion15..D70.1">May!#REF!</definedName>
    <definedName name="ColumnTitleRegion16..H82.1">June!$A$2</definedName>
    <definedName name="ColumnTitleRegion17..C84.1">June!$A$2</definedName>
    <definedName name="ColumnTitleRegion18..D84.1">June!$C$17</definedName>
    <definedName name="ColumnTitleRegion19..H96.1">July!$A$2</definedName>
    <definedName name="ColumnTitleRegion2..C14.1">January!$B$2</definedName>
    <definedName name="ColumnTitleRegion20..C98.1">July!$A$2</definedName>
    <definedName name="ColumnTitleRegion21..D98.1">July!#REF!</definedName>
    <definedName name="ColumnTitleRegion22..H110.1">August!$A$2</definedName>
    <definedName name="ColumnTitleRegion23..C112.1">August!$A$2</definedName>
    <definedName name="ColumnTitleRegion24..D112.1">August!$C$17</definedName>
    <definedName name="ColumnTitleRegion25..H124.1">September!$A$2</definedName>
    <definedName name="ColumnTitleRegion26..C126.1">September!$A$2</definedName>
    <definedName name="ColumnTitleRegion27..D126.1">September!$C$19</definedName>
    <definedName name="ColumnTitleRegion28..H138.1">October!$A$2</definedName>
    <definedName name="ColumnTitleRegion29..C140.1">October!$A$2</definedName>
    <definedName name="ColumnTitleRegion3..D14.1">January!$D$17</definedName>
    <definedName name="ColumnTitleRegion30..D140.1">October!#REF!</definedName>
    <definedName name="ColumnTitleRegion31..H152.1">November!$A$2</definedName>
    <definedName name="ColumnTitleRegion32..C154.1">November!$A$2</definedName>
    <definedName name="ColumnTitleRegion33..D154.1">November!$C$17</definedName>
    <definedName name="ColumnTitleRegion34..H166.1">December!$A$2</definedName>
    <definedName name="ColumnTitleRegion35..C168.1">December!$A$2</definedName>
    <definedName name="ColumnTitleRegion36..D168.1">December!$C$16</definedName>
    <definedName name="ColumnTitleRegion4..H26.1">February!$A$2</definedName>
    <definedName name="ColumnTitleRegion5..C28.1">February!$A$2</definedName>
    <definedName name="ColumnTitleRegion6..D28.1">February!$C$18</definedName>
    <definedName name="ColumnTitleRegion7..H40.1">March!$A$2</definedName>
    <definedName name="ColumnTitleRegion8..C42.1">March!$A$2</definedName>
    <definedName name="ColumnTitleRegion9..D42.1">March!$C$19</definedName>
    <definedName name="Days">{0,1,2,3,4,5,6}</definedName>
    <definedName name="Months">{"January","February","March","April","May","June","July","August","September","October","November","December"}</definedName>
    <definedName name="_xlnm.Print_Area" localSheetId="2">January!$B$1:$I$177</definedName>
    <definedName name="WeekdayOption">MATCH(WeekStart,Weekdays,0)+10</definedName>
    <definedName name="Weekdays">{"Monday","Tuesday","Wednesday","Thursday","Friday","Saturday","Sunday"}</definedName>
    <definedName name="WeekStart">January!$B$2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16" l="1"/>
  <c r="A1" i="16"/>
  <c r="A14" i="16" l="1" a="1"/>
  <c r="B14" i="16" s="1"/>
  <c r="A18" i="16" a="1"/>
  <c r="B18" i="16" s="1"/>
  <c r="A1" i="17"/>
  <c r="B1" i="17"/>
  <c r="A3" i="16" a="1"/>
  <c r="A9" i="16" a="1"/>
  <c r="A7" i="16" a="1"/>
  <c r="A11" i="16" a="1"/>
  <c r="B3" i="14" a="1"/>
  <c r="B3" i="14" s="1"/>
  <c r="B6" i="14" a="1"/>
  <c r="H6" i="14" s="1"/>
  <c r="B8" i="14" a="1"/>
  <c r="E8" i="14" s="1"/>
  <c r="B10" i="14" a="1"/>
  <c r="G10" i="14" s="1"/>
  <c r="B13" i="14" a="1"/>
  <c r="G13" i="14" s="1"/>
  <c r="B17" i="14" a="1"/>
  <c r="B17" i="14" s="1"/>
  <c r="E14" i="16" l="1"/>
  <c r="C14" i="16"/>
  <c r="F14" i="16"/>
  <c r="A14" i="16"/>
  <c r="D14" i="16"/>
  <c r="G14" i="16"/>
  <c r="A18" i="16"/>
  <c r="B1" i="18"/>
  <c r="A1" i="18"/>
  <c r="A19" i="17" a="1"/>
  <c r="A15" i="17" a="1"/>
  <c r="A10" i="17" a="1"/>
  <c r="A7" i="17" a="1"/>
  <c r="A12" i="17" a="1"/>
  <c r="A3" i="17" a="1"/>
  <c r="F7" i="16"/>
  <c r="B7" i="16"/>
  <c r="E7" i="16"/>
  <c r="D7" i="16"/>
  <c r="A7" i="16"/>
  <c r="G7" i="16"/>
  <c r="C7" i="16"/>
  <c r="F9" i="16"/>
  <c r="B9" i="16"/>
  <c r="D9" i="16"/>
  <c r="A9" i="16"/>
  <c r="G9" i="16"/>
  <c r="C9" i="16"/>
  <c r="E9" i="16"/>
  <c r="F3" i="16"/>
  <c r="F2" i="16" s="1"/>
  <c r="B3" i="16"/>
  <c r="B2" i="16" s="1"/>
  <c r="D3" i="16"/>
  <c r="D2" i="16" s="1"/>
  <c r="A3" i="16"/>
  <c r="A2" i="16" s="1"/>
  <c r="G3" i="16"/>
  <c r="G2" i="16" s="1"/>
  <c r="C3" i="16"/>
  <c r="C2" i="16" s="1"/>
  <c r="E3" i="16"/>
  <c r="E2" i="16" s="1"/>
  <c r="F11" i="16"/>
  <c r="B11" i="16"/>
  <c r="E11" i="16"/>
  <c r="D11" i="16"/>
  <c r="A11" i="16"/>
  <c r="G11" i="16"/>
  <c r="C11" i="16"/>
  <c r="F6" i="14"/>
  <c r="B6" i="14"/>
  <c r="D6" i="14"/>
  <c r="C6" i="14"/>
  <c r="F13" i="14"/>
  <c r="D13" i="14"/>
  <c r="E6" i="14"/>
  <c r="G6" i="14"/>
  <c r="H3" i="14"/>
  <c r="H2" i="14" s="1"/>
  <c r="E10" i="14"/>
  <c r="B10" i="14"/>
  <c r="C3" i="14"/>
  <c r="C2" i="14" s="1"/>
  <c r="D3" i="14"/>
  <c r="D2" i="14" s="1"/>
  <c r="F10" i="14"/>
  <c r="F3" i="14"/>
  <c r="F2" i="14" s="1"/>
  <c r="E3" i="14"/>
  <c r="E2" i="14" s="1"/>
  <c r="C8" i="14"/>
  <c r="F8" i="14"/>
  <c r="G8" i="14"/>
  <c r="B13" i="14"/>
  <c r="C10" i="14"/>
  <c r="H8" i="14"/>
  <c r="C13" i="14"/>
  <c r="C17" i="14"/>
  <c r="E13" i="14"/>
  <c r="H10" i="14"/>
  <c r="D10" i="14"/>
  <c r="H13" i="14"/>
  <c r="D8" i="14"/>
  <c r="B8" i="14"/>
  <c r="G3" i="14"/>
  <c r="G2" i="14" s="1"/>
  <c r="B1" i="19" l="1"/>
  <c r="A1" i="19"/>
  <c r="A14" i="18" a="1"/>
  <c r="A10" i="18" a="1"/>
  <c r="A7" i="18" a="1"/>
  <c r="A5" i="18" a="1"/>
  <c r="A3" i="18" a="1"/>
  <c r="F12" i="17"/>
  <c r="B12" i="17"/>
  <c r="E12" i="17"/>
  <c r="D12" i="17"/>
  <c r="A12" i="17"/>
  <c r="G12" i="17"/>
  <c r="C12" i="17"/>
  <c r="F7" i="17"/>
  <c r="B7" i="17"/>
  <c r="E7" i="17"/>
  <c r="D7" i="17"/>
  <c r="A7" i="17"/>
  <c r="G7" i="17"/>
  <c r="C7" i="17"/>
  <c r="F10" i="17"/>
  <c r="B10" i="17"/>
  <c r="E10" i="17"/>
  <c r="D10" i="17"/>
  <c r="A10" i="17"/>
  <c r="G10" i="17"/>
  <c r="C10" i="17"/>
  <c r="F3" i="17"/>
  <c r="F2" i="17" s="1"/>
  <c r="B3" i="17"/>
  <c r="B2" i="17" s="1"/>
  <c r="D3" i="17"/>
  <c r="D2" i="17" s="1"/>
  <c r="A3" i="17"/>
  <c r="A2" i="17" s="1"/>
  <c r="G3" i="17"/>
  <c r="G2" i="17" s="1"/>
  <c r="C3" i="17"/>
  <c r="C2" i="17" s="1"/>
  <c r="E3" i="17"/>
  <c r="E2" i="17" s="1"/>
  <c r="F15" i="17"/>
  <c r="B15" i="17"/>
  <c r="E15" i="17"/>
  <c r="D15" i="17"/>
  <c r="A15" i="17"/>
  <c r="G15" i="17"/>
  <c r="C15" i="17"/>
  <c r="B19" i="17"/>
  <c r="A19" i="17"/>
  <c r="B1" i="20" l="1"/>
  <c r="A1" i="20"/>
  <c r="A14" i="19" a="1"/>
  <c r="A11" i="19" a="1"/>
  <c r="A6" i="19" a="1"/>
  <c r="A8" i="19" a="1"/>
  <c r="A3" i="19" a="1"/>
  <c r="F7" i="18"/>
  <c r="B7" i="18"/>
  <c r="E7" i="18"/>
  <c r="D7" i="18"/>
  <c r="A7" i="18"/>
  <c r="G7" i="18"/>
  <c r="C7" i="18"/>
  <c r="F10" i="18"/>
  <c r="B10" i="18"/>
  <c r="E10" i="18"/>
  <c r="D10" i="18"/>
  <c r="A10" i="18"/>
  <c r="G10" i="18"/>
  <c r="C10" i="18"/>
  <c r="F3" i="18"/>
  <c r="F2" i="18" s="1"/>
  <c r="B3" i="18"/>
  <c r="B2" i="18" s="1"/>
  <c r="E3" i="18"/>
  <c r="E2" i="18" s="1"/>
  <c r="D3" i="18"/>
  <c r="D2" i="18" s="1"/>
  <c r="A3" i="18"/>
  <c r="A2" i="18" s="1"/>
  <c r="G3" i="18"/>
  <c r="G2" i="18" s="1"/>
  <c r="C3" i="18"/>
  <c r="C2" i="18" s="1"/>
  <c r="F14" i="18"/>
  <c r="B14" i="18"/>
  <c r="E14" i="18"/>
  <c r="D14" i="18"/>
  <c r="A14" i="18"/>
  <c r="G14" i="18"/>
  <c r="C14" i="18"/>
  <c r="F5" i="18"/>
  <c r="B5" i="18"/>
  <c r="E5" i="18"/>
  <c r="D5" i="18"/>
  <c r="A5" i="18"/>
  <c r="G5" i="18"/>
  <c r="C5" i="18"/>
  <c r="B1" i="21" l="1"/>
  <c r="A1" i="21"/>
  <c r="A13" i="20" a="1"/>
  <c r="A8" i="20" a="1"/>
  <c r="A3" i="20" a="1"/>
  <c r="A17" i="20" a="1"/>
  <c r="A10" i="20" a="1"/>
  <c r="A6" i="20" a="1"/>
  <c r="F6" i="19"/>
  <c r="B6" i="19"/>
  <c r="E6" i="19"/>
  <c r="D6" i="19"/>
  <c r="A6" i="19"/>
  <c r="G6" i="19"/>
  <c r="C6" i="19"/>
  <c r="F3" i="19"/>
  <c r="F2" i="19" s="1"/>
  <c r="B3" i="19"/>
  <c r="B2" i="19" s="1"/>
  <c r="D3" i="19"/>
  <c r="D2" i="19" s="1"/>
  <c r="A3" i="19"/>
  <c r="A2" i="19" s="1"/>
  <c r="G3" i="19"/>
  <c r="G2" i="19" s="1"/>
  <c r="C3" i="19"/>
  <c r="C2" i="19" s="1"/>
  <c r="E3" i="19"/>
  <c r="E2" i="19" s="1"/>
  <c r="F11" i="19"/>
  <c r="B11" i="19"/>
  <c r="E11" i="19"/>
  <c r="D11" i="19"/>
  <c r="A11" i="19"/>
  <c r="G11" i="19"/>
  <c r="C11" i="19"/>
  <c r="F8" i="19"/>
  <c r="B8" i="19"/>
  <c r="E8" i="19"/>
  <c r="D8" i="19"/>
  <c r="A8" i="19"/>
  <c r="G8" i="19"/>
  <c r="C8" i="19"/>
  <c r="F14" i="19"/>
  <c r="B14" i="19"/>
  <c r="E14" i="19"/>
  <c r="D14" i="19"/>
  <c r="A14" i="19"/>
  <c r="G14" i="19"/>
  <c r="C14" i="19"/>
  <c r="B1" i="22" l="1"/>
  <c r="A1" i="22"/>
  <c r="A14" i="21" a="1"/>
  <c r="A11" i="21" a="1"/>
  <c r="A6" i="21" a="1"/>
  <c r="A8" i="21" a="1"/>
  <c r="A3" i="21" a="1"/>
  <c r="B17" i="20"/>
  <c r="A17" i="20"/>
  <c r="F3" i="20"/>
  <c r="F2" i="20" s="1"/>
  <c r="B3" i="20"/>
  <c r="B2" i="20" s="1"/>
  <c r="E3" i="20"/>
  <c r="E2" i="20" s="1"/>
  <c r="D3" i="20"/>
  <c r="D2" i="20" s="1"/>
  <c r="A3" i="20"/>
  <c r="A2" i="20" s="1"/>
  <c r="G3" i="20"/>
  <c r="G2" i="20" s="1"/>
  <c r="C3" i="20"/>
  <c r="C2" i="20" s="1"/>
  <c r="F6" i="20"/>
  <c r="B6" i="20"/>
  <c r="E6" i="20"/>
  <c r="A6" i="20"/>
  <c r="D6" i="20"/>
  <c r="G6" i="20"/>
  <c r="C6" i="20"/>
  <c r="F8" i="20"/>
  <c r="B8" i="20"/>
  <c r="E8" i="20"/>
  <c r="D8" i="20"/>
  <c r="A8" i="20"/>
  <c r="G8" i="20"/>
  <c r="C8" i="20"/>
  <c r="F10" i="20"/>
  <c r="B10" i="20"/>
  <c r="E10" i="20"/>
  <c r="D10" i="20"/>
  <c r="A10" i="20"/>
  <c r="G10" i="20"/>
  <c r="C10" i="20"/>
  <c r="F13" i="20"/>
  <c r="B13" i="20"/>
  <c r="E13" i="20"/>
  <c r="D13" i="20"/>
  <c r="A13" i="20"/>
  <c r="G13" i="20"/>
  <c r="C13" i="20"/>
  <c r="A1" i="23" l="1"/>
  <c r="B1" i="23"/>
  <c r="A17" i="22" a="1"/>
  <c r="A13" i="22" a="1"/>
  <c r="A8" i="22" a="1"/>
  <c r="A6" i="22" a="1"/>
  <c r="A3" i="22" a="1"/>
  <c r="A10" i="22" a="1"/>
  <c r="F6" i="21"/>
  <c r="B6" i="21"/>
  <c r="E6" i="21"/>
  <c r="D6" i="21"/>
  <c r="A6" i="21"/>
  <c r="G6" i="21"/>
  <c r="C6" i="21"/>
  <c r="F3" i="21"/>
  <c r="F2" i="21" s="1"/>
  <c r="B3" i="21"/>
  <c r="B2" i="21" s="1"/>
  <c r="E3" i="21"/>
  <c r="E2" i="21" s="1"/>
  <c r="D3" i="21"/>
  <c r="D2" i="21" s="1"/>
  <c r="A3" i="21"/>
  <c r="A2" i="21" s="1"/>
  <c r="G3" i="21"/>
  <c r="G2" i="21" s="1"/>
  <c r="C3" i="21"/>
  <c r="C2" i="21" s="1"/>
  <c r="F11" i="21"/>
  <c r="B11" i="21"/>
  <c r="E11" i="21"/>
  <c r="D11" i="21"/>
  <c r="A11" i="21"/>
  <c r="G11" i="21"/>
  <c r="C11" i="21"/>
  <c r="F8" i="21"/>
  <c r="B8" i="21"/>
  <c r="E8" i="21"/>
  <c r="D8" i="21"/>
  <c r="A8" i="21"/>
  <c r="G8" i="21"/>
  <c r="C8" i="21"/>
  <c r="F14" i="21"/>
  <c r="B14" i="21"/>
  <c r="E14" i="21"/>
  <c r="D14" i="21"/>
  <c r="A14" i="21"/>
  <c r="G14" i="21"/>
  <c r="C14" i="21"/>
  <c r="B1" i="24" l="1"/>
  <c r="A1" i="24"/>
  <c r="A15" i="23" a="1"/>
  <c r="A12" i="23" a="1"/>
  <c r="A3" i="23" a="1"/>
  <c r="A19" i="23" a="1"/>
  <c r="A10" i="23" a="1"/>
  <c r="A7" i="23" a="1"/>
  <c r="F6" i="22"/>
  <c r="B6" i="22"/>
  <c r="E6" i="22"/>
  <c r="A6" i="22"/>
  <c r="D6" i="22"/>
  <c r="G6" i="22"/>
  <c r="C6" i="22"/>
  <c r="F8" i="22"/>
  <c r="B8" i="22"/>
  <c r="E8" i="22"/>
  <c r="D8" i="22"/>
  <c r="A8" i="22"/>
  <c r="G8" i="22"/>
  <c r="C8" i="22"/>
  <c r="F10" i="22"/>
  <c r="B10" i="22"/>
  <c r="D10" i="22"/>
  <c r="E10" i="22"/>
  <c r="A10" i="22"/>
  <c r="G10" i="22"/>
  <c r="C10" i="22"/>
  <c r="F13" i="22"/>
  <c r="B13" i="22"/>
  <c r="E13" i="22"/>
  <c r="D13" i="22"/>
  <c r="A13" i="22"/>
  <c r="G13" i="22"/>
  <c r="C13" i="22"/>
  <c r="F3" i="22"/>
  <c r="F2" i="22" s="1"/>
  <c r="B3" i="22"/>
  <c r="B2" i="22" s="1"/>
  <c r="A3" i="22"/>
  <c r="A2" i="22" s="1"/>
  <c r="E3" i="22"/>
  <c r="E2" i="22" s="1"/>
  <c r="D3" i="22"/>
  <c r="D2" i="22" s="1"/>
  <c r="G3" i="22"/>
  <c r="G2" i="22" s="1"/>
  <c r="C3" i="22"/>
  <c r="C2" i="22" s="1"/>
  <c r="B17" i="22"/>
  <c r="A17" i="22"/>
  <c r="B1" i="25" l="1"/>
  <c r="A1" i="25"/>
  <c r="A14" i="24" a="1"/>
  <c r="A10" i="24" a="1"/>
  <c r="A3" i="24" a="1"/>
  <c r="A7" i="24" a="1"/>
  <c r="A5" i="24" a="1"/>
  <c r="F7" i="23"/>
  <c r="B7" i="23"/>
  <c r="E7" i="23"/>
  <c r="D7" i="23"/>
  <c r="A7" i="23"/>
  <c r="G7" i="23"/>
  <c r="C7" i="23"/>
  <c r="F12" i="23"/>
  <c r="B12" i="23"/>
  <c r="E12" i="23"/>
  <c r="D12" i="23"/>
  <c r="A12" i="23"/>
  <c r="G12" i="23"/>
  <c r="C12" i="23"/>
  <c r="B19" i="23"/>
  <c r="A19" i="23"/>
  <c r="F3" i="23"/>
  <c r="F2" i="23" s="1"/>
  <c r="B3" i="23"/>
  <c r="B2" i="23" s="1"/>
  <c r="E3" i="23"/>
  <c r="E2" i="23" s="1"/>
  <c r="C3" i="23"/>
  <c r="C2" i="23" s="1"/>
  <c r="G3" i="23"/>
  <c r="G2" i="23" s="1"/>
  <c r="D3" i="23"/>
  <c r="D2" i="23" s="1"/>
  <c r="A3" i="23"/>
  <c r="A2" i="23" s="1"/>
  <c r="F10" i="23"/>
  <c r="B10" i="23"/>
  <c r="E10" i="23"/>
  <c r="C10" i="23"/>
  <c r="D10" i="23"/>
  <c r="A10" i="23"/>
  <c r="G10" i="23"/>
  <c r="F15" i="23"/>
  <c r="B15" i="23"/>
  <c r="E15" i="23"/>
  <c r="D15" i="23"/>
  <c r="A15" i="23"/>
  <c r="G15" i="23"/>
  <c r="C15" i="23"/>
  <c r="B1" i="26" l="1"/>
  <c r="A1" i="26"/>
  <c r="A14" i="25" a="1"/>
  <c r="A10" i="25" a="1"/>
  <c r="A5" i="25" a="1"/>
  <c r="A17" i="25" a="1"/>
  <c r="A7" i="25" a="1"/>
  <c r="A3" i="25" a="1"/>
  <c r="F3" i="24"/>
  <c r="F2" i="24" s="1"/>
  <c r="B3" i="24"/>
  <c r="B2" i="24" s="1"/>
  <c r="E3" i="24"/>
  <c r="E2" i="24" s="1"/>
  <c r="D3" i="24"/>
  <c r="D2" i="24" s="1"/>
  <c r="A3" i="24"/>
  <c r="A2" i="24" s="1"/>
  <c r="G3" i="24"/>
  <c r="G2" i="24" s="1"/>
  <c r="C3" i="24"/>
  <c r="C2" i="24" s="1"/>
  <c r="F5" i="24"/>
  <c r="B5" i="24"/>
  <c r="E5" i="24"/>
  <c r="D5" i="24"/>
  <c r="A5" i="24"/>
  <c r="G5" i="24"/>
  <c r="C5" i="24"/>
  <c r="F10" i="24"/>
  <c r="B10" i="24"/>
  <c r="E10" i="24"/>
  <c r="D10" i="24"/>
  <c r="A10" i="24"/>
  <c r="G10" i="24"/>
  <c r="C10" i="24"/>
  <c r="F7" i="24"/>
  <c r="B7" i="24"/>
  <c r="E7" i="24"/>
  <c r="D7" i="24"/>
  <c r="A7" i="24"/>
  <c r="G7" i="24"/>
  <c r="C7" i="24"/>
  <c r="F14" i="24"/>
  <c r="B14" i="24"/>
  <c r="E14" i="24"/>
  <c r="D14" i="24"/>
  <c r="A14" i="24"/>
  <c r="G14" i="24"/>
  <c r="C14" i="24"/>
  <c r="A16" i="26" l="1" a="1"/>
  <c r="A13" i="26" a="1"/>
  <c r="A11" i="26" a="1"/>
  <c r="A8" i="26" a="1"/>
  <c r="A3" i="26" a="1"/>
  <c r="A6" i="26" a="1"/>
  <c r="B17" i="25"/>
  <c r="A17" i="25"/>
  <c r="F5" i="25"/>
  <c r="B5" i="25"/>
  <c r="E5" i="25"/>
  <c r="D5" i="25"/>
  <c r="A5" i="25"/>
  <c r="G5" i="25"/>
  <c r="C5" i="25"/>
  <c r="F3" i="25"/>
  <c r="F2" i="25" s="1"/>
  <c r="B3" i="25"/>
  <c r="B2" i="25" s="1"/>
  <c r="E3" i="25"/>
  <c r="E2" i="25" s="1"/>
  <c r="D3" i="25"/>
  <c r="D2" i="25" s="1"/>
  <c r="A3" i="25"/>
  <c r="A2" i="25" s="1"/>
  <c r="G3" i="25"/>
  <c r="G2" i="25" s="1"/>
  <c r="C3" i="25"/>
  <c r="C2" i="25" s="1"/>
  <c r="F10" i="25"/>
  <c r="B10" i="25"/>
  <c r="E10" i="25"/>
  <c r="D10" i="25"/>
  <c r="A10" i="25"/>
  <c r="G10" i="25"/>
  <c r="C10" i="25"/>
  <c r="F7" i="25"/>
  <c r="B7" i="25"/>
  <c r="E7" i="25"/>
  <c r="D7" i="25"/>
  <c r="A7" i="25"/>
  <c r="G7" i="25"/>
  <c r="C7" i="25"/>
  <c r="F14" i="25"/>
  <c r="B14" i="25"/>
  <c r="E14" i="25"/>
  <c r="D14" i="25"/>
  <c r="A14" i="25"/>
  <c r="G14" i="25"/>
  <c r="C14" i="25"/>
  <c r="F8" i="26" l="1"/>
  <c r="B8" i="26"/>
  <c r="E8" i="26"/>
  <c r="D8" i="26"/>
  <c r="A8" i="26"/>
  <c r="G8" i="26"/>
  <c r="C8" i="26"/>
  <c r="F11" i="26"/>
  <c r="B11" i="26"/>
  <c r="E11" i="26"/>
  <c r="D11" i="26"/>
  <c r="A11" i="26"/>
  <c r="G11" i="26"/>
  <c r="C11" i="26"/>
  <c r="F6" i="26"/>
  <c r="B6" i="26"/>
  <c r="D6" i="26"/>
  <c r="A6" i="26"/>
  <c r="G6" i="26"/>
  <c r="C6" i="26"/>
  <c r="E6" i="26"/>
  <c r="F13" i="26"/>
  <c r="B13" i="26"/>
  <c r="E13" i="26"/>
  <c r="D13" i="26"/>
  <c r="A13" i="26"/>
  <c r="G13" i="26"/>
  <c r="C13" i="26"/>
  <c r="F3" i="26"/>
  <c r="F2" i="26" s="1"/>
  <c r="B3" i="26"/>
  <c r="B2" i="26" s="1"/>
  <c r="E3" i="26"/>
  <c r="E2" i="26" s="1"/>
  <c r="D3" i="26"/>
  <c r="D2" i="26" s="1"/>
  <c r="A3" i="26"/>
  <c r="A2" i="26" s="1"/>
  <c r="G3" i="26"/>
  <c r="G2" i="26" s="1"/>
  <c r="C3" i="26"/>
  <c r="C2" i="26" s="1"/>
  <c r="B16" i="26"/>
  <c r="A16" i="26"/>
</calcChain>
</file>

<file path=xl/sharedStrings.xml><?xml version="1.0" encoding="utf-8"?>
<sst xmlns="http://schemas.openxmlformats.org/spreadsheetml/2006/main" count="460" uniqueCount="128">
  <si>
    <t>Notes:</t>
  </si>
  <si>
    <t>MONDAY</t>
  </si>
  <si>
    <t>August</t>
  </si>
  <si>
    <t>January</t>
  </si>
  <si>
    <t>New Year's Day</t>
  </si>
  <si>
    <t>Martin Luther King Jr Day</t>
  </si>
  <si>
    <t>President's Day</t>
  </si>
  <si>
    <t>Memorial Day</t>
  </si>
  <si>
    <t>Independence Day</t>
  </si>
  <si>
    <t>Labor Day</t>
  </si>
  <si>
    <t>Columbus Day</t>
  </si>
  <si>
    <t>Veterans Day</t>
  </si>
  <si>
    <t>Thanksgiving Day</t>
  </si>
  <si>
    <t>Christmas Day</t>
  </si>
  <si>
    <t>Check status.salesforce.com for details, our Production org is NA21</t>
  </si>
  <si>
    <t>Salesforce Spring '19 Release Live in Production 12AM EDT!</t>
  </si>
  <si>
    <t>Salesforce Summer '19 Release Live in Production 12AM EDT!</t>
  </si>
  <si>
    <t>Next Release Push to Prod</t>
  </si>
  <si>
    <t>Month</t>
  </si>
  <si>
    <t>Release Date</t>
  </si>
  <si>
    <t>February</t>
  </si>
  <si>
    <t>March</t>
  </si>
  <si>
    <t>April</t>
  </si>
  <si>
    <t>May</t>
  </si>
  <si>
    <t>June</t>
  </si>
  <si>
    <t>July</t>
  </si>
  <si>
    <t>September</t>
  </si>
  <si>
    <t>October</t>
  </si>
  <si>
    <t>November</t>
  </si>
  <si>
    <t>December</t>
  </si>
  <si>
    <t>Enhancements for January Release must be entered in Salesforce</t>
  </si>
  <si>
    <t>User Setup Information Due</t>
  </si>
  <si>
    <r>
      <rPr>
        <b/>
        <sz val="11"/>
        <color theme="1"/>
        <rFont val="Arial"/>
        <family val="2"/>
        <scheme val="major"/>
      </rPr>
      <t>Build Completion Due</t>
    </r>
    <r>
      <rPr>
        <sz val="11"/>
        <color theme="1"/>
        <rFont val="Arial"/>
        <family val="2"/>
        <scheme val="major"/>
      </rPr>
      <t xml:space="preserve"> - Case for Deployment to iSIT must be submitted by EOD</t>
    </r>
  </si>
  <si>
    <t>Business Owner Sign off for January Production Release Due before 2PM</t>
  </si>
  <si>
    <t>Indicates Business Owner Sign off Deadline</t>
  </si>
  <si>
    <t>Indicates Administrative Task Deadline</t>
  </si>
  <si>
    <t>Indicates Case Submission Deadline</t>
  </si>
  <si>
    <t>Indicates a Federal Holiday, DTC will not be working</t>
  </si>
  <si>
    <t>DTC Scheduled Refresh</t>
  </si>
  <si>
    <t>Business Owner Sign off on UAT Due</t>
  </si>
  <si>
    <t>Case for Deployment to Staging must be submitted by EOD (after receiving sign off)</t>
  </si>
  <si>
    <t>Indicates next push to Production</t>
  </si>
  <si>
    <t>Indicates the Code Freeze period</t>
  </si>
  <si>
    <t>Business Owner Sign off on User Stories Due</t>
  </si>
  <si>
    <t>Case for Deployment to Production should be submitted by EOD Certifying Enhancement is Prod ready</t>
  </si>
  <si>
    <t>User Stories must be attached to the Enhancement in Salesforce</t>
  </si>
  <si>
    <t>Case for Deployment to UAT must be submitted by EOD</t>
  </si>
  <si>
    <t>First Day iSITDTC will be available for use</t>
  </si>
  <si>
    <t>Staging will be available for testing after 2PM EST</t>
  </si>
  <si>
    <t>Last iSIT/UAT Refresh was 12/24/2018</t>
  </si>
  <si>
    <t>Enhancements for February Release must be entered in Salesforce</t>
  </si>
  <si>
    <t>Business Owner Sign off on User Stories Due for February</t>
  </si>
  <si>
    <t>Business Owner Sign off for February Production Release Due before 2PM</t>
  </si>
  <si>
    <t>Enhancements for March Release must be entered in Salesforce</t>
  </si>
  <si>
    <t>Enhancements for April Release must be entered in Salesforce</t>
  </si>
  <si>
    <t>Business Owner Sign off for March Production Release Due before 2PM</t>
  </si>
  <si>
    <t>Enhancements for May Release must be entered in Salesforce</t>
  </si>
  <si>
    <t>Business Owner Sign off for April Production Release Due before 2PM</t>
  </si>
  <si>
    <t>Enhancements for June Release must be entered in Salesforce</t>
  </si>
  <si>
    <t>Business Owner Sign off for May Production Release Due before 2PM</t>
  </si>
  <si>
    <t>Enhancements for July Release must be entered in Salesforce</t>
  </si>
  <si>
    <t>Business Owner Sign off for June Production Release Due before 2PM</t>
  </si>
  <si>
    <t>Enhancements for August Release must be entered in Salesforce</t>
  </si>
  <si>
    <t>Business Owner Sign off for July Production Release Due before 2PM</t>
  </si>
  <si>
    <t>Enhancements for September Release must be entered in Salesforce</t>
  </si>
  <si>
    <t>Business Owner Sign off for August Production Release Due before 2PM</t>
  </si>
  <si>
    <t>Enhancements for October Release must be entered in Salesforce</t>
  </si>
  <si>
    <t>Business Owner Sign off for September Production Release Due before 2PM</t>
  </si>
  <si>
    <t>Enhancements for November Release must be entered in Salesforce</t>
  </si>
  <si>
    <t>Business Owner Sign off for October Production Release Due before 2PM</t>
  </si>
  <si>
    <t>Enhancements for December Release must be entered in Salesforce</t>
  </si>
  <si>
    <t>Business Owner Sign off for November Production Release Due before 2PM</t>
  </si>
  <si>
    <t>Enhancements for January 2020 Release must be entered in Salesforce</t>
  </si>
  <si>
    <t>Code freeze - Begins EOD Friday - No additional changes will be accepted</t>
  </si>
  <si>
    <t>Refresh iSIT &amp; UAT&amp; ENTSD</t>
  </si>
  <si>
    <t>Refresh Staging</t>
  </si>
  <si>
    <t>Administrative Tasks</t>
  </si>
  <si>
    <t>Enhancements for (Month's) Release must be entered in Salesforce</t>
  </si>
  <si>
    <t>Business Owner Sign Offs</t>
  </si>
  <si>
    <t>Business Owner Sign off for (Month's) Production Release Due before 2PM</t>
  </si>
  <si>
    <t>Cases</t>
  </si>
  <si>
    <t>DTC Maintenance</t>
  </si>
  <si>
    <t>Misc</t>
  </si>
  <si>
    <t xml:space="preserve">Integrator team must have user stories written and attached to their enhancement request by the end of the day on the listed deadline. </t>
  </si>
  <si>
    <t>Sign off from the business owner indicating they have reviewed and approved the user stories should be attached to the enhancement request or chattered in the feed on the enhancement request. This should occur no later than the end of the day on the listed deadline.</t>
  </si>
  <si>
    <t>Integrator team must have the enhancement request for a given month entered by this deadline. The given month will be removed from the picklist following this deadline.</t>
  </si>
  <si>
    <t xml:space="preserve">Established date for DTC to begin refreshing the listed environments. Environments are typically not available for use until 2-3 days after this process begins. Please plan your migrations and trainings accordingly. </t>
  </si>
  <si>
    <t xml:space="preserve">Established date for DTC to begin refreshing the Staging environment. Staging is typically not available for up to 7 days after this process begins. Please plan your migrations and trainings accordingly. </t>
  </si>
  <si>
    <t>Sign off from the business owner indicating they have tested in UAT (and the functionality matches the user stories they previously sign off on) should be attached to the enhancement request or chattered in the feed on the enhancement request. This should occur no later than the end of the day on the listed deadline.</t>
  </si>
  <si>
    <t>Sign off from the business owner indicating they have tested in Prod (and the functionality matches the user stories and UAT testing they previously sign off on) should be attached to the enhancement request or chattered in the feed on the enhancement request. This should occur no later than the end of the day on the listed deadline.</t>
  </si>
  <si>
    <t>Holiday</t>
  </si>
  <si>
    <t xml:space="preserve">DTC will be closed for the Federal Holiday listed. No deployments or cases will be worked. </t>
  </si>
  <si>
    <t>Refresh Staging/Prod Mirror</t>
  </si>
  <si>
    <t>Following developer validation in Staging, submit a case for deployment to Production. Please DO NOT submit this case prior to validating in Staging. All testing and validation as well as case submission must occur by this deadline.</t>
  </si>
  <si>
    <t xml:space="preserve">Following developer validation and Business Owner sign off in UAT, submit a case for deployment to Staging. Please DO NOT submit this case prior to receiving Business Owner Sign off in UAT. All testing and validation as well as case submission must occur by this deadline. Should your package fail to deploy to UAT and you have a new submission with changes, you MUST submit a new case. </t>
  </si>
  <si>
    <t>User setup instructions should be submitted to the DTC team for the setup of users in test and staging environments. A case requesting setup should also be submitted. Please see User Info Template for more information.</t>
  </si>
  <si>
    <t>Resource Chatter Groups</t>
  </si>
  <si>
    <t>VA Deployment, VA System Integrators, VA Salesforce Developers, VA Projects Technical Design</t>
  </si>
  <si>
    <t>For the most up to date deployment and schedule information, please join the following:</t>
  </si>
  <si>
    <t>UAT will be available for testing after 2PM EST</t>
  </si>
  <si>
    <r>
      <t xml:space="preserve">Case for Re-Deployment (of fixes)to </t>
    </r>
    <r>
      <rPr>
        <b/>
        <u/>
        <sz val="11"/>
        <color theme="1"/>
        <rFont val="Arial"/>
        <family val="2"/>
        <scheme val="major"/>
      </rPr>
      <t>UAT</t>
    </r>
    <r>
      <rPr>
        <sz val="11"/>
        <color theme="1"/>
        <rFont val="Arial"/>
        <family val="2"/>
        <scheme val="major"/>
      </rPr>
      <t xml:space="preserve"> must be submitted by EOD</t>
    </r>
  </si>
  <si>
    <t>Code Freeze</t>
  </si>
  <si>
    <t>First Day UAT will be available after refresh</t>
  </si>
  <si>
    <r>
      <rPr>
        <b/>
        <sz val="11"/>
        <color theme="1"/>
        <rFont val="Arial"/>
        <family val="2"/>
        <scheme val="major"/>
      </rPr>
      <t>Build Completion Due (code must be merged in Merge Branch)</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</si>
  <si>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Staging will be available for testing after 12PM EST</t>
  </si>
  <si>
    <r>
      <rPr>
        <b/>
        <sz val="11"/>
        <color theme="1"/>
        <rFont val="Arial"/>
        <family val="2"/>
        <scheme val="major"/>
      </rPr>
      <t>Build Completion Due</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</si>
  <si>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Code freeze</t>
  </si>
  <si>
    <t>Refresh UAT&amp; ENTSD</t>
  </si>
  <si>
    <t>Staging/ProdMirror Refresh Previously scheduled on this date moved to 5/3</t>
  </si>
  <si>
    <t>UAT/Staging environment available following deployment</t>
  </si>
  <si>
    <r>
      <t xml:space="preserve">Case for Re-Deployment (of fixes)to </t>
    </r>
    <r>
      <rPr>
        <b/>
        <u/>
        <sz val="11"/>
        <color theme="1"/>
        <rFont val="Arial"/>
        <family val="2"/>
        <scheme val="major"/>
      </rPr>
      <t>UAT</t>
    </r>
    <r>
      <rPr>
        <sz val="11"/>
        <color theme="1"/>
        <rFont val="Arial"/>
        <family val="2"/>
        <scheme val="major"/>
      </rPr>
      <t xml:space="preserve"> must be submitted by 9 AM</t>
    </r>
  </si>
  <si>
    <t>Case for Re-Deployment (of fixes)to UAT must be submitted by 9 AM</t>
  </si>
  <si>
    <t>Code freeze - Begins 9AM Wednesday - No additional changes will be accepted</t>
  </si>
  <si>
    <t>DTC Review Period</t>
  </si>
  <si>
    <t>Following collection of UAT changes for re-deployment (one re-deployment attempt), code freeze will be in effect. Your changes will be deployed to UAT then you will have a few days to finalize business owner sign off. Your package will then be deployed to Staging and teams given the opportunity to validate, though no additional changes may be made. If at this point you determine you are not ready for Production, your package may be pulled from the release and pushed to the next month.</t>
  </si>
  <si>
    <t xml:space="preserve">This is the first day UAT will be available to receive deployments. Due to time constraints surrounding refreshes, we will not be able to deploy packages to UAT prior to this date. If you have a special circumstance, please attend a DTC call to discuss. </t>
  </si>
  <si>
    <t>Deployments to Prod will begin at approximately 5PM EST. A Chatter update will be posted when the deployment to Prod has been completed.</t>
  </si>
  <si>
    <r>
      <t xml:space="preserve">In addition to development being completed, packages you wish to deploy should have been fully tested in your developer SIT environment. </t>
    </r>
    <r>
      <rPr>
        <i/>
        <sz val="11"/>
        <rFont val="Trebuchet MS"/>
        <family val="2"/>
        <scheme val="minor"/>
      </rPr>
      <t>DTC STRONGLY recommends you complete development well before this deadline to leave time for sufficient testing</t>
    </r>
    <r>
      <rPr>
        <sz val="11"/>
        <rFont val="Trebuchet MS"/>
        <family val="2"/>
        <scheme val="minor"/>
      </rPr>
      <t xml:space="preserve">.  When you check in to your enhancement branch in Github, package will also be deployed to ENTSD, which is a shared environment where you can have elevated access for additional testing if requested, DTC will not be completing your pre and post deployment steps in this environment but STRONGLY RECOMMENDS you do so. Following testing in your developer SIT environment (and ENTSD), submit a case to move to UAT no later than this deadline - </t>
    </r>
    <r>
      <rPr>
        <b/>
        <sz val="11"/>
        <rFont val="Trebuchet MS"/>
        <family val="2"/>
        <scheme val="minor"/>
      </rPr>
      <t>for June forward, your package will also need to be merged in to your merge branch in advance of this deadline and case submission</t>
    </r>
    <r>
      <rPr>
        <sz val="11"/>
        <rFont val="Trebuchet MS"/>
        <family val="2"/>
        <scheme val="minor"/>
      </rPr>
      <t>.</t>
    </r>
  </si>
  <si>
    <r>
      <rPr>
        <b/>
        <sz val="11"/>
        <color theme="0" tint="-0.499984740745262"/>
        <rFont val="Arial"/>
        <family val="2"/>
        <scheme val="major"/>
      </rPr>
      <t>Build Completion Due</t>
    </r>
    <r>
      <rPr>
        <sz val="11"/>
        <color theme="0" tint="-0.499984740745262"/>
        <rFont val="Arial"/>
        <family val="2"/>
        <scheme val="major"/>
      </rPr>
      <t xml:space="preserve"> - Case for Deployment to iSIT must be submitted by EOD - Note ISIT was phased out in April of 2019, please refer to the next box for UAT completion</t>
    </r>
  </si>
  <si>
    <r>
      <t xml:space="preserve">In addition to development being completed, packages you wish to deploy should have been fully tested in your developer SIT environment. </t>
    </r>
    <r>
      <rPr>
        <i/>
        <sz val="11"/>
        <color theme="0" tint="-0.499984740745262"/>
        <rFont val="Trebuchet MS"/>
        <family val="2"/>
        <scheme val="minor"/>
      </rPr>
      <t>DTC STRONGLY recommends you complete development well before this deadline to leave time for sufficient testing</t>
    </r>
    <r>
      <rPr>
        <sz val="11"/>
        <color theme="0" tint="-0.499984740745262"/>
        <rFont val="Trebuchet MS"/>
        <family val="2"/>
        <scheme val="minor"/>
      </rPr>
      <t xml:space="preserve">. Following testing in your developer SIT environment, submit a case to move to iSIT no later than this deadline. Your package will also be deployed to ENTSD where you can have elevated access for additional testing if requested. Should your package fail to deploy to iSIT and you have a new submission with changes, you MUST submit a new case. </t>
    </r>
  </si>
  <si>
    <t>Salesforce Winter '20 Release Live in Production 12AM EDT!</t>
  </si>
  <si>
    <t>Case for Re-Deployment (of fixes)to UAT must be submitted by 12 PM - Deployment to kick off at 3PM</t>
  </si>
  <si>
    <t>Case for Re-Deployment (of fixes)to UAT ….</t>
  </si>
  <si>
    <t xml:space="preserve">There are two deadlines for redeployment of fixes to UAT. These will be the only opportunities to redeploy to UAT as we must keep the environment stable enough for others to test at the other times. You must have your completed package merged in to your merge branch prior to the listed deadline. If you have deployment plan updates, they must also be uploaded to your enhancement requests prior to the deadline, please do not delete your old plan, and please highlight the differences. Once these items are complete, submit your redeployment case, also before the listed deadline. </t>
  </si>
  <si>
    <t>DTC will be reviewing your package components and pre- and post-deployment steps in this period. If we are unable to complete steps they will be returned to you with questions. This will also allow time for the deployment team to resolve any build errors. If you change your deployment plan after this date, there is no guarantee it will be completed (unless submitted with one of the two redeployment requests), the original deployment plan (or lack thereof) will be used for the first deployment, please abide by the submission deadline for build completion.</t>
  </si>
  <si>
    <t xml:space="preserve">The first deployment attempt to Staging will begin at 11AM EST on Monday. If there are no issues with the deployment, DTC anticipates changes will be available for testing/training by 2PM EST Tuesday. Be advised, any conflicts within the package that cause the deployment to fail could push the ready time back. A Chatter update will be posted when Staging is available. </t>
  </si>
  <si>
    <t>Case for Re-Deployment (of fixes)to UAT must be submitted by 3PM</t>
  </si>
  <si>
    <t>Code freeze - Begins 3PM Wednesday - No additional changes will be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</si>
</sst>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9"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i/>
      <sz val="11"/>
      <color theme="0"/>
      <name val="Trebuchet MS"/>
      <family val="2"/>
      <scheme val="minor"/>
    </font>
    <font>
      <b/>
      <sz val="11"/>
      <name val="Trebuchet MS"/>
      <family val="2"/>
      <scheme val="minor"/>
    </font>
    <font>
      <b/>
      <sz val="11"/>
      <color theme="1"/>
      <name val="Arial"/>
      <family val="2"/>
      <scheme val="major"/>
    </font>
    <font>
      <sz val="11"/>
      <name val="Arial"/>
      <family val="2"/>
      <scheme val="major"/>
    </font>
    <font>
      <i/>
      <sz val="11"/>
      <color theme="1"/>
      <name val="Arial"/>
      <family val="2"/>
      <scheme val="major"/>
    </font>
    <font>
      <b/>
      <sz val="12"/>
      <name val="Trebuchet MS"/>
      <family val="2"/>
      <scheme val="minor"/>
    </font>
    <font>
      <i/>
      <sz val="11"/>
      <name val="Trebuchet MS"/>
      <family val="2"/>
      <scheme val="minor"/>
    </font>
    <font>
      <b/>
      <sz val="11"/>
      <name val="Arial"/>
      <family val="2"/>
      <scheme val="major"/>
    </font>
    <font>
      <b/>
      <u/>
      <sz val="11"/>
      <color theme="1"/>
      <name val="Arial"/>
      <family val="2"/>
      <scheme val="major"/>
    </font>
    <font>
      <sz val="11"/>
      <color theme="0" tint="-0.499984740745262"/>
      <name val="Arial"/>
      <family val="2"/>
      <scheme val="major"/>
    </font>
    <font>
      <b/>
      <sz val="11"/>
      <color theme="0" tint="-0.499984740745262"/>
      <name val="Arial"/>
      <family val="2"/>
      <scheme val="major"/>
    </font>
    <font>
      <i/>
      <sz val="11"/>
      <color theme="0" tint="-0.499984740745262"/>
      <name val="Trebuchet MS"/>
      <family val="2"/>
      <scheme val="minor"/>
    </font>
    <font>
      <sz val="11"/>
      <color theme="0" tint="-0.499984740745262"/>
      <name val="Trebuchet MS"/>
      <family val="2"/>
      <scheme val="minor"/>
    </font>
  </fonts>
  <fills count="21">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8" tint="0.59999389629810485"/>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style="thin">
        <color indexed="64"/>
      </left>
      <right style="thin">
        <color indexed="64"/>
      </right>
      <top style="thin">
        <color indexed="64"/>
      </top>
      <bottom style="thin">
        <color indexed="64"/>
      </bottom>
      <diagonal/>
    </border>
    <border>
      <left/>
      <right/>
      <top/>
      <bottom style="thin">
        <color theme="0" tint="-0.14996795556505021"/>
      </bottom>
      <diagonal/>
    </border>
    <border>
      <left/>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3743705557422"/>
      </bottom>
      <diagonal/>
    </border>
    <border>
      <left/>
      <right style="thin">
        <color theme="0" tint="-0.14996795556505021"/>
      </right>
      <top/>
      <bottom style="thin">
        <color theme="0" tint="-0.14996795556505021"/>
      </bottom>
      <diagonal/>
    </border>
    <border>
      <left/>
      <right/>
      <top style="thin">
        <color indexed="64"/>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9" applyFill="0" applyProtection="0">
      <alignment horizontal="left" vertical="center" wrapText="1" indent="1"/>
    </xf>
    <xf numFmtId="164" fontId="12" fillId="0" borderId="6" applyFill="0" applyProtection="0">
      <alignment horizontal="left" vertical="top" wrapText="1" indent="1"/>
    </xf>
    <xf numFmtId="164" fontId="1" fillId="0" borderId="0" applyNumberFormat="0" applyFill="0" applyProtection="0">
      <alignment horizontal="left" vertical="top" wrapText="1" indent="1"/>
    </xf>
    <xf numFmtId="164"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10" applyNumberFormat="0" applyFont="0" applyAlignment="0" applyProtection="0"/>
    <xf numFmtId="0" fontId="15" fillId="0" borderId="0" applyNumberFormat="0" applyFill="0" applyBorder="0" applyAlignment="0" applyProtection="0"/>
    <xf numFmtId="0" fontId="14" fillId="0" borderId="11" applyNumberFormat="0" applyFill="0" applyAlignment="0" applyProtection="0"/>
  </cellStyleXfs>
  <cellXfs count="105">
    <xf numFmtId="0" fontId="0" fillId="0" borderId="0" xfId="0"/>
    <xf numFmtId="0" fontId="6" fillId="6" borderId="0" xfId="9">
      <alignment horizontal="center"/>
    </xf>
    <xf numFmtId="0" fontId="0" fillId="2" borderId="0" xfId="0" applyFill="1"/>
    <xf numFmtId="0" fontId="3" fillId="0" borderId="0" xfId="0" applyFont="1"/>
    <xf numFmtId="164" fontId="9" fillId="0" borderId="9" xfId="5">
      <alignment horizontal="left" vertical="center" wrapText="1" indent="1"/>
    </xf>
    <xf numFmtId="0" fontId="10" fillId="7" borderId="3" xfId="10">
      <alignment horizontal="left" vertical="center" indent="1"/>
    </xf>
    <xf numFmtId="0" fontId="10" fillId="6" borderId="3" xfId="11" applyAlignment="1">
      <alignment horizontal="left" vertical="center" indent="1"/>
    </xf>
    <xf numFmtId="0" fontId="12" fillId="0" borderId="6" xfId="6" applyNumberFormat="1">
      <alignment horizontal="left" vertical="top" wrapText="1" indent="1"/>
    </xf>
    <xf numFmtId="0" fontId="12" fillId="9" borderId="6" xfId="6" applyNumberFormat="1" applyFill="1">
      <alignment horizontal="left" vertical="top" wrapText="1" indent="1"/>
    </xf>
    <xf numFmtId="164" fontId="12" fillId="9" borderId="9" xfId="5" applyFont="1" applyFill="1" applyAlignment="1">
      <alignment horizontal="left" vertical="top" wrapText="1"/>
    </xf>
    <xf numFmtId="0" fontId="12" fillId="9" borderId="6" xfId="6" applyNumberFormat="1" applyFill="1" applyAlignment="1">
      <alignment horizontal="left" vertical="top" wrapText="1"/>
    </xf>
    <xf numFmtId="164" fontId="9" fillId="10" borderId="9" xfId="5" applyFill="1">
      <alignment horizontal="left" vertical="center" wrapText="1" indent="1"/>
    </xf>
    <xf numFmtId="164" fontId="9" fillId="10" borderId="4" xfId="5" applyFill="1" applyBorder="1">
      <alignment horizontal="left" vertical="center" wrapText="1" indent="1"/>
    </xf>
    <xf numFmtId="0" fontId="12" fillId="10" borderId="6" xfId="6" applyNumberFormat="1" applyFill="1">
      <alignment horizontal="left" vertical="top" wrapText="1" indent="1"/>
    </xf>
    <xf numFmtId="0" fontId="12" fillId="10" borderId="5" xfId="6" applyNumberFormat="1" applyFill="1" applyBorder="1">
      <alignment horizontal="left" vertical="top" wrapText="1" indent="1"/>
    </xf>
    <xf numFmtId="0" fontId="12" fillId="10" borderId="12" xfId="6" applyNumberFormat="1" applyFill="1" applyBorder="1">
      <alignment horizontal="left" vertical="top" wrapText="1" indent="1"/>
    </xf>
    <xf numFmtId="0" fontId="12" fillId="10" borderId="7" xfId="6" applyNumberFormat="1" applyFill="1" applyBorder="1">
      <alignment horizontal="left" vertical="top" wrapText="1" indent="1"/>
    </xf>
    <xf numFmtId="0" fontId="16" fillId="11" borderId="6" xfId="6" applyNumberFormat="1" applyFont="1" applyFill="1" applyAlignment="1">
      <alignment horizontal="left" vertical="top" wrapText="1"/>
    </xf>
    <xf numFmtId="0" fontId="0" fillId="12" borderId="0" xfId="0" applyFill="1"/>
    <xf numFmtId="0" fontId="0" fillId="13" borderId="0" xfId="0" applyFill="1"/>
    <xf numFmtId="0" fontId="0" fillId="14" borderId="0" xfId="0" applyFill="1"/>
    <xf numFmtId="0" fontId="12" fillId="14" borderId="6" xfId="6" applyNumberFormat="1" applyFill="1">
      <alignment horizontal="left" vertical="top" wrapText="1" indent="1"/>
    </xf>
    <xf numFmtId="0" fontId="12" fillId="12" borderId="6" xfId="6" applyNumberFormat="1" applyFill="1" applyAlignment="1">
      <alignment horizontal="left" vertical="top" wrapText="1"/>
    </xf>
    <xf numFmtId="0" fontId="12" fillId="13" borderId="6" xfId="6" applyNumberFormat="1" applyFill="1" applyAlignment="1">
      <alignment horizontal="left" vertical="top" wrapText="1"/>
    </xf>
    <xf numFmtId="0" fontId="12" fillId="14" borderId="6" xfId="6" applyNumberFormat="1" applyFill="1" applyAlignment="1">
      <alignment horizontal="left" vertical="top" wrapText="1"/>
    </xf>
    <xf numFmtId="0" fontId="10" fillId="15" borderId="6" xfId="6" applyNumberFormat="1" applyFont="1" applyFill="1" applyAlignment="1">
      <alignment horizontal="left" vertical="top" wrapText="1"/>
    </xf>
    <xf numFmtId="0" fontId="12" fillId="16" borderId="6" xfId="6" applyNumberFormat="1" applyFill="1" applyAlignment="1">
      <alignment horizontal="left" vertical="top" wrapText="1"/>
    </xf>
    <xf numFmtId="0" fontId="0" fillId="16" borderId="0" xfId="0" applyFill="1"/>
    <xf numFmtId="0" fontId="0" fillId="15" borderId="0" xfId="0" applyFill="1"/>
    <xf numFmtId="164" fontId="9" fillId="10" borderId="5" xfId="5" applyFill="1" applyBorder="1">
      <alignment horizontal="left" vertical="center" wrapText="1" indent="1"/>
    </xf>
    <xf numFmtId="0" fontId="0" fillId="17" borderId="0" xfId="0" applyFill="1"/>
    <xf numFmtId="0" fontId="11" fillId="0" borderId="8" xfId="8" applyNumberFormat="1">
      <alignment horizontal="left" vertical="center" wrapText="1" indent="1"/>
    </xf>
    <xf numFmtId="0" fontId="12" fillId="0" borderId="6" xfId="6" applyNumberFormat="1" applyAlignment="1">
      <alignment horizontal="left" vertical="top" wrapText="1"/>
    </xf>
    <xf numFmtId="0" fontId="20" fillId="13" borderId="6" xfId="6" applyNumberFormat="1" applyFont="1" applyFill="1" applyAlignment="1">
      <alignment horizontal="left" vertical="top" wrapText="1"/>
    </xf>
    <xf numFmtId="0" fontId="12" fillId="17" borderId="6" xfId="6" applyNumberFormat="1" applyFill="1" applyAlignment="1">
      <alignment horizontal="left" vertical="top" wrapText="1"/>
    </xf>
    <xf numFmtId="0" fontId="20" fillId="0" borderId="6" xfId="6" applyNumberFormat="1" applyFont="1" applyAlignment="1">
      <alignment horizontal="left" vertical="top" wrapText="1"/>
    </xf>
    <xf numFmtId="164" fontId="9" fillId="10" borderId="0" xfId="5" applyFill="1" applyBorder="1">
      <alignment horizontal="left" vertical="center" wrapText="1" indent="1"/>
    </xf>
    <xf numFmtId="0" fontId="12" fillId="13" borderId="13" xfId="6" applyNumberFormat="1" applyFill="1" applyBorder="1" applyAlignment="1">
      <alignment horizontal="left" vertical="top" wrapText="1"/>
    </xf>
    <xf numFmtId="0" fontId="12" fillId="12" borderId="13" xfId="6" applyNumberFormat="1" applyFill="1" applyBorder="1" applyAlignment="1">
      <alignment horizontal="left" vertical="top" wrapText="1"/>
    </xf>
    <xf numFmtId="0" fontId="12" fillId="16" borderId="13" xfId="6" applyNumberFormat="1" applyFill="1" applyBorder="1" applyAlignment="1">
      <alignment horizontal="left" vertical="top" wrapText="1"/>
    </xf>
    <xf numFmtId="0" fontId="12" fillId="17" borderId="13" xfId="6" applyNumberFormat="1" applyFill="1" applyBorder="1" applyAlignment="1">
      <alignment horizontal="left" vertical="top" wrapText="1"/>
    </xf>
    <xf numFmtId="0" fontId="12" fillId="14" borderId="13" xfId="6" applyNumberFormat="1" applyFill="1" applyBorder="1" applyAlignment="1">
      <alignment horizontal="left" vertical="top" wrapText="1"/>
    </xf>
    <xf numFmtId="0" fontId="10" fillId="15" borderId="13" xfId="6" applyNumberFormat="1" applyFont="1" applyFill="1" applyBorder="1" applyAlignment="1">
      <alignment horizontal="left" vertical="top" wrapText="1"/>
    </xf>
    <xf numFmtId="0" fontId="21" fillId="0" borderId="0" xfId="0" applyFont="1"/>
    <xf numFmtId="0" fontId="0" fillId="0" borderId="0" xfId="0" applyAlignment="1">
      <alignment wrapText="1"/>
    </xf>
    <xf numFmtId="0" fontId="20" fillId="9" borderId="13" xfId="6" applyNumberFormat="1" applyFont="1" applyFill="1" applyBorder="1" applyAlignment="1">
      <alignment horizontal="left" vertical="top" wrapText="1"/>
    </xf>
    <xf numFmtId="0" fontId="0" fillId="0" borderId="0" xfId="0" applyAlignment="1">
      <alignment horizontal="center" vertical="center" wrapText="1"/>
    </xf>
    <xf numFmtId="0" fontId="12" fillId="0" borderId="0" xfId="6" applyNumberFormat="1" applyBorder="1" applyAlignment="1">
      <alignment horizontal="left" vertical="top" wrapText="1"/>
    </xf>
    <xf numFmtId="0" fontId="10" fillId="0" borderId="21" xfId="6" applyNumberFormat="1" applyFont="1" applyBorder="1" applyAlignment="1">
      <alignment horizontal="left" vertical="top" wrapText="1"/>
    </xf>
    <xf numFmtId="0" fontId="19" fillId="0" borderId="0" xfId="0" applyFont="1"/>
    <xf numFmtId="0" fontId="17" fillId="0" borderId="0" xfId="0" applyFont="1"/>
    <xf numFmtId="0" fontId="12" fillId="18" borderId="13" xfId="6" applyNumberFormat="1" applyFill="1" applyBorder="1" applyAlignment="1">
      <alignment horizontal="left" vertical="top" wrapText="1"/>
    </xf>
    <xf numFmtId="0" fontId="23" fillId="0" borderId="13" xfId="0" applyFont="1" applyBorder="1"/>
    <xf numFmtId="0" fontId="19" fillId="0" borderId="13" xfId="0" applyFont="1" applyBorder="1"/>
    <xf numFmtId="14" fontId="19" fillId="0" borderId="13" xfId="0" applyNumberFormat="1" applyFont="1" applyBorder="1"/>
    <xf numFmtId="0" fontId="19" fillId="14" borderId="12" xfId="6" applyNumberFormat="1" applyFont="1" applyFill="1" applyBorder="1" applyAlignment="1">
      <alignment vertical="center" wrapText="1"/>
    </xf>
    <xf numFmtId="0" fontId="19" fillId="14" borderId="0" xfId="6" applyNumberFormat="1" applyFont="1" applyFill="1" applyBorder="1" applyAlignment="1">
      <alignment vertical="center" wrapText="1"/>
    </xf>
    <xf numFmtId="0" fontId="19" fillId="14" borderId="14" xfId="6" applyNumberFormat="1" applyFont="1" applyFill="1" applyBorder="1" applyAlignment="1">
      <alignment vertical="center" wrapText="1"/>
    </xf>
    <xf numFmtId="0" fontId="20" fillId="17" borderId="6" xfId="6" applyNumberFormat="1" applyFont="1" applyFill="1" applyAlignment="1">
      <alignment horizontal="left" vertical="top" wrapText="1"/>
    </xf>
    <xf numFmtId="0" fontId="12" fillId="19" borderId="6" xfId="6" applyNumberFormat="1" applyFill="1" applyAlignment="1">
      <alignment horizontal="left" vertical="top" wrapText="1"/>
    </xf>
    <xf numFmtId="0" fontId="0" fillId="19" borderId="0" xfId="0" applyFill="1"/>
    <xf numFmtId="0" fontId="12" fillId="14" borderId="6" xfId="6" applyNumberFormat="1" applyFill="1" applyAlignment="1">
      <alignment horizontal="center" vertical="center" wrapText="1"/>
    </xf>
    <xf numFmtId="0" fontId="12" fillId="0" borderId="13" xfId="6" applyNumberFormat="1" applyFill="1" applyBorder="1" applyAlignment="1">
      <alignment horizontal="left" vertical="top" wrapText="1"/>
    </xf>
    <xf numFmtId="0" fontId="25" fillId="20" borderId="13" xfId="6" applyNumberFormat="1" applyFont="1" applyFill="1" applyBorder="1" applyAlignment="1">
      <alignment horizontal="left" vertical="top" wrapText="1"/>
    </xf>
    <xf numFmtId="0" fontId="19" fillId="0" borderId="13" xfId="0" applyFont="1" applyBorder="1" applyAlignment="1">
      <alignment horizontal="center" vertical="center" wrapText="1"/>
    </xf>
    <xf numFmtId="0" fontId="0" fillId="0" borderId="13" xfId="0" applyBorder="1" applyAlignment="1">
      <alignment horizontal="center" vertical="center" wrapText="1"/>
    </xf>
    <xf numFmtId="0" fontId="25" fillId="0" borderId="13" xfId="0" applyFont="1" applyBorder="1" applyAlignment="1">
      <alignment horizontal="center" vertical="center" wrapText="1"/>
    </xf>
    <xf numFmtId="0" fontId="7" fillId="0" borderId="0" xfId="2">
      <alignment horizontal="left" indent="3"/>
    </xf>
    <xf numFmtId="0" fontId="19" fillId="14" borderId="5" xfId="6" applyNumberFormat="1" applyFont="1" applyFill="1" applyBorder="1" applyAlignment="1">
      <alignment horizontal="center" vertical="center" wrapText="1"/>
    </xf>
    <xf numFmtId="0" fontId="19" fillId="14" borderId="0" xfId="6" applyNumberFormat="1" applyFont="1" applyFill="1" applyBorder="1" applyAlignment="1">
      <alignment horizontal="center" vertical="center" wrapText="1"/>
    </xf>
    <xf numFmtId="0" fontId="19" fillId="14" borderId="12" xfId="6" applyNumberFormat="1" applyFont="1" applyFill="1" applyBorder="1" applyAlignment="1">
      <alignment horizontal="center" vertical="center" wrapText="1"/>
    </xf>
    <xf numFmtId="0" fontId="19" fillId="14" borderId="14" xfId="6" applyNumberFormat="1" applyFont="1" applyFill="1" applyBorder="1" applyAlignment="1">
      <alignment horizontal="center" vertical="center" wrapText="1"/>
    </xf>
    <xf numFmtId="0" fontId="11" fillId="0" borderId="8" xfId="8" applyNumberFormat="1">
      <alignment horizontal="left" vertical="center" wrapText="1" indent="1"/>
    </xf>
    <xf numFmtId="0" fontId="1" fillId="0" borderId="0" xfId="7" applyNumberFormat="1">
      <alignment horizontal="left" vertical="top" wrapText="1" indent="1"/>
    </xf>
    <xf numFmtId="164" fontId="9" fillId="10" borderId="16" xfId="5" applyFill="1" applyBorder="1" applyAlignment="1">
      <alignment horizontal="center" vertical="center" wrapText="1"/>
    </xf>
    <xf numFmtId="164" fontId="9" fillId="10" borderId="17" xfId="5" applyFill="1" applyBorder="1" applyAlignment="1">
      <alignment horizontal="center" vertical="center" wrapText="1"/>
    </xf>
    <xf numFmtId="164" fontId="9" fillId="10" borderId="19" xfId="5" applyFill="1" applyBorder="1" applyAlignment="1">
      <alignment horizontal="center" vertical="center" wrapText="1"/>
    </xf>
    <xf numFmtId="164" fontId="11" fillId="0" borderId="8" xfId="8">
      <alignment horizontal="left" vertical="center" wrapText="1" indent="1"/>
    </xf>
    <xf numFmtId="0" fontId="12" fillId="0" borderId="17" xfId="6" applyNumberFormat="1" applyBorder="1" applyAlignment="1">
      <alignment horizontal="center" vertical="top" wrapText="1"/>
    </xf>
    <xf numFmtId="0" fontId="12" fillId="0" borderId="18" xfId="6" applyNumberFormat="1" applyBorder="1" applyAlignment="1">
      <alignment horizontal="center" vertical="top" wrapText="1"/>
    </xf>
    <xf numFmtId="164" fontId="9" fillId="0" borderId="15" xfId="5" applyBorder="1" applyAlignment="1">
      <alignment horizontal="center" vertical="center" wrapText="1"/>
    </xf>
    <xf numFmtId="164" fontId="9" fillId="0" borderId="14" xfId="5" applyBorder="1" applyAlignment="1">
      <alignment horizontal="center" vertical="center" wrapText="1"/>
    </xf>
    <xf numFmtId="164" fontId="9" fillId="0" borderId="0" xfId="5" applyBorder="1" applyAlignment="1">
      <alignment horizontal="center" vertical="center" wrapText="1"/>
    </xf>
    <xf numFmtId="0" fontId="12" fillId="14" borderId="14" xfId="6" applyNumberFormat="1" applyFill="1" applyBorder="1" applyAlignment="1">
      <alignment horizontal="center" vertical="top" wrapText="1"/>
    </xf>
    <xf numFmtId="0" fontId="12" fillId="14" borderId="20" xfId="6" applyNumberFormat="1" applyFill="1" applyBorder="1" applyAlignment="1">
      <alignment horizontal="center" vertical="top" wrapText="1"/>
    </xf>
    <xf numFmtId="0" fontId="12" fillId="14" borderId="0" xfId="6" applyNumberFormat="1" applyFill="1" applyBorder="1" applyAlignment="1">
      <alignment horizontal="center" vertical="center" wrapText="1"/>
    </xf>
    <xf numFmtId="0" fontId="12" fillId="14" borderId="14" xfId="6" applyNumberFormat="1" applyFill="1" applyBorder="1" applyAlignment="1">
      <alignment horizontal="center" vertical="center" wrapText="1"/>
    </xf>
    <xf numFmtId="0" fontId="0" fillId="0" borderId="14" xfId="0" applyBorder="1" applyAlignment="1">
      <alignment horizontal="center" vertical="center"/>
    </xf>
    <xf numFmtId="0" fontId="0" fillId="0" borderId="20" xfId="0" applyBorder="1" applyAlignment="1">
      <alignment horizontal="center" vertical="center"/>
    </xf>
    <xf numFmtId="0" fontId="12" fillId="14" borderId="6" xfId="6" applyNumberFormat="1" applyFill="1" applyAlignment="1">
      <alignment horizontal="center" vertical="center" wrapText="1"/>
    </xf>
    <xf numFmtId="0" fontId="12" fillId="14" borderId="20" xfId="6" applyNumberFormat="1" applyFill="1" applyBorder="1" applyAlignment="1">
      <alignment horizontal="center" vertical="center" wrapText="1"/>
    </xf>
    <xf numFmtId="0" fontId="12" fillId="0" borderId="6" xfId="6" applyNumberFormat="1" applyAlignment="1">
      <alignment horizontal="center" vertical="top" wrapText="1"/>
    </xf>
    <xf numFmtId="0" fontId="12" fillId="0" borderId="20" xfId="6" applyNumberFormat="1" applyBorder="1" applyAlignment="1">
      <alignment horizontal="center" vertical="top" wrapText="1"/>
    </xf>
    <xf numFmtId="164" fontId="9" fillId="0" borderId="4" xfId="5" applyBorder="1" applyAlignment="1">
      <alignment horizontal="center" vertical="center" wrapText="1"/>
    </xf>
    <xf numFmtId="164" fontId="9" fillId="0" borderId="12" xfId="5" applyBorder="1" applyAlignment="1">
      <alignment horizontal="center" vertical="center" wrapText="1"/>
    </xf>
    <xf numFmtId="164" fontId="0" fillId="0" borderId="8" xfId="8" applyFont="1">
      <alignment horizontal="left" vertical="center" wrapText="1" indent="1"/>
    </xf>
    <xf numFmtId="0" fontId="12" fillId="14" borderId="5" xfId="6" applyNumberFormat="1" applyFill="1" applyBorder="1" applyAlignment="1">
      <alignment horizontal="center" vertical="center" wrapText="1"/>
    </xf>
    <xf numFmtId="0" fontId="12" fillId="14" borderId="12" xfId="6" applyNumberFormat="1" applyFill="1" applyBorder="1" applyAlignment="1">
      <alignment horizontal="center" vertical="top" wrapText="1"/>
    </xf>
    <xf numFmtId="164" fontId="12" fillId="0" borderId="15" xfId="5" applyFont="1" applyBorder="1" applyAlignment="1">
      <alignment horizontal="left" vertical="top" wrapText="1"/>
    </xf>
    <xf numFmtId="164" fontId="12" fillId="0" borderId="14" xfId="5" applyFont="1" applyBorder="1" applyAlignment="1">
      <alignment horizontal="left" vertical="top" wrapText="1"/>
    </xf>
    <xf numFmtId="164" fontId="9" fillId="0" borderId="5" xfId="5" applyBorder="1" applyAlignment="1">
      <alignment horizontal="center" vertical="center" wrapText="1"/>
    </xf>
    <xf numFmtId="0" fontId="12" fillId="10" borderId="17" xfId="6" applyNumberFormat="1" applyFill="1" applyBorder="1" applyAlignment="1">
      <alignment horizontal="center" vertical="top" wrapText="1"/>
    </xf>
    <xf numFmtId="0" fontId="12" fillId="10" borderId="19" xfId="6" applyNumberFormat="1" applyFill="1" applyBorder="1" applyAlignment="1">
      <alignment horizontal="center" vertical="top" wrapText="1"/>
    </xf>
    <xf numFmtId="0" fontId="12" fillId="14" borderId="12" xfId="6" applyNumberFormat="1" applyFill="1" applyBorder="1" applyAlignment="1">
      <alignment horizontal="center" vertical="center" wrapText="1"/>
    </xf>
    <xf numFmtId="164" fontId="9" fillId="10" borderId="18" xfId="5" applyFill="1" applyBorder="1" applyAlignment="1">
      <alignment horizontal="center" vertical="center"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339">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0FD74-9C96-47B5-9E88-20E837181864}">
  <dimension ref="A1:B13"/>
  <sheetViews>
    <sheetView workbookViewId="0">
      <selection activeCell="E13" sqref="E13"/>
    </sheetView>
  </sheetViews>
  <sheetFormatPr defaultRowHeight="16.5" x14ac:dyDescent="0.3"/>
  <cols>
    <col min="1" max="1" width="9.625" bestFit="1" customWidth="1"/>
    <col min="2" max="2" width="12.125" bestFit="1" customWidth="1"/>
  </cols>
  <sheetData>
    <row r="1" spans="1:2" x14ac:dyDescent="0.3">
      <c r="A1" s="52" t="s">
        <v>18</v>
      </c>
      <c r="B1" s="52" t="s">
        <v>19</v>
      </c>
    </row>
    <row r="2" spans="1:2" x14ac:dyDescent="0.3">
      <c r="A2" s="53" t="s">
        <v>3</v>
      </c>
      <c r="B2" s="54">
        <v>43496</v>
      </c>
    </row>
    <row r="3" spans="1:2" x14ac:dyDescent="0.3">
      <c r="A3" s="53" t="s">
        <v>20</v>
      </c>
      <c r="B3" s="54">
        <v>43524</v>
      </c>
    </row>
    <row r="4" spans="1:2" x14ac:dyDescent="0.3">
      <c r="A4" s="53" t="s">
        <v>21</v>
      </c>
      <c r="B4" s="54">
        <v>43552</v>
      </c>
    </row>
    <row r="5" spans="1:2" x14ac:dyDescent="0.3">
      <c r="A5" s="53" t="s">
        <v>22</v>
      </c>
      <c r="B5" s="54">
        <v>43580</v>
      </c>
    </row>
    <row r="6" spans="1:2" x14ac:dyDescent="0.3">
      <c r="A6" s="53" t="s">
        <v>23</v>
      </c>
      <c r="B6" s="54">
        <v>43608</v>
      </c>
    </row>
    <row r="7" spans="1:2" x14ac:dyDescent="0.3">
      <c r="A7" s="53" t="s">
        <v>24</v>
      </c>
      <c r="B7" s="54">
        <v>43643</v>
      </c>
    </row>
    <row r="8" spans="1:2" x14ac:dyDescent="0.3">
      <c r="A8" s="53" t="s">
        <v>25</v>
      </c>
      <c r="B8" s="54">
        <v>43671</v>
      </c>
    </row>
    <row r="9" spans="1:2" x14ac:dyDescent="0.3">
      <c r="A9" s="53" t="s">
        <v>2</v>
      </c>
      <c r="B9" s="54">
        <v>43706</v>
      </c>
    </row>
    <row r="10" spans="1:2" x14ac:dyDescent="0.3">
      <c r="A10" s="53" t="s">
        <v>26</v>
      </c>
      <c r="B10" s="54">
        <v>43734</v>
      </c>
    </row>
    <row r="11" spans="1:2" x14ac:dyDescent="0.3">
      <c r="A11" s="53" t="s">
        <v>27</v>
      </c>
      <c r="B11" s="54">
        <v>43762</v>
      </c>
    </row>
    <row r="12" spans="1:2" x14ac:dyDescent="0.3">
      <c r="A12" s="53" t="s">
        <v>28</v>
      </c>
      <c r="B12" s="54">
        <v>43790</v>
      </c>
    </row>
    <row r="13" spans="1:2" x14ac:dyDescent="0.3">
      <c r="A13" s="53" t="s">
        <v>29</v>
      </c>
      <c r="B13" s="54">
        <v>43818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982C-B4C0-461F-9C10-59B659F7EC28}">
  <sheetPr>
    <tabColor theme="8" tint="0.59999389629810485"/>
  </sheetPr>
  <dimension ref="A1:Q11"/>
  <sheetViews>
    <sheetView topLeftCell="F4" zoomScale="60" zoomScaleNormal="60" workbookViewId="0">
      <selection activeCell="L6" sqref="L6:N6"/>
    </sheetView>
  </sheetViews>
  <sheetFormatPr defaultRowHeight="16.5" x14ac:dyDescent="0.3"/>
  <cols>
    <col min="1" max="1" width="24.875" customWidth="1"/>
    <col min="2" max="2" width="9.125" customWidth="1"/>
    <col min="3" max="3" width="11" customWidth="1"/>
    <col min="4" max="4" width="15" customWidth="1"/>
    <col min="6" max="6" width="21.125" customWidth="1"/>
    <col min="7" max="7" width="19.25" customWidth="1"/>
    <col min="8" max="8" width="19.75" customWidth="1"/>
    <col min="9" max="9" width="19" customWidth="1"/>
    <col min="11" max="11" width="20.125" customWidth="1"/>
    <col min="12" max="14" width="18" customWidth="1"/>
  </cols>
  <sheetData>
    <row r="1" spans="1:17" ht="14.45" customHeight="1" x14ac:dyDescent="0.35">
      <c r="A1" s="43" t="s">
        <v>76</v>
      </c>
      <c r="F1" s="43" t="s">
        <v>80</v>
      </c>
      <c r="K1" s="43" t="s">
        <v>82</v>
      </c>
    </row>
    <row r="2" spans="1:17" ht="138.6" customHeight="1" x14ac:dyDescent="0.3">
      <c r="A2" s="37" t="s">
        <v>77</v>
      </c>
      <c r="B2" s="64" t="s">
        <v>85</v>
      </c>
      <c r="C2" s="64"/>
      <c r="D2" s="64"/>
      <c r="F2" s="63" t="s">
        <v>118</v>
      </c>
      <c r="G2" s="66" t="s">
        <v>119</v>
      </c>
      <c r="H2" s="66"/>
      <c r="I2" s="66"/>
      <c r="K2" s="62" t="s">
        <v>113</v>
      </c>
      <c r="L2" s="64" t="s">
        <v>124</v>
      </c>
      <c r="M2" s="64"/>
      <c r="N2" s="64"/>
    </row>
    <row r="3" spans="1:17" ht="189" customHeight="1" x14ac:dyDescent="0.3">
      <c r="A3" s="37" t="s">
        <v>45</v>
      </c>
      <c r="B3" s="64" t="s">
        <v>83</v>
      </c>
      <c r="C3" s="64"/>
      <c r="D3" s="64"/>
      <c r="F3" s="39" t="s">
        <v>105</v>
      </c>
      <c r="G3" s="64" t="s">
        <v>117</v>
      </c>
      <c r="H3" s="64"/>
      <c r="I3" s="64"/>
      <c r="K3" s="62" t="s">
        <v>102</v>
      </c>
      <c r="L3" s="64" t="s">
        <v>115</v>
      </c>
      <c r="M3" s="64"/>
      <c r="N3" s="64"/>
    </row>
    <row r="4" spans="1:17" ht="135.6" customHeight="1" x14ac:dyDescent="0.3">
      <c r="A4" s="37" t="s">
        <v>31</v>
      </c>
      <c r="B4" s="64" t="s">
        <v>95</v>
      </c>
      <c r="C4" s="64"/>
      <c r="D4" s="64"/>
      <c r="F4" s="39" t="s">
        <v>122</v>
      </c>
      <c r="G4" s="64" t="s">
        <v>123</v>
      </c>
      <c r="H4" s="64"/>
      <c r="I4" s="64"/>
      <c r="K4" s="41" t="s">
        <v>112</v>
      </c>
      <c r="L4" s="64" t="s">
        <v>114</v>
      </c>
      <c r="M4" s="64"/>
      <c r="N4" s="64"/>
    </row>
    <row r="5" spans="1:17" ht="98.1" customHeight="1" x14ac:dyDescent="0.3">
      <c r="A5" s="49"/>
      <c r="B5" s="49"/>
      <c r="C5" s="49"/>
      <c r="D5" s="49"/>
      <c r="F5" s="39" t="s">
        <v>40</v>
      </c>
      <c r="G5" s="65" t="s">
        <v>94</v>
      </c>
      <c r="H5" s="65"/>
      <c r="I5" s="65"/>
      <c r="K5" s="41" t="s">
        <v>48</v>
      </c>
      <c r="L5" s="64" t="s">
        <v>125</v>
      </c>
      <c r="M5" s="64"/>
      <c r="N5" s="64"/>
    </row>
    <row r="6" spans="1:17" ht="74.099999999999994" customHeight="1" x14ac:dyDescent="0.3">
      <c r="B6" s="49"/>
      <c r="C6" s="49"/>
      <c r="D6" s="49"/>
      <c r="F6" s="39" t="s">
        <v>44</v>
      </c>
      <c r="G6" s="64" t="s">
        <v>93</v>
      </c>
      <c r="H6" s="64"/>
      <c r="I6" s="64"/>
      <c r="K6" s="42" t="s">
        <v>17</v>
      </c>
      <c r="L6" s="64" t="s">
        <v>116</v>
      </c>
      <c r="M6" s="64"/>
      <c r="N6" s="64"/>
    </row>
    <row r="7" spans="1:17" ht="18" x14ac:dyDescent="0.35">
      <c r="A7" s="43" t="s">
        <v>78</v>
      </c>
      <c r="B7" s="49"/>
      <c r="C7" s="49"/>
      <c r="D7" s="49"/>
      <c r="F7" s="47"/>
      <c r="G7" s="46"/>
      <c r="H7" s="46"/>
      <c r="I7" s="46"/>
      <c r="K7" s="48"/>
      <c r="L7" s="46"/>
      <c r="M7" s="46"/>
      <c r="N7" s="46"/>
    </row>
    <row r="8" spans="1:17" ht="108.6" customHeight="1" x14ac:dyDescent="0.35">
      <c r="A8" s="38" t="s">
        <v>43</v>
      </c>
      <c r="B8" s="64" t="s">
        <v>84</v>
      </c>
      <c r="C8" s="64"/>
      <c r="D8" s="64"/>
      <c r="F8" s="43" t="s">
        <v>81</v>
      </c>
      <c r="K8" s="50" t="s">
        <v>96</v>
      </c>
    </row>
    <row r="9" spans="1:17" ht="129.94999999999999" customHeight="1" x14ac:dyDescent="0.3">
      <c r="A9" s="38" t="s">
        <v>39</v>
      </c>
      <c r="B9" s="64" t="s">
        <v>88</v>
      </c>
      <c r="C9" s="64"/>
      <c r="D9" s="64"/>
      <c r="F9" s="40" t="s">
        <v>107</v>
      </c>
      <c r="G9" s="64" t="s">
        <v>86</v>
      </c>
      <c r="H9" s="64"/>
      <c r="I9" s="64"/>
      <c r="K9" s="51" t="s">
        <v>98</v>
      </c>
      <c r="L9" s="64" t="s">
        <v>97</v>
      </c>
      <c r="M9" s="64"/>
      <c r="N9" s="64"/>
      <c r="O9" s="44"/>
      <c r="P9" s="44"/>
      <c r="Q9" s="44"/>
    </row>
    <row r="10" spans="1:17" ht="135.94999999999999" customHeight="1" x14ac:dyDescent="0.3">
      <c r="A10" s="38" t="s">
        <v>79</v>
      </c>
      <c r="B10" s="64" t="s">
        <v>89</v>
      </c>
      <c r="C10" s="64"/>
      <c r="D10" s="64"/>
      <c r="F10" s="40" t="s">
        <v>75</v>
      </c>
      <c r="G10" s="64" t="s">
        <v>87</v>
      </c>
      <c r="H10" s="64"/>
      <c r="I10" s="64"/>
      <c r="K10" s="44"/>
    </row>
    <row r="11" spans="1:17" ht="29.45" customHeight="1" x14ac:dyDescent="0.3">
      <c r="F11" s="45" t="s">
        <v>90</v>
      </c>
      <c r="G11" s="64" t="s">
        <v>91</v>
      </c>
      <c r="H11" s="64"/>
      <c r="I11" s="64"/>
    </row>
  </sheetData>
  <mergeCells count="20">
    <mergeCell ref="B10:D10"/>
    <mergeCell ref="B8:D8"/>
    <mergeCell ref="G2:I2"/>
    <mergeCell ref="G3:I3"/>
    <mergeCell ref="L2:N2"/>
    <mergeCell ref="B3:D3"/>
    <mergeCell ref="B2:D2"/>
    <mergeCell ref="L9:N9"/>
    <mergeCell ref="B4:D4"/>
    <mergeCell ref="B9:D9"/>
    <mergeCell ref="G11:I11"/>
    <mergeCell ref="G10:I10"/>
    <mergeCell ref="L3:N3"/>
    <mergeCell ref="L4:N4"/>
    <mergeCell ref="L5:N5"/>
    <mergeCell ref="L6:N6"/>
    <mergeCell ref="G9:I9"/>
    <mergeCell ref="G5:I5"/>
    <mergeCell ref="G6:I6"/>
    <mergeCell ref="G4:I4"/>
  </mergeCells>
  <conditionalFormatting sqref="A2">
    <cfRule type="expression" dxfId="338" priority="22">
      <formula>MONTH(A2)&lt;&gt;Calendar1MonthOption</formula>
    </cfRule>
  </conditionalFormatting>
  <conditionalFormatting sqref="A3">
    <cfRule type="expression" dxfId="337" priority="21">
      <formula>MONTH(A3)&lt;&gt;Calendar1MonthOption</formula>
    </cfRule>
  </conditionalFormatting>
  <conditionalFormatting sqref="A8">
    <cfRule type="expression" dxfId="336" priority="20">
      <formula>MONTH(A8)&lt;&gt;Calendar1MonthOption</formula>
    </cfRule>
  </conditionalFormatting>
  <conditionalFormatting sqref="A9">
    <cfRule type="expression" dxfId="335" priority="19">
      <formula>MONTH(A9)&lt;&gt;Calendar1MonthOption</formula>
    </cfRule>
  </conditionalFormatting>
  <conditionalFormatting sqref="F5">
    <cfRule type="expression" dxfId="334" priority="17">
      <formula>MONTH(F5)&lt;&gt;Calendar1MonthOption</formula>
    </cfRule>
  </conditionalFormatting>
  <conditionalFormatting sqref="F6:F7">
    <cfRule type="expression" dxfId="333" priority="16">
      <formula>MONTH(F6)&lt;&gt;Calendar2MonthOption</formula>
    </cfRule>
  </conditionalFormatting>
  <conditionalFormatting sqref="F9">
    <cfRule type="expression" dxfId="332" priority="15">
      <formula>MONTH(F9)&lt;&gt;Calendar2MonthOption</formula>
    </cfRule>
  </conditionalFormatting>
  <conditionalFormatting sqref="F10">
    <cfRule type="expression" dxfId="331" priority="14">
      <formula>MONTH(F10)&lt;&gt;Calendar2MonthOption</formula>
    </cfRule>
  </conditionalFormatting>
  <conditionalFormatting sqref="K5">
    <cfRule type="expression" dxfId="330" priority="13">
      <formula>MONTH(K5)&lt;&gt;Calendar2MonthOption</formula>
    </cfRule>
  </conditionalFormatting>
  <conditionalFormatting sqref="K6:K7">
    <cfRule type="expression" dxfId="329" priority="12">
      <formula>MONTH(K6)&lt;&gt;Calendar2MonthOption</formula>
    </cfRule>
  </conditionalFormatting>
  <conditionalFormatting sqref="K6:K7">
    <cfRule type="expression" dxfId="328" priority="11">
      <formula>MONTH(K6)&lt;&gt;Calendar1MonthOption</formula>
    </cfRule>
  </conditionalFormatting>
  <conditionalFormatting sqref="F11">
    <cfRule type="expression" dxfId="327" priority="9">
      <formula>MONTH(F11)&lt;&gt;Calendar1MonthOption</formula>
    </cfRule>
  </conditionalFormatting>
  <conditionalFormatting sqref="F11">
    <cfRule type="expression" dxfId="326" priority="8">
      <formula>MONTH(F11)&lt;&gt;Calendar1MonthOption</formula>
    </cfRule>
  </conditionalFormatting>
  <conditionalFormatting sqref="K4">
    <cfRule type="expression" dxfId="325" priority="5">
      <formula>MONTH(K4)&lt;&gt;Calendar2MonthOption</formula>
    </cfRule>
  </conditionalFormatting>
  <conditionalFormatting sqref="K3">
    <cfRule type="expression" dxfId="324" priority="3">
      <formula>MONTH(K3)&lt;&gt;Calendar2MonthOption</formula>
    </cfRule>
  </conditionalFormatting>
  <conditionalFormatting sqref="K2">
    <cfRule type="expression" dxfId="323" priority="2">
      <formula>MONTH(K2)&lt;&gt;Calendar2MonthOption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L177"/>
  <sheetViews>
    <sheetView showGridLines="0" zoomScale="50" zoomScaleNormal="50" workbookViewId="0">
      <selection activeCell="L4" sqref="L4"/>
    </sheetView>
  </sheetViews>
  <sheetFormatPr defaultColWidth="8.75" defaultRowHeight="16.5" x14ac:dyDescent="0.3"/>
  <cols>
    <col min="1" max="1" width="2" customWidth="1"/>
    <col min="2" max="2" width="22.625" customWidth="1"/>
    <col min="3" max="3" width="24.125" customWidth="1"/>
    <col min="4" max="4" width="22.75" customWidth="1"/>
    <col min="5" max="5" width="24.875" customWidth="1"/>
    <col min="6" max="6" width="26.625" customWidth="1"/>
    <col min="7" max="7" width="20.375" customWidth="1"/>
    <col min="8" max="8" width="20.875" customWidth="1"/>
    <col min="9" max="9" width="2.375" customWidth="1"/>
    <col min="14" max="14" width="6.75" customWidth="1"/>
  </cols>
  <sheetData>
    <row r="1" spans="1:12" ht="54" customHeight="1" x14ac:dyDescent="0.7">
      <c r="A1" s="2"/>
      <c r="B1" s="1">
        <v>2019</v>
      </c>
      <c r="C1" s="67" t="s">
        <v>3</v>
      </c>
      <c r="D1" s="67"/>
      <c r="E1" s="67"/>
      <c r="F1" s="2"/>
      <c r="G1" s="2"/>
      <c r="H1" s="2"/>
    </row>
    <row r="2" spans="1:12" ht="14.25" customHeight="1" x14ac:dyDescent="0.3">
      <c r="A2" s="3"/>
      <c r="B2" s="5" t="s">
        <v>1</v>
      </c>
      <c r="C2" s="6" t="str">
        <f t="shared" ref="C2:H2" si="0">UPPER(TEXT(C3,"dddd"))</f>
        <v>TUESDAY</v>
      </c>
      <c r="D2" s="5" t="str">
        <f t="shared" si="0"/>
        <v>WEDNESDAY</v>
      </c>
      <c r="E2" s="6" t="str">
        <f t="shared" si="0"/>
        <v>THURSDAY</v>
      </c>
      <c r="F2" s="5" t="str">
        <f t="shared" si="0"/>
        <v>FRIDAY</v>
      </c>
      <c r="G2" s="6" t="str">
        <f t="shared" si="0"/>
        <v>SATURDAY</v>
      </c>
      <c r="H2" s="5" t="str">
        <f t="shared" si="0"/>
        <v>SUNDAY</v>
      </c>
    </row>
    <row r="3" spans="1:12" ht="16.5" customHeight="1" x14ac:dyDescent="0.3">
      <c r="B3" s="4">
        <f t="array" ref="B3:H3">Days+1+DATE(Calendar1Year,Calendar1MonthOption,1)-WEEKDAY(DATE(Calendar1Year,Calendar1MonthOption,1),WeekdayOption)</f>
        <v>43465</v>
      </c>
      <c r="C3" s="4">
        <v>43466</v>
      </c>
      <c r="D3" s="4">
        <v>43467</v>
      </c>
      <c r="E3" s="4">
        <v>43468</v>
      </c>
      <c r="F3" s="4">
        <v>43469</v>
      </c>
      <c r="G3" s="11">
        <v>43470</v>
      </c>
      <c r="H3" s="11">
        <v>43471</v>
      </c>
    </row>
    <row r="4" spans="1:12" ht="42.75" x14ac:dyDescent="0.3">
      <c r="B4" s="35" t="s">
        <v>49</v>
      </c>
      <c r="C4" s="10" t="s">
        <v>4</v>
      </c>
      <c r="D4" s="23" t="s">
        <v>30</v>
      </c>
      <c r="E4" s="4"/>
      <c r="F4" s="23" t="s">
        <v>45</v>
      </c>
      <c r="G4" s="13"/>
      <c r="H4" s="14"/>
      <c r="K4" s="18"/>
      <c r="L4" t="s">
        <v>34</v>
      </c>
    </row>
    <row r="5" spans="1:12" ht="28.5" x14ac:dyDescent="0.3">
      <c r="B5" s="7"/>
      <c r="C5" s="10"/>
      <c r="D5" s="23"/>
      <c r="E5" s="7"/>
      <c r="F5" s="22" t="s">
        <v>43</v>
      </c>
      <c r="G5" s="13"/>
      <c r="H5" s="14"/>
      <c r="K5" s="19"/>
      <c r="L5" t="s">
        <v>35</v>
      </c>
    </row>
    <row r="6" spans="1:12" ht="16.5" customHeight="1" x14ac:dyDescent="0.3">
      <c r="B6" s="4">
        <f t="array" ref="B6:H6">Days+8+DATE(Calendar1Year,Calendar1MonthOption,1)-WEEKDAY(DATE(Calendar1Year,Calendar1MonthOption,1),WeekdayOption)</f>
        <v>43472</v>
      </c>
      <c r="C6" s="4">
        <v>43473</v>
      </c>
      <c r="D6" s="4">
        <v>43474</v>
      </c>
      <c r="E6" s="4">
        <v>43475</v>
      </c>
      <c r="F6" s="4">
        <v>43476</v>
      </c>
      <c r="G6" s="11">
        <v>43477</v>
      </c>
      <c r="H6" s="12">
        <v>43478</v>
      </c>
    </row>
    <row r="7" spans="1:12" ht="57" customHeight="1" x14ac:dyDescent="0.3">
      <c r="B7" s="32" t="s">
        <v>47</v>
      </c>
      <c r="C7" s="7"/>
      <c r="D7" s="7"/>
      <c r="E7" s="23" t="s">
        <v>31</v>
      </c>
      <c r="F7" s="26" t="s">
        <v>32</v>
      </c>
      <c r="G7" s="13"/>
      <c r="H7" s="15"/>
      <c r="K7" s="27"/>
      <c r="L7" t="s">
        <v>36</v>
      </c>
    </row>
    <row r="8" spans="1:12" ht="16.5" customHeight="1" x14ac:dyDescent="0.3">
      <c r="B8" s="4">
        <f t="array" ref="B8:H8">Days+15+DATE(Calendar1Year,Calendar1MonthOption,1)-WEEKDAY(DATE(Calendar1Year,Calendar1MonthOption,1),WeekdayOption)</f>
        <v>43479</v>
      </c>
      <c r="C8" s="4">
        <v>43480</v>
      </c>
      <c r="D8" s="4">
        <v>43481</v>
      </c>
      <c r="E8" s="4">
        <v>43482</v>
      </c>
      <c r="F8" s="4">
        <v>43483</v>
      </c>
      <c r="G8" s="11">
        <v>43484</v>
      </c>
      <c r="H8" s="12">
        <v>43485</v>
      </c>
    </row>
    <row r="9" spans="1:12" ht="69" customHeight="1" x14ac:dyDescent="0.3">
      <c r="B9" s="7"/>
      <c r="C9" s="7"/>
      <c r="D9" s="26" t="s">
        <v>46</v>
      </c>
      <c r="E9" s="7"/>
      <c r="F9" s="7"/>
      <c r="G9" s="13"/>
      <c r="H9" s="14"/>
      <c r="K9" s="20"/>
      <c r="L9" t="s">
        <v>42</v>
      </c>
    </row>
    <row r="10" spans="1:12" ht="16.5" customHeight="1" x14ac:dyDescent="0.3">
      <c r="B10" s="4">
        <f t="array" ref="B10:H10">Days+22+DATE(Calendar1Year,Calendar1MonthOption,1)-WEEKDAY(DATE(Calendar1Year,Calendar1MonthOption,1),WeekdayOption)</f>
        <v>43486</v>
      </c>
      <c r="C10" s="4">
        <v>43487</v>
      </c>
      <c r="D10" s="4">
        <v>43488</v>
      </c>
      <c r="E10" s="4">
        <v>43489</v>
      </c>
      <c r="F10" s="4">
        <v>43490</v>
      </c>
      <c r="G10" s="11">
        <v>43491</v>
      </c>
      <c r="H10" s="12">
        <v>43492</v>
      </c>
    </row>
    <row r="11" spans="1:12" ht="28.5" x14ac:dyDescent="0.3">
      <c r="B11" s="10" t="s">
        <v>5</v>
      </c>
      <c r="C11" s="7"/>
      <c r="D11" s="7"/>
      <c r="E11" s="4"/>
      <c r="F11" s="22" t="s">
        <v>39</v>
      </c>
      <c r="G11" s="68" t="s">
        <v>73</v>
      </c>
      <c r="H11" s="69"/>
      <c r="K11" s="30"/>
      <c r="L11" t="s">
        <v>38</v>
      </c>
    </row>
    <row r="12" spans="1:12" ht="42.75" x14ac:dyDescent="0.3">
      <c r="B12" s="10"/>
      <c r="C12" s="7"/>
      <c r="D12" s="7"/>
      <c r="E12" s="7"/>
      <c r="F12" s="26" t="s">
        <v>40</v>
      </c>
      <c r="G12" s="70"/>
      <c r="H12" s="71"/>
      <c r="K12" s="10"/>
      <c r="L12" t="s">
        <v>37</v>
      </c>
    </row>
    <row r="13" spans="1:12" ht="16.5" customHeight="1" x14ac:dyDescent="0.3">
      <c r="B13" s="4">
        <f t="array" ref="B13:H13">Days+29+DATE(Calendar1Year,Calendar1MonthOption,1)-WEEKDAY(DATE(Calendar1Year,Calendar1MonthOption,1),WeekdayOption)</f>
        <v>43493</v>
      </c>
      <c r="C13" s="4">
        <v>43494</v>
      </c>
      <c r="D13" s="4">
        <v>43495</v>
      </c>
      <c r="E13" s="4">
        <v>43496</v>
      </c>
      <c r="F13" s="4">
        <v>43497</v>
      </c>
      <c r="G13" s="11">
        <v>43498</v>
      </c>
      <c r="H13" s="12">
        <v>43499</v>
      </c>
    </row>
    <row r="14" spans="1:12" ht="71.25" x14ac:dyDescent="0.3">
      <c r="B14" s="24" t="s">
        <v>48</v>
      </c>
      <c r="C14" s="21"/>
      <c r="D14" s="26" t="s">
        <v>44</v>
      </c>
      <c r="E14" s="25" t="s">
        <v>17</v>
      </c>
      <c r="F14" s="23" t="s">
        <v>45</v>
      </c>
      <c r="G14" s="74"/>
      <c r="H14" s="29"/>
      <c r="K14" s="28"/>
      <c r="L14" t="s">
        <v>41</v>
      </c>
    </row>
    <row r="15" spans="1:12" ht="42.75" x14ac:dyDescent="0.3">
      <c r="B15" s="24"/>
      <c r="C15" s="21"/>
      <c r="D15" s="26"/>
      <c r="E15" s="23" t="s">
        <v>50</v>
      </c>
      <c r="F15" s="22" t="s">
        <v>51</v>
      </c>
      <c r="G15" s="75"/>
      <c r="H15" s="29"/>
    </row>
    <row r="16" spans="1:12" x14ac:dyDescent="0.3">
      <c r="B16" s="24"/>
      <c r="C16" s="24"/>
      <c r="D16" s="26"/>
      <c r="E16" s="33"/>
      <c r="F16" s="34" t="s">
        <v>74</v>
      </c>
      <c r="G16" s="76"/>
      <c r="H16" s="14"/>
    </row>
    <row r="17" spans="1:8" ht="16.5" customHeight="1" x14ac:dyDescent="0.3">
      <c r="B17" s="11">
        <f t="array" ref="B17:C17">Days+36+DATE(Calendar1Year,Calendar1MonthOption,1)-WEEKDAY(DATE(Calendar1Year,Calendar1MonthOption,1),WeekdayOption)</f>
        <v>43500</v>
      </c>
      <c r="C17" s="11">
        <v>43501</v>
      </c>
      <c r="D17" s="72" t="s">
        <v>0</v>
      </c>
      <c r="E17" s="72"/>
      <c r="F17" s="72"/>
      <c r="G17" s="72"/>
      <c r="H17" s="72"/>
    </row>
    <row r="18" spans="1:8" ht="42.75" x14ac:dyDescent="0.3">
      <c r="B18" s="22" t="s">
        <v>33</v>
      </c>
      <c r="C18" s="4"/>
      <c r="D18" s="31"/>
      <c r="E18" s="31"/>
      <c r="F18" s="31"/>
      <c r="G18" s="31"/>
      <c r="H18" s="31"/>
    </row>
    <row r="19" spans="1:8" x14ac:dyDescent="0.3">
      <c r="D19" s="73"/>
      <c r="E19" s="73"/>
      <c r="F19" s="73"/>
      <c r="G19" s="73"/>
      <c r="H19" s="73"/>
    </row>
    <row r="20" spans="1:8" ht="54" customHeight="1" x14ac:dyDescent="0.3">
      <c r="A20" s="2"/>
    </row>
    <row r="21" spans="1:8" ht="14.25" customHeight="1" x14ac:dyDescent="0.3">
      <c r="A21" s="3"/>
    </row>
    <row r="22" spans="1:8" ht="16.5" customHeight="1" x14ac:dyDescent="0.3"/>
    <row r="24" spans="1:8" ht="83.1" customHeight="1" x14ac:dyDescent="0.3"/>
    <row r="25" spans="1:8" ht="83.1" customHeight="1" x14ac:dyDescent="0.3"/>
    <row r="26" spans="1:8" ht="16.5" customHeight="1" x14ac:dyDescent="0.3"/>
    <row r="27" spans="1:8" ht="88.5" customHeight="1" x14ac:dyDescent="0.3"/>
    <row r="28" spans="1:8" ht="16.5" customHeight="1" x14ac:dyDescent="0.3"/>
    <row r="29" spans="1:8" ht="56.25" customHeight="1" x14ac:dyDescent="0.3"/>
    <row r="30" spans="1:8" ht="16.5" customHeight="1" x14ac:dyDescent="0.3"/>
    <row r="31" spans="1:8" ht="41.45" customHeight="1" x14ac:dyDescent="0.3"/>
    <row r="32" spans="1:8" ht="56.25" customHeight="1" x14ac:dyDescent="0.3"/>
    <row r="33" ht="16.5" customHeight="1" x14ac:dyDescent="0.3"/>
    <row r="34" ht="100.5" customHeight="1" x14ac:dyDescent="0.3"/>
    <row r="35" ht="45.95" customHeight="1" x14ac:dyDescent="0.3"/>
    <row r="36" ht="16.5" customHeight="1" x14ac:dyDescent="0.3"/>
    <row r="37" ht="63.75" customHeight="1" x14ac:dyDescent="0.3"/>
    <row r="38" ht="54" customHeight="1" x14ac:dyDescent="0.3"/>
    <row r="39" ht="14.25" customHeight="1" x14ac:dyDescent="0.3"/>
    <row r="40" ht="16.5" customHeight="1" x14ac:dyDescent="0.3"/>
    <row r="41" ht="56.25" customHeight="1" x14ac:dyDescent="0.3"/>
    <row r="42" ht="16.5" customHeight="1" x14ac:dyDescent="0.3"/>
    <row r="43" ht="56.25" customHeight="1" x14ac:dyDescent="0.3"/>
    <row r="44" ht="16.5" customHeight="1" x14ac:dyDescent="0.3"/>
    <row r="45" ht="56.25" customHeight="1" x14ac:dyDescent="0.3"/>
    <row r="46" ht="16.5" customHeight="1" x14ac:dyDescent="0.3"/>
    <row r="47" ht="56.25" customHeight="1" x14ac:dyDescent="0.3"/>
    <row r="48" ht="16.5" customHeight="1" x14ac:dyDescent="0.3"/>
    <row r="49" spans="1:1" ht="57" customHeight="1" x14ac:dyDescent="0.3"/>
    <row r="50" spans="1:1" ht="16.5" customHeight="1" x14ac:dyDescent="0.3"/>
    <row r="51" spans="1:1" ht="63.75" customHeight="1" x14ac:dyDescent="0.3"/>
    <row r="52" spans="1:1" ht="54" customHeight="1" x14ac:dyDescent="0.3">
      <c r="A52" s="2"/>
    </row>
    <row r="53" spans="1:1" ht="14.25" customHeight="1" x14ac:dyDescent="0.3">
      <c r="A53" s="3"/>
    </row>
    <row r="54" spans="1:1" ht="16.5" customHeight="1" x14ac:dyDescent="0.3"/>
    <row r="55" spans="1:1" ht="56.25" customHeight="1" x14ac:dyDescent="0.3"/>
    <row r="56" spans="1:1" ht="16.5" customHeight="1" x14ac:dyDescent="0.3"/>
    <row r="57" spans="1:1" ht="56.25" customHeight="1" x14ac:dyDescent="0.3"/>
    <row r="58" spans="1:1" ht="16.5" customHeight="1" x14ac:dyDescent="0.3"/>
    <row r="59" spans="1:1" ht="56.25" customHeight="1" x14ac:dyDescent="0.3"/>
    <row r="60" spans="1:1" ht="16.5" customHeight="1" x14ac:dyDescent="0.3"/>
    <row r="61" spans="1:1" ht="56.25" customHeight="1" x14ac:dyDescent="0.3"/>
    <row r="62" spans="1:1" ht="16.5" customHeight="1" x14ac:dyDescent="0.3"/>
    <row r="63" spans="1:1" ht="57" customHeight="1" x14ac:dyDescent="0.3"/>
    <row r="64" spans="1:1" ht="16.5" customHeight="1" x14ac:dyDescent="0.3"/>
    <row r="65" spans="1:1" ht="63.75" customHeight="1" x14ac:dyDescent="0.3"/>
    <row r="66" spans="1:1" ht="54" customHeight="1" x14ac:dyDescent="0.3">
      <c r="A66" s="2"/>
    </row>
    <row r="67" spans="1:1" ht="14.25" customHeight="1" x14ac:dyDescent="0.3">
      <c r="A67" s="3"/>
    </row>
    <row r="68" spans="1:1" ht="16.5" customHeight="1" x14ac:dyDescent="0.3"/>
    <row r="69" spans="1:1" ht="56.25" customHeight="1" x14ac:dyDescent="0.3"/>
    <row r="70" spans="1:1" ht="16.5" customHeight="1" x14ac:dyDescent="0.3"/>
    <row r="71" spans="1:1" ht="56.25" customHeight="1" x14ac:dyDescent="0.3"/>
    <row r="72" spans="1:1" ht="16.5" customHeight="1" x14ac:dyDescent="0.3"/>
    <row r="73" spans="1:1" ht="56.25" customHeight="1" x14ac:dyDescent="0.3"/>
    <row r="74" spans="1:1" ht="16.5" customHeight="1" x14ac:dyDescent="0.3"/>
    <row r="75" spans="1:1" ht="56.25" customHeight="1" x14ac:dyDescent="0.3"/>
    <row r="76" spans="1:1" ht="16.5" customHeight="1" x14ac:dyDescent="0.3"/>
    <row r="77" spans="1:1" ht="57" customHeight="1" x14ac:dyDescent="0.3"/>
    <row r="78" spans="1:1" ht="16.5" customHeight="1" x14ac:dyDescent="0.3"/>
    <row r="79" spans="1:1" ht="63.75" customHeight="1" x14ac:dyDescent="0.3"/>
    <row r="80" spans="1:1" ht="54" customHeight="1" x14ac:dyDescent="0.3">
      <c r="A80" s="2"/>
    </row>
    <row r="81" spans="1:1" ht="14.25" customHeight="1" x14ac:dyDescent="0.3">
      <c r="A81" s="3"/>
    </row>
    <row r="82" spans="1:1" ht="16.5" customHeight="1" x14ac:dyDescent="0.3"/>
    <row r="83" spans="1:1" ht="56.25" customHeight="1" x14ac:dyDescent="0.3"/>
    <row r="84" spans="1:1" ht="16.5" customHeight="1" x14ac:dyDescent="0.3"/>
    <row r="85" spans="1:1" ht="56.25" customHeight="1" x14ac:dyDescent="0.3"/>
    <row r="86" spans="1:1" ht="16.5" customHeight="1" x14ac:dyDescent="0.3"/>
    <row r="87" spans="1:1" ht="77.45" customHeight="1" x14ac:dyDescent="0.3"/>
    <row r="88" spans="1:1" ht="16.5" customHeight="1" x14ac:dyDescent="0.3"/>
    <row r="89" spans="1:1" ht="56.25" customHeight="1" x14ac:dyDescent="0.3"/>
    <row r="90" spans="1:1" ht="16.5" customHeight="1" x14ac:dyDescent="0.3"/>
    <row r="91" spans="1:1" ht="57" customHeight="1" x14ac:dyDescent="0.3"/>
    <row r="92" spans="1:1" ht="16.5" customHeight="1" x14ac:dyDescent="0.3"/>
    <row r="93" spans="1:1" ht="63.75" customHeight="1" x14ac:dyDescent="0.3"/>
    <row r="94" spans="1:1" ht="54" customHeight="1" x14ac:dyDescent="0.3">
      <c r="A94" s="2"/>
    </row>
    <row r="95" spans="1:1" ht="14.25" customHeight="1" x14ac:dyDescent="0.3">
      <c r="A95" s="3"/>
    </row>
    <row r="96" spans="1:1" ht="16.5" customHeight="1" x14ac:dyDescent="0.3"/>
    <row r="97" spans="1:1" ht="56.25" customHeight="1" x14ac:dyDescent="0.3"/>
    <row r="98" spans="1:1" ht="16.5" customHeight="1" x14ac:dyDescent="0.3"/>
    <row r="99" spans="1:1" ht="56.25" customHeight="1" x14ac:dyDescent="0.3"/>
    <row r="100" spans="1:1" ht="16.5" customHeight="1" x14ac:dyDescent="0.3"/>
    <row r="101" spans="1:1" ht="56.25" customHeight="1" x14ac:dyDescent="0.3"/>
    <row r="102" spans="1:1" ht="16.5" customHeight="1" x14ac:dyDescent="0.3"/>
    <row r="103" spans="1:1" ht="56.25" customHeight="1" x14ac:dyDescent="0.3"/>
    <row r="104" spans="1:1" ht="16.5" customHeight="1" x14ac:dyDescent="0.3"/>
    <row r="105" spans="1:1" ht="57" customHeight="1" x14ac:dyDescent="0.3"/>
    <row r="106" spans="1:1" ht="16.5" customHeight="1" x14ac:dyDescent="0.3"/>
    <row r="107" spans="1:1" ht="63.75" customHeight="1" x14ac:dyDescent="0.3"/>
    <row r="108" spans="1:1" ht="54" customHeight="1" x14ac:dyDescent="0.3">
      <c r="A108" s="2"/>
    </row>
    <row r="109" spans="1:1" ht="14.25" customHeight="1" x14ac:dyDescent="0.3">
      <c r="A109" s="3"/>
    </row>
    <row r="110" spans="1:1" ht="16.5" customHeight="1" x14ac:dyDescent="0.3"/>
    <row r="111" spans="1:1" ht="56.25" customHeight="1" x14ac:dyDescent="0.3"/>
    <row r="112" spans="1:1" ht="16.5" customHeight="1" x14ac:dyDescent="0.3"/>
    <row r="113" spans="1:1" ht="56.25" customHeight="1" x14ac:dyDescent="0.3"/>
    <row r="114" spans="1:1" ht="16.5" customHeight="1" x14ac:dyDescent="0.3"/>
    <row r="115" spans="1:1" ht="56.25" customHeight="1" x14ac:dyDescent="0.3"/>
    <row r="116" spans="1:1" ht="16.5" customHeight="1" x14ac:dyDescent="0.3"/>
    <row r="117" spans="1:1" ht="56.25" customHeight="1" x14ac:dyDescent="0.3"/>
    <row r="118" spans="1:1" ht="16.5" customHeight="1" x14ac:dyDescent="0.3"/>
    <row r="119" spans="1:1" ht="57" customHeight="1" x14ac:dyDescent="0.3"/>
    <row r="120" spans="1:1" ht="16.5" customHeight="1" x14ac:dyDescent="0.3"/>
    <row r="121" spans="1:1" ht="63.75" customHeight="1" x14ac:dyDescent="0.3"/>
    <row r="122" spans="1:1" ht="54" customHeight="1" x14ac:dyDescent="0.3">
      <c r="A122" s="2"/>
    </row>
    <row r="123" spans="1:1" ht="14.25" customHeight="1" x14ac:dyDescent="0.3">
      <c r="A123" s="3"/>
    </row>
    <row r="124" spans="1:1" ht="16.5" customHeight="1" x14ac:dyDescent="0.3"/>
    <row r="125" spans="1:1" ht="56.25" customHeight="1" x14ac:dyDescent="0.3"/>
    <row r="126" spans="1:1" ht="16.5" customHeight="1" x14ac:dyDescent="0.3"/>
    <row r="127" spans="1:1" ht="56.25" customHeight="1" x14ac:dyDescent="0.3"/>
    <row r="128" spans="1:1" ht="16.5" customHeight="1" x14ac:dyDescent="0.3"/>
    <row r="129" spans="1:1" ht="56.25" customHeight="1" x14ac:dyDescent="0.3"/>
    <row r="130" spans="1:1" ht="16.5" customHeight="1" x14ac:dyDescent="0.3"/>
    <row r="131" spans="1:1" ht="56.25" customHeight="1" x14ac:dyDescent="0.3"/>
    <row r="132" spans="1:1" ht="16.5" customHeight="1" x14ac:dyDescent="0.3"/>
    <row r="133" spans="1:1" ht="57" customHeight="1" x14ac:dyDescent="0.3"/>
    <row r="134" spans="1:1" ht="16.5" customHeight="1" x14ac:dyDescent="0.3"/>
    <row r="135" spans="1:1" ht="63.75" customHeight="1" x14ac:dyDescent="0.3"/>
    <row r="136" spans="1:1" ht="54" customHeight="1" x14ac:dyDescent="0.3">
      <c r="A136" s="2"/>
    </row>
    <row r="137" spans="1:1" ht="14.25" customHeight="1" x14ac:dyDescent="0.3">
      <c r="A137" s="3"/>
    </row>
    <row r="138" spans="1:1" ht="16.5" customHeight="1" x14ac:dyDescent="0.3"/>
    <row r="139" spans="1:1" ht="56.25" customHeight="1" x14ac:dyDescent="0.3"/>
    <row r="140" spans="1:1" ht="16.5" customHeight="1" x14ac:dyDescent="0.3"/>
    <row r="141" spans="1:1" ht="56.25" customHeight="1" x14ac:dyDescent="0.3"/>
    <row r="142" spans="1:1" ht="16.5" customHeight="1" x14ac:dyDescent="0.3"/>
    <row r="143" spans="1:1" ht="56.25" customHeight="1" x14ac:dyDescent="0.3"/>
    <row r="144" spans="1:1" ht="16.5" customHeight="1" x14ac:dyDescent="0.3"/>
    <row r="145" ht="56.25" customHeight="1" x14ac:dyDescent="0.3"/>
    <row r="146" ht="16.5" customHeight="1" x14ac:dyDescent="0.3"/>
    <row r="147" ht="57" customHeight="1" x14ac:dyDescent="0.3"/>
    <row r="148" ht="16.5" customHeight="1" x14ac:dyDescent="0.3"/>
    <row r="149" ht="63.75" customHeight="1" x14ac:dyDescent="0.3"/>
    <row r="150" ht="54" customHeight="1" x14ac:dyDescent="0.3"/>
    <row r="151" ht="14.25" customHeight="1" x14ac:dyDescent="0.3"/>
    <row r="152" ht="16.5" customHeight="1" x14ac:dyDescent="0.3"/>
    <row r="153" ht="56.25" customHeight="1" x14ac:dyDescent="0.3"/>
    <row r="154" ht="16.5" customHeight="1" x14ac:dyDescent="0.3"/>
    <row r="155" ht="56.25" customHeight="1" x14ac:dyDescent="0.3"/>
    <row r="156" ht="16.5" customHeight="1" x14ac:dyDescent="0.3"/>
    <row r="157" ht="56.25" customHeight="1" x14ac:dyDescent="0.3"/>
    <row r="158" ht="16.5" customHeight="1" x14ac:dyDescent="0.3"/>
    <row r="159" ht="56.25" customHeight="1" x14ac:dyDescent="0.3"/>
    <row r="160" ht="16.5" customHeight="1" x14ac:dyDescent="0.3"/>
    <row r="161" ht="57" customHeight="1" x14ac:dyDescent="0.3"/>
    <row r="162" ht="16.5" customHeight="1" x14ac:dyDescent="0.3"/>
    <row r="163" ht="63.75" customHeight="1" x14ac:dyDescent="0.3"/>
    <row r="164" ht="54" customHeight="1" x14ac:dyDescent="0.3"/>
    <row r="165" ht="14.25" customHeight="1" x14ac:dyDescent="0.3"/>
    <row r="166" ht="16.5" customHeight="1" x14ac:dyDescent="0.3"/>
    <row r="167" ht="56.25" customHeight="1" x14ac:dyDescent="0.3"/>
    <row r="168" ht="16.5" customHeight="1" x14ac:dyDescent="0.3"/>
    <row r="169" ht="56.25" customHeight="1" x14ac:dyDescent="0.3"/>
    <row r="170" ht="16.5" customHeight="1" x14ac:dyDescent="0.3"/>
    <row r="171" ht="56.25" customHeight="1" x14ac:dyDescent="0.3"/>
    <row r="172" ht="16.5" customHeight="1" x14ac:dyDescent="0.3"/>
    <row r="173" ht="56.25" customHeight="1" x14ac:dyDescent="0.3"/>
    <row r="174" ht="16.5" customHeight="1" x14ac:dyDescent="0.3"/>
    <row r="175" ht="57" customHeight="1" x14ac:dyDescent="0.3"/>
    <row r="176" ht="16.5" customHeight="1" x14ac:dyDescent="0.3"/>
    <row r="177" ht="63.75" customHeight="1" x14ac:dyDescent="0.3"/>
  </sheetData>
  <mergeCells count="5">
    <mergeCell ref="C1:E1"/>
    <mergeCell ref="G11:H12"/>
    <mergeCell ref="D17:H17"/>
    <mergeCell ref="D19:H19"/>
    <mergeCell ref="G14:G16"/>
  </mergeCells>
  <phoneticPr fontId="2" type="noConversion"/>
  <conditionalFormatting sqref="B6:H6 B8:H8 B10:H10 B13:H13 C4:F4 E11:F11 D9 B11 C18 G14:H14 H15 B17:C17 B3:H3">
    <cfRule type="expression" dxfId="322" priority="80">
      <formula>MONTH(B3)&lt;&gt;Calendar1MonthOption</formula>
    </cfRule>
  </conditionalFormatting>
  <conditionalFormatting sqref="C4">
    <cfRule type="expression" dxfId="321" priority="42">
      <formula>MONTH(C4)&lt;&gt;Calendar1MonthOption</formula>
    </cfRule>
  </conditionalFormatting>
  <conditionalFormatting sqref="B11">
    <cfRule type="expression" dxfId="320" priority="41">
      <formula>MONTH(B11)&lt;&gt;Calendar1MonthOption</formula>
    </cfRule>
  </conditionalFormatting>
  <conditionalFormatting sqref="K12">
    <cfRule type="expression" dxfId="319" priority="30">
      <formula>MONTH(K12)&lt;&gt;Calendar1MonthOption</formula>
    </cfRule>
  </conditionalFormatting>
  <conditionalFormatting sqref="F12">
    <cfRule type="expression" dxfId="318" priority="29">
      <formula>MONTH(F12)&lt;&gt;Calendar1MonthOption</formula>
    </cfRule>
  </conditionalFormatting>
  <conditionalFormatting sqref="B12">
    <cfRule type="expression" dxfId="317" priority="28">
      <formula>MONTH(B12)&lt;&gt;Calendar1MonthOption</formula>
    </cfRule>
  </conditionalFormatting>
  <conditionalFormatting sqref="B12">
    <cfRule type="expression" dxfId="316" priority="27">
      <formula>MONTH(B12)&lt;&gt;Calendar1MonthOption</formula>
    </cfRule>
  </conditionalFormatting>
  <conditionalFormatting sqref="F5">
    <cfRule type="expression" dxfId="315" priority="24">
      <formula>MONTH(F5)&lt;&gt;Calendar1MonthOption</formula>
    </cfRule>
  </conditionalFormatting>
  <conditionalFormatting sqref="D5">
    <cfRule type="expression" dxfId="314" priority="23">
      <formula>MONTH(D5)&lt;&gt;Calendar1MonthOption</formula>
    </cfRule>
  </conditionalFormatting>
  <conditionalFormatting sqref="C5">
    <cfRule type="expression" dxfId="313" priority="22">
      <formula>MONTH(C5)&lt;&gt;Calendar1MonthOption</formula>
    </cfRule>
  </conditionalFormatting>
  <conditionalFormatting sqref="C5">
    <cfRule type="expression" dxfId="312" priority="21">
      <formula>MONTH(C5)&lt;&gt;Calendar1MonthOption</formula>
    </cfRule>
  </conditionalFormatting>
  <conditionalFormatting sqref="E16">
    <cfRule type="expression" dxfId="311" priority="1">
      <formula>MONTH(E16)&lt;&gt;Calendar1MonthOption</formula>
    </cfRule>
  </conditionalFormatting>
  <conditionalFormatting sqref="F16 B14:F15">
    <cfRule type="expression" dxfId="310" priority="10">
      <formula>MONTH(B14)&lt;&gt;Calendar2MonthOption</formula>
    </cfRule>
  </conditionalFormatting>
  <conditionalFormatting sqref="E14:E15">
    <cfRule type="expression" dxfId="309" priority="9">
      <formula>MONTH(E14)&lt;&gt;Calendar1MonthOption</formula>
    </cfRule>
  </conditionalFormatting>
  <conditionalFormatting sqref="F15">
    <cfRule type="expression" dxfId="308" priority="7">
      <formula>MONTH(F15)&lt;&gt;Calendar1MonthOption</formula>
    </cfRule>
  </conditionalFormatting>
  <conditionalFormatting sqref="F14:F15">
    <cfRule type="expression" dxfId="307" priority="8">
      <formula>MONTH(F14)&lt;&gt;Calendar1MonthOption</formula>
    </cfRule>
  </conditionalFormatting>
  <conditionalFormatting sqref="E15">
    <cfRule type="expression" dxfId="306" priority="6">
      <formula>MONTH(E15)&lt;&gt;Calendar1MonthOption</formula>
    </cfRule>
  </conditionalFormatting>
  <conditionalFormatting sqref="B16:C16">
    <cfRule type="expression" dxfId="305" priority="5">
      <formula>MONTH(B16)&lt;&gt;Calendar2MonthOption</formula>
    </cfRule>
  </conditionalFormatting>
  <conditionalFormatting sqref="D16">
    <cfRule type="expression" dxfId="304" priority="4">
      <formula>MONTH(D16)&lt;&gt;Calendar2MonthOption</formula>
    </cfRule>
  </conditionalFormatting>
  <conditionalFormatting sqref="E16">
    <cfRule type="expression" dxfId="303" priority="3">
      <formula>MONTH(E16)&lt;&gt;Calendar2MonthOption</formula>
    </cfRule>
  </conditionalFormatting>
  <conditionalFormatting sqref="E16">
    <cfRule type="expression" dxfId="302" priority="2">
      <formula>MONTH(E16)&lt;&gt;Calendar1MonthOption</formula>
    </cfRule>
  </conditionalFormatting>
  <dataValidations xWindow="261" yWindow="449" count="9">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xr:uid="{00000000-0002-0000-0000-000004000000}"/>
    <dataValidation allowBlank="1" showInputMessage="1" prompt="Date" sqref="B3:B4" xr:uid="{00000000-0002-0000-0000-000005000000}"/>
    <dataValidation allowBlank="1" showInputMessage="1" prompt="Enter daily notes here" sqref="B5" xr:uid="{00000000-0002-0000-0000-000006000000}"/>
    <dataValidation allowBlank="1" showInputMessage="1" prompt="Enter monthly Notes in cell below" sqref="D17:H18" xr:uid="{00000000-0002-0000-0000-00000C000000}"/>
    <dataValidation allowBlank="1" showInputMessage="1" prompt="Enter monthly Notes in this cell" sqref="D19:H19" xr:uid="{00000000-0002-0000-0000-00000D000000}"/>
  </dataValidations>
  <printOptions horizontalCentered="1" verticalCentered="1"/>
  <pageMargins left="0.25" right="0.25" top="0.45" bottom="0.45" header="0.5" footer="0.5"/>
  <pageSetup fitToHeight="0" orientation="landscape" r:id="rId1"/>
  <headerFooter alignWithMargins="0"/>
  <rowBreaks count="11" manualBreakCount="11">
    <brk id="19" min="1" max="8" man="1"/>
    <brk id="37" min="1" max="8" man="1"/>
    <brk id="51" min="1" max="8" man="1"/>
    <brk id="65" min="1" max="8" man="1"/>
    <brk id="79" min="1" max="8" man="1"/>
    <brk id="93" min="1" max="8" man="1"/>
    <brk id="107" min="1" max="8" man="1"/>
    <brk id="121" min="1" max="8" man="1"/>
    <brk id="135" min="1" max="8" man="1"/>
    <brk id="149" min="1" max="8" man="1"/>
    <brk id="163" min="1"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C0EE5-0ED4-47C8-823D-DF2FADF80338}">
  <dimension ref="A1:J19"/>
  <sheetViews>
    <sheetView zoomScale="50" zoomScaleNormal="50" workbookViewId="0">
      <selection activeCell="E5" sqref="E5"/>
    </sheetView>
  </sheetViews>
  <sheetFormatPr defaultRowHeight="16.5" x14ac:dyDescent="0.3"/>
  <cols>
    <col min="1" max="1" width="19.375" customWidth="1"/>
    <col min="2" max="2" width="20.75" customWidth="1"/>
    <col min="3" max="3" width="20.625" customWidth="1"/>
    <col min="4" max="4" width="23.625" customWidth="1"/>
    <col min="5" max="5" width="26.875" customWidth="1"/>
    <col min="6" max="6" width="16.75" customWidth="1"/>
    <col min="7" max="7" width="17.375" customWidth="1"/>
  </cols>
  <sheetData>
    <row r="1" spans="1:10" ht="46.5" x14ac:dyDescent="0.7">
      <c r="A1" s="1">
        <f>YEAR(DATE(Calendar1Year,Calendar1MonthOption+1,1))</f>
        <v>2019</v>
      </c>
      <c r="B1" s="67" t="str">
        <f>TEXT(DATE(Calendar1Year,Calendar1MonthOption+1,1),"mmmm")</f>
        <v>February</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4">
        <f t="array" ref="A3:G3">Days+1+DATE(Calendar2Year,Calendar2MonthOption,1)-WEEKDAY(DATE(Calendar2Year,Calendar2MonthOption,1),WeekdayOption)</f>
        <v>43493</v>
      </c>
      <c r="B3" s="4">
        <v>43494</v>
      </c>
      <c r="C3" s="4">
        <v>43495</v>
      </c>
      <c r="D3" s="4">
        <v>43496</v>
      </c>
      <c r="E3" s="4">
        <v>43497</v>
      </c>
      <c r="F3" s="11">
        <v>43498</v>
      </c>
      <c r="G3" s="12">
        <v>43499</v>
      </c>
    </row>
    <row r="4" spans="1:10" ht="87" customHeight="1" x14ac:dyDescent="0.3">
      <c r="A4" s="24" t="s">
        <v>48</v>
      </c>
      <c r="B4" s="21"/>
      <c r="C4" s="26" t="s">
        <v>44</v>
      </c>
      <c r="D4" s="25" t="s">
        <v>17</v>
      </c>
      <c r="E4" s="23" t="s">
        <v>45</v>
      </c>
      <c r="F4" s="13"/>
      <c r="G4" s="14"/>
      <c r="I4" s="18"/>
      <c r="J4" t="s">
        <v>34</v>
      </c>
    </row>
    <row r="5" spans="1:10" ht="42.75" x14ac:dyDescent="0.3">
      <c r="A5" s="24"/>
      <c r="B5" s="21"/>
      <c r="C5" s="26"/>
      <c r="D5" s="23" t="s">
        <v>50</v>
      </c>
      <c r="E5" s="22" t="s">
        <v>43</v>
      </c>
      <c r="F5" s="13"/>
      <c r="G5" s="14"/>
      <c r="I5" s="19"/>
      <c r="J5" t="s">
        <v>35</v>
      </c>
    </row>
    <row r="6" spans="1:10" x14ac:dyDescent="0.3">
      <c r="A6" s="24"/>
      <c r="B6" s="24"/>
      <c r="C6" s="26"/>
      <c r="D6" s="33"/>
      <c r="E6" s="34" t="s">
        <v>74</v>
      </c>
      <c r="F6" s="13"/>
      <c r="G6" s="14"/>
    </row>
    <row r="7" spans="1:10" ht="21" x14ac:dyDescent="0.3">
      <c r="A7" s="4">
        <f t="array" ref="A7:G7">Days+8+DATE(Calendar2Year,Calendar2MonthOption,1)-WEEKDAY(DATE(Calendar2Year,Calendar2MonthOption,1),WeekdayOption)</f>
        <v>43500</v>
      </c>
      <c r="B7" s="4">
        <v>43501</v>
      </c>
      <c r="C7" s="4">
        <v>43502</v>
      </c>
      <c r="D7" s="4">
        <v>43503</v>
      </c>
      <c r="E7" s="4">
        <v>43504</v>
      </c>
      <c r="F7" s="11">
        <v>43505</v>
      </c>
      <c r="G7" s="12">
        <v>43506</v>
      </c>
      <c r="I7" s="27"/>
      <c r="J7" t="s">
        <v>36</v>
      </c>
    </row>
    <row r="8" spans="1:10" ht="95.45" customHeight="1" x14ac:dyDescent="0.3">
      <c r="A8" s="22" t="s">
        <v>33</v>
      </c>
      <c r="B8" s="32" t="s">
        <v>47</v>
      </c>
      <c r="D8" s="23" t="s">
        <v>31</v>
      </c>
      <c r="E8" s="26" t="s">
        <v>32</v>
      </c>
      <c r="F8" s="17" t="s">
        <v>15</v>
      </c>
      <c r="G8" s="17" t="s">
        <v>14</v>
      </c>
    </row>
    <row r="9" spans="1:10" ht="21" x14ac:dyDescent="0.3">
      <c r="A9" s="4">
        <f t="array" ref="A9:G9">Days+15+DATE(Calendar2Year,Calendar2MonthOption,1)-WEEKDAY(DATE(Calendar2Year,Calendar2MonthOption,1),WeekdayOption)</f>
        <v>43507</v>
      </c>
      <c r="B9" s="4">
        <v>43508</v>
      </c>
      <c r="C9" s="4">
        <v>43509</v>
      </c>
      <c r="D9" s="4">
        <v>43510</v>
      </c>
      <c r="E9" s="4">
        <v>43511</v>
      </c>
      <c r="F9" s="11">
        <v>43512</v>
      </c>
      <c r="G9" s="12">
        <v>43513</v>
      </c>
      <c r="I9" s="20"/>
      <c r="J9" t="s">
        <v>42</v>
      </c>
    </row>
    <row r="10" spans="1:10" ht="57.6" customHeight="1" x14ac:dyDescent="0.3">
      <c r="A10" s="7"/>
      <c r="B10" s="7"/>
      <c r="C10" s="26" t="s">
        <v>46</v>
      </c>
      <c r="D10" s="7"/>
      <c r="F10" s="13"/>
      <c r="G10" s="14"/>
    </row>
    <row r="11" spans="1:10" ht="21" x14ac:dyDescent="0.3">
      <c r="A11" s="4">
        <f t="array" ref="A11:G11">Days+22+DATE(Calendar2Year,Calendar2MonthOption,1)-WEEKDAY(DATE(Calendar2Year,Calendar2MonthOption,1),WeekdayOption)</f>
        <v>43514</v>
      </c>
      <c r="B11" s="4">
        <v>43515</v>
      </c>
      <c r="C11" s="4">
        <v>43516</v>
      </c>
      <c r="D11" s="4">
        <v>43517</v>
      </c>
      <c r="E11" s="4">
        <v>43518</v>
      </c>
      <c r="F11" s="11">
        <v>43519</v>
      </c>
      <c r="G11" s="12">
        <v>43520</v>
      </c>
      <c r="I11" s="30"/>
      <c r="J11" t="s">
        <v>38</v>
      </c>
    </row>
    <row r="12" spans="1:10" ht="28.5" x14ac:dyDescent="0.3">
      <c r="A12" s="8" t="s">
        <v>6</v>
      </c>
      <c r="B12" s="78"/>
      <c r="C12" s="78"/>
      <c r="D12" s="78"/>
      <c r="E12" s="22" t="s">
        <v>39</v>
      </c>
      <c r="F12" s="68" t="s">
        <v>73</v>
      </c>
      <c r="G12" s="69"/>
      <c r="I12" s="10"/>
      <c r="J12" t="s">
        <v>37</v>
      </c>
    </row>
    <row r="13" spans="1:10" ht="42.75" x14ac:dyDescent="0.3">
      <c r="A13" s="8"/>
      <c r="B13" s="79"/>
      <c r="C13" s="79"/>
      <c r="D13" s="79"/>
      <c r="E13" s="26" t="s">
        <v>40</v>
      </c>
      <c r="F13" s="70"/>
      <c r="G13" s="71"/>
    </row>
    <row r="14" spans="1:10" ht="21" x14ac:dyDescent="0.3">
      <c r="A14" s="4">
        <f t="array" ref="A14:G14">Days+29+DATE(Calendar2Year,Calendar2MonthOption,1)-WEEKDAY(DATE(Calendar2Year,Calendar2MonthOption,1),WeekdayOption)</f>
        <v>43521</v>
      </c>
      <c r="B14" s="4">
        <v>43522</v>
      </c>
      <c r="C14" s="4">
        <v>43523</v>
      </c>
      <c r="D14" s="4">
        <v>43524</v>
      </c>
      <c r="E14" s="11">
        <v>43525</v>
      </c>
      <c r="F14" s="11">
        <v>43526</v>
      </c>
      <c r="G14" s="12">
        <v>43527</v>
      </c>
      <c r="I14" s="28"/>
      <c r="J14" t="s">
        <v>41</v>
      </c>
    </row>
    <row r="15" spans="1:10" ht="85.5" x14ac:dyDescent="0.3">
      <c r="A15" s="24" t="s">
        <v>48</v>
      </c>
      <c r="B15" s="21"/>
      <c r="C15" s="26" t="s">
        <v>44</v>
      </c>
      <c r="D15" s="25" t="s">
        <v>17</v>
      </c>
      <c r="E15" s="23" t="s">
        <v>45</v>
      </c>
      <c r="F15" s="11"/>
      <c r="G15" s="29"/>
    </row>
    <row r="16" spans="1:10" ht="28.5" x14ac:dyDescent="0.3">
      <c r="A16" s="21"/>
      <c r="B16" s="21"/>
      <c r="C16" s="21"/>
      <c r="D16" s="25"/>
      <c r="E16" s="22" t="s">
        <v>43</v>
      </c>
      <c r="F16" s="29"/>
      <c r="G16" s="29"/>
    </row>
    <row r="17" spans="1:7" ht="42.75" x14ac:dyDescent="0.3">
      <c r="A17" s="24"/>
      <c r="B17" s="21"/>
      <c r="C17" s="21"/>
      <c r="D17" s="23" t="s">
        <v>53</v>
      </c>
      <c r="E17" s="34" t="s">
        <v>74</v>
      </c>
      <c r="F17" s="29"/>
      <c r="G17" s="16"/>
    </row>
    <row r="18" spans="1:7" ht="21" x14ac:dyDescent="0.3">
      <c r="A18" s="11">
        <f t="array" ref="A18:B18">Days+36+DATE(Calendar2Year,Calendar2MonthOption,1)-WEEKDAY(DATE(Calendar2Year,Calendar2MonthOption,1),WeekdayOption)</f>
        <v>43528</v>
      </c>
      <c r="B18" s="11">
        <v>43529</v>
      </c>
      <c r="C18" s="77"/>
      <c r="D18" s="77"/>
      <c r="E18" s="77"/>
      <c r="F18" s="77"/>
      <c r="G18" s="77"/>
    </row>
    <row r="19" spans="1:7" ht="57" x14ac:dyDescent="0.3">
      <c r="A19" s="22" t="s">
        <v>52</v>
      </c>
      <c r="B19" s="32" t="s">
        <v>47</v>
      </c>
      <c r="C19" s="73"/>
      <c r="D19" s="73"/>
      <c r="E19" s="73"/>
      <c r="F19" s="73"/>
      <c r="G19" s="73"/>
    </row>
  </sheetData>
  <mergeCells count="7">
    <mergeCell ref="B1:D1"/>
    <mergeCell ref="F12:G13"/>
    <mergeCell ref="C18:G18"/>
    <mergeCell ref="C19:G19"/>
    <mergeCell ref="B12:B13"/>
    <mergeCell ref="C12:C13"/>
    <mergeCell ref="D12:D13"/>
  </mergeCells>
  <conditionalFormatting sqref="A7:G7 A9:G9 A11:G11 E8:G8 A12 A4:E5 A3:G3 F16:F17 A14:G14 A18:B18 A15 C15:D15 F15:G16">
    <cfRule type="expression" dxfId="301" priority="34">
      <formula>MONTH(A3)&lt;&gt;Calendar2MonthOption</formula>
    </cfRule>
  </conditionalFormatting>
  <conditionalFormatting sqref="A12">
    <cfRule type="expression" dxfId="300" priority="33">
      <formula>MONTH(A12)&lt;&gt;Calendar2MonthOption</formula>
    </cfRule>
  </conditionalFormatting>
  <conditionalFormatting sqref="F8">
    <cfRule type="expression" dxfId="299" priority="32">
      <formula>MONTH(F8)&lt;&gt;Calendar2MonthOption</formula>
    </cfRule>
  </conditionalFormatting>
  <conditionalFormatting sqref="G8">
    <cfRule type="expression" dxfId="298" priority="31">
      <formula>MONTH(G8)&lt;&gt;Calendar2MonthOption</formula>
    </cfRule>
  </conditionalFormatting>
  <conditionalFormatting sqref="D4:D5">
    <cfRule type="expression" dxfId="297" priority="30">
      <formula>MONTH(D4)&lt;&gt;Calendar1MonthOption</formula>
    </cfRule>
  </conditionalFormatting>
  <conditionalFormatting sqref="E5">
    <cfRule type="expression" dxfId="296" priority="28">
      <formula>MONTH(E5)&lt;&gt;Calendar1MonthOption</formula>
    </cfRule>
  </conditionalFormatting>
  <conditionalFormatting sqref="E4:E5">
    <cfRule type="expression" dxfId="295" priority="29">
      <formula>MONTH(E4)&lt;&gt;Calendar1MonthOption</formula>
    </cfRule>
  </conditionalFormatting>
  <conditionalFormatting sqref="D5">
    <cfRule type="expression" dxfId="294" priority="27">
      <formula>MONTH(D5)&lt;&gt;Calendar1MonthOption</formula>
    </cfRule>
  </conditionalFormatting>
  <conditionalFormatting sqref="E12">
    <cfRule type="expression" dxfId="293" priority="26">
      <formula>MONTH(E12)&lt;&gt;Calendar1MonthOption</formula>
    </cfRule>
  </conditionalFormatting>
  <conditionalFormatting sqref="E13">
    <cfRule type="expression" dxfId="292" priority="25">
      <formula>MONTH(E13)&lt;&gt;Calendar1MonthOption</formula>
    </cfRule>
  </conditionalFormatting>
  <conditionalFormatting sqref="D15">
    <cfRule type="expression" dxfId="291" priority="24">
      <formula>MONTH(D15)&lt;&gt;Calendar1MonthOption</formula>
    </cfRule>
  </conditionalFormatting>
  <conditionalFormatting sqref="A13">
    <cfRule type="expression" dxfId="290" priority="21">
      <formula>MONTH(A13)&lt;&gt;Calendar2MonthOption</formula>
    </cfRule>
  </conditionalFormatting>
  <conditionalFormatting sqref="A13">
    <cfRule type="expression" dxfId="289" priority="20">
      <formula>MONTH(A13)&lt;&gt;Calendar2MonthOption</formula>
    </cfRule>
  </conditionalFormatting>
  <conditionalFormatting sqref="A6:B6">
    <cfRule type="expression" dxfId="288" priority="19">
      <formula>MONTH(A6)&lt;&gt;Calendar2MonthOption</formula>
    </cfRule>
  </conditionalFormatting>
  <conditionalFormatting sqref="C6">
    <cfRule type="expression" dxfId="287" priority="18">
      <formula>MONTH(C6)&lt;&gt;Calendar2MonthOption</formula>
    </cfRule>
  </conditionalFormatting>
  <conditionalFormatting sqref="D6">
    <cfRule type="expression" dxfId="286" priority="17">
      <formula>MONTH(D6)&lt;&gt;Calendar2MonthOption</formula>
    </cfRule>
  </conditionalFormatting>
  <conditionalFormatting sqref="D6">
    <cfRule type="expression" dxfId="285" priority="16">
      <formula>MONTH(D6)&lt;&gt;Calendar1MonthOption</formula>
    </cfRule>
  </conditionalFormatting>
  <conditionalFormatting sqref="D6">
    <cfRule type="expression" dxfId="284" priority="15">
      <formula>MONTH(D6)&lt;&gt;Calendar1MonthOption</formula>
    </cfRule>
  </conditionalFormatting>
  <conditionalFormatting sqref="D16">
    <cfRule type="expression" dxfId="283" priority="10">
      <formula>MONTH(D16)&lt;&gt;Calendar1MonthOption</formula>
    </cfRule>
  </conditionalFormatting>
  <conditionalFormatting sqref="E15:E16">
    <cfRule type="expression" dxfId="282" priority="13">
      <formula>MONTH(E15)&lt;&gt;Calendar2MonthOption</formula>
    </cfRule>
  </conditionalFormatting>
  <conditionalFormatting sqref="E16">
    <cfRule type="expression" dxfId="281" priority="11">
      <formula>MONTH(E16)&lt;&gt;Calendar1MonthOption</formula>
    </cfRule>
  </conditionalFormatting>
  <conditionalFormatting sqref="E15:E16">
    <cfRule type="expression" dxfId="280" priority="12">
      <formula>MONTH(E15)&lt;&gt;Calendar1MonthOption</formula>
    </cfRule>
  </conditionalFormatting>
  <conditionalFormatting sqref="D17">
    <cfRule type="expression" dxfId="279" priority="9">
      <formula>MONTH(D17)&lt;&gt;Calendar2MonthOption</formula>
    </cfRule>
  </conditionalFormatting>
  <conditionalFormatting sqref="D17">
    <cfRule type="expression" dxfId="278" priority="8">
      <formula>MONTH(D17)&lt;&gt;Calendar1MonthOption</formula>
    </cfRule>
  </conditionalFormatting>
  <conditionalFormatting sqref="D17">
    <cfRule type="expression" dxfId="277" priority="7">
      <formula>MONTH(D17)&lt;&gt;Calendar1MonthOption</formula>
    </cfRule>
  </conditionalFormatting>
  <conditionalFormatting sqref="E6">
    <cfRule type="expression" dxfId="276" priority="4">
      <formula>MONTH(E6)&lt;&gt;Calendar2MonthOption</formula>
    </cfRule>
  </conditionalFormatting>
  <conditionalFormatting sqref="E17">
    <cfRule type="expression" dxfId="275" priority="3">
      <formula>MONTH(E17)&lt;&gt;Calendar2MonthOption</formula>
    </cfRule>
  </conditionalFormatting>
  <conditionalFormatting sqref="I12">
    <cfRule type="expression" dxfId="274" priority="2">
      <formula>MONTH(I12)&lt;&gt;Calendar1MonthOption</formula>
    </cfRule>
  </conditionalFormatting>
  <conditionalFormatting sqref="C10">
    <cfRule type="expression" dxfId="273" priority="1">
      <formula>MONTH(C10)&lt;&gt;Calendar1MonthOption</formula>
    </cfRule>
  </conditionalFormatting>
  <dataValidations disablePrompts="1" count="4">
    <dataValidation allowBlank="1" showInputMessage="1" showErrorMessage="1" prompt="Automatically determined weekday. To change weekdays, select a new week start day in cell B2" sqref="B2:G2" xr:uid="{00000000-0002-0000-0000-000010000000}"/>
    <dataValidation allowBlank="1" showInputMessage="1" prompt="Calendar month is automatically updated based on the month selected in cell C1" sqref="B1:D1" xr:uid="{00000000-0002-0000-0000-000008000000}"/>
    <dataValidation allowBlank="1" showInputMessage="1" prompt="Calendar year is automatically updated based on the year selected in cell B1" sqref="A1" xr:uid="{00000000-0002-0000-0000-000007000000}"/>
    <dataValidation allowBlank="1" showInputMessage="1" prompt="Automatically determined weekday. To change weekdays, select a new week start day in cell B2" sqref="A2" xr:uid="{00000000-0002-0000-0000-000004000000}"/>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F5DE-8321-4910-91CC-8D2CD8013C6C}">
  <dimension ref="A1:J20"/>
  <sheetViews>
    <sheetView zoomScale="50" zoomScaleNormal="50" workbookViewId="0">
      <selection activeCell="A10" sqref="A10"/>
    </sheetView>
  </sheetViews>
  <sheetFormatPr defaultRowHeight="16.5" x14ac:dyDescent="0.3"/>
  <cols>
    <col min="1" max="1" width="19.625" customWidth="1"/>
    <col min="2" max="2" width="18.125" customWidth="1"/>
    <col min="3" max="3" width="23.25" customWidth="1"/>
    <col min="4" max="4" width="24.875" customWidth="1"/>
    <col min="5" max="5" width="28.75" customWidth="1"/>
    <col min="6" max="6" width="20.125" customWidth="1"/>
    <col min="7" max="7" width="16.25" customWidth="1"/>
  </cols>
  <sheetData>
    <row r="1" spans="1:10" ht="46.5" x14ac:dyDescent="0.7">
      <c r="A1" s="1">
        <f>YEAR(DATE(Calendar2Year,Calendar2MonthOption+1,1))</f>
        <v>2019</v>
      </c>
      <c r="B1" s="67" t="str">
        <f>TEXT(DATE(Calendar2Year,Calendar2MonthOption+1,1),"mmmm")</f>
        <v>March</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4">
        <f t="array" ref="A3:G3">Days+1+DATE(Calendar3Year,Calendar3MonthOption,1)-WEEKDAY(DATE(Calendar3Year,Calendar3MonthOption,1),WeekdayOption)</f>
        <v>43521</v>
      </c>
      <c r="B3" s="4">
        <v>43522</v>
      </c>
      <c r="C3" s="4">
        <v>43523</v>
      </c>
      <c r="D3" s="4">
        <v>43524</v>
      </c>
      <c r="E3" s="4">
        <v>43525</v>
      </c>
      <c r="F3" s="12">
        <v>43526</v>
      </c>
      <c r="G3" s="12">
        <v>43527</v>
      </c>
    </row>
    <row r="4" spans="1:10" ht="71.25" x14ac:dyDescent="0.3">
      <c r="A4" s="24" t="s">
        <v>48</v>
      </c>
      <c r="B4" s="21"/>
      <c r="C4" s="26" t="s">
        <v>44</v>
      </c>
      <c r="D4" s="25" t="s">
        <v>17</v>
      </c>
      <c r="E4" s="23" t="s">
        <v>45</v>
      </c>
      <c r="F4" s="13"/>
      <c r="G4" s="13"/>
      <c r="I4" s="18"/>
      <c r="J4" t="s">
        <v>34</v>
      </c>
    </row>
    <row r="5" spans="1:10" ht="28.5" x14ac:dyDescent="0.3">
      <c r="A5" s="21"/>
      <c r="B5" s="21"/>
      <c r="C5" s="21"/>
      <c r="D5" s="25"/>
      <c r="E5" s="22" t="s">
        <v>43</v>
      </c>
      <c r="F5" s="13"/>
      <c r="G5" s="13"/>
      <c r="I5" s="19"/>
      <c r="J5" t="s">
        <v>35</v>
      </c>
    </row>
    <row r="6" spans="1:10" ht="44.1" customHeight="1" x14ac:dyDescent="0.3">
      <c r="A6" s="24"/>
      <c r="B6" s="21"/>
      <c r="C6" s="21"/>
      <c r="D6" s="23" t="s">
        <v>53</v>
      </c>
      <c r="E6" s="34" t="s">
        <v>74</v>
      </c>
      <c r="F6" s="13"/>
      <c r="G6" s="14"/>
    </row>
    <row r="7" spans="1:10" ht="21" x14ac:dyDescent="0.3">
      <c r="A7" s="4">
        <f t="array" ref="A7:G7">Days+8+DATE(Calendar3Year,Calendar3MonthOption,1)-WEEKDAY(DATE(Calendar3Year,Calendar3MonthOption,1),WeekdayOption)</f>
        <v>43528</v>
      </c>
      <c r="B7" s="4">
        <v>43529</v>
      </c>
      <c r="C7" s="4">
        <v>43530</v>
      </c>
      <c r="D7" s="4">
        <v>43531</v>
      </c>
      <c r="E7" s="4">
        <v>43532</v>
      </c>
      <c r="F7" s="11">
        <v>43533</v>
      </c>
      <c r="G7" s="12">
        <v>43534</v>
      </c>
      <c r="I7" s="27"/>
      <c r="J7" t="s">
        <v>36</v>
      </c>
    </row>
    <row r="8" spans="1:10" ht="57" customHeight="1" x14ac:dyDescent="0.3">
      <c r="A8" s="22" t="s">
        <v>52</v>
      </c>
      <c r="B8" s="32" t="s">
        <v>47</v>
      </c>
      <c r="D8" s="23" t="s">
        <v>31</v>
      </c>
      <c r="E8" s="26" t="s">
        <v>32</v>
      </c>
      <c r="F8" s="11"/>
      <c r="G8" s="29"/>
      <c r="I8" s="27"/>
    </row>
    <row r="9" spans="1:10" ht="30.6" customHeight="1" x14ac:dyDescent="0.3">
      <c r="A9" s="34" t="s">
        <v>92</v>
      </c>
      <c r="F9" s="13"/>
      <c r="G9" s="14"/>
    </row>
    <row r="10" spans="1:10" ht="21" x14ac:dyDescent="0.3">
      <c r="A10" s="4">
        <f t="array" ref="A10:G10">Days+15+DATE(Calendar3Year,Calendar3MonthOption,1)-WEEKDAY(DATE(Calendar3Year,Calendar3MonthOption,1),WeekdayOption)</f>
        <v>43535</v>
      </c>
      <c r="B10" s="4">
        <v>43536</v>
      </c>
      <c r="C10" s="4">
        <v>43537</v>
      </c>
      <c r="D10" s="4">
        <v>43538</v>
      </c>
      <c r="E10" s="4">
        <v>43539</v>
      </c>
      <c r="F10" s="11">
        <v>43540</v>
      </c>
      <c r="G10" s="12">
        <v>43541</v>
      </c>
      <c r="I10" s="20"/>
      <c r="J10" t="s">
        <v>42</v>
      </c>
    </row>
    <row r="11" spans="1:10" ht="50.45" customHeight="1" x14ac:dyDescent="0.3">
      <c r="A11" s="7"/>
      <c r="B11" s="7"/>
      <c r="C11" s="26" t="s">
        <v>46</v>
      </c>
      <c r="D11" s="7"/>
      <c r="E11" s="7"/>
      <c r="F11" s="13"/>
      <c r="G11" s="14"/>
    </row>
    <row r="12" spans="1:10" ht="21" x14ac:dyDescent="0.3">
      <c r="A12" s="4">
        <f t="array" ref="A12:G12">Days+22+DATE(Calendar3Year,Calendar3MonthOption,1)-WEEKDAY(DATE(Calendar3Year,Calendar3MonthOption,1),WeekdayOption)</f>
        <v>43542</v>
      </c>
      <c r="B12" s="4">
        <v>43543</v>
      </c>
      <c r="C12" s="4">
        <v>43544</v>
      </c>
      <c r="D12" s="4">
        <v>43545</v>
      </c>
      <c r="E12" s="4">
        <v>43546</v>
      </c>
      <c r="F12" s="11">
        <v>43547</v>
      </c>
      <c r="G12" s="12">
        <v>43548</v>
      </c>
      <c r="I12" s="30"/>
      <c r="J12" t="s">
        <v>38</v>
      </c>
    </row>
    <row r="13" spans="1:10" ht="28.5" x14ac:dyDescent="0.3">
      <c r="A13" s="80"/>
      <c r="B13" s="80"/>
      <c r="C13" s="80"/>
      <c r="D13" s="80"/>
      <c r="E13" s="22" t="s">
        <v>39</v>
      </c>
      <c r="F13" s="68" t="s">
        <v>73</v>
      </c>
      <c r="G13" s="69"/>
      <c r="I13" s="10"/>
      <c r="J13" t="s">
        <v>37</v>
      </c>
    </row>
    <row r="14" spans="1:10" ht="42.75" x14ac:dyDescent="0.3">
      <c r="A14" s="81"/>
      <c r="B14" s="81"/>
      <c r="C14" s="81"/>
      <c r="D14" s="81"/>
      <c r="E14" s="26" t="s">
        <v>40</v>
      </c>
      <c r="F14" s="70"/>
      <c r="G14" s="71"/>
    </row>
    <row r="15" spans="1:10" ht="21" x14ac:dyDescent="0.3">
      <c r="A15" s="4">
        <f t="array" ref="A15:G15">Days+29+DATE(Calendar3Year,Calendar3MonthOption,1)-WEEKDAY(DATE(Calendar3Year,Calendar3MonthOption,1),WeekdayOption)</f>
        <v>43549</v>
      </c>
      <c r="B15" s="4">
        <v>43550</v>
      </c>
      <c r="C15" s="4">
        <v>43551</v>
      </c>
      <c r="D15" s="4">
        <v>43552</v>
      </c>
      <c r="E15" s="4">
        <v>43553</v>
      </c>
      <c r="F15" s="11">
        <v>43554</v>
      </c>
      <c r="G15" s="12">
        <v>43555</v>
      </c>
      <c r="I15" s="28"/>
      <c r="J15" t="s">
        <v>41</v>
      </c>
    </row>
    <row r="16" spans="1:10" ht="71.25" x14ac:dyDescent="0.3">
      <c r="A16" s="24" t="s">
        <v>48</v>
      </c>
      <c r="B16" s="24"/>
      <c r="C16" s="26" t="s">
        <v>44</v>
      </c>
      <c r="D16" s="25" t="s">
        <v>17</v>
      </c>
      <c r="E16" s="23" t="s">
        <v>45</v>
      </c>
      <c r="F16" s="11"/>
      <c r="G16" s="29"/>
    </row>
    <row r="17" spans="1:7" ht="28.5" x14ac:dyDescent="0.3">
      <c r="A17" s="24"/>
      <c r="B17" s="21"/>
      <c r="C17" s="24"/>
      <c r="D17" s="25"/>
      <c r="E17" s="22" t="s">
        <v>43</v>
      </c>
      <c r="F17" s="11"/>
      <c r="G17" s="29"/>
    </row>
    <row r="18" spans="1:7" ht="42.75" x14ac:dyDescent="0.3">
      <c r="A18" s="24"/>
      <c r="B18" s="21"/>
      <c r="C18" s="21"/>
      <c r="D18" s="23" t="s">
        <v>54</v>
      </c>
      <c r="E18" s="34" t="s">
        <v>74</v>
      </c>
      <c r="F18" s="13"/>
      <c r="G18" s="16"/>
    </row>
    <row r="19" spans="1:7" ht="21" x14ac:dyDescent="0.3">
      <c r="A19" s="11">
        <f t="array" ref="A19:B19">Days+36+DATE(Calendar3Year,Calendar3MonthOption,1)-WEEKDAY(DATE(Calendar3Year,Calendar3MonthOption,1),WeekdayOption)</f>
        <v>43556</v>
      </c>
      <c r="B19" s="11">
        <v>43557</v>
      </c>
      <c r="C19" s="77"/>
      <c r="D19" s="77"/>
      <c r="E19" s="77"/>
      <c r="F19" s="77"/>
      <c r="G19" s="77"/>
    </row>
    <row r="20" spans="1:7" ht="55.5" customHeight="1" x14ac:dyDescent="0.3">
      <c r="A20" s="22" t="s">
        <v>55</v>
      </c>
      <c r="B20" s="32" t="s">
        <v>47</v>
      </c>
      <c r="C20" s="73"/>
      <c r="D20" s="73"/>
      <c r="E20" s="73"/>
      <c r="F20" s="73"/>
      <c r="G20" s="73"/>
    </row>
  </sheetData>
  <mergeCells count="8">
    <mergeCell ref="A13:A14"/>
    <mergeCell ref="B1:D1"/>
    <mergeCell ref="C20:G20"/>
    <mergeCell ref="C19:G19"/>
    <mergeCell ref="F13:G14"/>
    <mergeCell ref="D13:D14"/>
    <mergeCell ref="C13:C14"/>
    <mergeCell ref="B13:B14"/>
  </mergeCells>
  <conditionalFormatting sqref="A7:G8 A10:G10 A12:G12 A15:G15 A13:D13 F16:G17 A16:D16 A19:B19 A3:G3">
    <cfRule type="expression" dxfId="272" priority="30">
      <formula>MONTH(A3)&lt;&gt;Calendar3MonthOption</formula>
    </cfRule>
  </conditionalFormatting>
  <conditionalFormatting sqref="E14">
    <cfRule type="expression" dxfId="271" priority="28">
      <formula>MONTH(E14)&lt;&gt;Calendar1MonthOption</formula>
    </cfRule>
  </conditionalFormatting>
  <conditionalFormatting sqref="E13">
    <cfRule type="expression" dxfId="270" priority="29">
      <formula>MONTH(E13)&lt;&gt;Calendar1MonthOption</formula>
    </cfRule>
  </conditionalFormatting>
  <conditionalFormatting sqref="D16">
    <cfRule type="expression" dxfId="269" priority="27">
      <formula>MONTH(D16)&lt;&gt;Calendar1MonthOption</formula>
    </cfRule>
  </conditionalFormatting>
  <conditionalFormatting sqref="E17">
    <cfRule type="expression" dxfId="268" priority="23">
      <formula>MONTH(E17)&lt;&gt;Calendar1MonthOption</formula>
    </cfRule>
  </conditionalFormatting>
  <conditionalFormatting sqref="E16:E17">
    <cfRule type="expression" dxfId="267" priority="25">
      <formula>MONTH(E16)&lt;&gt;Calendar2MonthOption</formula>
    </cfRule>
  </conditionalFormatting>
  <conditionalFormatting sqref="E16:E17">
    <cfRule type="expression" dxfId="266" priority="24">
      <formula>MONTH(E16)&lt;&gt;Calendar1MonthOption</formula>
    </cfRule>
  </conditionalFormatting>
  <conditionalFormatting sqref="A4 C4:D4">
    <cfRule type="expression" dxfId="265" priority="22">
      <formula>MONTH(A4)&lt;&gt;Calendar2MonthOption</formula>
    </cfRule>
  </conditionalFormatting>
  <conditionalFormatting sqref="D4">
    <cfRule type="expression" dxfId="264" priority="21">
      <formula>MONTH(D4)&lt;&gt;Calendar1MonthOption</formula>
    </cfRule>
  </conditionalFormatting>
  <conditionalFormatting sqref="D5">
    <cfRule type="expression" dxfId="263" priority="19">
      <formula>MONTH(D5)&lt;&gt;Calendar1MonthOption</formula>
    </cfRule>
  </conditionalFormatting>
  <conditionalFormatting sqref="E4:E5">
    <cfRule type="expression" dxfId="262" priority="18">
      <formula>MONTH(E4)&lt;&gt;Calendar2MonthOption</formula>
    </cfRule>
  </conditionalFormatting>
  <conditionalFormatting sqref="E5">
    <cfRule type="expression" dxfId="261" priority="16">
      <formula>MONTH(E5)&lt;&gt;Calendar1MonthOption</formula>
    </cfRule>
  </conditionalFormatting>
  <conditionalFormatting sqref="E4:E5">
    <cfRule type="expression" dxfId="260" priority="17">
      <formula>MONTH(E4)&lt;&gt;Calendar1MonthOption</formula>
    </cfRule>
  </conditionalFormatting>
  <conditionalFormatting sqref="A17">
    <cfRule type="expression" dxfId="259" priority="15">
      <formula>MONTH(A17)&lt;&gt;Calendar3MonthOption</formula>
    </cfRule>
  </conditionalFormatting>
  <conditionalFormatting sqref="C17">
    <cfRule type="expression" dxfId="258" priority="14">
      <formula>MONTH(C17)&lt;&gt;Calendar3MonthOption</formula>
    </cfRule>
  </conditionalFormatting>
  <conditionalFormatting sqref="D17">
    <cfRule type="expression" dxfId="257" priority="13">
      <formula>MONTH(D17)&lt;&gt;Calendar1MonthOption</formula>
    </cfRule>
  </conditionalFormatting>
  <conditionalFormatting sqref="E8">
    <cfRule type="expression" dxfId="256" priority="12">
      <formula>MONTH(E8)&lt;&gt;Calendar2MonthOption</formula>
    </cfRule>
  </conditionalFormatting>
  <conditionalFormatting sqref="D6">
    <cfRule type="expression" dxfId="255" priority="11">
      <formula>MONTH(D6)&lt;&gt;Calendar2MonthOption</formula>
    </cfRule>
  </conditionalFormatting>
  <conditionalFormatting sqref="D6">
    <cfRule type="expression" dxfId="254" priority="10">
      <formula>MONTH(D6)&lt;&gt;Calendar1MonthOption</formula>
    </cfRule>
  </conditionalFormatting>
  <conditionalFormatting sqref="D6">
    <cfRule type="expression" dxfId="253" priority="9">
      <formula>MONTH(D6)&lt;&gt;Calendar1MonthOption</formula>
    </cfRule>
  </conditionalFormatting>
  <conditionalFormatting sqref="D18">
    <cfRule type="expression" dxfId="252" priority="8">
      <formula>MONTH(D18)&lt;&gt;Calendar2MonthOption</formula>
    </cfRule>
  </conditionalFormatting>
  <conditionalFormatting sqref="D18">
    <cfRule type="expression" dxfId="251" priority="7">
      <formula>MONTH(D18)&lt;&gt;Calendar1MonthOption</formula>
    </cfRule>
  </conditionalFormatting>
  <conditionalFormatting sqref="D18">
    <cfRule type="expression" dxfId="250" priority="6">
      <formula>MONTH(D18)&lt;&gt;Calendar1MonthOption</formula>
    </cfRule>
  </conditionalFormatting>
  <conditionalFormatting sqref="E6">
    <cfRule type="expression" dxfId="249" priority="5">
      <formula>MONTH(E6)&lt;&gt;Calendar2MonthOption</formula>
    </cfRule>
  </conditionalFormatting>
  <conditionalFormatting sqref="E18">
    <cfRule type="expression" dxfId="248" priority="4">
      <formula>MONTH(E18)&lt;&gt;Calendar2MonthOption</formula>
    </cfRule>
  </conditionalFormatting>
  <conditionalFormatting sqref="I13">
    <cfRule type="expression" dxfId="247" priority="3">
      <formula>MONTH(I13)&lt;&gt;Calendar1MonthOption</formula>
    </cfRule>
  </conditionalFormatting>
  <conditionalFormatting sqref="C11">
    <cfRule type="expression" dxfId="246" priority="2">
      <formula>MONTH(C11)&lt;&gt;Calendar1MonthOption</formula>
    </cfRule>
  </conditionalFormatting>
  <conditionalFormatting sqref="A9">
    <cfRule type="expression" dxfId="245" priority="1">
      <formula>MONTH(A9)&lt;&gt;Calendar2MonthOption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C1035-3531-436F-BC10-209F8BD0D535}">
  <dimension ref="A1:J16"/>
  <sheetViews>
    <sheetView zoomScale="50" zoomScaleNormal="50" workbookViewId="0">
      <selection activeCell="C15" sqref="C15"/>
    </sheetView>
  </sheetViews>
  <sheetFormatPr defaultRowHeight="16.5" x14ac:dyDescent="0.3"/>
  <cols>
    <col min="1" max="1" width="17.875" customWidth="1"/>
    <col min="2" max="2" width="18.625" customWidth="1"/>
    <col min="3" max="3" width="17.75" bestFit="1" customWidth="1"/>
    <col min="4" max="4" width="19.25" customWidth="1"/>
    <col min="5" max="5" width="27.75" customWidth="1"/>
    <col min="6" max="6" width="18.125" customWidth="1"/>
    <col min="7" max="7" width="17.125" customWidth="1"/>
  </cols>
  <sheetData>
    <row r="1" spans="1:10" ht="46.5" x14ac:dyDescent="0.7">
      <c r="A1" s="1">
        <f>YEAR(DATE(Calendar3Year,Calendar3MonthOption+1,1))</f>
        <v>2019</v>
      </c>
      <c r="B1" s="67" t="str">
        <f>TEXT(DATE(Calendar3Year,Calendar3MonthOption+1,1),"mmmm")</f>
        <v>April</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4">
        <f t="array" ref="A3:G3">Days+1+DATE(Calendar4Year,Calendar4MonthOption,1)-WEEKDAY(DATE(Calendar4Year,Calendar4MonthOption,1),WeekdayOption)</f>
        <v>43556</v>
      </c>
      <c r="B3" s="4">
        <v>43557</v>
      </c>
      <c r="C3" s="4">
        <v>43558</v>
      </c>
      <c r="D3" s="4">
        <v>43559</v>
      </c>
      <c r="E3" s="4">
        <v>43560</v>
      </c>
      <c r="F3" s="12">
        <v>43561</v>
      </c>
      <c r="G3" s="12">
        <v>43562</v>
      </c>
    </row>
    <row r="4" spans="1:10" ht="57" x14ac:dyDescent="0.3">
      <c r="A4" s="22" t="s">
        <v>55</v>
      </c>
      <c r="B4" s="32" t="s">
        <v>47</v>
      </c>
      <c r="D4" s="23" t="s">
        <v>31</v>
      </c>
      <c r="E4" s="26" t="s">
        <v>105</v>
      </c>
      <c r="F4" s="13"/>
      <c r="G4" s="14"/>
      <c r="I4" s="18"/>
      <c r="J4" t="s">
        <v>34</v>
      </c>
    </row>
    <row r="5" spans="1:10" ht="21" x14ac:dyDescent="0.3">
      <c r="A5" s="4">
        <f t="array" ref="A5:G5">Days+8+DATE(Calendar4Year,Calendar4MonthOption,1)-WEEKDAY(DATE(Calendar4Year,Calendar4MonthOption,1),WeekdayOption)</f>
        <v>43563</v>
      </c>
      <c r="B5" s="4">
        <v>43564</v>
      </c>
      <c r="C5" s="4">
        <v>43565</v>
      </c>
      <c r="D5" s="4">
        <v>43566</v>
      </c>
      <c r="E5" s="4">
        <v>43567</v>
      </c>
      <c r="F5" s="11">
        <v>43568</v>
      </c>
      <c r="G5" s="12">
        <v>43569</v>
      </c>
      <c r="I5" s="19"/>
      <c r="J5" t="s">
        <v>35</v>
      </c>
    </row>
    <row r="6" spans="1:10" ht="52.5" customHeight="1" x14ac:dyDescent="0.3">
      <c r="A6" s="32" t="s">
        <v>99</v>
      </c>
      <c r="B6" s="7"/>
      <c r="C6" s="7"/>
      <c r="D6" s="7"/>
      <c r="E6" s="26" t="s">
        <v>100</v>
      </c>
      <c r="F6" s="68" t="s">
        <v>73</v>
      </c>
      <c r="G6" s="69"/>
    </row>
    <row r="7" spans="1:10" ht="21" x14ac:dyDescent="0.3">
      <c r="A7" s="4">
        <f t="array" ref="A7:G7">Days+15+DATE(Calendar4Year,Calendar4MonthOption,1)-WEEKDAY(DATE(Calendar4Year,Calendar4MonthOption,1),WeekdayOption)</f>
        <v>43570</v>
      </c>
      <c r="B7" s="4">
        <v>43571</v>
      </c>
      <c r="C7" s="4">
        <v>43572</v>
      </c>
      <c r="D7" s="4">
        <v>43573</v>
      </c>
      <c r="E7" s="4">
        <v>43574</v>
      </c>
      <c r="F7" s="11">
        <v>43575</v>
      </c>
      <c r="G7" s="12">
        <v>43576</v>
      </c>
      <c r="I7" s="27"/>
      <c r="J7" t="s">
        <v>36</v>
      </c>
    </row>
    <row r="8" spans="1:10" ht="42" customHeight="1" x14ac:dyDescent="0.3">
      <c r="A8" s="55" t="s">
        <v>99</v>
      </c>
      <c r="B8" s="56"/>
      <c r="C8" s="68" t="s">
        <v>106</v>
      </c>
      <c r="D8" s="69"/>
      <c r="E8" s="22" t="s">
        <v>39</v>
      </c>
      <c r="F8" s="68" t="s">
        <v>106</v>
      </c>
      <c r="G8" s="69"/>
    </row>
    <row r="9" spans="1:10" ht="42.75" x14ac:dyDescent="0.3">
      <c r="A9" s="55"/>
      <c r="B9" s="57"/>
      <c r="C9" s="70"/>
      <c r="D9" s="71"/>
      <c r="E9" s="26" t="s">
        <v>40</v>
      </c>
      <c r="F9" s="70"/>
      <c r="G9" s="71"/>
      <c r="I9" s="20"/>
      <c r="J9" t="s">
        <v>42</v>
      </c>
    </row>
    <row r="10" spans="1:10" ht="21" x14ac:dyDescent="0.3">
      <c r="A10" s="4">
        <f t="array" ref="A10:G10">Days+22+DATE(Calendar4Year,Calendar4MonthOption,1)-WEEKDAY(DATE(Calendar4Year,Calendar4MonthOption,1),WeekdayOption)</f>
        <v>43577</v>
      </c>
      <c r="B10" s="4">
        <v>43578</v>
      </c>
      <c r="C10" s="4">
        <v>43579</v>
      </c>
      <c r="D10" s="4">
        <v>43580</v>
      </c>
      <c r="E10" s="4">
        <v>43581</v>
      </c>
      <c r="F10" s="11">
        <v>43582</v>
      </c>
      <c r="G10" s="12">
        <v>43583</v>
      </c>
    </row>
    <row r="11" spans="1:10" ht="99.75" x14ac:dyDescent="0.3">
      <c r="A11" s="24" t="s">
        <v>48</v>
      </c>
      <c r="B11" s="24"/>
      <c r="C11" s="26" t="s">
        <v>44</v>
      </c>
      <c r="D11" s="25" t="s">
        <v>17</v>
      </c>
      <c r="E11" s="23" t="s">
        <v>45</v>
      </c>
      <c r="F11" s="11"/>
      <c r="G11" s="29"/>
      <c r="I11" s="30"/>
      <c r="J11" t="s">
        <v>38</v>
      </c>
    </row>
    <row r="12" spans="1:10" ht="28.5" x14ac:dyDescent="0.3">
      <c r="A12" s="24"/>
      <c r="B12" s="21"/>
      <c r="C12" s="24"/>
      <c r="D12" s="25"/>
      <c r="E12" s="22" t="s">
        <v>43</v>
      </c>
      <c r="F12" s="11"/>
      <c r="G12" s="29"/>
      <c r="I12" s="10"/>
      <c r="J12" t="s">
        <v>37</v>
      </c>
    </row>
    <row r="13" spans="1:10" ht="44.1" customHeight="1" x14ac:dyDescent="0.3">
      <c r="A13" s="24"/>
      <c r="B13" s="21"/>
      <c r="C13" s="21"/>
      <c r="D13" s="23" t="s">
        <v>56</v>
      </c>
      <c r="E13" s="34" t="s">
        <v>107</v>
      </c>
      <c r="F13" s="13"/>
      <c r="G13" s="14"/>
    </row>
    <row r="14" spans="1:10" ht="21" x14ac:dyDescent="0.3">
      <c r="A14" s="4">
        <f t="array" ref="A14:G14">Days+29+DATE(Calendar4Year,Calendar4MonthOption,1)-WEEKDAY(DATE(Calendar4Year,Calendar4MonthOption,1),WeekdayOption)</f>
        <v>43584</v>
      </c>
      <c r="B14" s="4">
        <v>43585</v>
      </c>
      <c r="C14" s="11">
        <v>43586</v>
      </c>
      <c r="D14" s="11">
        <v>43587</v>
      </c>
      <c r="E14" s="11">
        <v>43588</v>
      </c>
      <c r="F14" s="11">
        <v>43589</v>
      </c>
      <c r="G14" s="12">
        <v>43590</v>
      </c>
      <c r="I14" s="28"/>
      <c r="J14" t="s">
        <v>41</v>
      </c>
    </row>
    <row r="15" spans="1:10" ht="74.25" x14ac:dyDescent="0.3">
      <c r="A15" s="22" t="s">
        <v>57</v>
      </c>
      <c r="C15" s="32" t="s">
        <v>102</v>
      </c>
      <c r="D15" s="23" t="s">
        <v>31</v>
      </c>
      <c r="E15" s="26" t="s">
        <v>103</v>
      </c>
      <c r="F15" s="13"/>
      <c r="G15" s="16"/>
    </row>
    <row r="16" spans="1:10" x14ac:dyDescent="0.3">
      <c r="A16" s="7"/>
      <c r="B16" s="7"/>
      <c r="C16" s="73"/>
      <c r="D16" s="73"/>
      <c r="E16" s="73"/>
      <c r="F16" s="73"/>
      <c r="G16" s="73"/>
    </row>
  </sheetData>
  <mergeCells count="5">
    <mergeCell ref="B1:D1"/>
    <mergeCell ref="C16:G16"/>
    <mergeCell ref="F8:G9"/>
    <mergeCell ref="F6:G6"/>
    <mergeCell ref="C8:D9"/>
  </mergeCells>
  <conditionalFormatting sqref="A5:G5 A7:G7 A10:G10 F11:G12 A3:G3 A14:G14">
    <cfRule type="expression" dxfId="244" priority="27">
      <formula>MONTH(A3)&lt;&gt;Calendar4MonthOption</formula>
    </cfRule>
  </conditionalFormatting>
  <conditionalFormatting sqref="E9">
    <cfRule type="expression" dxfId="243" priority="25">
      <formula>MONTH(E9)&lt;&gt;Calendar1MonthOption</formula>
    </cfRule>
  </conditionalFormatting>
  <conditionalFormatting sqref="E8">
    <cfRule type="expression" dxfId="242" priority="26">
      <formula>MONTH(E8)&lt;&gt;Calendar1MonthOption</formula>
    </cfRule>
  </conditionalFormatting>
  <conditionalFormatting sqref="D12">
    <cfRule type="expression" dxfId="241" priority="14">
      <formula>MONTH(D12)&lt;&gt;Calendar1MonthOption</formula>
    </cfRule>
  </conditionalFormatting>
  <conditionalFormatting sqref="A11:D11">
    <cfRule type="expression" dxfId="240" priority="22">
      <formula>MONTH(A11)&lt;&gt;Calendar3MonthOption</formula>
    </cfRule>
  </conditionalFormatting>
  <conditionalFormatting sqref="D11">
    <cfRule type="expression" dxfId="239" priority="21">
      <formula>MONTH(D11)&lt;&gt;Calendar1MonthOption</formula>
    </cfRule>
  </conditionalFormatting>
  <conditionalFormatting sqref="E12">
    <cfRule type="expression" dxfId="238" priority="17">
      <formula>MONTH(E12)&lt;&gt;Calendar1MonthOption</formula>
    </cfRule>
  </conditionalFormatting>
  <conditionalFormatting sqref="E11:E12">
    <cfRule type="expression" dxfId="237" priority="19">
      <formula>MONTH(E11)&lt;&gt;Calendar2MonthOption</formula>
    </cfRule>
  </conditionalFormatting>
  <conditionalFormatting sqref="E11:E12">
    <cfRule type="expression" dxfId="236" priority="18">
      <formula>MONTH(E11)&lt;&gt;Calendar1MonthOption</formula>
    </cfRule>
  </conditionalFormatting>
  <conditionalFormatting sqref="A12">
    <cfRule type="expression" dxfId="235" priority="16">
      <formula>MONTH(A12)&lt;&gt;Calendar3MonthOption</formula>
    </cfRule>
  </conditionalFormatting>
  <conditionalFormatting sqref="C12">
    <cfRule type="expression" dxfId="234" priority="15">
      <formula>MONTH(C12)&lt;&gt;Calendar3MonthOption</formula>
    </cfRule>
  </conditionalFormatting>
  <conditionalFormatting sqref="D13">
    <cfRule type="expression" dxfId="233" priority="11">
      <formula>MONTH(D13)&lt;&gt;Calendar2MonthOption</formula>
    </cfRule>
  </conditionalFormatting>
  <conditionalFormatting sqref="D13">
    <cfRule type="expression" dxfId="232" priority="10">
      <formula>MONTH(D13)&lt;&gt;Calendar1MonthOption</formula>
    </cfRule>
  </conditionalFormatting>
  <conditionalFormatting sqref="D13">
    <cfRule type="expression" dxfId="231" priority="9">
      <formula>MONTH(D13)&lt;&gt;Calendar1MonthOption</formula>
    </cfRule>
  </conditionalFormatting>
  <conditionalFormatting sqref="I12">
    <cfRule type="expression" dxfId="230" priority="7">
      <formula>MONTH(I12)&lt;&gt;Calendar1MonthOption</formula>
    </cfRule>
  </conditionalFormatting>
  <conditionalFormatting sqref="E6">
    <cfRule type="expression" dxfId="229" priority="4">
      <formula>MONTH(E6)&lt;&gt;Calendar1MonthOption</formula>
    </cfRule>
  </conditionalFormatting>
  <conditionalFormatting sqref="E4">
    <cfRule type="expression" dxfId="228" priority="5">
      <formula>MONTH(E4)&lt;&gt;Calendar2MonthOption</formula>
    </cfRule>
  </conditionalFormatting>
  <conditionalFormatting sqref="E15">
    <cfRule type="expression" dxfId="227" priority="3">
      <formula>MONTH(E15)&lt;&gt;Calendar2MonthOption</formula>
    </cfRule>
  </conditionalFormatting>
  <conditionalFormatting sqref="E13">
    <cfRule type="expression" dxfId="226" priority="2">
      <formula>MONTH(E13)&lt;&gt;Calendar2MonthOption</formula>
    </cfRule>
  </conditionalFormatting>
  <conditionalFormatting sqref="C15">
    <cfRule type="expression" dxfId="225" priority="1">
      <formula>MONTH(C15)&lt;&gt;Calendar5MonthOption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BE2F6-D659-4A69-9D56-DC4F0420B109}">
  <dimension ref="A1:J16"/>
  <sheetViews>
    <sheetView zoomScale="50" zoomScaleNormal="50" workbookViewId="0">
      <selection activeCell="A7" sqref="A7:B7"/>
    </sheetView>
  </sheetViews>
  <sheetFormatPr defaultRowHeight="16.5" x14ac:dyDescent="0.3"/>
  <cols>
    <col min="1" max="1" width="19.375" customWidth="1"/>
    <col min="2" max="2" width="16.625" customWidth="1"/>
    <col min="3" max="3" width="20.875" customWidth="1"/>
    <col min="4" max="4" width="18.75" customWidth="1"/>
    <col min="5" max="5" width="22.875" customWidth="1"/>
    <col min="6" max="6" width="17.75" customWidth="1"/>
    <col min="7" max="7" width="17.125" customWidth="1"/>
  </cols>
  <sheetData>
    <row r="1" spans="1:10" ht="46.5" x14ac:dyDescent="0.7">
      <c r="A1" s="1">
        <f>YEAR(DATE(Calendar4Year,Calendar4MonthOption+1,1))</f>
        <v>2019</v>
      </c>
      <c r="B1" s="67" t="str">
        <f>TEXT(DATE(Calendar4Year,Calendar4MonthOption+1,1),"mmmm")</f>
        <v>May</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12">
        <f t="array" ref="A3:G3">Days+1+DATE(Calendar5Year,Calendar5MonthOption,1)-WEEKDAY(DATE(Calendar5Year,Calendar5MonthOption,1),WeekdayOption)</f>
        <v>43584</v>
      </c>
      <c r="B3" s="12">
        <v>43585</v>
      </c>
      <c r="C3" s="4">
        <v>43586</v>
      </c>
      <c r="D3" s="4">
        <v>43587</v>
      </c>
      <c r="E3" s="4">
        <v>43588</v>
      </c>
      <c r="F3" s="12">
        <v>43589</v>
      </c>
      <c r="G3" s="12">
        <v>43590</v>
      </c>
    </row>
    <row r="4" spans="1:10" ht="81.95" customHeight="1" x14ac:dyDescent="0.3">
      <c r="A4" s="22" t="s">
        <v>57</v>
      </c>
      <c r="B4" s="32"/>
      <c r="C4" s="32" t="s">
        <v>102</v>
      </c>
      <c r="D4" s="23" t="s">
        <v>31</v>
      </c>
      <c r="E4" s="26" t="s">
        <v>105</v>
      </c>
      <c r="F4" s="36"/>
      <c r="G4" s="29"/>
      <c r="I4" s="60"/>
      <c r="J4" t="s">
        <v>109</v>
      </c>
    </row>
    <row r="5" spans="1:10" ht="42.95" customHeight="1" x14ac:dyDescent="0.3">
      <c r="B5" s="32"/>
      <c r="E5" s="34" t="s">
        <v>92</v>
      </c>
      <c r="F5" s="13"/>
      <c r="G5" s="14"/>
      <c r="I5" s="18"/>
      <c r="J5" t="s">
        <v>34</v>
      </c>
    </row>
    <row r="6" spans="1:10" ht="21" x14ac:dyDescent="0.3">
      <c r="A6" s="4">
        <f t="array" ref="A6:G6">Days+8+DATE(Calendar5Year,Calendar5MonthOption,1)-WEEKDAY(DATE(Calendar5Year,Calendar5MonthOption,1),WeekdayOption)</f>
        <v>43591</v>
      </c>
      <c r="B6" s="4">
        <v>43592</v>
      </c>
      <c r="C6" s="4">
        <v>43593</v>
      </c>
      <c r="D6" s="4">
        <v>43594</v>
      </c>
      <c r="E6" s="4">
        <v>43595</v>
      </c>
      <c r="F6" s="11">
        <v>43596</v>
      </c>
      <c r="G6" s="12">
        <v>43597</v>
      </c>
      <c r="I6" s="19"/>
      <c r="J6" t="s">
        <v>35</v>
      </c>
    </row>
    <row r="7" spans="1:10" ht="63.6" customHeight="1" x14ac:dyDescent="0.3">
      <c r="A7" s="87" t="s">
        <v>113</v>
      </c>
      <c r="B7" s="88"/>
      <c r="C7" s="59" t="s">
        <v>99</v>
      </c>
      <c r="D7" s="7"/>
      <c r="E7" s="7"/>
      <c r="F7" s="13"/>
      <c r="G7" s="14"/>
    </row>
    <row r="8" spans="1:10" ht="21" x14ac:dyDescent="0.3">
      <c r="A8" s="4">
        <f t="array" ref="A8:G8">Days+15+DATE(Calendar5Year,Calendar5MonthOption,1)-WEEKDAY(DATE(Calendar5Year,Calendar5MonthOption,1),WeekdayOption)</f>
        <v>43598</v>
      </c>
      <c r="B8" s="4">
        <v>43599</v>
      </c>
      <c r="C8" s="4">
        <v>43600</v>
      </c>
      <c r="D8" s="4">
        <v>43601</v>
      </c>
      <c r="E8" s="4">
        <v>43602</v>
      </c>
      <c r="F8" s="11">
        <v>43603</v>
      </c>
      <c r="G8" s="12">
        <v>43604</v>
      </c>
      <c r="I8" s="27"/>
      <c r="J8" t="s">
        <v>36</v>
      </c>
    </row>
    <row r="9" spans="1:10" ht="65.099999999999994" customHeight="1" x14ac:dyDescent="0.3">
      <c r="A9" s="78"/>
      <c r="B9" s="78"/>
      <c r="C9" s="26" t="s">
        <v>110</v>
      </c>
      <c r="D9" s="68" t="s">
        <v>112</v>
      </c>
      <c r="E9" s="22" t="s">
        <v>39</v>
      </c>
      <c r="F9" s="68" t="s">
        <v>101</v>
      </c>
      <c r="G9" s="69"/>
    </row>
    <row r="10" spans="1:10" ht="57" x14ac:dyDescent="0.3">
      <c r="A10" s="79"/>
      <c r="B10" s="79"/>
      <c r="C10" s="26"/>
      <c r="D10" s="70"/>
      <c r="E10" s="26" t="s">
        <v>40</v>
      </c>
      <c r="F10" s="70"/>
      <c r="G10" s="71"/>
      <c r="I10" s="20"/>
      <c r="J10" t="s">
        <v>42</v>
      </c>
    </row>
    <row r="11" spans="1:10" ht="21" x14ac:dyDescent="0.3">
      <c r="A11" s="4">
        <f t="array" ref="A11:G11">Days+22+DATE(Calendar5Year,Calendar5MonthOption,1)-WEEKDAY(DATE(Calendar5Year,Calendar5MonthOption,1),WeekdayOption)</f>
        <v>43605</v>
      </c>
      <c r="B11" s="4">
        <v>43606</v>
      </c>
      <c r="C11" s="4">
        <v>43607</v>
      </c>
      <c r="D11" s="4">
        <v>43608</v>
      </c>
      <c r="E11" s="4">
        <v>43609</v>
      </c>
      <c r="F11" s="11">
        <v>43610</v>
      </c>
      <c r="G11" s="12">
        <v>43611</v>
      </c>
    </row>
    <row r="12" spans="1:10" ht="84.95" customHeight="1" x14ac:dyDescent="0.3">
      <c r="A12" s="85" t="s">
        <v>101</v>
      </c>
      <c r="B12" s="59" t="s">
        <v>104</v>
      </c>
      <c r="C12" s="26" t="s">
        <v>44</v>
      </c>
      <c r="D12" s="25" t="s">
        <v>17</v>
      </c>
      <c r="E12" s="34" t="s">
        <v>107</v>
      </c>
      <c r="F12" s="74"/>
      <c r="G12" s="29"/>
      <c r="I12" s="30"/>
      <c r="J12" t="s">
        <v>38</v>
      </c>
    </row>
    <row r="13" spans="1:10" ht="12.6" customHeight="1" x14ac:dyDescent="0.3">
      <c r="A13" s="86"/>
      <c r="B13" s="83" t="s">
        <v>101</v>
      </c>
      <c r="C13" s="84"/>
      <c r="D13" s="25"/>
      <c r="E13" s="34"/>
      <c r="F13" s="75"/>
      <c r="G13" s="29"/>
      <c r="I13" s="10"/>
      <c r="J13" t="s">
        <v>37</v>
      </c>
    </row>
    <row r="14" spans="1:10" ht="21" x14ac:dyDescent="0.3">
      <c r="A14" s="4">
        <f t="array" ref="A14:G14">Days+29+DATE(Calendar5Year,Calendar5MonthOption,1)-WEEKDAY(DATE(Calendar5Year,Calendar5MonthOption,1),WeekdayOption)</f>
        <v>43612</v>
      </c>
      <c r="B14" s="4">
        <v>43613</v>
      </c>
      <c r="C14" s="4">
        <v>43614</v>
      </c>
      <c r="D14" s="4">
        <v>43615</v>
      </c>
      <c r="E14" s="4">
        <v>43616</v>
      </c>
      <c r="F14" s="11">
        <v>43617</v>
      </c>
      <c r="G14" s="12">
        <v>43618</v>
      </c>
    </row>
    <row r="15" spans="1:10" ht="57" x14ac:dyDescent="0.3">
      <c r="A15" s="10" t="s">
        <v>7</v>
      </c>
      <c r="B15" s="23" t="s">
        <v>58</v>
      </c>
      <c r="C15" s="58" t="s">
        <v>108</v>
      </c>
      <c r="D15" s="80"/>
      <c r="E15" s="23" t="s">
        <v>45</v>
      </c>
      <c r="F15" s="11"/>
      <c r="G15" s="29"/>
      <c r="I15" s="28"/>
      <c r="J15" t="s">
        <v>41</v>
      </c>
    </row>
    <row r="16" spans="1:10" ht="28.5" x14ac:dyDescent="0.3">
      <c r="A16" s="10"/>
      <c r="B16" s="23"/>
      <c r="D16" s="82"/>
      <c r="E16" s="22" t="s">
        <v>43</v>
      </c>
      <c r="F16" s="13"/>
      <c r="G16" s="16"/>
    </row>
  </sheetData>
  <mergeCells count="10">
    <mergeCell ref="D15:D16"/>
    <mergeCell ref="B1:D1"/>
    <mergeCell ref="F9:G10"/>
    <mergeCell ref="F12:F13"/>
    <mergeCell ref="A9:A10"/>
    <mergeCell ref="B9:B10"/>
    <mergeCell ref="D9:D10"/>
    <mergeCell ref="B13:C13"/>
    <mergeCell ref="A12:A13"/>
    <mergeCell ref="A7:B7"/>
  </mergeCells>
  <conditionalFormatting sqref="A6:G6 A8:G8 A11:G11 A14:G14 F12:G12 A3:G3 G13 A15:B15 D15:G15 A4 C4:G4">
    <cfRule type="expression" dxfId="224" priority="36">
      <formula>MONTH(A3)&lt;&gt;Calendar5MonthOption</formula>
    </cfRule>
  </conditionalFormatting>
  <conditionalFormatting sqref="A15">
    <cfRule type="expression" dxfId="223" priority="35">
      <formula>MONTH(A15)&lt;&gt;Calendar5MonthOption</formula>
    </cfRule>
  </conditionalFormatting>
  <conditionalFormatting sqref="E9">
    <cfRule type="expression" dxfId="222" priority="34">
      <formula>MONTH(E9)&lt;&gt;Calendar1MonthOption</formula>
    </cfRule>
  </conditionalFormatting>
  <conditionalFormatting sqref="E10">
    <cfRule type="expression" dxfId="221" priority="33">
      <formula>MONTH(E10)&lt;&gt;Calendar1MonthOption</formula>
    </cfRule>
  </conditionalFormatting>
  <conditionalFormatting sqref="D13">
    <cfRule type="expression" dxfId="220" priority="22">
      <formula>MONTH(D13)&lt;&gt;Calendar1MonthOption</formula>
    </cfRule>
  </conditionalFormatting>
  <conditionalFormatting sqref="C12:D12">
    <cfRule type="expression" dxfId="219" priority="30">
      <formula>MONTH(C12)&lt;&gt;Calendar3MonthOption</formula>
    </cfRule>
  </conditionalFormatting>
  <conditionalFormatting sqref="D12">
    <cfRule type="expression" dxfId="218" priority="29">
      <formula>MONTH(D12)&lt;&gt;Calendar1MonthOption</formula>
    </cfRule>
  </conditionalFormatting>
  <conditionalFormatting sqref="E16">
    <cfRule type="expression" dxfId="217" priority="25">
      <formula>MONTH(E16)&lt;&gt;Calendar1MonthOption</formula>
    </cfRule>
  </conditionalFormatting>
  <conditionalFormatting sqref="E15:E16 E5">
    <cfRule type="expression" dxfId="216" priority="27">
      <formula>MONTH(E5)&lt;&gt;Calendar2MonthOption</formula>
    </cfRule>
  </conditionalFormatting>
  <conditionalFormatting sqref="E15:E16">
    <cfRule type="expression" dxfId="215" priority="26">
      <formula>MONTH(E15)&lt;&gt;Calendar1MonthOption</formula>
    </cfRule>
  </conditionalFormatting>
  <conditionalFormatting sqref="E13">
    <cfRule type="expression" dxfId="214" priority="17">
      <formula>MONTH(E13)&lt;&gt;Calendar2MonthOption</formula>
    </cfRule>
  </conditionalFormatting>
  <conditionalFormatting sqref="B15">
    <cfRule type="expression" dxfId="213" priority="20">
      <formula>MONTH(B15)&lt;&gt;Calendar2MonthOption</formula>
    </cfRule>
  </conditionalFormatting>
  <conditionalFormatting sqref="B15">
    <cfRule type="expression" dxfId="212" priority="19">
      <formula>MONTH(B15)&lt;&gt;Calendar1MonthOption</formula>
    </cfRule>
  </conditionalFormatting>
  <conditionalFormatting sqref="B15">
    <cfRule type="expression" dxfId="211" priority="18">
      <formula>MONTH(B15)&lt;&gt;Calendar1MonthOption</formula>
    </cfRule>
  </conditionalFormatting>
  <conditionalFormatting sqref="A16">
    <cfRule type="expression" dxfId="210" priority="16">
      <formula>MONTH(A16)&lt;&gt;Calendar5MonthOption</formula>
    </cfRule>
  </conditionalFormatting>
  <conditionalFormatting sqref="A16">
    <cfRule type="expression" dxfId="209" priority="15">
      <formula>MONTH(A16)&lt;&gt;Calendar5MonthOption</formula>
    </cfRule>
  </conditionalFormatting>
  <conditionalFormatting sqref="B16">
    <cfRule type="expression" dxfId="208" priority="14">
      <formula>MONTH(B16)&lt;&gt;Calendar5MonthOption</formula>
    </cfRule>
  </conditionalFormatting>
  <conditionalFormatting sqref="B16">
    <cfRule type="expression" dxfId="207" priority="13">
      <formula>MONTH(B16)&lt;&gt;Calendar2MonthOption</formula>
    </cfRule>
  </conditionalFormatting>
  <conditionalFormatting sqref="B16">
    <cfRule type="expression" dxfId="206" priority="12">
      <formula>MONTH(B16)&lt;&gt;Calendar1MonthOption</formula>
    </cfRule>
  </conditionalFormatting>
  <conditionalFormatting sqref="B16">
    <cfRule type="expression" dxfId="205" priority="11">
      <formula>MONTH(B16)&lt;&gt;Calendar1MonthOption</formula>
    </cfRule>
  </conditionalFormatting>
  <conditionalFormatting sqref="E12">
    <cfRule type="expression" dxfId="204" priority="10">
      <formula>MONTH(E12)&lt;&gt;Calendar2MonthOption</formula>
    </cfRule>
  </conditionalFormatting>
  <conditionalFormatting sqref="I13">
    <cfRule type="expression" dxfId="203" priority="9">
      <formula>MONTH(I13)&lt;&gt;Calendar1MonthOption</formula>
    </cfRule>
  </conditionalFormatting>
  <conditionalFormatting sqref="E4">
    <cfRule type="expression" dxfId="202" priority="6">
      <formula>MONTH(E4)&lt;&gt;Calendar2MonthOption</formula>
    </cfRule>
  </conditionalFormatting>
  <conditionalFormatting sqref="C10">
    <cfRule type="expression" dxfId="201" priority="4">
      <formula>MONTH(C10)&lt;&gt;Calendar1MonthOption</formula>
    </cfRule>
  </conditionalFormatting>
  <conditionalFormatting sqref="C9">
    <cfRule type="expression" dxfId="200" priority="3">
      <formula>MONTH(C9)&lt;&gt;Calendar1MonthOption</formula>
    </cfRule>
  </conditionalFormatting>
  <conditionalFormatting sqref="A12">
    <cfRule type="expression" dxfId="199" priority="2">
      <formula>MONTH(A12)&lt;&gt;Calendar3MonthOption</formula>
    </cfRule>
  </conditionalFormatting>
  <conditionalFormatting sqref="C15">
    <cfRule type="expression" dxfId="198" priority="1">
      <formula>MONTH(C15)&lt;&gt;Calendar2MonthOption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45865-325C-443B-B7D0-73DAA0C4BAEB}">
  <dimension ref="A1:J18"/>
  <sheetViews>
    <sheetView zoomScale="50" zoomScaleNormal="50" workbookViewId="0">
      <selection activeCell="D16" sqref="D16"/>
    </sheetView>
  </sheetViews>
  <sheetFormatPr defaultRowHeight="16.5" x14ac:dyDescent="0.3"/>
  <cols>
    <col min="1" max="1" width="23.875" customWidth="1"/>
    <col min="2" max="2" width="19.875" customWidth="1"/>
    <col min="3" max="3" width="21.125" customWidth="1"/>
    <col min="4" max="4" width="20.875" customWidth="1"/>
    <col min="5" max="5" width="23.75" customWidth="1"/>
    <col min="6" max="6" width="21.75" customWidth="1"/>
    <col min="7" max="7" width="22.875" customWidth="1"/>
  </cols>
  <sheetData>
    <row r="1" spans="1:10" ht="46.5" x14ac:dyDescent="0.7">
      <c r="A1" s="1">
        <f>YEAR(DATE(Calendar5Year,Calendar5MonthOption+1,1))</f>
        <v>2019</v>
      </c>
      <c r="B1" s="67" t="str">
        <f>TEXT(DATE(Calendar5Year,Calendar5MonthOption+1,1),"mmmm")</f>
        <v>June</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11">
        <f t="array" ref="A3:G3">Days+1+DATE(Calendar6Year,Calendar6MonthOption,1)-WEEKDAY(DATE(Calendar6Year,Calendar6MonthOption,1),WeekdayOption)</f>
        <v>43612</v>
      </c>
      <c r="B3" s="11">
        <v>43613</v>
      </c>
      <c r="C3" s="11">
        <v>43614</v>
      </c>
      <c r="D3" s="11">
        <v>43615</v>
      </c>
      <c r="E3" s="11">
        <v>43616</v>
      </c>
      <c r="F3" s="11">
        <v>43617</v>
      </c>
      <c r="G3" s="12">
        <v>43618</v>
      </c>
    </row>
    <row r="4" spans="1:10" ht="60" customHeight="1" x14ac:dyDescent="0.3">
      <c r="A4" s="10" t="s">
        <v>7</v>
      </c>
      <c r="B4" s="23" t="s">
        <v>58</v>
      </c>
      <c r="C4" s="91"/>
      <c r="D4" s="93"/>
      <c r="E4" s="23" t="s">
        <v>45</v>
      </c>
      <c r="F4" s="11"/>
      <c r="G4" s="29"/>
      <c r="I4" s="18"/>
      <c r="J4" t="s">
        <v>34</v>
      </c>
    </row>
    <row r="5" spans="1:10" ht="56.45" customHeight="1" x14ac:dyDescent="0.3">
      <c r="A5" s="10"/>
      <c r="B5" s="23"/>
      <c r="C5" s="92"/>
      <c r="D5" s="94"/>
      <c r="E5" s="22" t="s">
        <v>43</v>
      </c>
      <c r="F5" s="13"/>
      <c r="G5" s="14"/>
      <c r="I5" s="19"/>
      <c r="J5" t="s">
        <v>35</v>
      </c>
    </row>
    <row r="6" spans="1:10" ht="21" x14ac:dyDescent="0.3">
      <c r="A6" s="4">
        <f t="array" ref="A6:G6">Days+8+DATE(Calendar6Year,Calendar6MonthOption,1)-WEEKDAY(DATE(Calendar6Year,Calendar6MonthOption,1),WeekdayOption)</f>
        <v>43619</v>
      </c>
      <c r="B6" s="4">
        <v>43620</v>
      </c>
      <c r="C6" s="4">
        <v>43621</v>
      </c>
      <c r="D6" s="4">
        <v>43622</v>
      </c>
      <c r="E6" s="4">
        <v>43623</v>
      </c>
      <c r="F6" s="11">
        <v>43624</v>
      </c>
      <c r="G6" s="12">
        <v>43625</v>
      </c>
    </row>
    <row r="7" spans="1:10" ht="90.95" customHeight="1" x14ac:dyDescent="0.3">
      <c r="A7" s="22" t="s">
        <v>59</v>
      </c>
      <c r="B7" s="32"/>
      <c r="C7" s="32" t="s">
        <v>102</v>
      </c>
      <c r="D7" s="23" t="s">
        <v>31</v>
      </c>
      <c r="E7" s="26" t="s">
        <v>103</v>
      </c>
      <c r="F7" s="13"/>
      <c r="G7" s="14"/>
      <c r="I7" s="27"/>
      <c r="J7" t="s">
        <v>36</v>
      </c>
    </row>
    <row r="8" spans="1:10" ht="21" x14ac:dyDescent="0.3">
      <c r="A8" s="4">
        <f t="array" ref="A8:G8">Days+15+DATE(Calendar6Year,Calendar6MonthOption,1)-WEEKDAY(DATE(Calendar6Year,Calendar6MonthOption,1),WeekdayOption)</f>
        <v>43626</v>
      </c>
      <c r="B8" s="4">
        <v>43627</v>
      </c>
      <c r="C8" s="4">
        <v>43628</v>
      </c>
      <c r="D8" s="4">
        <v>43629</v>
      </c>
      <c r="E8" s="4">
        <v>43630</v>
      </c>
      <c r="F8" s="11">
        <v>43631</v>
      </c>
      <c r="G8" s="12">
        <v>43632</v>
      </c>
    </row>
    <row r="9" spans="1:10" ht="81" customHeight="1" x14ac:dyDescent="0.3">
      <c r="A9" s="87" t="s">
        <v>113</v>
      </c>
      <c r="B9" s="88"/>
      <c r="C9" s="59" t="s">
        <v>99</v>
      </c>
      <c r="D9" s="7"/>
      <c r="E9" s="26" t="s">
        <v>121</v>
      </c>
      <c r="F9" s="17" t="s">
        <v>16</v>
      </c>
      <c r="G9" s="17" t="s">
        <v>14</v>
      </c>
      <c r="I9" s="20"/>
      <c r="J9" t="s">
        <v>42</v>
      </c>
    </row>
    <row r="10" spans="1:10" ht="21" x14ac:dyDescent="0.3">
      <c r="A10" s="4">
        <f t="array" ref="A10:G10">Days+22+DATE(Calendar6Year,Calendar6MonthOption,1)-WEEKDAY(DATE(Calendar6Year,Calendar6MonthOption,1),WeekdayOption)</f>
        <v>43633</v>
      </c>
      <c r="B10" s="4">
        <v>43634</v>
      </c>
      <c r="C10" s="4">
        <v>43635</v>
      </c>
      <c r="D10" s="4">
        <v>43636</v>
      </c>
      <c r="E10" s="4">
        <v>43637</v>
      </c>
      <c r="F10" s="11">
        <v>43638</v>
      </c>
      <c r="G10" s="12">
        <v>43639</v>
      </c>
    </row>
    <row r="11" spans="1:10" ht="63" customHeight="1" x14ac:dyDescent="0.3">
      <c r="A11" s="78"/>
      <c r="B11" s="78"/>
      <c r="C11" s="26" t="s">
        <v>111</v>
      </c>
      <c r="D11" s="68" t="s">
        <v>112</v>
      </c>
      <c r="E11" s="22" t="s">
        <v>39</v>
      </c>
      <c r="F11" s="68" t="s">
        <v>101</v>
      </c>
      <c r="G11" s="69"/>
      <c r="I11" s="30"/>
      <c r="J11" t="s">
        <v>38</v>
      </c>
    </row>
    <row r="12" spans="1:10" ht="57" x14ac:dyDescent="0.3">
      <c r="A12" s="79"/>
      <c r="B12" s="79"/>
      <c r="C12" s="26"/>
      <c r="D12" s="70"/>
      <c r="E12" s="26" t="s">
        <v>40</v>
      </c>
      <c r="F12" s="70"/>
      <c r="G12" s="71"/>
      <c r="I12" s="10"/>
      <c r="J12" t="s">
        <v>37</v>
      </c>
    </row>
    <row r="13" spans="1:10" ht="21" x14ac:dyDescent="0.3">
      <c r="A13" s="4">
        <f t="array" ref="A13:G13">Days+29+DATE(Calendar6Year,Calendar6MonthOption,1)-WEEKDAY(DATE(Calendar6Year,Calendar6MonthOption,1),WeekdayOption)</f>
        <v>43640</v>
      </c>
      <c r="B13" s="4">
        <v>43641</v>
      </c>
      <c r="C13" s="4">
        <v>43642</v>
      </c>
      <c r="D13" s="4">
        <v>43643</v>
      </c>
      <c r="E13" s="4">
        <v>43644</v>
      </c>
      <c r="F13" s="11">
        <v>43645</v>
      </c>
      <c r="G13" s="12">
        <v>43646</v>
      </c>
    </row>
    <row r="14" spans="1:10" ht="87" customHeight="1" x14ac:dyDescent="0.3">
      <c r="A14" s="89" t="s">
        <v>101</v>
      </c>
      <c r="B14" s="59" t="s">
        <v>48</v>
      </c>
      <c r="C14" s="26" t="s">
        <v>44</v>
      </c>
      <c r="D14" s="25" t="s">
        <v>17</v>
      </c>
      <c r="E14" s="23" t="s">
        <v>45</v>
      </c>
      <c r="F14" s="74"/>
      <c r="G14" s="29"/>
      <c r="I14" s="28"/>
      <c r="J14" t="s">
        <v>41</v>
      </c>
    </row>
    <row r="15" spans="1:10" ht="28.5" x14ac:dyDescent="0.3">
      <c r="A15" s="89"/>
      <c r="B15" s="96" t="s">
        <v>101</v>
      </c>
      <c r="C15" s="89"/>
      <c r="D15" s="25"/>
      <c r="E15" s="22" t="s">
        <v>43</v>
      </c>
      <c r="F15" s="75"/>
      <c r="G15" s="29"/>
    </row>
    <row r="16" spans="1:10" ht="42.75" x14ac:dyDescent="0.3">
      <c r="A16" s="90"/>
      <c r="B16" s="96"/>
      <c r="C16" s="89"/>
      <c r="D16" s="23" t="s">
        <v>60</v>
      </c>
      <c r="E16" s="34" t="s">
        <v>107</v>
      </c>
      <c r="F16" s="76"/>
      <c r="G16" s="16"/>
      <c r="I16" s="60"/>
      <c r="J16" t="s">
        <v>109</v>
      </c>
    </row>
    <row r="17" spans="1:7" ht="21" x14ac:dyDescent="0.3">
      <c r="A17" s="11">
        <f t="array" ref="A17:B17">Days+36+DATE(Calendar6Year,Calendar6MonthOption,1)-WEEKDAY(DATE(Calendar6Year,Calendar6MonthOption,1),WeekdayOption)</f>
        <v>43647</v>
      </c>
      <c r="B17" s="11">
        <v>43648</v>
      </c>
      <c r="C17" s="95"/>
      <c r="D17" s="77"/>
      <c r="E17" s="77"/>
      <c r="F17" s="77"/>
      <c r="G17" s="77"/>
    </row>
    <row r="18" spans="1:7" ht="59.45" customHeight="1" x14ac:dyDescent="0.3">
      <c r="A18" s="22" t="s">
        <v>61</v>
      </c>
      <c r="B18" s="32"/>
      <c r="C18" s="73"/>
      <c r="D18" s="73"/>
      <c r="E18" s="73"/>
      <c r="F18" s="73"/>
      <c r="G18" s="73"/>
    </row>
  </sheetData>
  <mergeCells count="13">
    <mergeCell ref="C4:C5"/>
    <mergeCell ref="D4:D5"/>
    <mergeCell ref="C17:G17"/>
    <mergeCell ref="B1:D1"/>
    <mergeCell ref="C18:G18"/>
    <mergeCell ref="F11:G12"/>
    <mergeCell ref="F14:F16"/>
    <mergeCell ref="B15:C16"/>
    <mergeCell ref="A14:A16"/>
    <mergeCell ref="A9:B9"/>
    <mergeCell ref="A11:A12"/>
    <mergeCell ref="B11:B12"/>
    <mergeCell ref="D11:D12"/>
  </mergeCells>
  <conditionalFormatting sqref="A6:G6 A8:G8 A10:G10 A13:G13 F14:G14 A3:G3 A17:B17 G15 F4:G4">
    <cfRule type="expression" dxfId="197" priority="44">
      <formula>MONTH(A3)&lt;&gt;Calendar6MonthOption</formula>
    </cfRule>
  </conditionalFormatting>
  <conditionalFormatting sqref="F9">
    <cfRule type="expression" dxfId="196" priority="43">
      <formula>MONTH(F9)&lt;&gt;Calendar2MonthOption</formula>
    </cfRule>
  </conditionalFormatting>
  <conditionalFormatting sqref="G9">
    <cfRule type="expression" dxfId="195" priority="42">
      <formula>MONTH(G9)&lt;&gt;Calendar2MonthOption</formula>
    </cfRule>
  </conditionalFormatting>
  <conditionalFormatting sqref="E11">
    <cfRule type="expression" dxfId="194" priority="41">
      <formula>MONTH(E11)&lt;&gt;Calendar1MonthOption</formula>
    </cfRule>
  </conditionalFormatting>
  <conditionalFormatting sqref="E12">
    <cfRule type="expression" dxfId="193" priority="40">
      <formula>MONTH(E12)&lt;&gt;Calendar1MonthOption</formula>
    </cfRule>
  </conditionalFormatting>
  <conditionalFormatting sqref="D15">
    <cfRule type="expression" dxfId="192" priority="29">
      <formula>MONTH(D15)&lt;&gt;Calendar1MonthOption</formula>
    </cfRule>
  </conditionalFormatting>
  <conditionalFormatting sqref="C14:D14">
    <cfRule type="expression" dxfId="191" priority="37">
      <formula>MONTH(C14)&lt;&gt;Calendar3MonthOption</formula>
    </cfRule>
  </conditionalFormatting>
  <conditionalFormatting sqref="D14">
    <cfRule type="expression" dxfId="190" priority="36">
      <formula>MONTH(D14)&lt;&gt;Calendar1MonthOption</formula>
    </cfRule>
  </conditionalFormatting>
  <conditionalFormatting sqref="E15">
    <cfRule type="expression" dxfId="189" priority="32">
      <formula>MONTH(E15)&lt;&gt;Calendar1MonthOption</formula>
    </cfRule>
  </conditionalFormatting>
  <conditionalFormatting sqref="E14:E15">
    <cfRule type="expression" dxfId="188" priority="34">
      <formula>MONTH(E14)&lt;&gt;Calendar2MonthOption</formula>
    </cfRule>
  </conditionalFormatting>
  <conditionalFormatting sqref="E14:E15">
    <cfRule type="expression" dxfId="187" priority="33">
      <formula>MONTH(E14)&lt;&gt;Calendar1MonthOption</formula>
    </cfRule>
  </conditionalFormatting>
  <conditionalFormatting sqref="A18:B18">
    <cfRule type="expression" dxfId="186" priority="26">
      <formula>MONTH(A18)&lt;&gt;Calendar7MonthOption</formula>
    </cfRule>
  </conditionalFormatting>
  <conditionalFormatting sqref="D16">
    <cfRule type="expression" dxfId="185" priority="25">
      <formula>MONTH(D16)&lt;&gt;Calendar2MonthOption</formula>
    </cfRule>
  </conditionalFormatting>
  <conditionalFormatting sqref="D16">
    <cfRule type="expression" dxfId="184" priority="24">
      <formula>MONTH(D16)&lt;&gt;Calendar1MonthOption</formula>
    </cfRule>
  </conditionalFormatting>
  <conditionalFormatting sqref="D16">
    <cfRule type="expression" dxfId="183" priority="23">
      <formula>MONTH(D16)&lt;&gt;Calendar1MonthOption</formula>
    </cfRule>
  </conditionalFormatting>
  <conditionalFormatting sqref="A4:B4 D4:E4">
    <cfRule type="expression" dxfId="182" priority="22">
      <formula>MONTH(A4)&lt;&gt;Calendar5MonthOption</formula>
    </cfRule>
  </conditionalFormatting>
  <conditionalFormatting sqref="A4">
    <cfRule type="expression" dxfId="181" priority="21">
      <formula>MONTH(A4)&lt;&gt;Calendar5MonthOption</formula>
    </cfRule>
  </conditionalFormatting>
  <conditionalFormatting sqref="E5">
    <cfRule type="expression" dxfId="180" priority="18">
      <formula>MONTH(E5)&lt;&gt;Calendar1MonthOption</formula>
    </cfRule>
  </conditionalFormatting>
  <conditionalFormatting sqref="E4:E5">
    <cfRule type="expression" dxfId="179" priority="20">
      <formula>MONTH(E4)&lt;&gt;Calendar2MonthOption</formula>
    </cfRule>
  </conditionalFormatting>
  <conditionalFormatting sqref="E4:E5">
    <cfRule type="expression" dxfId="178" priority="19">
      <formula>MONTH(E4)&lt;&gt;Calendar1MonthOption</formula>
    </cfRule>
  </conditionalFormatting>
  <conditionalFormatting sqref="B4">
    <cfRule type="expression" dxfId="177" priority="17">
      <formula>MONTH(B4)&lt;&gt;Calendar2MonthOption</formula>
    </cfRule>
  </conditionalFormatting>
  <conditionalFormatting sqref="B4">
    <cfRule type="expression" dxfId="176" priority="16">
      <formula>MONTH(B4)&lt;&gt;Calendar1MonthOption</formula>
    </cfRule>
  </conditionalFormatting>
  <conditionalFormatting sqref="B4">
    <cfRule type="expression" dxfId="175" priority="15">
      <formula>MONTH(B4)&lt;&gt;Calendar1MonthOption</formula>
    </cfRule>
  </conditionalFormatting>
  <conditionalFormatting sqref="A5">
    <cfRule type="expression" dxfId="174" priority="14">
      <formula>MONTH(A5)&lt;&gt;Calendar5MonthOption</formula>
    </cfRule>
  </conditionalFormatting>
  <conditionalFormatting sqref="A5">
    <cfRule type="expression" dxfId="173" priority="13">
      <formula>MONTH(A5)&lt;&gt;Calendar5MonthOption</formula>
    </cfRule>
  </conditionalFormatting>
  <conditionalFormatting sqref="B5">
    <cfRule type="expression" dxfId="172" priority="12">
      <formula>MONTH(B5)&lt;&gt;Calendar5MonthOption</formula>
    </cfRule>
  </conditionalFormatting>
  <conditionalFormatting sqref="B5">
    <cfRule type="expression" dxfId="171" priority="11">
      <formula>MONTH(B5)&lt;&gt;Calendar2MonthOption</formula>
    </cfRule>
  </conditionalFormatting>
  <conditionalFormatting sqref="B5">
    <cfRule type="expression" dxfId="170" priority="10">
      <formula>MONTH(B5)&lt;&gt;Calendar1MonthOption</formula>
    </cfRule>
  </conditionalFormatting>
  <conditionalFormatting sqref="B5">
    <cfRule type="expression" dxfId="169" priority="9">
      <formula>MONTH(B5)&lt;&gt;Calendar1MonthOption</formula>
    </cfRule>
  </conditionalFormatting>
  <conditionalFormatting sqref="I12">
    <cfRule type="expression" dxfId="168" priority="7">
      <formula>MONTH(I12)&lt;&gt;Calendar1MonthOption</formula>
    </cfRule>
  </conditionalFormatting>
  <conditionalFormatting sqref="E7">
    <cfRule type="expression" dxfId="167" priority="5">
      <formula>MONTH(E7)&lt;&gt;Calendar2MonthOption</formula>
    </cfRule>
  </conditionalFormatting>
  <conditionalFormatting sqref="C7">
    <cfRule type="expression" dxfId="166" priority="4">
      <formula>MONTH(C7)&lt;&gt;Calendar5MonthOption</formula>
    </cfRule>
  </conditionalFormatting>
  <conditionalFormatting sqref="E16">
    <cfRule type="expression" dxfId="165" priority="3">
      <formula>MONTH(E16)&lt;&gt;Calendar2MonthOption</formula>
    </cfRule>
  </conditionalFormatting>
  <conditionalFormatting sqref="C11:C12">
    <cfRule type="expression" dxfId="164" priority="2">
      <formula>MONTH(C11)&lt;&gt;Calendar1MonthOption</formula>
    </cfRule>
  </conditionalFormatting>
  <conditionalFormatting sqref="E9">
    <cfRule type="expression" dxfId="163" priority="1">
      <formula>MONTH(E9)&lt;&gt;Calendar1MonthOption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4704A-C4A3-4F68-A0FB-7536677F2DFB}">
  <dimension ref="A1:J16"/>
  <sheetViews>
    <sheetView zoomScale="50" zoomScaleNormal="50" workbookViewId="0">
      <selection activeCell="E7" sqref="E7"/>
    </sheetView>
  </sheetViews>
  <sheetFormatPr defaultRowHeight="16.5" x14ac:dyDescent="0.3"/>
  <cols>
    <col min="1" max="1" width="20.25" customWidth="1"/>
    <col min="2" max="2" width="19.875" customWidth="1"/>
    <col min="3" max="3" width="20.75" customWidth="1"/>
    <col min="4" max="4" width="19.25" customWidth="1"/>
    <col min="5" max="5" width="32.875" customWidth="1"/>
    <col min="6" max="6" width="19.75" customWidth="1"/>
    <col min="7" max="7" width="18.375" customWidth="1"/>
  </cols>
  <sheetData>
    <row r="1" spans="1:10" ht="46.5" x14ac:dyDescent="0.7">
      <c r="A1" s="1">
        <f>YEAR(DATE(Calendar6Year,Calendar6MonthOption+1,1))</f>
        <v>2019</v>
      </c>
      <c r="B1" s="67" t="str">
        <f>TEXT(DATE(Calendar6Year,Calendar6MonthOption+1,1),"mmmm")</f>
        <v>July</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4">
        <f t="array" ref="A3:G3">Days+1+DATE(Calendar7Year,Calendar7MonthOption,1)-WEEKDAY(DATE(Calendar7Year,Calendar7MonthOption,1),WeekdayOption)</f>
        <v>43647</v>
      </c>
      <c r="B3" s="4">
        <v>43648</v>
      </c>
      <c r="C3" s="4">
        <v>43649</v>
      </c>
      <c r="D3" s="4">
        <v>43650</v>
      </c>
      <c r="E3" s="4">
        <v>43651</v>
      </c>
      <c r="F3" s="11">
        <v>43652</v>
      </c>
      <c r="G3" s="12">
        <v>43653</v>
      </c>
    </row>
    <row r="4" spans="1:10" ht="56.1" customHeight="1" x14ac:dyDescent="0.3">
      <c r="A4" s="22" t="s">
        <v>61</v>
      </c>
      <c r="B4" s="80"/>
      <c r="C4" s="98" t="s">
        <v>102</v>
      </c>
      <c r="D4" s="10" t="s">
        <v>8</v>
      </c>
      <c r="E4" s="26" t="s">
        <v>103</v>
      </c>
      <c r="F4" s="13"/>
      <c r="G4" s="13"/>
      <c r="I4" s="18"/>
      <c r="J4" t="s">
        <v>34</v>
      </c>
    </row>
    <row r="5" spans="1:10" ht="30.6" customHeight="1" x14ac:dyDescent="0.3">
      <c r="A5" s="22"/>
      <c r="B5" s="81"/>
      <c r="C5" s="99"/>
      <c r="D5" s="10"/>
      <c r="E5" s="23" t="s">
        <v>31</v>
      </c>
      <c r="F5" s="13"/>
      <c r="G5" s="14"/>
      <c r="I5" s="19"/>
      <c r="J5" t="s">
        <v>35</v>
      </c>
    </row>
    <row r="6" spans="1:10" ht="21" x14ac:dyDescent="0.3">
      <c r="A6" s="4">
        <f t="array" ref="A6:G6">Days+8+DATE(Calendar7Year,Calendar7MonthOption,1)-WEEKDAY(DATE(Calendar7Year,Calendar7MonthOption,1),WeekdayOption)</f>
        <v>43654</v>
      </c>
      <c r="B6" s="4">
        <v>43655</v>
      </c>
      <c r="C6" s="4">
        <v>43656</v>
      </c>
      <c r="D6" s="4">
        <v>43657</v>
      </c>
      <c r="E6" s="4">
        <v>43658</v>
      </c>
      <c r="F6" s="11">
        <v>43659</v>
      </c>
      <c r="G6" s="12">
        <v>43660</v>
      </c>
    </row>
    <row r="7" spans="1:10" ht="79.5" customHeight="1" x14ac:dyDescent="0.3">
      <c r="A7" s="87" t="s">
        <v>113</v>
      </c>
      <c r="B7" s="88"/>
      <c r="C7" s="59" t="s">
        <v>99</v>
      </c>
      <c r="D7" s="7"/>
      <c r="E7" s="26" t="s">
        <v>121</v>
      </c>
      <c r="F7" s="13"/>
      <c r="G7" s="14"/>
      <c r="I7" s="27"/>
      <c r="J7" t="s">
        <v>36</v>
      </c>
    </row>
    <row r="8" spans="1:10" ht="21" x14ac:dyDescent="0.3">
      <c r="A8" s="4">
        <f t="array" ref="A8:G8">Days+15+DATE(Calendar7Year,Calendar7MonthOption,1)-WEEKDAY(DATE(Calendar7Year,Calendar7MonthOption,1),WeekdayOption)</f>
        <v>43661</v>
      </c>
      <c r="B8" s="4">
        <v>43662</v>
      </c>
      <c r="C8" s="4">
        <v>43663</v>
      </c>
      <c r="D8" s="4">
        <v>43664</v>
      </c>
      <c r="E8" s="4">
        <v>43665</v>
      </c>
      <c r="F8" s="11">
        <v>43666</v>
      </c>
      <c r="G8" s="12">
        <v>43667</v>
      </c>
    </row>
    <row r="9" spans="1:10" ht="59.45" customHeight="1" x14ac:dyDescent="0.3">
      <c r="A9" s="80"/>
      <c r="B9" s="80"/>
      <c r="C9" s="26" t="s">
        <v>111</v>
      </c>
      <c r="D9" s="68" t="s">
        <v>112</v>
      </c>
      <c r="E9" s="22" t="s">
        <v>39</v>
      </c>
      <c r="F9" s="68" t="s">
        <v>101</v>
      </c>
      <c r="G9" s="69"/>
      <c r="I9" s="20"/>
      <c r="J9" t="s">
        <v>42</v>
      </c>
    </row>
    <row r="10" spans="1:10" ht="42.75" x14ac:dyDescent="0.3">
      <c r="A10" s="81"/>
      <c r="B10" s="81"/>
      <c r="C10" s="26"/>
      <c r="D10" s="70"/>
      <c r="E10" s="26" t="s">
        <v>40</v>
      </c>
      <c r="F10" s="70"/>
      <c r="G10" s="71"/>
    </row>
    <row r="11" spans="1:10" ht="21" x14ac:dyDescent="0.3">
      <c r="A11" s="4">
        <f t="array" ref="A11:G11">Days+22+DATE(Calendar7Year,Calendar7MonthOption,1)-WEEKDAY(DATE(Calendar7Year,Calendar7MonthOption,1),WeekdayOption)</f>
        <v>43668</v>
      </c>
      <c r="B11" s="4">
        <v>43669</v>
      </c>
      <c r="C11" s="4">
        <v>43670</v>
      </c>
      <c r="D11" s="4">
        <v>43671</v>
      </c>
      <c r="E11" s="4">
        <v>43672</v>
      </c>
      <c r="F11" s="11">
        <v>43673</v>
      </c>
      <c r="G11" s="12">
        <v>43674</v>
      </c>
      <c r="I11" s="30"/>
      <c r="J11" t="s">
        <v>38</v>
      </c>
    </row>
    <row r="12" spans="1:10" ht="85.5" x14ac:dyDescent="0.3">
      <c r="A12" s="89" t="s">
        <v>101</v>
      </c>
      <c r="B12" s="59" t="s">
        <v>48</v>
      </c>
      <c r="C12" s="26" t="s">
        <v>44</v>
      </c>
      <c r="D12" s="25" t="s">
        <v>17</v>
      </c>
      <c r="E12" s="34" t="s">
        <v>107</v>
      </c>
      <c r="F12" s="74"/>
      <c r="G12" s="29"/>
      <c r="I12" s="10"/>
      <c r="J12" t="s">
        <v>37</v>
      </c>
    </row>
    <row r="13" spans="1:10" ht="21" x14ac:dyDescent="0.3">
      <c r="A13" s="90"/>
      <c r="B13" s="97" t="s">
        <v>101</v>
      </c>
      <c r="C13" s="84"/>
      <c r="D13" s="25"/>
      <c r="E13" s="34"/>
      <c r="F13" s="75"/>
      <c r="G13" s="29"/>
    </row>
    <row r="14" spans="1:10" ht="21" x14ac:dyDescent="0.3">
      <c r="A14" s="4">
        <f t="array" ref="A14:G14">Days+29+DATE(Calendar7Year,Calendar7MonthOption,1)-WEEKDAY(DATE(Calendar7Year,Calendar7MonthOption,1),WeekdayOption)</f>
        <v>43675</v>
      </c>
      <c r="B14" s="4">
        <v>43676</v>
      </c>
      <c r="C14" s="4">
        <v>43677</v>
      </c>
      <c r="D14" s="11">
        <v>43678</v>
      </c>
      <c r="E14" s="11">
        <v>43679</v>
      </c>
      <c r="F14" s="11">
        <v>43680</v>
      </c>
      <c r="G14" s="12">
        <v>43681</v>
      </c>
      <c r="I14" s="28"/>
      <c r="J14" t="s">
        <v>41</v>
      </c>
    </row>
    <row r="15" spans="1:10" ht="63.95" customHeight="1" x14ac:dyDescent="0.3">
      <c r="A15" s="23" t="s">
        <v>62</v>
      </c>
      <c r="B15" s="93"/>
      <c r="C15" s="93"/>
      <c r="D15" s="93"/>
      <c r="E15" s="23" t="s">
        <v>45</v>
      </c>
      <c r="F15" s="11"/>
      <c r="G15" s="29"/>
      <c r="I15" s="60"/>
      <c r="J15" t="s">
        <v>109</v>
      </c>
    </row>
    <row r="16" spans="1:10" ht="56.45" customHeight="1" x14ac:dyDescent="0.3">
      <c r="A16" s="22" t="s">
        <v>63</v>
      </c>
      <c r="B16" s="100"/>
      <c r="C16" s="100"/>
      <c r="D16" s="100"/>
      <c r="E16" s="22" t="s">
        <v>43</v>
      </c>
      <c r="F16" s="13"/>
      <c r="G16" s="16"/>
    </row>
  </sheetData>
  <mergeCells count="14">
    <mergeCell ref="C4:C5"/>
    <mergeCell ref="B15:B16"/>
    <mergeCell ref="C15:C16"/>
    <mergeCell ref="D15:D16"/>
    <mergeCell ref="B1:D1"/>
    <mergeCell ref="B4:B5"/>
    <mergeCell ref="A7:B7"/>
    <mergeCell ref="F9:G10"/>
    <mergeCell ref="F12:F13"/>
    <mergeCell ref="A9:A10"/>
    <mergeCell ref="B9:B10"/>
    <mergeCell ref="D9:D10"/>
    <mergeCell ref="B13:C13"/>
    <mergeCell ref="A12:A13"/>
  </mergeCells>
  <conditionalFormatting sqref="A6:G6 A8:G8 A11:G11 A9 F12:G12 A4 A3:G3 G13 A14:G14 A15:B15 E15:G15 D4">
    <cfRule type="expression" dxfId="162" priority="42">
      <formula>MONTH(A3)&lt;&gt;Calendar7MonthOption</formula>
    </cfRule>
  </conditionalFormatting>
  <conditionalFormatting sqref="D4">
    <cfRule type="expression" dxfId="161" priority="41">
      <formula>MONTH(D4)&lt;&gt;Calendar7MonthOption</formula>
    </cfRule>
  </conditionalFormatting>
  <conditionalFormatting sqref="E9">
    <cfRule type="expression" dxfId="160" priority="40">
      <formula>MONTH(E9)&lt;&gt;Calendar1MonthOption</formula>
    </cfRule>
  </conditionalFormatting>
  <conditionalFormatting sqref="E10">
    <cfRule type="expression" dxfId="159" priority="39">
      <formula>MONTH(E10)&lt;&gt;Calendar1MonthOption</formula>
    </cfRule>
  </conditionalFormatting>
  <conditionalFormatting sqref="D13">
    <cfRule type="expression" dxfId="158" priority="28">
      <formula>MONTH(D13)&lt;&gt;Calendar1MonthOption</formula>
    </cfRule>
  </conditionalFormatting>
  <conditionalFormatting sqref="C12:D12">
    <cfRule type="expression" dxfId="157" priority="36">
      <formula>MONTH(C12)&lt;&gt;Calendar3MonthOption</formula>
    </cfRule>
  </conditionalFormatting>
  <conditionalFormatting sqref="D12">
    <cfRule type="expression" dxfId="156" priority="35">
      <formula>MONTH(D12)&lt;&gt;Calendar1MonthOption</formula>
    </cfRule>
  </conditionalFormatting>
  <conditionalFormatting sqref="E16">
    <cfRule type="expression" dxfId="155" priority="31">
      <formula>MONTH(E16)&lt;&gt;Calendar1MonthOption</formula>
    </cfRule>
  </conditionalFormatting>
  <conditionalFormatting sqref="E15:E16">
    <cfRule type="expression" dxfId="154" priority="33">
      <formula>MONTH(E15)&lt;&gt;Calendar2MonthOption</formula>
    </cfRule>
  </conditionalFormatting>
  <conditionalFormatting sqref="E15:E16">
    <cfRule type="expression" dxfId="153" priority="32">
      <formula>MONTH(E15)&lt;&gt;Calendar1MonthOption</formula>
    </cfRule>
  </conditionalFormatting>
  <conditionalFormatting sqref="B9">
    <cfRule type="expression" dxfId="152" priority="26">
      <formula>MONTH(B9)&lt;&gt;Calendar7MonthOption</formula>
    </cfRule>
  </conditionalFormatting>
  <conditionalFormatting sqref="D5">
    <cfRule type="expression" dxfId="151" priority="20">
      <formula>MONTH(D5)&lt;&gt;Calendar7MonthOption</formula>
    </cfRule>
  </conditionalFormatting>
  <conditionalFormatting sqref="A5">
    <cfRule type="expression" dxfId="150" priority="23">
      <formula>MONTH(A5)&lt;&gt;Calendar7MonthOption</formula>
    </cfRule>
  </conditionalFormatting>
  <conditionalFormatting sqref="D5">
    <cfRule type="expression" dxfId="149" priority="21">
      <formula>MONTH(D5)&lt;&gt;Calendar7MonthOption</formula>
    </cfRule>
  </conditionalFormatting>
  <conditionalFormatting sqref="A15">
    <cfRule type="expression" dxfId="148" priority="19">
      <formula>MONTH(A15)&lt;&gt;Calendar2MonthOption</formula>
    </cfRule>
  </conditionalFormatting>
  <conditionalFormatting sqref="A15">
    <cfRule type="expression" dxfId="147" priority="18">
      <formula>MONTH(A15)&lt;&gt;Calendar1MonthOption</formula>
    </cfRule>
  </conditionalFormatting>
  <conditionalFormatting sqref="A15">
    <cfRule type="expression" dxfId="146" priority="17">
      <formula>MONTH(A15)&lt;&gt;Calendar1MonthOption</formula>
    </cfRule>
  </conditionalFormatting>
  <conditionalFormatting sqref="E13">
    <cfRule type="expression" dxfId="145" priority="16">
      <formula>MONTH(E13)&lt;&gt;Calendar2MonthOption</formula>
    </cfRule>
  </conditionalFormatting>
  <conditionalFormatting sqref="C15">
    <cfRule type="expression" dxfId="144" priority="15">
      <formula>MONTH(C15)&lt;&gt;Calendar7MonthOption</formula>
    </cfRule>
  </conditionalFormatting>
  <conditionalFormatting sqref="D15">
    <cfRule type="expression" dxfId="143" priority="14">
      <formula>MONTH(D15)&lt;&gt;Calendar7MonthOption</formula>
    </cfRule>
  </conditionalFormatting>
  <conditionalFormatting sqref="I12">
    <cfRule type="expression" dxfId="142" priority="12">
      <formula>MONTH(I12)&lt;&gt;Calendar1MonthOption</formula>
    </cfRule>
  </conditionalFormatting>
  <conditionalFormatting sqref="E12">
    <cfRule type="expression" dxfId="141" priority="6">
      <formula>MONTH(E12)&lt;&gt;Calendar2MonthOption</formula>
    </cfRule>
  </conditionalFormatting>
  <conditionalFormatting sqref="E4">
    <cfRule type="expression" dxfId="140" priority="8">
      <formula>MONTH(E4)&lt;&gt;Calendar2MonthOption</formula>
    </cfRule>
  </conditionalFormatting>
  <conditionalFormatting sqref="A12">
    <cfRule type="expression" dxfId="139" priority="5">
      <formula>MONTH(A12)&lt;&gt;Calendar3MonthOption</formula>
    </cfRule>
  </conditionalFormatting>
  <conditionalFormatting sqref="C9:C10">
    <cfRule type="expression" dxfId="138" priority="4">
      <formula>MONTH(C9)&lt;&gt;Calendar1MonthOption</formula>
    </cfRule>
  </conditionalFormatting>
  <conditionalFormatting sqref="B4">
    <cfRule type="expression" dxfId="137" priority="3">
      <formula>MONTH(B4)&lt;&gt;Calendar7MonthOption</formula>
    </cfRule>
  </conditionalFormatting>
  <conditionalFormatting sqref="C4">
    <cfRule type="expression" dxfId="136" priority="2">
      <formula>MONTH(C4)&lt;&gt;Calendar7MonthOption</formula>
    </cfRule>
  </conditionalFormatting>
  <conditionalFormatting sqref="E7">
    <cfRule type="expression" dxfId="135" priority="1">
      <formula>MONTH(E7)&lt;&gt;Calendar1MonthOption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58E55-5CE2-4565-A31B-68E7533CB681}">
  <dimension ref="A1:J18"/>
  <sheetViews>
    <sheetView zoomScale="50" zoomScaleNormal="50" workbookViewId="0">
      <selection activeCell="E9" sqref="E9"/>
    </sheetView>
  </sheetViews>
  <sheetFormatPr defaultRowHeight="16.5" x14ac:dyDescent="0.3"/>
  <cols>
    <col min="1" max="1" width="17.125" customWidth="1"/>
    <col min="2" max="2" width="13.875" bestFit="1" customWidth="1"/>
    <col min="3" max="3" width="17.75" bestFit="1" customWidth="1"/>
    <col min="4" max="4" width="15.375" bestFit="1" customWidth="1"/>
    <col min="5" max="5" width="24.625" bestFit="1" customWidth="1"/>
    <col min="6" max="6" width="15.375" bestFit="1" customWidth="1"/>
    <col min="7" max="7" width="12.25" bestFit="1" customWidth="1"/>
  </cols>
  <sheetData>
    <row r="1" spans="1:10" ht="46.5" x14ac:dyDescent="0.7">
      <c r="A1" s="1">
        <f>YEAR(DATE(Calendar7Year,Calendar7MonthOption+1,1))</f>
        <v>2019</v>
      </c>
      <c r="B1" s="67" t="str">
        <f>TEXT(DATE(Calendar7Year,Calendar7MonthOption+1,1),"mmmm")</f>
        <v>August</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11">
        <f t="array" ref="A3:G3">Days+1+DATE(Calendar8Year,Calendar8MonthOption,1)-WEEKDAY(DATE(Calendar8Year,Calendar8MonthOption,1),WeekdayOption)</f>
        <v>43675</v>
      </c>
      <c r="B3" s="11">
        <v>43676</v>
      </c>
      <c r="C3" s="11">
        <v>43677</v>
      </c>
      <c r="D3" s="4">
        <v>43678</v>
      </c>
      <c r="E3" s="4">
        <v>43679</v>
      </c>
      <c r="F3" s="12">
        <v>43680</v>
      </c>
      <c r="G3" s="12">
        <v>43681</v>
      </c>
    </row>
    <row r="4" spans="1:10" ht="57" x14ac:dyDescent="0.3">
      <c r="A4" s="23" t="s">
        <v>62</v>
      </c>
      <c r="B4" s="93"/>
      <c r="C4" s="93"/>
      <c r="D4" s="93"/>
      <c r="E4" s="23" t="s">
        <v>45</v>
      </c>
      <c r="F4" s="36"/>
      <c r="G4" s="29"/>
      <c r="I4" s="18"/>
      <c r="J4" t="s">
        <v>34</v>
      </c>
    </row>
    <row r="5" spans="1:10" ht="56.45" customHeight="1" x14ac:dyDescent="0.3">
      <c r="A5" s="22" t="s">
        <v>63</v>
      </c>
      <c r="B5" s="100"/>
      <c r="C5" s="100"/>
      <c r="D5" s="100"/>
      <c r="E5" s="22" t="s">
        <v>43</v>
      </c>
      <c r="F5" s="13"/>
      <c r="G5" s="14"/>
      <c r="I5" s="19"/>
      <c r="J5" t="s">
        <v>35</v>
      </c>
    </row>
    <row r="6" spans="1:10" ht="21" x14ac:dyDescent="0.3">
      <c r="A6" s="4">
        <f t="array" ref="A6:G6">Days+8+DATE(Calendar8Year,Calendar8MonthOption,1)-WEEKDAY(DATE(Calendar8Year,Calendar8MonthOption,1),WeekdayOption)</f>
        <v>43682</v>
      </c>
      <c r="B6" s="4">
        <v>43683</v>
      </c>
      <c r="C6" s="4">
        <v>43684</v>
      </c>
      <c r="D6" s="4">
        <v>43685</v>
      </c>
      <c r="E6" s="4">
        <v>43686</v>
      </c>
      <c r="F6" s="11">
        <v>43687</v>
      </c>
      <c r="G6" s="12">
        <v>43688</v>
      </c>
    </row>
    <row r="7" spans="1:10" ht="70.5" customHeight="1" x14ac:dyDescent="0.3">
      <c r="B7" s="32"/>
      <c r="C7" s="32" t="s">
        <v>102</v>
      </c>
      <c r="D7" s="23" t="s">
        <v>31</v>
      </c>
      <c r="E7" s="26" t="s">
        <v>103</v>
      </c>
      <c r="F7" s="13"/>
      <c r="G7" s="14"/>
      <c r="I7" s="27"/>
      <c r="J7" t="s">
        <v>36</v>
      </c>
    </row>
    <row r="8" spans="1:10" ht="21" x14ac:dyDescent="0.3">
      <c r="A8" s="4">
        <f t="array" ref="A8:G8">Days+15+DATE(Calendar8Year,Calendar8MonthOption,1)-WEEKDAY(DATE(Calendar8Year,Calendar8MonthOption,1),WeekdayOption)</f>
        <v>43689</v>
      </c>
      <c r="B8" s="4">
        <v>43690</v>
      </c>
      <c r="C8" s="4">
        <v>43691</v>
      </c>
      <c r="D8" s="4">
        <v>43692</v>
      </c>
      <c r="E8" s="4">
        <v>43693</v>
      </c>
      <c r="F8" s="11">
        <v>43694</v>
      </c>
      <c r="G8" s="12">
        <v>43695</v>
      </c>
    </row>
    <row r="9" spans="1:10" ht="74.45" customHeight="1" x14ac:dyDescent="0.3">
      <c r="A9" s="87" t="s">
        <v>113</v>
      </c>
      <c r="B9" s="88"/>
      <c r="C9" s="59" t="s">
        <v>99</v>
      </c>
      <c r="D9" s="7"/>
      <c r="E9" s="26" t="s">
        <v>121</v>
      </c>
      <c r="F9" s="13"/>
      <c r="G9" s="14"/>
      <c r="I9" s="20"/>
      <c r="J9" t="s">
        <v>42</v>
      </c>
    </row>
    <row r="10" spans="1:10" ht="21" x14ac:dyDescent="0.3">
      <c r="A10" s="4">
        <f t="array" ref="A10:G10">Days+22+DATE(Calendar8Year,Calendar8MonthOption,1)-WEEKDAY(DATE(Calendar8Year,Calendar8MonthOption,1),WeekdayOption)</f>
        <v>43696</v>
      </c>
      <c r="B10" s="4">
        <v>43697</v>
      </c>
      <c r="C10" s="4">
        <v>43698</v>
      </c>
      <c r="D10" s="4">
        <v>43699</v>
      </c>
      <c r="E10" s="4">
        <v>43700</v>
      </c>
      <c r="F10" s="11">
        <v>43701</v>
      </c>
      <c r="G10" s="12">
        <v>43702</v>
      </c>
    </row>
    <row r="11" spans="1:10" ht="27.95" customHeight="1" x14ac:dyDescent="0.3">
      <c r="A11" s="78"/>
      <c r="B11" s="78"/>
      <c r="C11" s="26" t="s">
        <v>111</v>
      </c>
      <c r="D11" s="68" t="s">
        <v>112</v>
      </c>
      <c r="E11" s="22" t="s">
        <v>39</v>
      </c>
      <c r="F11" s="68" t="s">
        <v>101</v>
      </c>
      <c r="G11" s="69"/>
      <c r="I11" s="30"/>
      <c r="J11" t="s">
        <v>38</v>
      </c>
    </row>
    <row r="12" spans="1:10" ht="55.5" customHeight="1" x14ac:dyDescent="0.3">
      <c r="A12" s="79"/>
      <c r="B12" s="79"/>
      <c r="C12" s="26"/>
      <c r="D12" s="70"/>
      <c r="E12" s="26" t="s">
        <v>40</v>
      </c>
      <c r="F12" s="70"/>
      <c r="G12" s="71"/>
      <c r="I12" s="10"/>
      <c r="J12" t="s">
        <v>37</v>
      </c>
    </row>
    <row r="13" spans="1:10" ht="21" x14ac:dyDescent="0.3">
      <c r="A13" s="4">
        <f t="array" ref="A13:G13">Days+29+DATE(Calendar8Year,Calendar8MonthOption,1)-WEEKDAY(DATE(Calendar8Year,Calendar8MonthOption,1),WeekdayOption)</f>
        <v>43703</v>
      </c>
      <c r="B13" s="4">
        <v>43704</v>
      </c>
      <c r="C13" s="4">
        <v>43705</v>
      </c>
      <c r="D13" s="4">
        <v>43706</v>
      </c>
      <c r="E13" s="4">
        <v>43707</v>
      </c>
      <c r="F13" s="11">
        <v>43708</v>
      </c>
      <c r="G13" s="12">
        <v>43709</v>
      </c>
    </row>
    <row r="14" spans="1:10" ht="99.75" x14ac:dyDescent="0.3">
      <c r="A14" s="89" t="s">
        <v>101</v>
      </c>
      <c r="B14" s="59" t="s">
        <v>48</v>
      </c>
      <c r="C14" s="26" t="s">
        <v>44</v>
      </c>
      <c r="D14" s="25" t="s">
        <v>17</v>
      </c>
      <c r="E14" s="23" t="s">
        <v>45</v>
      </c>
      <c r="F14" s="101"/>
      <c r="G14" s="29"/>
      <c r="I14" s="28"/>
      <c r="J14" t="s">
        <v>41</v>
      </c>
    </row>
    <row r="15" spans="1:10" ht="28.5" x14ac:dyDescent="0.3">
      <c r="A15" s="89"/>
      <c r="B15" s="96" t="s">
        <v>101</v>
      </c>
      <c r="C15" s="89"/>
      <c r="D15" s="25"/>
      <c r="E15" s="22" t="s">
        <v>43</v>
      </c>
      <c r="F15" s="101"/>
      <c r="G15" s="29"/>
    </row>
    <row r="16" spans="1:10" ht="76.5" customHeight="1" x14ac:dyDescent="0.3">
      <c r="A16" s="90"/>
      <c r="B16" s="96"/>
      <c r="C16" s="89"/>
      <c r="D16" s="23" t="s">
        <v>64</v>
      </c>
      <c r="E16" s="34" t="s">
        <v>107</v>
      </c>
      <c r="F16" s="102"/>
      <c r="G16" s="16"/>
      <c r="I16" s="60"/>
      <c r="J16" t="s">
        <v>109</v>
      </c>
    </row>
    <row r="17" spans="1:7" ht="21" x14ac:dyDescent="0.3">
      <c r="A17" s="4">
        <f t="array" ref="A17:B17">Days+36+DATE(Calendar8Year,Calendar8MonthOption,1)-WEEKDAY(DATE(Calendar8Year,Calendar8MonthOption,1),WeekdayOption)</f>
        <v>43710</v>
      </c>
      <c r="B17" s="4">
        <v>43711</v>
      </c>
      <c r="C17" s="95"/>
      <c r="D17" s="77"/>
      <c r="E17" s="77"/>
      <c r="F17" s="77"/>
      <c r="G17" s="77"/>
    </row>
    <row r="18" spans="1:7" ht="89.45" customHeight="1" x14ac:dyDescent="0.3">
      <c r="A18" s="9" t="s">
        <v>9</v>
      </c>
      <c r="B18" s="22" t="s">
        <v>65</v>
      </c>
      <c r="C18" s="73"/>
      <c r="D18" s="73"/>
      <c r="E18" s="73"/>
      <c r="F18" s="73"/>
      <c r="G18" s="73"/>
    </row>
  </sheetData>
  <mergeCells count="14">
    <mergeCell ref="C4:C5"/>
    <mergeCell ref="D4:D5"/>
    <mergeCell ref="F14:F16"/>
    <mergeCell ref="B1:D1"/>
    <mergeCell ref="C17:G17"/>
    <mergeCell ref="B4:B5"/>
    <mergeCell ref="A9:B9"/>
    <mergeCell ref="C18:G18"/>
    <mergeCell ref="F11:G12"/>
    <mergeCell ref="A11:A12"/>
    <mergeCell ref="B11:B12"/>
    <mergeCell ref="D11:D12"/>
    <mergeCell ref="A14:A16"/>
    <mergeCell ref="B15:C16"/>
  </mergeCells>
  <conditionalFormatting sqref="A6:G6 A8:G8 A10:G10 A13:G13 A17:B17 G14:G15 A3:G3 F4:G4">
    <cfRule type="expression" dxfId="134" priority="38">
      <formula>MONTH(A3)&lt;&gt;Calendar8MonthOption</formula>
    </cfRule>
  </conditionalFormatting>
  <conditionalFormatting sqref="E11">
    <cfRule type="expression" dxfId="133" priority="37">
      <formula>MONTH(E11)&lt;&gt;Calendar1MonthOption</formula>
    </cfRule>
  </conditionalFormatting>
  <conditionalFormatting sqref="E12">
    <cfRule type="expression" dxfId="132" priority="36">
      <formula>MONTH(E12)&lt;&gt;Calendar1MonthOption</formula>
    </cfRule>
  </conditionalFormatting>
  <conditionalFormatting sqref="D15">
    <cfRule type="expression" dxfId="131" priority="25">
      <formula>MONTH(D15)&lt;&gt;Calendar1MonthOption</formula>
    </cfRule>
  </conditionalFormatting>
  <conditionalFormatting sqref="C14:D14">
    <cfRule type="expression" dxfId="130" priority="33">
      <formula>MONTH(C14)&lt;&gt;Calendar3MonthOption</formula>
    </cfRule>
  </conditionalFormatting>
  <conditionalFormatting sqref="D14">
    <cfRule type="expression" dxfId="129" priority="32">
      <formula>MONTH(D14)&lt;&gt;Calendar1MonthOption</formula>
    </cfRule>
  </conditionalFormatting>
  <conditionalFormatting sqref="E15">
    <cfRule type="expression" dxfId="128" priority="28">
      <formula>MONTH(E15)&lt;&gt;Calendar1MonthOption</formula>
    </cfRule>
  </conditionalFormatting>
  <conditionalFormatting sqref="E14:E15">
    <cfRule type="expression" dxfId="127" priority="30">
      <formula>MONTH(E14)&lt;&gt;Calendar2MonthOption</formula>
    </cfRule>
  </conditionalFormatting>
  <conditionalFormatting sqref="E14:E15">
    <cfRule type="expression" dxfId="126" priority="29">
      <formula>MONTH(E14)&lt;&gt;Calendar1MonthOption</formula>
    </cfRule>
  </conditionalFormatting>
  <conditionalFormatting sqref="A18">
    <cfRule type="expression" dxfId="125" priority="23">
      <formula>MONTH(A18)&lt;&gt;Calendar9MonthOption</formula>
    </cfRule>
  </conditionalFormatting>
  <conditionalFormatting sqref="D16">
    <cfRule type="expression" dxfId="124" priority="22">
      <formula>MONTH(D16)&lt;&gt;Calendar2MonthOption</formula>
    </cfRule>
  </conditionalFormatting>
  <conditionalFormatting sqref="D16">
    <cfRule type="expression" dxfId="123" priority="21">
      <formula>MONTH(D16)&lt;&gt;Calendar1MonthOption</formula>
    </cfRule>
  </conditionalFormatting>
  <conditionalFormatting sqref="D16">
    <cfRule type="expression" dxfId="122" priority="20">
      <formula>MONTH(D16)&lt;&gt;Calendar1MonthOption</formula>
    </cfRule>
  </conditionalFormatting>
  <conditionalFormatting sqref="A4 E4">
    <cfRule type="expression" dxfId="121" priority="19">
      <formula>MONTH(A4)&lt;&gt;Calendar7MonthOption</formula>
    </cfRule>
  </conditionalFormatting>
  <conditionalFormatting sqref="E5">
    <cfRule type="expression" dxfId="120" priority="16">
      <formula>MONTH(E5)&lt;&gt;Calendar1MonthOption</formula>
    </cfRule>
  </conditionalFormatting>
  <conditionalFormatting sqref="E4:E5">
    <cfRule type="expression" dxfId="119" priority="18">
      <formula>MONTH(E4)&lt;&gt;Calendar2MonthOption</formula>
    </cfRule>
  </conditionalFormatting>
  <conditionalFormatting sqref="E4:E5">
    <cfRule type="expression" dxfId="118" priority="17">
      <formula>MONTH(E4)&lt;&gt;Calendar1MonthOption</formula>
    </cfRule>
  </conditionalFormatting>
  <conditionalFormatting sqref="A4">
    <cfRule type="expression" dxfId="117" priority="15">
      <formula>MONTH(A4)&lt;&gt;Calendar2MonthOption</formula>
    </cfRule>
  </conditionalFormatting>
  <conditionalFormatting sqref="A4">
    <cfRule type="expression" dxfId="116" priority="14">
      <formula>MONTH(A4)&lt;&gt;Calendar1MonthOption</formula>
    </cfRule>
  </conditionalFormatting>
  <conditionalFormatting sqref="A4">
    <cfRule type="expression" dxfId="115" priority="13">
      <formula>MONTH(A4)&lt;&gt;Calendar1MonthOption</formula>
    </cfRule>
  </conditionalFormatting>
  <conditionalFormatting sqref="B4">
    <cfRule type="expression" dxfId="114" priority="11">
      <formula>MONTH(B4)&lt;&gt;Calendar7MonthOption</formula>
    </cfRule>
  </conditionalFormatting>
  <conditionalFormatting sqref="C4">
    <cfRule type="expression" dxfId="113" priority="10">
      <formula>MONTH(C4)&lt;&gt;Calendar7MonthOption</formula>
    </cfRule>
  </conditionalFormatting>
  <conditionalFormatting sqref="D4">
    <cfRule type="expression" dxfId="112" priority="9">
      <formula>MONTH(D4)&lt;&gt;Calendar7MonthOption</formula>
    </cfRule>
  </conditionalFormatting>
  <conditionalFormatting sqref="I12">
    <cfRule type="expression" dxfId="111" priority="7">
      <formula>MONTH(I12)&lt;&gt;Calendar1MonthOption</formula>
    </cfRule>
  </conditionalFormatting>
  <conditionalFormatting sqref="E7">
    <cfRule type="expression" dxfId="110" priority="5">
      <formula>MONTH(E7)&lt;&gt;Calendar2MonthOption</formula>
    </cfRule>
  </conditionalFormatting>
  <conditionalFormatting sqref="C7">
    <cfRule type="expression" dxfId="109" priority="4">
      <formula>MONTH(C7)&lt;&gt;Calendar5MonthOption</formula>
    </cfRule>
  </conditionalFormatting>
  <conditionalFormatting sqref="E16">
    <cfRule type="expression" dxfId="108" priority="3">
      <formula>MONTH(E16)&lt;&gt;Calendar2MonthOption</formula>
    </cfRule>
  </conditionalFormatting>
  <conditionalFormatting sqref="C11:C12">
    <cfRule type="expression" dxfId="107" priority="2">
      <formula>MONTH(C11)&lt;&gt;Calendar1MonthOption</formula>
    </cfRule>
  </conditionalFormatting>
  <conditionalFormatting sqref="E9">
    <cfRule type="expression" dxfId="106" priority="1">
      <formula>MONTH(E9)&lt;&gt;Calendar1MonthOption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516C1-600A-4375-BFD6-3CAC1508078C}">
  <dimension ref="A1:J20"/>
  <sheetViews>
    <sheetView zoomScale="70" zoomScaleNormal="70" workbookViewId="0">
      <selection activeCell="E11" sqref="E11"/>
    </sheetView>
  </sheetViews>
  <sheetFormatPr defaultRowHeight="16.5" x14ac:dyDescent="0.3"/>
  <cols>
    <col min="1" max="1" width="20.75" customWidth="1"/>
    <col min="2" max="2" width="21.75" customWidth="1"/>
    <col min="3" max="3" width="26.125" customWidth="1"/>
    <col min="4" max="4" width="23.125" customWidth="1"/>
    <col min="5" max="5" width="28.75" customWidth="1"/>
    <col min="6" max="6" width="24.25" customWidth="1"/>
    <col min="7" max="7" width="23.875" customWidth="1"/>
  </cols>
  <sheetData>
    <row r="1" spans="1:10" ht="46.5" x14ac:dyDescent="0.7">
      <c r="A1" s="1">
        <f>YEAR(DATE(Calendar8Year,Calendar8MonthOption+1,1))</f>
        <v>2019</v>
      </c>
      <c r="B1" s="67" t="str">
        <f>TEXT(DATE(Calendar8Year,Calendar8MonthOption+1,1),"mmmm")</f>
        <v>September</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12">
        <f t="array" ref="A3:G3">Days+1+DATE(Calendar9Year,Calendar9MonthOption,1)-WEEKDAY(DATE(Calendar9Year,Calendar9MonthOption,1),WeekdayOption)</f>
        <v>43703</v>
      </c>
      <c r="B3" s="12">
        <v>43704</v>
      </c>
      <c r="C3" s="12">
        <v>43705</v>
      </c>
      <c r="D3" s="12">
        <v>43706</v>
      </c>
      <c r="E3" s="12">
        <v>43707</v>
      </c>
      <c r="F3" s="12">
        <v>43708</v>
      </c>
      <c r="G3" s="12">
        <v>43709</v>
      </c>
    </row>
    <row r="4" spans="1:10" ht="63.95" customHeight="1" x14ac:dyDescent="0.3">
      <c r="A4" s="24" t="s">
        <v>48</v>
      </c>
      <c r="B4" s="24"/>
      <c r="C4" s="26" t="s">
        <v>44</v>
      </c>
      <c r="D4" s="25" t="s">
        <v>17</v>
      </c>
      <c r="E4" s="23" t="s">
        <v>45</v>
      </c>
      <c r="F4" s="14"/>
      <c r="G4" s="14"/>
      <c r="I4" s="18"/>
      <c r="J4" t="s">
        <v>34</v>
      </c>
    </row>
    <row r="5" spans="1:10" ht="28.5" x14ac:dyDescent="0.3">
      <c r="A5" s="24"/>
      <c r="B5" s="21"/>
      <c r="C5" s="24"/>
      <c r="D5" s="25"/>
      <c r="E5" s="22" t="s">
        <v>43</v>
      </c>
      <c r="F5" s="14"/>
      <c r="G5" s="14"/>
      <c r="I5" s="19"/>
      <c r="J5" t="s">
        <v>35</v>
      </c>
    </row>
    <row r="6" spans="1:10" ht="37.5" customHeight="1" x14ac:dyDescent="0.3">
      <c r="A6" s="24"/>
      <c r="B6" s="21"/>
      <c r="C6" s="21"/>
      <c r="D6" s="25"/>
      <c r="E6" s="34" t="s">
        <v>107</v>
      </c>
      <c r="F6" s="13"/>
      <c r="G6" s="14"/>
    </row>
    <row r="7" spans="1:10" ht="21" x14ac:dyDescent="0.3">
      <c r="A7" s="4">
        <f t="array" ref="A7:G7">Days+8+DATE(Calendar9Year,Calendar9MonthOption,1)-WEEKDAY(DATE(Calendar9Year,Calendar9MonthOption,1),WeekdayOption)</f>
        <v>43710</v>
      </c>
      <c r="B7" s="4">
        <v>43711</v>
      </c>
      <c r="C7" s="4">
        <v>43712</v>
      </c>
      <c r="D7" s="4">
        <v>43713</v>
      </c>
      <c r="E7" s="4">
        <v>43714</v>
      </c>
      <c r="F7" s="11">
        <v>43715</v>
      </c>
      <c r="G7" s="12">
        <v>43716</v>
      </c>
      <c r="I7" s="27"/>
      <c r="J7" t="s">
        <v>36</v>
      </c>
    </row>
    <row r="8" spans="1:10" ht="74.25" x14ac:dyDescent="0.3">
      <c r="A8" s="9" t="s">
        <v>9</v>
      </c>
      <c r="B8" s="22" t="s">
        <v>65</v>
      </c>
      <c r="C8" s="32" t="s">
        <v>102</v>
      </c>
      <c r="D8" s="23" t="s">
        <v>31</v>
      </c>
      <c r="E8" s="26" t="s">
        <v>103</v>
      </c>
      <c r="F8" s="11"/>
      <c r="G8" s="29"/>
      <c r="I8" s="27"/>
    </row>
    <row r="9" spans="1:10" ht="28.5" x14ac:dyDescent="0.3">
      <c r="B9" s="34" t="s">
        <v>92</v>
      </c>
      <c r="F9" s="13"/>
      <c r="G9" s="14"/>
    </row>
    <row r="10" spans="1:10" ht="21" x14ac:dyDescent="0.3">
      <c r="A10" s="4">
        <f t="array" ref="A10:G10">Days+15+DATE(Calendar9Year,Calendar9MonthOption,1)-WEEKDAY(DATE(Calendar9Year,Calendar9MonthOption,1),WeekdayOption)</f>
        <v>43717</v>
      </c>
      <c r="B10" s="4">
        <v>43718</v>
      </c>
      <c r="C10" s="4">
        <v>43719</v>
      </c>
      <c r="D10" s="4">
        <v>43720</v>
      </c>
      <c r="E10" s="4">
        <v>43721</v>
      </c>
      <c r="F10" s="11">
        <v>43722</v>
      </c>
      <c r="G10" s="12">
        <v>43723</v>
      </c>
      <c r="I10" s="20"/>
      <c r="J10" t="s">
        <v>42</v>
      </c>
    </row>
    <row r="11" spans="1:10" ht="43.5" customHeight="1" x14ac:dyDescent="0.3">
      <c r="A11" s="87" t="s">
        <v>113</v>
      </c>
      <c r="B11" s="88"/>
      <c r="C11" s="59" t="s">
        <v>99</v>
      </c>
      <c r="D11" s="7"/>
      <c r="E11" s="26" t="s">
        <v>121</v>
      </c>
      <c r="F11" s="13"/>
      <c r="G11" s="14"/>
    </row>
    <row r="12" spans="1:10" ht="21" x14ac:dyDescent="0.3">
      <c r="A12" s="4">
        <f t="array" ref="A12:G12">Days+22+DATE(Calendar9Year,Calendar9MonthOption,1)-WEEKDAY(DATE(Calendar9Year,Calendar9MonthOption,1),WeekdayOption)</f>
        <v>43724</v>
      </c>
      <c r="B12" s="4">
        <v>43725</v>
      </c>
      <c r="C12" s="4">
        <v>43726</v>
      </c>
      <c r="D12" s="4">
        <v>43727</v>
      </c>
      <c r="E12" s="4">
        <v>43728</v>
      </c>
      <c r="F12" s="11">
        <v>43729</v>
      </c>
      <c r="G12" s="12">
        <v>43730</v>
      </c>
      <c r="I12" s="30"/>
      <c r="J12" t="s">
        <v>38</v>
      </c>
    </row>
    <row r="13" spans="1:10" ht="42" customHeight="1" x14ac:dyDescent="0.3">
      <c r="A13" s="78"/>
      <c r="B13" s="78"/>
      <c r="C13" s="26" t="s">
        <v>111</v>
      </c>
      <c r="D13" s="68" t="s">
        <v>112</v>
      </c>
      <c r="E13" s="22" t="s">
        <v>39</v>
      </c>
      <c r="F13" s="68" t="s">
        <v>101</v>
      </c>
      <c r="G13" s="69"/>
      <c r="I13" s="10"/>
      <c r="J13" t="s">
        <v>37</v>
      </c>
    </row>
    <row r="14" spans="1:10" ht="42.75" x14ac:dyDescent="0.3">
      <c r="A14" s="79"/>
      <c r="B14" s="79"/>
      <c r="C14" s="26"/>
      <c r="D14" s="70"/>
      <c r="E14" s="26" t="s">
        <v>40</v>
      </c>
      <c r="F14" s="70"/>
      <c r="G14" s="71"/>
    </row>
    <row r="15" spans="1:10" ht="21" x14ac:dyDescent="0.3">
      <c r="A15" s="4">
        <f t="array" ref="A15:G15">Days+29+DATE(Calendar9Year,Calendar9MonthOption,1)-WEEKDAY(DATE(Calendar9Year,Calendar9MonthOption,1),WeekdayOption)</f>
        <v>43731</v>
      </c>
      <c r="B15" s="4">
        <v>43732</v>
      </c>
      <c r="C15" s="4">
        <v>43733</v>
      </c>
      <c r="D15" s="4">
        <v>43734</v>
      </c>
      <c r="E15" s="4">
        <v>43735</v>
      </c>
      <c r="F15" s="11">
        <v>43736</v>
      </c>
      <c r="G15" s="12">
        <v>43737</v>
      </c>
      <c r="I15" s="28"/>
      <c r="J15" t="s">
        <v>41</v>
      </c>
    </row>
    <row r="16" spans="1:10" ht="60" customHeight="1" x14ac:dyDescent="0.3">
      <c r="A16" s="89" t="s">
        <v>101</v>
      </c>
      <c r="B16" s="59" t="s">
        <v>48</v>
      </c>
      <c r="C16" s="26" t="s">
        <v>44</v>
      </c>
      <c r="D16" s="25" t="s">
        <v>17</v>
      </c>
      <c r="E16" s="23" t="s">
        <v>45</v>
      </c>
      <c r="F16" s="74"/>
      <c r="G16" s="29"/>
      <c r="I16" s="60"/>
      <c r="J16" t="s">
        <v>109</v>
      </c>
    </row>
    <row r="17" spans="1:7" ht="28.5" x14ac:dyDescent="0.3">
      <c r="A17" s="89"/>
      <c r="B17" s="96" t="s">
        <v>101</v>
      </c>
      <c r="C17" s="89"/>
      <c r="D17" s="25"/>
      <c r="E17" s="22" t="s">
        <v>43</v>
      </c>
      <c r="F17" s="75"/>
      <c r="G17" s="29"/>
    </row>
    <row r="18" spans="1:7" ht="48.6" customHeight="1" x14ac:dyDescent="0.3">
      <c r="A18" s="90"/>
      <c r="B18" s="96"/>
      <c r="C18" s="89"/>
      <c r="D18" s="23" t="s">
        <v>66</v>
      </c>
      <c r="E18" s="34" t="s">
        <v>107</v>
      </c>
      <c r="F18" s="76"/>
      <c r="G18" s="16"/>
    </row>
    <row r="19" spans="1:7" ht="21" x14ac:dyDescent="0.3">
      <c r="A19" s="4">
        <f t="array" ref="A19:B19">Days+36+DATE(Calendar9Year,Calendar9MonthOption,1)-WEEKDAY(DATE(Calendar9Year,Calendar9MonthOption,1),WeekdayOption)</f>
        <v>43738</v>
      </c>
      <c r="B19" s="11">
        <v>43739</v>
      </c>
      <c r="C19" s="95"/>
      <c r="D19" s="77"/>
      <c r="E19" s="77"/>
      <c r="F19" s="77"/>
      <c r="G19" s="77"/>
    </row>
    <row r="20" spans="1:7" ht="57" x14ac:dyDescent="0.3">
      <c r="A20" s="22" t="s">
        <v>67</v>
      </c>
      <c r="B20" s="32"/>
      <c r="C20" s="73"/>
      <c r="D20" s="73"/>
      <c r="E20" s="73"/>
      <c r="F20" s="73"/>
      <c r="G20" s="73"/>
    </row>
  </sheetData>
  <mergeCells count="11">
    <mergeCell ref="C20:G20"/>
    <mergeCell ref="C19:G19"/>
    <mergeCell ref="B1:D1"/>
    <mergeCell ref="F13:G14"/>
    <mergeCell ref="F16:F18"/>
    <mergeCell ref="A11:B11"/>
    <mergeCell ref="A13:A14"/>
    <mergeCell ref="B13:B14"/>
    <mergeCell ref="D13:D14"/>
    <mergeCell ref="A16:A18"/>
    <mergeCell ref="B17:C18"/>
  </mergeCells>
  <conditionalFormatting sqref="A7:G7 A10:G10 A12:G12 A15:G15 F16:G16 A19:B19 A3:G3 G17 A8:B8 F8:G8 D8">
    <cfRule type="expression" dxfId="105" priority="39">
      <formula>MONTH(A3)&lt;&gt;Calendar9MonthOption</formula>
    </cfRule>
  </conditionalFormatting>
  <conditionalFormatting sqref="A8">
    <cfRule type="expression" dxfId="104" priority="38">
      <formula>MONTH(A8)&lt;&gt;Calendar9MonthOption</formula>
    </cfRule>
  </conditionalFormatting>
  <conditionalFormatting sqref="E13">
    <cfRule type="expression" dxfId="103" priority="37">
      <formula>MONTH(E13)&lt;&gt;Calendar1MonthOption</formula>
    </cfRule>
  </conditionalFormatting>
  <conditionalFormatting sqref="E14">
    <cfRule type="expression" dxfId="102" priority="36">
      <formula>MONTH(E14)&lt;&gt;Calendar1MonthOption</formula>
    </cfRule>
  </conditionalFormatting>
  <conditionalFormatting sqref="D17">
    <cfRule type="expression" dxfId="101" priority="25">
      <formula>MONTH(D17)&lt;&gt;Calendar1MonthOption</formula>
    </cfRule>
  </conditionalFormatting>
  <conditionalFormatting sqref="C16:D16">
    <cfRule type="expression" dxfId="100" priority="33">
      <formula>MONTH(C16)&lt;&gt;Calendar3MonthOption</formula>
    </cfRule>
  </conditionalFormatting>
  <conditionalFormatting sqref="D16">
    <cfRule type="expression" dxfId="99" priority="32">
      <formula>MONTH(D16)&lt;&gt;Calendar1MonthOption</formula>
    </cfRule>
  </conditionalFormatting>
  <conditionalFormatting sqref="E17">
    <cfRule type="expression" dxfId="98" priority="28">
      <formula>MONTH(E17)&lt;&gt;Calendar1MonthOption</formula>
    </cfRule>
  </conditionalFormatting>
  <conditionalFormatting sqref="E16:E17">
    <cfRule type="expression" dxfId="97" priority="30">
      <formula>MONTH(E16)&lt;&gt;Calendar2MonthOption</formula>
    </cfRule>
  </conditionalFormatting>
  <conditionalFormatting sqref="E16:E17">
    <cfRule type="expression" dxfId="96" priority="29">
      <formula>MONTH(E16)&lt;&gt;Calendar1MonthOption</formula>
    </cfRule>
  </conditionalFormatting>
  <conditionalFormatting sqref="E4:E5">
    <cfRule type="expression" dxfId="95" priority="20">
      <formula>MONTH(E4)&lt;&gt;Calendar2MonthOption</formula>
    </cfRule>
  </conditionalFormatting>
  <conditionalFormatting sqref="D5">
    <cfRule type="expression" dxfId="94" priority="15">
      <formula>MONTH(D5)&lt;&gt;Calendar1MonthOption</formula>
    </cfRule>
  </conditionalFormatting>
  <conditionalFormatting sqref="A4:D4">
    <cfRule type="expression" dxfId="93" priority="23">
      <formula>MONTH(A4)&lt;&gt;Calendar3MonthOption</formula>
    </cfRule>
  </conditionalFormatting>
  <conditionalFormatting sqref="D4">
    <cfRule type="expression" dxfId="92" priority="22">
      <formula>MONTH(D4)&lt;&gt;Calendar1MonthOption</formula>
    </cfRule>
  </conditionalFormatting>
  <conditionalFormatting sqref="D6">
    <cfRule type="expression" dxfId="91" priority="21">
      <formula>MONTH(D6)&lt;&gt;Calendar1MonthOption</formula>
    </cfRule>
  </conditionalFormatting>
  <conditionalFormatting sqref="E5">
    <cfRule type="expression" dxfId="90" priority="18">
      <formula>MONTH(E5)&lt;&gt;Calendar1MonthOption</formula>
    </cfRule>
  </conditionalFormatting>
  <conditionalFormatting sqref="E4:E5">
    <cfRule type="expression" dxfId="89" priority="19">
      <formula>MONTH(E4)&lt;&gt;Calendar1MonthOption</formula>
    </cfRule>
  </conditionalFormatting>
  <conditionalFormatting sqref="A5">
    <cfRule type="expression" dxfId="88" priority="17">
      <formula>MONTH(A5)&lt;&gt;Calendar3MonthOption</formula>
    </cfRule>
  </conditionalFormatting>
  <conditionalFormatting sqref="C5">
    <cfRule type="expression" dxfId="87" priority="16">
      <formula>MONTH(C5)&lt;&gt;Calendar3MonthOption</formula>
    </cfRule>
  </conditionalFormatting>
  <conditionalFormatting sqref="D18">
    <cfRule type="expression" dxfId="86" priority="14">
      <formula>MONTH(D18)&lt;&gt;Calendar2MonthOption</formula>
    </cfRule>
  </conditionalFormatting>
  <conditionalFormatting sqref="D18">
    <cfRule type="expression" dxfId="85" priority="13">
      <formula>MONTH(D18)&lt;&gt;Calendar1MonthOption</formula>
    </cfRule>
  </conditionalFormatting>
  <conditionalFormatting sqref="D18">
    <cfRule type="expression" dxfId="84" priority="12">
      <formula>MONTH(D18)&lt;&gt;Calendar1MonthOption</formula>
    </cfRule>
  </conditionalFormatting>
  <conditionalFormatting sqref="I13">
    <cfRule type="expression" dxfId="83" priority="9">
      <formula>MONTH(I13)&lt;&gt;Calendar1MonthOption</formula>
    </cfRule>
  </conditionalFormatting>
  <conditionalFormatting sqref="B9">
    <cfRule type="expression" dxfId="82" priority="7">
      <formula>MONTH(B9)&lt;&gt;Calendar2MonthOption</formula>
    </cfRule>
  </conditionalFormatting>
  <conditionalFormatting sqref="E8">
    <cfRule type="expression" dxfId="81" priority="6">
      <formula>MONTH(E8)&lt;&gt;Calendar2MonthOption</formula>
    </cfRule>
  </conditionalFormatting>
  <conditionalFormatting sqref="C8">
    <cfRule type="expression" dxfId="80" priority="5">
      <formula>MONTH(C8)&lt;&gt;Calendar5MonthOption</formula>
    </cfRule>
  </conditionalFormatting>
  <conditionalFormatting sqref="E18">
    <cfRule type="expression" dxfId="79" priority="4">
      <formula>MONTH(E18)&lt;&gt;Calendar2MonthOption</formula>
    </cfRule>
  </conditionalFormatting>
  <conditionalFormatting sqref="E6">
    <cfRule type="expression" dxfId="78" priority="3">
      <formula>MONTH(E6)&lt;&gt;Calendar2MonthOption</formula>
    </cfRule>
  </conditionalFormatting>
  <conditionalFormatting sqref="C13:C14">
    <cfRule type="expression" dxfId="77" priority="2">
      <formula>MONTH(C13)&lt;&gt;Calendar1MonthOption</formula>
    </cfRule>
  </conditionalFormatting>
  <conditionalFormatting sqref="E11">
    <cfRule type="expression" dxfId="76" priority="1">
      <formula>MONTH(E11)&lt;&gt;Calendar1MonthOption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C0B33-3B5B-4BBC-B7A4-7F784AEAD902}">
  <dimension ref="A1:J15"/>
  <sheetViews>
    <sheetView zoomScale="70" zoomScaleNormal="70" workbookViewId="0">
      <selection activeCell="C9" sqref="C9"/>
    </sheetView>
  </sheetViews>
  <sheetFormatPr defaultRowHeight="16.5" x14ac:dyDescent="0.3"/>
  <cols>
    <col min="1" max="1" width="25.375" customWidth="1"/>
    <col min="2" max="2" width="24.875" customWidth="1"/>
    <col min="3" max="3" width="24.125" customWidth="1"/>
    <col min="4" max="4" width="25.375" customWidth="1"/>
    <col min="5" max="5" width="25.875" customWidth="1"/>
    <col min="6" max="6" width="21.875" customWidth="1"/>
    <col min="7" max="7" width="18.25" customWidth="1"/>
  </cols>
  <sheetData>
    <row r="1" spans="1:10" ht="46.5" x14ac:dyDescent="0.7">
      <c r="A1" s="1">
        <f>YEAR(DATE(Calendar9Year,Calendar9MonthOption+1,1))</f>
        <v>2019</v>
      </c>
      <c r="B1" s="67" t="str">
        <f>TEXT(DATE(Calendar9Year,Calendar9MonthOption+1,1),"mmmm")</f>
        <v>October</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12">
        <f t="array" ref="A3:G3">Days+1+DATE(Calendar10Year,Calendar10MonthOption,1)-WEEKDAY(DATE(Calendar10Year,Calendar10MonthOption,1),WeekdayOption)</f>
        <v>43738</v>
      </c>
      <c r="B3" s="4">
        <v>43739</v>
      </c>
      <c r="C3" s="4">
        <v>43740</v>
      </c>
      <c r="D3" s="4">
        <v>43741</v>
      </c>
      <c r="E3" s="4">
        <v>43742</v>
      </c>
      <c r="F3" s="12">
        <v>43743</v>
      </c>
      <c r="G3" s="12">
        <v>43744</v>
      </c>
    </row>
    <row r="4" spans="1:10" ht="74.25" x14ac:dyDescent="0.3">
      <c r="A4" s="22" t="s">
        <v>67</v>
      </c>
      <c r="B4" s="32"/>
      <c r="C4" s="32" t="s">
        <v>102</v>
      </c>
      <c r="D4" s="23" t="s">
        <v>31</v>
      </c>
      <c r="E4" s="26" t="s">
        <v>103</v>
      </c>
      <c r="F4" s="13"/>
      <c r="G4" s="14"/>
      <c r="I4" s="18"/>
      <c r="J4" t="s">
        <v>34</v>
      </c>
    </row>
    <row r="5" spans="1:10" ht="21" x14ac:dyDescent="0.3">
      <c r="A5" s="4">
        <f t="array" ref="A5:G5">Days+8+DATE(Calendar10Year,Calendar10MonthOption,1)-WEEKDAY(DATE(Calendar10Year,Calendar10MonthOption,1),WeekdayOption)</f>
        <v>43745</v>
      </c>
      <c r="B5" s="4">
        <v>43746</v>
      </c>
      <c r="C5" s="4">
        <v>43747</v>
      </c>
      <c r="D5" s="4">
        <v>43748</v>
      </c>
      <c r="E5" s="4">
        <v>43749</v>
      </c>
      <c r="F5" s="11">
        <v>43750</v>
      </c>
      <c r="G5" s="12">
        <v>43751</v>
      </c>
      <c r="I5" s="19"/>
      <c r="J5" t="s">
        <v>35</v>
      </c>
    </row>
    <row r="6" spans="1:10" ht="71.45" customHeight="1" x14ac:dyDescent="0.3">
      <c r="A6" s="87" t="s">
        <v>113</v>
      </c>
      <c r="B6" s="88"/>
      <c r="C6" s="59" t="s">
        <v>99</v>
      </c>
      <c r="D6" s="7"/>
      <c r="E6" s="26" t="s">
        <v>121</v>
      </c>
      <c r="F6" s="17" t="s">
        <v>120</v>
      </c>
      <c r="G6" s="17" t="s">
        <v>14</v>
      </c>
    </row>
    <row r="7" spans="1:10" ht="21" x14ac:dyDescent="0.3">
      <c r="A7" s="4">
        <f t="array" ref="A7:G7">Days+15+DATE(Calendar10Year,Calendar10MonthOption,1)-WEEKDAY(DATE(Calendar10Year,Calendar10MonthOption,1),WeekdayOption)</f>
        <v>43752</v>
      </c>
      <c r="B7" s="4">
        <v>43753</v>
      </c>
      <c r="C7" s="4">
        <v>43754</v>
      </c>
      <c r="D7" s="4">
        <v>43755</v>
      </c>
      <c r="E7" s="4">
        <v>43756</v>
      </c>
      <c r="F7" s="11">
        <v>43757</v>
      </c>
      <c r="G7" s="12">
        <v>43758</v>
      </c>
      <c r="I7" s="27"/>
      <c r="J7" t="s">
        <v>36</v>
      </c>
    </row>
    <row r="8" spans="1:10" ht="44.1" customHeight="1" x14ac:dyDescent="0.3">
      <c r="A8" s="10" t="s">
        <v>10</v>
      </c>
      <c r="B8" s="78"/>
      <c r="C8" s="26" t="s">
        <v>126</v>
      </c>
      <c r="D8" s="68" t="s">
        <v>127</v>
      </c>
      <c r="E8" s="22" t="s">
        <v>39</v>
      </c>
      <c r="F8" s="68" t="s">
        <v>101</v>
      </c>
      <c r="G8" s="69"/>
    </row>
    <row r="9" spans="1:10" ht="57" x14ac:dyDescent="0.3">
      <c r="A9" s="8"/>
      <c r="B9" s="79"/>
      <c r="C9" s="26"/>
      <c r="D9" s="70"/>
      <c r="E9" s="26" t="s">
        <v>40</v>
      </c>
      <c r="F9" s="70"/>
      <c r="G9" s="71"/>
      <c r="I9" s="20"/>
      <c r="J9" t="s">
        <v>42</v>
      </c>
    </row>
    <row r="10" spans="1:10" ht="21" x14ac:dyDescent="0.3">
      <c r="A10" s="4">
        <f t="array" ref="A10:G10">Days+22+DATE(Calendar10Year,Calendar10MonthOption,1)-WEEKDAY(DATE(Calendar10Year,Calendar10MonthOption,1),WeekdayOption)</f>
        <v>43759</v>
      </c>
      <c r="B10" s="4">
        <v>43760</v>
      </c>
      <c r="C10" s="4">
        <v>43761</v>
      </c>
      <c r="D10" s="4">
        <v>43762</v>
      </c>
      <c r="E10" s="4">
        <v>43763</v>
      </c>
      <c r="F10" s="11">
        <v>43764</v>
      </c>
      <c r="G10" s="12">
        <v>43765</v>
      </c>
    </row>
    <row r="11" spans="1:10" ht="71.25" x14ac:dyDescent="0.3">
      <c r="A11" s="89" t="s">
        <v>101</v>
      </c>
      <c r="B11" s="59" t="s">
        <v>48</v>
      </c>
      <c r="C11" s="26" t="s">
        <v>44</v>
      </c>
      <c r="D11" s="25" t="s">
        <v>17</v>
      </c>
      <c r="E11" s="23" t="s">
        <v>45</v>
      </c>
      <c r="F11" s="74"/>
      <c r="G11" s="29"/>
      <c r="I11" s="30"/>
      <c r="J11" t="s">
        <v>38</v>
      </c>
    </row>
    <row r="12" spans="1:10" ht="28.5" x14ac:dyDescent="0.3">
      <c r="A12" s="89"/>
      <c r="B12" s="96" t="s">
        <v>101</v>
      </c>
      <c r="C12" s="89"/>
      <c r="D12" s="25"/>
      <c r="E12" s="22" t="s">
        <v>43</v>
      </c>
      <c r="F12" s="75"/>
      <c r="G12" s="29"/>
      <c r="I12" s="10"/>
      <c r="J12" t="s">
        <v>37</v>
      </c>
    </row>
    <row r="13" spans="1:10" ht="42.75" x14ac:dyDescent="0.3">
      <c r="A13" s="90"/>
      <c r="B13" s="103"/>
      <c r="C13" s="90"/>
      <c r="D13" s="23" t="s">
        <v>68</v>
      </c>
      <c r="E13" s="34" t="s">
        <v>107</v>
      </c>
      <c r="F13" s="104"/>
      <c r="G13" s="14"/>
    </row>
    <row r="14" spans="1:10" ht="21" x14ac:dyDescent="0.3">
      <c r="A14" s="4">
        <f t="array" ref="A14:G14">Days+29+DATE(Calendar10Year,Calendar10MonthOption,1)-WEEKDAY(DATE(Calendar10Year,Calendar10MonthOption,1),WeekdayOption)</f>
        <v>43766</v>
      </c>
      <c r="B14" s="4">
        <v>43767</v>
      </c>
      <c r="C14" s="4">
        <v>43768</v>
      </c>
      <c r="D14" s="4">
        <v>43769</v>
      </c>
      <c r="E14" s="11">
        <v>43770</v>
      </c>
      <c r="F14" s="11">
        <v>43771</v>
      </c>
      <c r="G14" s="12">
        <v>43772</v>
      </c>
      <c r="I14" s="28"/>
      <c r="J14" t="s">
        <v>41</v>
      </c>
    </row>
    <row r="15" spans="1:10" ht="56.45" customHeight="1" x14ac:dyDescent="0.3">
      <c r="A15" s="22" t="s">
        <v>69</v>
      </c>
      <c r="B15" s="32"/>
      <c r="C15" s="32" t="s">
        <v>102</v>
      </c>
      <c r="D15" s="23" t="s">
        <v>31</v>
      </c>
      <c r="E15" s="26" t="s">
        <v>103</v>
      </c>
      <c r="F15" s="13"/>
      <c r="G15" s="14"/>
      <c r="I15" s="60"/>
      <c r="J15" t="s">
        <v>109</v>
      </c>
    </row>
  </sheetData>
  <mergeCells count="8">
    <mergeCell ref="A11:A13"/>
    <mergeCell ref="B12:C13"/>
    <mergeCell ref="A6:B6"/>
    <mergeCell ref="F11:F13"/>
    <mergeCell ref="B1:D1"/>
    <mergeCell ref="F8:G9"/>
    <mergeCell ref="B8:B9"/>
    <mergeCell ref="D8:D9"/>
  </mergeCells>
  <conditionalFormatting sqref="A5:G5 A7:G7 A10:G10 F11:G11 G12 A3:G3 A14:G14">
    <cfRule type="expression" dxfId="75" priority="32">
      <formula>MONTH(A3)&lt;&gt;Calendar10MonthOption</formula>
    </cfRule>
  </conditionalFormatting>
  <conditionalFormatting sqref="E8">
    <cfRule type="expression" dxfId="74" priority="31">
      <formula>MONTH(E8)&lt;&gt;Calendar1MonthOption</formula>
    </cfRule>
  </conditionalFormatting>
  <conditionalFormatting sqref="E9">
    <cfRule type="expression" dxfId="73" priority="30">
      <formula>MONTH(E9)&lt;&gt;Calendar1MonthOption</formula>
    </cfRule>
  </conditionalFormatting>
  <conditionalFormatting sqref="D12">
    <cfRule type="expression" dxfId="72" priority="19">
      <formula>MONTH(D12)&lt;&gt;Calendar1MonthOption</formula>
    </cfRule>
  </conditionalFormatting>
  <conditionalFormatting sqref="C11:D11">
    <cfRule type="expression" dxfId="71" priority="27">
      <formula>MONTH(C11)&lt;&gt;Calendar3MonthOption</formula>
    </cfRule>
  </conditionalFormatting>
  <conditionalFormatting sqref="D11">
    <cfRule type="expression" dxfId="70" priority="26">
      <formula>MONTH(D11)&lt;&gt;Calendar1MonthOption</formula>
    </cfRule>
  </conditionalFormatting>
  <conditionalFormatting sqref="E12">
    <cfRule type="expression" dxfId="69" priority="22">
      <formula>MONTH(E12)&lt;&gt;Calendar1MonthOption</formula>
    </cfRule>
  </conditionalFormatting>
  <conditionalFormatting sqref="E11:E12">
    <cfRule type="expression" dxfId="68" priority="24">
      <formula>MONTH(E11)&lt;&gt;Calendar2MonthOption</formula>
    </cfRule>
  </conditionalFormatting>
  <conditionalFormatting sqref="E11:E12">
    <cfRule type="expression" dxfId="67" priority="23">
      <formula>MONTH(E11)&lt;&gt;Calendar1MonthOption</formula>
    </cfRule>
  </conditionalFormatting>
  <conditionalFormatting sqref="D13">
    <cfRule type="expression" dxfId="65" priority="16">
      <formula>MONTH(D13)&lt;&gt;Calendar2MonthOption</formula>
    </cfRule>
  </conditionalFormatting>
  <conditionalFormatting sqref="D13">
    <cfRule type="expression" dxfId="64" priority="15">
      <formula>MONTH(D13)&lt;&gt;Calendar1MonthOption</formula>
    </cfRule>
  </conditionalFormatting>
  <conditionalFormatting sqref="D13">
    <cfRule type="expression" dxfId="63" priority="14">
      <formula>MONTH(D13)&lt;&gt;Calendar1MonthOption</formula>
    </cfRule>
  </conditionalFormatting>
  <conditionalFormatting sqref="I12">
    <cfRule type="expression" dxfId="62" priority="12">
      <formula>MONTH(I12)&lt;&gt;Calendar1MonthOption</formula>
    </cfRule>
  </conditionalFormatting>
  <conditionalFormatting sqref="E4">
    <cfRule type="expression" dxfId="61" priority="10">
      <formula>MONTH(E4)&lt;&gt;Calendar2MonthOption</formula>
    </cfRule>
  </conditionalFormatting>
  <conditionalFormatting sqref="C4">
    <cfRule type="expression" dxfId="60" priority="9">
      <formula>MONTH(C4)&lt;&gt;Calendar5MonthOption</formula>
    </cfRule>
  </conditionalFormatting>
  <conditionalFormatting sqref="C15">
    <cfRule type="expression" dxfId="59" priority="8">
      <formula>MONTH(C15)&lt;&gt;Calendar5MonthOption</formula>
    </cfRule>
  </conditionalFormatting>
  <conditionalFormatting sqref="E13">
    <cfRule type="expression" dxfId="58" priority="7">
      <formula>MONTH(E13)&lt;&gt;Calendar2MonthOption</formula>
    </cfRule>
  </conditionalFormatting>
  <conditionalFormatting sqref="A11">
    <cfRule type="expression" dxfId="57" priority="6">
      <formula>MONTH(A11)&lt;&gt;Calendar3MonthOption</formula>
    </cfRule>
  </conditionalFormatting>
  <conditionalFormatting sqref="C8:C9">
    <cfRule type="expression" dxfId="56" priority="5">
      <formula>MONTH(C8)&lt;&gt;Calendar1MonthOption</formula>
    </cfRule>
  </conditionalFormatting>
  <conditionalFormatting sqref="F6">
    <cfRule type="expression" dxfId="55" priority="4">
      <formula>MONTH(F6)&lt;&gt;Calendar2MonthOption</formula>
    </cfRule>
  </conditionalFormatting>
  <conditionalFormatting sqref="G6">
    <cfRule type="expression" dxfId="54" priority="3">
      <formula>MONTH(G6)&lt;&gt;Calendar2MonthOption</formula>
    </cfRule>
  </conditionalFormatting>
  <conditionalFormatting sqref="E6">
    <cfRule type="expression" dxfId="53" priority="2">
      <formula>MONTH(E6)&lt;&gt;Calendar1MonthOption</formula>
    </cfRule>
  </conditionalFormatting>
  <conditionalFormatting sqref="E15">
    <cfRule type="expression" dxfId="1" priority="1">
      <formula>MONTH(E15)&lt;&gt;Calendar2MonthOption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EA52E-6383-4F2F-84FB-ABEA442AA77A}">
  <dimension ref="A1:J18"/>
  <sheetViews>
    <sheetView tabSelected="1" zoomScale="70" zoomScaleNormal="70" workbookViewId="0">
      <selection activeCell="E15" sqref="E15"/>
    </sheetView>
  </sheetViews>
  <sheetFormatPr defaultRowHeight="16.5" x14ac:dyDescent="0.3"/>
  <cols>
    <col min="1" max="1" width="23.75" customWidth="1"/>
    <col min="2" max="2" width="20.25" customWidth="1"/>
    <col min="3" max="3" width="21.125" customWidth="1"/>
    <col min="4" max="4" width="21.625" customWidth="1"/>
    <col min="5" max="5" width="25.875" customWidth="1"/>
    <col min="6" max="6" width="21.375" customWidth="1"/>
    <col min="7" max="7" width="23.25" customWidth="1"/>
  </cols>
  <sheetData>
    <row r="1" spans="1:10" ht="46.5" x14ac:dyDescent="0.7">
      <c r="A1" s="1">
        <f>YEAR(DATE(Calendar10Year,Calendar10MonthOption+1,1))</f>
        <v>2019</v>
      </c>
      <c r="B1" s="67" t="str">
        <f>TEXT(DATE(Calendar10Year,Calendar10MonthOption+1,1),"mmmm")</f>
        <v>November</v>
      </c>
      <c r="C1" s="67"/>
      <c r="D1" s="67"/>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1" x14ac:dyDescent="0.3">
      <c r="A3" s="11">
        <f t="array" ref="A3:G3">Days+1+DATE(Calendar11Year,Calendar11MonthOption,1)-WEEKDAY(DATE(Calendar11Year,Calendar11MonthOption,1),WeekdayOption)</f>
        <v>43766</v>
      </c>
      <c r="B3" s="11">
        <v>43767</v>
      </c>
      <c r="C3" s="11">
        <v>43768</v>
      </c>
      <c r="D3" s="11">
        <v>43769</v>
      </c>
      <c r="E3" s="4">
        <v>43770</v>
      </c>
      <c r="F3" s="11">
        <v>43771</v>
      </c>
      <c r="G3" s="11">
        <v>43772</v>
      </c>
    </row>
    <row r="4" spans="1:10" ht="74.25" x14ac:dyDescent="0.3">
      <c r="A4" s="22" t="s">
        <v>69</v>
      </c>
      <c r="B4" s="32"/>
      <c r="C4" s="32" t="s">
        <v>102</v>
      </c>
      <c r="D4" s="23" t="s">
        <v>31</v>
      </c>
      <c r="E4" s="26" t="s">
        <v>103</v>
      </c>
      <c r="F4" s="13"/>
      <c r="G4" s="14"/>
      <c r="I4" s="18"/>
      <c r="J4" t="s">
        <v>34</v>
      </c>
    </row>
    <row r="5" spans="1:10" ht="21" x14ac:dyDescent="0.3">
      <c r="A5" s="4">
        <f t="array" ref="A5:G5">Days+8+DATE(Calendar11Year,Calendar11MonthOption,1)-WEEKDAY(DATE(Calendar11Year,Calendar11MonthOption,1),WeekdayOption)</f>
        <v>43773</v>
      </c>
      <c r="B5" s="4">
        <v>43774</v>
      </c>
      <c r="C5" s="4">
        <v>43775</v>
      </c>
      <c r="D5" s="4">
        <v>43776</v>
      </c>
      <c r="E5" s="4">
        <v>43777</v>
      </c>
      <c r="F5" s="11">
        <v>43778</v>
      </c>
      <c r="G5" s="12">
        <v>43779</v>
      </c>
      <c r="I5" s="19"/>
      <c r="J5" t="s">
        <v>35</v>
      </c>
    </row>
    <row r="6" spans="1:10" ht="59.45" customHeight="1" x14ac:dyDescent="0.3">
      <c r="A6" s="87" t="s">
        <v>113</v>
      </c>
      <c r="B6" s="88"/>
      <c r="C6" s="59" t="s">
        <v>99</v>
      </c>
      <c r="D6" s="7"/>
      <c r="E6" s="26" t="s">
        <v>121</v>
      </c>
      <c r="F6" s="13"/>
      <c r="G6" s="14"/>
    </row>
    <row r="7" spans="1:10" ht="21" x14ac:dyDescent="0.3">
      <c r="A7" s="4">
        <f t="array" ref="A7:G7">Days+15+DATE(Calendar11Year,Calendar11MonthOption,1)-WEEKDAY(DATE(Calendar11Year,Calendar11MonthOption,1),WeekdayOption)</f>
        <v>43780</v>
      </c>
      <c r="B7" s="4">
        <v>43781</v>
      </c>
      <c r="C7" s="4">
        <v>43782</v>
      </c>
      <c r="D7" s="4">
        <v>43783</v>
      </c>
      <c r="E7" s="4">
        <v>43784</v>
      </c>
      <c r="F7" s="11">
        <v>43785</v>
      </c>
      <c r="G7" s="12">
        <v>43786</v>
      </c>
      <c r="I7" s="27"/>
      <c r="J7" t="s">
        <v>36</v>
      </c>
    </row>
    <row r="8" spans="1:10" ht="27.95" customHeight="1" x14ac:dyDescent="0.3">
      <c r="A8" s="10" t="s">
        <v>11</v>
      </c>
      <c r="B8" s="78"/>
      <c r="C8" s="26" t="s">
        <v>111</v>
      </c>
      <c r="D8" s="68" t="s">
        <v>112</v>
      </c>
      <c r="E8" s="22" t="s">
        <v>39</v>
      </c>
      <c r="F8" s="68" t="s">
        <v>101</v>
      </c>
      <c r="G8" s="69"/>
    </row>
    <row r="9" spans="1:10" ht="57" x14ac:dyDescent="0.3">
      <c r="A9" s="10"/>
      <c r="B9" s="79"/>
      <c r="C9" s="26"/>
      <c r="D9" s="70"/>
      <c r="E9" s="26" t="s">
        <v>40</v>
      </c>
      <c r="F9" s="70"/>
      <c r="G9" s="71"/>
      <c r="I9" s="20"/>
      <c r="J9" t="s">
        <v>42</v>
      </c>
    </row>
    <row r="10" spans="1:10" ht="21" x14ac:dyDescent="0.3">
      <c r="A10" s="4">
        <f t="array" ref="A10:G10">Days+22+DATE(Calendar11Year,Calendar11MonthOption,1)-WEEKDAY(DATE(Calendar11Year,Calendar11MonthOption,1),WeekdayOption)</f>
        <v>43787</v>
      </c>
      <c r="B10" s="4">
        <v>43788</v>
      </c>
      <c r="C10" s="4">
        <v>43789</v>
      </c>
      <c r="D10" s="4">
        <v>43790</v>
      </c>
      <c r="E10" s="4">
        <v>43791</v>
      </c>
      <c r="F10" s="11">
        <v>43792</v>
      </c>
      <c r="G10" s="12">
        <v>43793</v>
      </c>
    </row>
    <row r="11" spans="1:10" ht="85.5" x14ac:dyDescent="0.3">
      <c r="A11" s="89" t="s">
        <v>101</v>
      </c>
      <c r="B11" s="59" t="s">
        <v>48</v>
      </c>
      <c r="C11" s="26" t="s">
        <v>44</v>
      </c>
      <c r="D11" s="25" t="s">
        <v>17</v>
      </c>
      <c r="E11" s="23" t="s">
        <v>45</v>
      </c>
      <c r="F11" s="74"/>
      <c r="G11" s="29"/>
      <c r="I11" s="30"/>
      <c r="J11" t="s">
        <v>38</v>
      </c>
    </row>
    <row r="12" spans="1:10" ht="28.5" x14ac:dyDescent="0.3">
      <c r="A12" s="89"/>
      <c r="B12" s="96" t="s">
        <v>101</v>
      </c>
      <c r="C12" s="89"/>
      <c r="D12" s="25"/>
      <c r="E12" s="22" t="s">
        <v>43</v>
      </c>
      <c r="F12" s="75"/>
      <c r="G12" s="29"/>
      <c r="I12" s="10"/>
      <c r="J12" t="s">
        <v>37</v>
      </c>
    </row>
    <row r="13" spans="1:10" ht="57" x14ac:dyDescent="0.3">
      <c r="A13" s="90"/>
      <c r="B13" s="103"/>
      <c r="C13" s="90"/>
      <c r="D13" s="23" t="s">
        <v>70</v>
      </c>
      <c r="E13" s="34" t="s">
        <v>107</v>
      </c>
      <c r="F13" s="104"/>
      <c r="G13" s="14"/>
    </row>
    <row r="14" spans="1:10" ht="21" x14ac:dyDescent="0.3">
      <c r="A14" s="4">
        <f t="array" ref="A14:G14">Days+29+DATE(Calendar11Year,Calendar11MonthOption,1)-WEEKDAY(DATE(Calendar11Year,Calendar11MonthOption,1),WeekdayOption)</f>
        <v>43794</v>
      </c>
      <c r="B14" s="4">
        <v>43795</v>
      </c>
      <c r="C14" s="4">
        <v>43796</v>
      </c>
      <c r="D14" s="4">
        <v>43797</v>
      </c>
      <c r="E14" s="4">
        <v>43798</v>
      </c>
      <c r="F14" s="11">
        <v>43799</v>
      </c>
      <c r="G14" s="12">
        <v>43800</v>
      </c>
      <c r="I14" s="28"/>
      <c r="J14" t="s">
        <v>41</v>
      </c>
    </row>
    <row r="15" spans="1:10" ht="75" customHeight="1" x14ac:dyDescent="0.3">
      <c r="A15" s="22" t="s">
        <v>71</v>
      </c>
      <c r="B15" s="32"/>
      <c r="C15" s="32" t="s">
        <v>102</v>
      </c>
      <c r="D15" s="10" t="s">
        <v>12</v>
      </c>
      <c r="E15" s="26" t="s">
        <v>103</v>
      </c>
      <c r="F15" s="11"/>
      <c r="G15" s="29"/>
      <c r="I15" s="60"/>
      <c r="J15" t="s">
        <v>109</v>
      </c>
    </row>
    <row r="16" spans="1:10" ht="21.6" customHeight="1" x14ac:dyDescent="0.3">
      <c r="A16" s="22"/>
      <c r="C16" s="32"/>
      <c r="D16" s="10"/>
      <c r="E16" s="23" t="s">
        <v>31</v>
      </c>
      <c r="F16" s="13"/>
      <c r="G16" s="16"/>
    </row>
    <row r="17" spans="1:7" ht="21" x14ac:dyDescent="0.3">
      <c r="A17" s="11">
        <f t="array" ref="A17:B17">Days+36+DATE(Calendar11Year,Calendar11MonthOption,1)-WEEKDAY(DATE(Calendar11Year,Calendar11MonthOption,1),WeekdayOption)</f>
        <v>43801</v>
      </c>
      <c r="B17" s="11">
        <v>43802</v>
      </c>
      <c r="C17" s="95"/>
      <c r="D17" s="77"/>
      <c r="E17" s="77"/>
      <c r="F17" s="77"/>
      <c r="G17" s="77"/>
    </row>
    <row r="18" spans="1:7" ht="44.45" customHeight="1" x14ac:dyDescent="0.3">
      <c r="A18" s="7"/>
      <c r="B18" s="7"/>
      <c r="C18" s="73"/>
      <c r="D18" s="73"/>
      <c r="E18" s="73"/>
      <c r="F18" s="73"/>
      <c r="G18" s="73"/>
    </row>
  </sheetData>
  <mergeCells count="10">
    <mergeCell ref="B1:D1"/>
    <mergeCell ref="F8:G9"/>
    <mergeCell ref="B8:B9"/>
    <mergeCell ref="D8:D9"/>
    <mergeCell ref="F11:F13"/>
    <mergeCell ref="A11:A13"/>
    <mergeCell ref="B12:C13"/>
    <mergeCell ref="A6:B6"/>
    <mergeCell ref="C17:G17"/>
    <mergeCell ref="C18:G18"/>
  </mergeCells>
  <conditionalFormatting sqref="A5:G5 A7:G7 A10:G10 A14:G14 F11:G11 F15:G15 A17:B17 A3:G3 G12">
    <cfRule type="expression" dxfId="52" priority="34">
      <formula>MONTH(A3)&lt;&gt;Calendar11MonthOption</formula>
    </cfRule>
  </conditionalFormatting>
  <conditionalFormatting sqref="A8">
    <cfRule type="expression" dxfId="51" priority="33">
      <formula>MONTH(A8)&lt;&gt;Calendar11MonthOption</formula>
    </cfRule>
  </conditionalFormatting>
  <conditionalFormatting sqref="E8">
    <cfRule type="expression" dxfId="50" priority="32">
      <formula>MONTH(E8)&lt;&gt;Calendar1MonthOption</formula>
    </cfRule>
  </conditionalFormatting>
  <conditionalFormatting sqref="E9">
    <cfRule type="expression" dxfId="49" priority="31">
      <formula>MONTH(E9)&lt;&gt;Calendar1MonthOption</formula>
    </cfRule>
  </conditionalFormatting>
  <conditionalFormatting sqref="D12">
    <cfRule type="expression" dxfId="48" priority="20">
      <formula>MONTH(D12)&lt;&gt;Calendar1MonthOption</formula>
    </cfRule>
  </conditionalFormatting>
  <conditionalFormatting sqref="C11:D11">
    <cfRule type="expression" dxfId="47" priority="28">
      <formula>MONTH(C11)&lt;&gt;Calendar3MonthOption</formula>
    </cfRule>
  </conditionalFormatting>
  <conditionalFormatting sqref="D11">
    <cfRule type="expression" dxfId="46" priority="27">
      <formula>MONTH(D11)&lt;&gt;Calendar1MonthOption</formula>
    </cfRule>
  </conditionalFormatting>
  <conditionalFormatting sqref="E12">
    <cfRule type="expression" dxfId="45" priority="23">
      <formula>MONTH(E12)&lt;&gt;Calendar1MonthOption</formula>
    </cfRule>
  </conditionalFormatting>
  <conditionalFormatting sqref="E11:E12">
    <cfRule type="expression" dxfId="44" priority="25">
      <formula>MONTH(E11)&lt;&gt;Calendar2MonthOption</formula>
    </cfRule>
  </conditionalFormatting>
  <conditionalFormatting sqref="E11:E12">
    <cfRule type="expression" dxfId="43" priority="24">
      <formula>MONTH(E11)&lt;&gt;Calendar1MonthOption</formula>
    </cfRule>
  </conditionalFormatting>
  <conditionalFormatting sqref="A15:B15">
    <cfRule type="expression" dxfId="42" priority="18">
      <formula>MONTH(A15)&lt;&gt;Calendar12MonthOption</formula>
    </cfRule>
  </conditionalFormatting>
  <conditionalFormatting sqref="A16">
    <cfRule type="expression" dxfId="40" priority="16">
      <formula>MONTH(A16)&lt;&gt;Calendar12MonthOption</formula>
    </cfRule>
  </conditionalFormatting>
  <conditionalFormatting sqref="A9">
    <cfRule type="expression" dxfId="39" priority="15">
      <formula>MONTH(A9)&lt;&gt;Calendar11MonthOption</formula>
    </cfRule>
  </conditionalFormatting>
  <conditionalFormatting sqref="D13">
    <cfRule type="expression" dxfId="38" priority="14">
      <formula>MONTH(D13)&lt;&gt;Calendar2MonthOption</formula>
    </cfRule>
  </conditionalFormatting>
  <conditionalFormatting sqref="D13">
    <cfRule type="expression" dxfId="37" priority="13">
      <formula>MONTH(D13)&lt;&gt;Calendar1MonthOption</formula>
    </cfRule>
  </conditionalFormatting>
  <conditionalFormatting sqref="D13">
    <cfRule type="expression" dxfId="36" priority="12">
      <formula>MONTH(D13)&lt;&gt;Calendar1MonthOption</formula>
    </cfRule>
  </conditionalFormatting>
  <conditionalFormatting sqref="I12">
    <cfRule type="expression" dxfId="35" priority="9">
      <formula>MONTH(I12)&lt;&gt;Calendar1MonthOption</formula>
    </cfRule>
  </conditionalFormatting>
  <conditionalFormatting sqref="E4">
    <cfRule type="expression" dxfId="34" priority="7">
      <formula>MONTH(E4)&lt;&gt;Calendar2MonthOption</formula>
    </cfRule>
  </conditionalFormatting>
  <conditionalFormatting sqref="C4">
    <cfRule type="expression" dxfId="33" priority="6">
      <formula>MONTH(C4)&lt;&gt;Calendar5MonthOption</formula>
    </cfRule>
  </conditionalFormatting>
  <conditionalFormatting sqref="C15:C16">
    <cfRule type="expression" dxfId="32" priority="5">
      <formula>MONTH(C15)&lt;&gt;Calendar12MonthOption</formula>
    </cfRule>
  </conditionalFormatting>
  <conditionalFormatting sqref="E13">
    <cfRule type="expression" dxfId="31" priority="4">
      <formula>MONTH(E13)&lt;&gt;Calendar2MonthOption</formula>
    </cfRule>
  </conditionalFormatting>
  <conditionalFormatting sqref="C8:C9">
    <cfRule type="expression" dxfId="30" priority="3">
      <formula>MONTH(C8)&lt;&gt;Calendar1MonthOption</formula>
    </cfRule>
  </conditionalFormatting>
  <conditionalFormatting sqref="E6">
    <cfRule type="expression" dxfId="29" priority="2">
      <formula>MONTH(E6)&lt;&gt;Calendar1MonthOption</formula>
    </cfRule>
  </conditionalFormatting>
  <conditionalFormatting sqref="E15">
    <cfRule type="expression" dxfId="0" priority="1">
      <formula>MONTH(E15)&lt;&gt;Calendar2MonthOption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CDB1-A445-473D-AD38-F6366C3A5E16}">
  <dimension ref="A1:P17"/>
  <sheetViews>
    <sheetView zoomScale="70" zoomScaleNormal="70" workbookViewId="0">
      <selection activeCell="F22" sqref="F22"/>
    </sheetView>
  </sheetViews>
  <sheetFormatPr defaultRowHeight="16.5" x14ac:dyDescent="0.3"/>
  <cols>
    <col min="1" max="1" width="21.25" customWidth="1"/>
    <col min="2" max="2" width="20.75" customWidth="1"/>
    <col min="3" max="3" width="22.25" customWidth="1"/>
    <col min="4" max="4" width="20.375" customWidth="1"/>
    <col min="5" max="5" width="26.625" customWidth="1"/>
    <col min="6" max="6" width="19.25" customWidth="1"/>
    <col min="7" max="7" width="18.375" customWidth="1"/>
  </cols>
  <sheetData>
    <row r="1" spans="1:16" ht="46.5" x14ac:dyDescent="0.7">
      <c r="A1" s="1">
        <f>YEAR(DATE(Calendar11Year,Calendar11MonthOption+1,1))</f>
        <v>2019</v>
      </c>
      <c r="B1" s="67" t="str">
        <f>TEXT(DATE(Calendar11Year,Calendar11MonthOption+1,1),"mmmm")</f>
        <v>December</v>
      </c>
      <c r="C1" s="67"/>
      <c r="D1" s="67"/>
      <c r="E1" s="2"/>
      <c r="F1" s="2"/>
      <c r="G1" s="2"/>
    </row>
    <row r="2" spans="1:16"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6" ht="21" x14ac:dyDescent="0.3">
      <c r="A3" s="12">
        <f t="array" ref="A3:G3">Days+1+DATE(Calendar12Year,Calendar12MonthOption,1)-WEEKDAY(DATE(Calendar12Year,Calendar12MonthOption,1),WeekdayOption)</f>
        <v>43794</v>
      </c>
      <c r="B3" s="12">
        <v>43795</v>
      </c>
      <c r="C3" s="12">
        <v>43796</v>
      </c>
      <c r="D3" s="12">
        <v>43797</v>
      </c>
      <c r="E3" s="12">
        <v>43798</v>
      </c>
      <c r="F3" s="12">
        <v>43799</v>
      </c>
      <c r="G3" s="12">
        <v>43800</v>
      </c>
    </row>
    <row r="4" spans="1:16" ht="74.25" x14ac:dyDescent="0.3">
      <c r="A4" s="22" t="s">
        <v>71</v>
      </c>
      <c r="B4" s="32"/>
      <c r="C4" s="32" t="s">
        <v>102</v>
      </c>
      <c r="D4" s="10" t="s">
        <v>12</v>
      </c>
      <c r="E4" s="26" t="s">
        <v>103</v>
      </c>
      <c r="F4" s="13"/>
      <c r="G4" s="13"/>
      <c r="I4" s="18"/>
      <c r="J4" t="s">
        <v>34</v>
      </c>
    </row>
    <row r="5" spans="1:16" ht="24.6" customHeight="1" x14ac:dyDescent="0.3">
      <c r="A5" s="22"/>
      <c r="C5" s="32"/>
      <c r="D5" s="10"/>
      <c r="E5" s="23" t="s">
        <v>31</v>
      </c>
      <c r="F5" s="13"/>
      <c r="G5" s="14"/>
      <c r="I5" s="19"/>
      <c r="J5" t="s">
        <v>35</v>
      </c>
    </row>
    <row r="6" spans="1:16" ht="21" x14ac:dyDescent="0.3">
      <c r="A6" s="4">
        <f t="array" ref="A6:G6">Days+8+DATE(Calendar12Year,Calendar12MonthOption,1)-WEEKDAY(DATE(Calendar12Year,Calendar12MonthOption,1),WeekdayOption)</f>
        <v>43801</v>
      </c>
      <c r="B6" s="4">
        <v>43802</v>
      </c>
      <c r="C6" s="4">
        <v>43803</v>
      </c>
      <c r="D6" s="4">
        <v>43804</v>
      </c>
      <c r="E6" s="4">
        <v>43805</v>
      </c>
      <c r="F6" s="11">
        <v>43806</v>
      </c>
      <c r="G6" s="12">
        <v>43807</v>
      </c>
    </row>
    <row r="7" spans="1:16" ht="54.6" customHeight="1" x14ac:dyDescent="0.3">
      <c r="A7" s="87" t="s">
        <v>113</v>
      </c>
      <c r="B7" s="88"/>
      <c r="C7" s="59" t="s">
        <v>99</v>
      </c>
      <c r="D7" s="7"/>
      <c r="E7" s="26" t="s">
        <v>121</v>
      </c>
      <c r="F7" s="13"/>
      <c r="G7" s="14"/>
      <c r="I7" s="27"/>
      <c r="J7" t="s">
        <v>36</v>
      </c>
    </row>
    <row r="8" spans="1:16" ht="30.6" customHeight="1" x14ac:dyDescent="0.3">
      <c r="A8" s="4">
        <f t="array" ref="A8:G8">Days+15+DATE(Calendar12Year,Calendar12MonthOption,1)-WEEKDAY(DATE(Calendar12Year,Calendar12MonthOption,1),WeekdayOption)</f>
        <v>43808</v>
      </c>
      <c r="B8" s="4">
        <v>43809</v>
      </c>
      <c r="C8" s="4">
        <v>43810</v>
      </c>
      <c r="D8" s="4">
        <v>43811</v>
      </c>
      <c r="E8" s="4">
        <v>43812</v>
      </c>
      <c r="F8" s="11">
        <v>43813</v>
      </c>
      <c r="G8" s="12">
        <v>43814</v>
      </c>
    </row>
    <row r="9" spans="1:16" ht="48.95" customHeight="1" x14ac:dyDescent="0.3">
      <c r="A9" s="78"/>
      <c r="B9" s="78"/>
      <c r="C9" s="26" t="s">
        <v>111</v>
      </c>
      <c r="D9" s="68" t="s">
        <v>112</v>
      </c>
      <c r="E9" s="22" t="s">
        <v>39</v>
      </c>
      <c r="F9" s="68" t="s">
        <v>101</v>
      </c>
      <c r="G9" s="69"/>
      <c r="I9" s="20"/>
      <c r="J9" t="s">
        <v>42</v>
      </c>
      <c r="O9" s="87" t="s">
        <v>113</v>
      </c>
      <c r="P9" s="88"/>
    </row>
    <row r="10" spans="1:16" ht="42.75" x14ac:dyDescent="0.3">
      <c r="A10" s="79"/>
      <c r="B10" s="79"/>
      <c r="C10" s="26"/>
      <c r="D10" s="70"/>
      <c r="E10" s="26" t="s">
        <v>40</v>
      </c>
      <c r="F10" s="70"/>
      <c r="G10" s="71"/>
    </row>
    <row r="11" spans="1:16" ht="21" x14ac:dyDescent="0.3">
      <c r="A11" s="4">
        <f t="array" ref="A11:G11">Days+22+DATE(Calendar12Year,Calendar12MonthOption,1)-WEEKDAY(DATE(Calendar12Year,Calendar12MonthOption,1),WeekdayOption)</f>
        <v>43815</v>
      </c>
      <c r="B11" s="4">
        <v>43816</v>
      </c>
      <c r="C11" s="4">
        <v>43817</v>
      </c>
      <c r="D11" s="4">
        <v>43818</v>
      </c>
      <c r="E11" s="4">
        <v>43819</v>
      </c>
      <c r="F11" s="11">
        <v>43820</v>
      </c>
      <c r="G11" s="12">
        <v>43821</v>
      </c>
      <c r="I11" s="30"/>
      <c r="J11" t="s">
        <v>38</v>
      </c>
    </row>
    <row r="12" spans="1:16" ht="71.25" x14ac:dyDescent="0.3">
      <c r="A12" s="61" t="s">
        <v>101</v>
      </c>
      <c r="B12" s="59" t="s">
        <v>48</v>
      </c>
      <c r="C12" s="26" t="s">
        <v>44</v>
      </c>
      <c r="D12" s="25" t="s">
        <v>17</v>
      </c>
      <c r="E12" s="34" t="s">
        <v>107</v>
      </c>
      <c r="F12" s="11"/>
      <c r="G12" s="29"/>
      <c r="I12" s="10"/>
      <c r="J12" t="s">
        <v>37</v>
      </c>
    </row>
    <row r="13" spans="1:16" ht="21" x14ac:dyDescent="0.3">
      <c r="A13" s="4">
        <f t="array" ref="A13:G13">Days+29+DATE(Calendar12Year,Calendar12MonthOption,1)-WEEKDAY(DATE(Calendar12Year,Calendar12MonthOption,1),WeekdayOption)</f>
        <v>43822</v>
      </c>
      <c r="B13" s="4">
        <v>43823</v>
      </c>
      <c r="C13" s="4">
        <v>43824</v>
      </c>
      <c r="D13" s="4">
        <v>43825</v>
      </c>
      <c r="E13" s="4">
        <v>43826</v>
      </c>
      <c r="F13" s="11">
        <v>43827</v>
      </c>
      <c r="G13" s="12">
        <v>43828</v>
      </c>
    </row>
    <row r="14" spans="1:16" ht="45" customHeight="1" x14ac:dyDescent="0.3">
      <c r="A14" s="23" t="s">
        <v>72</v>
      </c>
      <c r="B14" s="34" t="s">
        <v>92</v>
      </c>
      <c r="C14" s="10" t="s">
        <v>13</v>
      </c>
      <c r="D14" s="78"/>
      <c r="E14" s="23" t="s">
        <v>45</v>
      </c>
      <c r="F14" s="11"/>
      <c r="G14" s="29"/>
      <c r="I14" s="28"/>
      <c r="J14" t="s">
        <v>41</v>
      </c>
    </row>
    <row r="15" spans="1:16" ht="28.5" x14ac:dyDescent="0.3">
      <c r="A15" s="23"/>
      <c r="B15" s="34"/>
      <c r="C15" s="10"/>
      <c r="D15" s="79"/>
      <c r="E15" s="22" t="s">
        <v>43</v>
      </c>
      <c r="F15" s="13"/>
      <c r="G15" s="16"/>
      <c r="I15" s="60"/>
      <c r="J15" t="s">
        <v>109</v>
      </c>
    </row>
    <row r="16" spans="1:16" ht="21" x14ac:dyDescent="0.3">
      <c r="A16" s="4">
        <f t="array" ref="A16:B16">Days+36+DATE(Calendar12Year,Calendar12MonthOption,1)-WEEKDAY(DATE(Calendar12Year,Calendar12MonthOption,1),WeekdayOption)</f>
        <v>43829</v>
      </c>
      <c r="B16" s="4">
        <v>43830</v>
      </c>
      <c r="C16" s="95"/>
      <c r="D16" s="77"/>
      <c r="E16" s="77"/>
      <c r="F16" s="77"/>
      <c r="G16" s="77"/>
    </row>
    <row r="17" spans="1:7" ht="45.6" customHeight="1" x14ac:dyDescent="0.3">
      <c r="A17" s="7"/>
      <c r="B17" s="7"/>
      <c r="C17" s="73"/>
      <c r="D17" s="73"/>
      <c r="E17" s="73"/>
      <c r="F17" s="73"/>
      <c r="G17" s="73"/>
    </row>
  </sheetData>
  <mergeCells count="10">
    <mergeCell ref="C17:G17"/>
    <mergeCell ref="C16:G16"/>
    <mergeCell ref="B1:D1"/>
    <mergeCell ref="F9:G10"/>
    <mergeCell ref="D14:D15"/>
    <mergeCell ref="O9:P9"/>
    <mergeCell ref="A7:B7"/>
    <mergeCell ref="A9:A10"/>
    <mergeCell ref="B9:B10"/>
    <mergeCell ref="D9:D10"/>
  </mergeCells>
  <conditionalFormatting sqref="A6:G6 A8:G8 A11:G11 A16:B16 F12:G12 A4:B4 A3:G3 A13:G13 E14:G14 A14 C14">
    <cfRule type="expression" dxfId="28" priority="39">
      <formula>MONTH(A3)&lt;&gt;Calendar12MonthOption</formula>
    </cfRule>
  </conditionalFormatting>
  <conditionalFormatting sqref="C14">
    <cfRule type="expression" dxfId="27" priority="38">
      <formula>MONTH(C14)&lt;&gt;Calendar12MonthOption</formula>
    </cfRule>
  </conditionalFormatting>
  <conditionalFormatting sqref="E9">
    <cfRule type="expression" dxfId="26" priority="37">
      <formula>MONTH(E9)&lt;&gt;Calendar1MonthOption</formula>
    </cfRule>
  </conditionalFormatting>
  <conditionalFormatting sqref="E10">
    <cfRule type="expression" dxfId="25" priority="36">
      <formula>MONTH(E10)&lt;&gt;Calendar1MonthOption</formula>
    </cfRule>
  </conditionalFormatting>
  <conditionalFormatting sqref="C12:D12">
    <cfRule type="expression" dxfId="24" priority="33">
      <formula>MONTH(C12)&lt;&gt;Calendar3MonthOption</formula>
    </cfRule>
  </conditionalFormatting>
  <conditionalFormatting sqref="D12">
    <cfRule type="expression" dxfId="23" priority="32">
      <formula>MONTH(D12)&lt;&gt;Calendar1MonthOption</formula>
    </cfRule>
  </conditionalFormatting>
  <conditionalFormatting sqref="E14:E15">
    <cfRule type="expression" dxfId="22" priority="30">
      <formula>MONTH(E14)&lt;&gt;Calendar2MonthOption</formula>
    </cfRule>
  </conditionalFormatting>
  <conditionalFormatting sqref="E15">
    <cfRule type="expression" dxfId="21" priority="28">
      <formula>MONTH(E15)&lt;&gt;Calendar1MonthOption</formula>
    </cfRule>
  </conditionalFormatting>
  <conditionalFormatting sqref="E14:E15">
    <cfRule type="expression" dxfId="20" priority="29">
      <formula>MONTH(E14)&lt;&gt;Calendar1MonthOption</formula>
    </cfRule>
  </conditionalFormatting>
  <conditionalFormatting sqref="A14">
    <cfRule type="expression" dxfId="19" priority="23">
      <formula>MONTH(A14)&lt;&gt;Calendar2MonthOption</formula>
    </cfRule>
  </conditionalFormatting>
  <conditionalFormatting sqref="A14">
    <cfRule type="expression" dxfId="18" priority="22">
      <formula>MONTH(A14)&lt;&gt;Calendar1MonthOption</formula>
    </cfRule>
  </conditionalFormatting>
  <conditionalFormatting sqref="A14">
    <cfRule type="expression" dxfId="17" priority="21">
      <formula>MONTH(A14)&lt;&gt;Calendar1MonthOption</formula>
    </cfRule>
  </conditionalFormatting>
  <conditionalFormatting sqref="A15">
    <cfRule type="expression" dxfId="16" priority="20">
      <formula>MONTH(A15)&lt;&gt;Calendar12MonthOption</formula>
    </cfRule>
  </conditionalFormatting>
  <conditionalFormatting sqref="A15">
    <cfRule type="expression" dxfId="15" priority="19">
      <formula>MONTH(A15)&lt;&gt;Calendar2MonthOption</formula>
    </cfRule>
  </conditionalFormatting>
  <conditionalFormatting sqref="A15">
    <cfRule type="expression" dxfId="14" priority="18">
      <formula>MONTH(A15)&lt;&gt;Calendar1MonthOption</formula>
    </cfRule>
  </conditionalFormatting>
  <conditionalFormatting sqref="A15">
    <cfRule type="expression" dxfId="13" priority="17">
      <formula>MONTH(A15)&lt;&gt;Calendar1MonthOption</formula>
    </cfRule>
  </conditionalFormatting>
  <conditionalFormatting sqref="A5">
    <cfRule type="expression" dxfId="12" priority="16">
      <formula>MONTH(A5)&lt;&gt;Calendar12MonthOption</formula>
    </cfRule>
  </conditionalFormatting>
  <conditionalFormatting sqref="C15">
    <cfRule type="expression" dxfId="11" priority="15">
      <formula>MONTH(C15)&lt;&gt;Calendar12MonthOption</formula>
    </cfRule>
  </conditionalFormatting>
  <conditionalFormatting sqref="C15">
    <cfRule type="expression" dxfId="10" priority="14">
      <formula>MONTH(C15)&lt;&gt;Calendar12MonthOption</formula>
    </cfRule>
  </conditionalFormatting>
  <conditionalFormatting sqref="I12">
    <cfRule type="expression" dxfId="9" priority="9">
      <formula>MONTH(I12)&lt;&gt;Calendar1MonthOption</formula>
    </cfRule>
  </conditionalFormatting>
  <conditionalFormatting sqref="B14:B15">
    <cfRule type="expression" dxfId="8" priority="7">
      <formula>MONTH(B14)&lt;&gt;Calendar2MonthOption</formula>
    </cfRule>
  </conditionalFormatting>
  <conditionalFormatting sqref="E4">
    <cfRule type="expression" dxfId="7" priority="6">
      <formula>MONTH(E4)&lt;&gt;Calendar2MonthOption</formula>
    </cfRule>
  </conditionalFormatting>
  <conditionalFormatting sqref="C4:C5">
    <cfRule type="expression" dxfId="6" priority="5">
      <formula>MONTH(C4)&lt;&gt;Calendar12MonthOption</formula>
    </cfRule>
  </conditionalFormatting>
  <conditionalFormatting sqref="E12">
    <cfRule type="expression" dxfId="5" priority="4">
      <formula>MONTH(E12)&lt;&gt;Calendar2MonthOption</formula>
    </cfRule>
  </conditionalFormatting>
  <conditionalFormatting sqref="A12">
    <cfRule type="expression" dxfId="4" priority="3">
      <formula>MONTH(A12)&lt;&gt;Calendar3MonthOption</formula>
    </cfRule>
  </conditionalFormatting>
  <conditionalFormatting sqref="C9:C10">
    <cfRule type="expression" dxfId="3" priority="2">
      <formula>MONTH(C9)&lt;&gt;Calendar1MonthOption</formula>
    </cfRule>
  </conditionalFormatting>
  <conditionalFormatting sqref="E7">
    <cfRule type="expression" dxfId="2" priority="1">
      <formula>MONTH(E7)&lt;&gt;Calendar1MonthOption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58</vt:i4>
      </vt:variant>
    </vt:vector>
  </HeadingPairs>
  <TitlesOfParts>
    <vt:vector size="72" baseType="lpstr">
      <vt:lpstr>Release Dates</vt:lpstr>
      <vt:lpstr>Definitions</vt:lpstr>
      <vt:lpstr>January</vt:lpstr>
      <vt:lpstr>February</vt:lpstr>
      <vt:lpstr>March</vt:lpstr>
      <vt:lpstr>April</vt:lpstr>
      <vt:lpstr>May</vt:lpstr>
      <vt:lpstr>June</vt:lpstr>
      <vt:lpstr>July</vt:lpstr>
      <vt:lpstr>August</vt:lpstr>
      <vt:lpstr>September</vt:lpstr>
      <vt:lpstr>October</vt:lpstr>
      <vt:lpstr>November</vt:lpstr>
      <vt:lpstr>December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ColumnTitleRegion13..H68.1</vt:lpstr>
      <vt:lpstr>ColumnTitleRegion14..C70.1</vt:lpstr>
      <vt:lpstr>ColumnTitleRegion16..H82.1</vt:lpstr>
      <vt:lpstr>ColumnTitleRegion17..C84.1</vt:lpstr>
      <vt:lpstr>ColumnTitleRegion18..D84.1</vt:lpstr>
      <vt:lpstr>ColumnTitleRegion19..H96.1</vt:lpstr>
      <vt:lpstr>ColumnTitleRegion2..C14.1</vt:lpstr>
      <vt:lpstr>ColumnTitleRegion20..C98.1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January!Print_Area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2019-10-15T15:49:18Z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