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ed by Age and OS" sheetId="2" r:id="rId5"/>
    <sheet state="visible" name="Stats" sheetId="3" r:id="rId6"/>
  </sheets>
  <definedNames/>
  <calcPr/>
  <pivotCaches>
    <pivotCache cacheId="0" r:id="rId7"/>
  </pivotCaches>
  <extLst>
    <ext uri="GoogleSheetsCustomDataVersion1">
      <go:sheetsCustomData xmlns:go="http://customooxmlschemas.google.com/" r:id="rId8" roundtripDataSignature="AMtx7miJpc7418ytJl79A/kgwkvRUUq6mQ=="/>
    </ext>
  </extLst>
</workbook>
</file>

<file path=xl/sharedStrings.xml><?xml version="1.0" encoding="utf-8"?>
<sst xmlns="http://schemas.openxmlformats.org/spreadsheetml/2006/main" count="458" uniqueCount="127">
  <si>
    <t>DESIRED FUNCTIONALITY</t>
  </si>
  <si>
    <t>Appointment reminders/being able to schedule appointments</t>
  </si>
  <si>
    <t>Timestamp</t>
  </si>
  <si>
    <t>What is your age?</t>
  </si>
  <si>
    <t>What branch did you serve in?</t>
  </si>
  <si>
    <t>Which VA services/benefits do you use most often?</t>
  </si>
  <si>
    <t>Have you ever visited the VA.gov website?</t>
  </si>
  <si>
    <t>Do you have a smartphone or tablet?</t>
  </si>
  <si>
    <t>If yes, which operating system?</t>
  </si>
  <si>
    <t>When you visit VA.gov, do you encounter any of the following difficulties?</t>
  </si>
  <si>
    <t>I have a hard time finding the information I need</t>
  </si>
  <si>
    <t>Too many login/passwords</t>
  </si>
  <si>
    <t>I takes too many steps to get to where i want to go</t>
  </si>
  <si>
    <t>Too many login steps</t>
  </si>
  <si>
    <t>I am not good with technology</t>
  </si>
  <si>
    <t>Does anyone help you with accessing VA.gov (a caregiver or family member, for example)?</t>
  </si>
  <si>
    <t>Have you ever gone to VA.gov on a mobile device like a smartphone or tablet (iPad)?</t>
  </si>
  <si>
    <t>Why have you visited VA.gov on a mobile device?</t>
  </si>
  <si>
    <t>Communicate with Health Professionals:</t>
  </si>
  <si>
    <t>What is your preferred method of contacting the VA (to access information, make appointments, etc.)?</t>
  </si>
  <si>
    <t>Which of the following kinds of apps do you use?</t>
  </si>
  <si>
    <t>If the VA developed an app for your phone, what services would you like to access through it?</t>
  </si>
  <si>
    <t>Checking on benefit status</t>
  </si>
  <si>
    <t>Determining eligibility for benefits &amp; services</t>
  </si>
  <si>
    <t>Document downloads</t>
  </si>
  <si>
    <t xml:space="preserve"> Communicating with health professionals</t>
  </si>
  <si>
    <t xml:space="preserve"> </t>
  </si>
  <si>
    <t>Is there anything that you want to tell us that we haven’t asked about?</t>
  </si>
  <si>
    <t>40-64</t>
  </si>
  <si>
    <t>Army</t>
  </si>
  <si>
    <t>Healthcare, Disability, Housing</t>
  </si>
  <si>
    <t>Yes</t>
  </si>
  <si>
    <t>Apple</t>
  </si>
  <si>
    <t>No</t>
  </si>
  <si>
    <t>I was on the go and didn't have access to a personal computer</t>
  </si>
  <si>
    <t>By phone</t>
  </si>
  <si>
    <t>Banking, Communications</t>
  </si>
  <si>
    <t>Appointment reminders/being able to schedule appointments, Checking on benefit status, Determining eligibility for benefits &amp; services</t>
  </si>
  <si>
    <t>There are numerous programs and benefits from the VA that are hard to navigate.  Simplifying this process would be a huge help. An AI program that can look at my situation and provide me a list of all available programs and services would be great.</t>
  </si>
  <si>
    <t>Eligibility</t>
  </si>
  <si>
    <t>Under 40</t>
  </si>
  <si>
    <t>Healthcare, Disability</t>
  </si>
  <si>
    <t>Android</t>
  </si>
  <si>
    <t>I takes too many steps to get to where i want to go, Too many login steps</t>
  </si>
  <si>
    <t>Wouldn't use</t>
  </si>
  <si>
    <t>I prefer to use my mobile device</t>
  </si>
  <si>
    <t>Health &amp; Fitness, Banking, Insurance</t>
  </si>
  <si>
    <t>Appointment reminders/being able to schedule appointments, Document downloads, Checking on benefit status, Communicating with health professionals, Determining eligibility for benefits &amp; services</t>
  </si>
  <si>
    <t>PAIN POINTS</t>
  </si>
  <si>
    <t>I don't use any VA services or benefits</t>
  </si>
  <si>
    <t>I have a hard time finding the information I need, Too many login/passwords, I takes too many steps to get to where i want to go</t>
  </si>
  <si>
    <t>I do not have a personal computer</t>
  </si>
  <si>
    <t>None</t>
  </si>
  <si>
    <t>Appointment reminders/being able to schedule appointments, Document downloads, Checking on benefit status, Determining eligibility for benefits &amp; services</t>
  </si>
  <si>
    <t>Health &amp; Fitness, Banking, Scheduling, Communications, Entertainment</t>
  </si>
  <si>
    <t>BENEFITS RECEIVED</t>
  </si>
  <si>
    <t>Healthcare</t>
  </si>
  <si>
    <t>Air Force</t>
  </si>
  <si>
    <t>Healthcare, Education, Disability</t>
  </si>
  <si>
    <t>N/A</t>
  </si>
  <si>
    <t>Education</t>
  </si>
  <si>
    <t>Banking, Insurance, Scheduling, Communications, Entertainment</t>
  </si>
  <si>
    <t>Document downloads, Checking on benefit status, Communicating with health professionals, Determining eligibility for benefits &amp; services</t>
  </si>
  <si>
    <t>Disability</t>
  </si>
  <si>
    <t>Housing</t>
  </si>
  <si>
    <t>Banking, Scheduling, Communications, Entertainment</t>
  </si>
  <si>
    <t>Appointment reminders/being able to schedule appointments, Document downloads, Communicating with health professionals</t>
  </si>
  <si>
    <t>Life Insurance</t>
  </si>
  <si>
    <t>Health &amp; Fitness, Banking, Insurance, Scheduling, Communications, Entertainment</t>
  </si>
  <si>
    <t>Appointment reminders/being able to schedule appointments, Document downloads, Checking on benefit status</t>
  </si>
  <si>
    <t>WHAT IS YOUR PREFERRED WAY OF COMMUNICATING WITH THE VA</t>
  </si>
  <si>
    <t>By mail</t>
  </si>
  <si>
    <t>Navy</t>
  </si>
  <si>
    <t>Online</t>
  </si>
  <si>
    <t>By phone, internet when it works.</t>
  </si>
  <si>
    <t>Health &amp; Fitness, Banking, Insurance, Scheduling, Communications</t>
  </si>
  <si>
    <t>Appointment reminders/being able to schedule appointments, Document downloads, Checking on benefit status, Communicating with health professionals, Determining eligibility for benefits &amp; services, Don't make an app jist for the sake. Make sure it is reliable...unlike va and ebenefits website.</t>
  </si>
  <si>
    <t>In-Person</t>
  </si>
  <si>
    <t>Convenience</t>
  </si>
  <si>
    <t>In-person</t>
  </si>
  <si>
    <t>I have a hard time finding the information I need, I takes too many steps to get to where i want to go</t>
  </si>
  <si>
    <t>Health &amp; Fitness, Banking, Entertainment</t>
  </si>
  <si>
    <t>Healthcare, Education, Housing, Employment, Life Insurance</t>
  </si>
  <si>
    <t>Too many login/passwords, I takes too many steps to get to where i want to go</t>
  </si>
  <si>
    <t>Marines</t>
  </si>
  <si>
    <t>Healthcare, Education, Housing, Veteran Business Owners Association (VBOA)</t>
  </si>
  <si>
    <t>Yes. Bob M. 732.208.8644, please text me.</t>
  </si>
  <si>
    <t>Banking, Scheduling, Communications</t>
  </si>
  <si>
    <t>I would not use a VA App</t>
  </si>
  <si>
    <t>Why are VA providers threatening to cut off my benefits if I dont show up to a doctor every two years?</t>
  </si>
  <si>
    <t>Healthcare, Education, Housing</t>
  </si>
  <si>
    <t>Appointment reminders/being able to schedule appointments, Checking on benefit status, Determining eligibility for benefits &amp; services, I would not use a VA App</t>
  </si>
  <si>
    <t>Communications, Entertainment</t>
  </si>
  <si>
    <t>I have a hard time finding the information I need, I takes too many steps to get to where i want to go, I am not good with technology</t>
  </si>
  <si>
    <t>Banking, Entertainment</t>
  </si>
  <si>
    <t>COUNTA of Have you ever gone to VA.gov on a mobile device like a smartphone or tablet (iPad)?</t>
  </si>
  <si>
    <t>SUM of I have a hard time finding the information I need</t>
  </si>
  <si>
    <t>SUM of Too many login/passwords</t>
  </si>
  <si>
    <t>SUM of I takes too many steps to get to where i want to go</t>
  </si>
  <si>
    <t>SUM of Too many login steps</t>
  </si>
  <si>
    <t>SUM of I am not good with technology</t>
  </si>
  <si>
    <t>SUM of Document downloads</t>
  </si>
  <si>
    <t>SUM of  Communicating with health professionals</t>
  </si>
  <si>
    <t>SUM of Appointment reminders/being able to schedule appointments</t>
  </si>
  <si>
    <t>SUM of Checking on benefit status</t>
  </si>
  <si>
    <t>SUM of Determining eligibility for benefits &amp; services</t>
  </si>
  <si>
    <t>Health &amp; Fitness, Banking, Insurance, Communications, Entertainment</t>
  </si>
  <si>
    <t>No Total</t>
  </si>
  <si>
    <t>Yes Total</t>
  </si>
  <si>
    <t>40-64 Total</t>
  </si>
  <si>
    <t>Health &amp; Fitness, Banking, Scheduling, Communications</t>
  </si>
  <si>
    <t>Under 40 Total</t>
  </si>
  <si>
    <t>Grand Total</t>
  </si>
  <si>
    <t xml:space="preserve">Making sure that any app would include an API for assistance orgs to be able to integrate and assist as needed. DAV and like orgs should have a proxy-like access. </t>
  </si>
  <si>
    <t>The VA has an extremely poorly designed web tool for searching for VA and community care providers - the mapping function is broken and you can’t zoom in or sort through community providers in any logical way, and key information (are they accepting new patients?) is outdated even though every contract was just renegotiated. These are just basic things - in the absence of being able to use this tool, to set up an appointment in Boston, the VA will call you with one provider’s info at a time based on a gut feeling of which provider you would choose, rather than giving you the list up front, maybe their website and hours, or directing you to a functional form of website in an email upon having the community referral approved. Super unnecessary timesucks in an already brutal bureaucracy.</t>
  </si>
  <si>
    <t>Healthcare, Education, Disability, Housing</t>
  </si>
  <si>
    <t>Banking, Insurance, Communications</t>
  </si>
  <si>
    <t>Healthcare, Disability, Life Insurance</t>
  </si>
  <si>
    <t>Insurance, Entertainment</t>
  </si>
  <si>
    <t>Appointment reminders/being able to schedule appointments, Document downloads, Checking on benefit status, Communicating with health professionals</t>
  </si>
  <si>
    <t>Education, Disability, Life Insurance</t>
  </si>
  <si>
    <t>I was on the go and didn't have access to a personal computer, I prefer to use my mobile device</t>
  </si>
  <si>
    <t>Education, Disability</t>
  </si>
  <si>
    <t>Health &amp; Fitness, Banking, Communications, Entertainment</t>
  </si>
  <si>
    <t>Appointment reminders/being able to schedule appointments, Document downloads</t>
  </si>
  <si>
    <t>Opened an email from the VA on my phone</t>
  </si>
  <si>
    <t>I'd prefer a better mobile web experience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</si>
</sst>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color theme="1"/>
      <name val="Arial"/>
    </font>
    <font>
      <color rgb="FF000000"/>
      <name val="Arial"/>
    </font>
    <font>
      <color rgb="FF000000"/>
      <name val="Roboto"/>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vertical="bottom"/>
    </xf>
    <xf borderId="0" fillId="0" fontId="2" numFmtId="0" xfId="0" applyAlignment="1" applyFont="1">
      <alignment readingOrder="0"/>
    </xf>
    <xf borderId="0" fillId="2" fontId="3" numFmtId="0" xfId="0" applyFill="1" applyFont="1"/>
    <xf borderId="0" fillId="0" fontId="4" numFmtId="0" xfId="0" applyFont="1"/>
    <xf borderId="0" fillId="0" fontId="1" numFmtId="164" xfId="0" applyFont="1" applyNumberFormat="1"/>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Z30" sheet="Form Responses 1"/>
  </cacheSource>
  <cacheFields>
    <cacheField name="What is your age?" numFmtId="0">
      <sharedItems>
        <s v="40-64"/>
        <s v="Under 40"/>
      </sharedItems>
    </cacheField>
    <cacheField name="What branch did you serve in?" numFmtId="0">
      <sharedItems>
        <s v="Army"/>
        <s v="Air Force"/>
        <s v="Navy"/>
        <s v="Marines"/>
      </sharedItems>
    </cacheField>
    <cacheField name="Which VA services/benefits do you use most often?" numFmtId="0">
      <sharedItems>
        <s v="Healthcare, Disability, Housing"/>
        <s v="Healthcare, Disability"/>
        <s v="I don't use any VA services or benefits"/>
        <s v="Healthcare, Education, Disability"/>
        <s v="Healthcare"/>
        <s v="Disability"/>
        <s v="Healthcare, Education, Housing, Employment, Life Insurance"/>
        <s v="Healthcare, Education, Housing, Veteran Business Owners Association (VBOA)"/>
        <s v="Healthcare, Education, Housing"/>
        <s v="Healthcare, Education, Disability, Housing"/>
        <s v="Healthcare, Disability, Life Insurance"/>
        <s v="Education, Disability, Life Insurance"/>
        <s v="Education, Disability"/>
      </sharedItems>
    </cacheField>
    <cacheField name="Have you ever visited the VA.gov website?" numFmtId="0">
      <sharedItems>
        <s v="Yes"/>
      </sharedItems>
    </cacheField>
    <cacheField name="Do you have a smartphone or tablet?" numFmtId="0">
      <sharedItems>
        <s v="Yes"/>
      </sharedItems>
    </cacheField>
    <cacheField name="If yes, which operating system?" numFmtId="0">
      <sharedItems>
        <s v="Apple"/>
        <s v="Android"/>
      </sharedItems>
    </cacheField>
    <cacheField name="When you visit VA.gov, do you encounter any of the following difficulties?" numFmtId="0">
      <sharedItems>
        <s v="I have a hard time finding the information I need"/>
        <s v="I takes too many steps to get to where i want to go, Too many login steps"/>
        <s v="I have a hard time finding the information I need, Too many login/passwords, I takes too many steps to get to where i want to go"/>
        <s v="N/A"/>
        <s v="I have a hard time finding the information I need, I takes too many steps to get to where i want to go"/>
        <s v="Too many login/passwords, I takes too many steps to get to where i want to go"/>
        <s v="I takes too many steps to get to where i want to go"/>
        <s v="I have a hard time finding the information I need, I takes too many steps to get to where i want to go, I am not good with technology"/>
      </sharedItems>
    </cacheField>
    <cacheField name="I have a hard time finding the information I need" numFmtId="0">
      <sharedItems containsSemiMixedTypes="0" containsString="0" containsNumber="1" containsInteger="1">
        <n v="1.0"/>
        <n v="0.0"/>
      </sharedItems>
    </cacheField>
    <cacheField name="Too many login/passwords" numFmtId="0">
      <sharedItems containsSemiMixedTypes="0" containsString="0" containsNumber="1" containsInteger="1">
        <n v="0.0"/>
        <n v="1.0"/>
      </sharedItems>
    </cacheField>
    <cacheField name="I takes too many steps to get to where i want to go" numFmtId="0">
      <sharedItems containsSemiMixedTypes="0" containsString="0" containsNumber="1" containsInteger="1">
        <n v="0.0"/>
        <n v="1.0"/>
      </sharedItems>
    </cacheField>
    <cacheField name="Too many login steps" numFmtId="0">
      <sharedItems containsSemiMixedTypes="0" containsString="0" containsNumber="1" containsInteger="1">
        <n v="0.0"/>
        <n v="1.0"/>
      </sharedItems>
    </cacheField>
    <cacheField name="I am not good with technology" numFmtId="0">
      <sharedItems containsSemiMixedTypes="0" containsString="0" containsNumber="1" containsInteger="1">
        <n v="0.0"/>
        <n v="1.0"/>
      </sharedItems>
    </cacheField>
    <cacheField name="Does anyone help you with accessing VA.gov (a caregiver or family member, for example)?" numFmtId="0">
      <sharedItems>
        <s v="No"/>
      </sharedItems>
    </cacheField>
    <cacheField name="Have you ever gone to VA.gov on a mobile device like a smartphone or tablet (iPad)?" numFmtId="0">
      <sharedItems>
        <s v="Yes"/>
        <s v="No"/>
      </sharedItems>
    </cacheField>
    <cacheField name="Why have you visited VA.gov on a mobile device?" numFmtId="0">
      <sharedItems containsBlank="1">
        <s v="I was on the go and didn't have access to a personal computer"/>
        <s v="I prefer to use my mobile device"/>
        <s v="I do not have a personal computer"/>
        <m/>
        <s v="Convenience"/>
        <s v="I was on the go and didn't have access to a personal computer, I prefer to use my mobile device"/>
        <s v="Opened an email from the VA on my phone"/>
      </sharedItems>
    </cacheField>
    <cacheField name="What is your preferred method of contacting the VA (to access information, make appointments, etc.)?" numFmtId="0">
      <sharedItems>
        <s v="By phone"/>
        <s v="By phone, internet when it works."/>
        <s v="In-person"/>
        <s v="Online"/>
      </sharedItems>
    </cacheField>
    <cacheField name="Which of the following kinds of apps do you use?" numFmtId="0">
      <sharedItems>
        <s v="Banking, Communications"/>
        <s v="Health &amp; Fitness, Banking, Insurance"/>
        <s v="None"/>
        <s v="Health &amp; Fitness, Banking, Scheduling, Communications, Entertainment"/>
        <s v="Banking, Insurance, Scheduling, Communications, Entertainment"/>
        <s v="Banking, Scheduling, Communications, Entertainment"/>
        <s v="Health &amp; Fitness, Banking, Insurance, Scheduling, Communications, Entertainment"/>
        <s v="Health &amp; Fitness, Banking, Insurance, Scheduling, Communications"/>
        <s v="Health &amp; Fitness, Banking, Entertainment"/>
        <s v="Banking, Scheduling, Communications"/>
        <s v="Communications, Entertainment"/>
        <s v="Banking, Entertainment"/>
        <s v="Health &amp; Fitness, Banking, Insurance, Communications, Entertainment"/>
        <s v="Health &amp; Fitness, Banking, Scheduling, Communications"/>
        <s v="Banking, Insurance, Communications"/>
        <s v="Insurance, Entertainment"/>
        <s v="Health &amp; Fitness, Banking, Communications, Entertainment"/>
      </sharedItems>
    </cacheField>
    <cacheField name="If the VA developed an app for your phone, what services would you like to access through it?" numFmtId="0">
      <sharedItems>
        <s v="Appointment reminders/being able to schedule appointments, Checking on benefit status, Determining eligibility for benefits &amp; services"/>
        <s v="Appointment reminders/being able to schedule appointments, Document downloads, Checking on benefit status, Communicating with health professionals, Determining eligibility for benefits &amp; services"/>
        <s v="Appointment reminders/being able to schedule appointments, Document downloads, Checking on benefit status, Determining eligibility for benefits &amp; services"/>
        <s v="Document downloads, Checking on benefit status, Communicating with health professionals, Determining eligibility for benefits &amp; services"/>
        <s v="Appointment reminders/being able to schedule appointments, Document downloads, Communicating with health professionals"/>
        <s v="Appointment reminders/being able to schedule appointments, Document downloads, Checking on benefit status"/>
        <s v="Appointment reminders/being able to schedule appointments, Document downloads, Checking on benefit status, Communicating with health professionals, Determining eligibility for benefits &amp; services, Don't make an app jist for the sake. Make sure it is relia"/>
        <s v="Appointment reminders/being able to schedule appointments"/>
        <s v="I would not use a VA App"/>
        <s v="Appointment reminders/being able to schedule appointments, Checking on benefit status, Determining eligibility for benefits &amp; services, I would not use a VA App"/>
        <s v="Appointment reminders/being able to schedule appointments, Document downloads, Checking on benefit status, Communicating with health professionals"/>
        <s v="Appointment reminders/being able to schedule appointments, Document downloads"/>
      </sharedItems>
    </cacheField>
    <cacheField name="Appointment reminders/being able to schedule appointments" numFmtId="0">
      <sharedItems containsSemiMixedTypes="0" containsString="0" containsNumber="1" containsInteger="1">
        <n v="1.0"/>
        <n v="0.0"/>
      </sharedItems>
    </cacheField>
    <cacheField name="Checking on benefit status" numFmtId="0">
      <sharedItems containsSemiMixedTypes="0" containsString="0" containsNumber="1" containsInteger="1">
        <n v="1.0"/>
        <n v="0.0"/>
      </sharedItems>
    </cacheField>
    <cacheField name="Determining eligibility for benefits &amp; services" numFmtId="0">
      <sharedItems containsSemiMixedTypes="0" containsString="0" containsNumber="1" containsInteger="1">
        <n v="1.0"/>
        <n v="0.0"/>
      </sharedItems>
    </cacheField>
    <cacheField name="Document downloads" numFmtId="0">
      <sharedItems containsSemiMixedTypes="0" containsString="0" containsNumber="1" containsInteger="1">
        <n v="0.0"/>
        <n v="1.0"/>
      </sharedItems>
    </cacheField>
    <cacheField name=" Communicating with health professionals" numFmtId="0">
      <sharedItems containsSemiMixedTypes="0" containsString="0" containsNumber="1" containsInteger="1">
        <n v="0.0"/>
        <n v="1.0"/>
      </sharedItems>
    </cacheField>
    <cacheField name=" " numFmtId="0">
      <sharedItems containsString="0" containsBlank="1">
        <m/>
      </sharedItems>
    </cacheField>
    <cacheField name="Is there anything that you want to tell us that we haven’t asked about?" numFmtId="0">
      <sharedItems containsBlank="1">
        <s v="There are numerous programs and benefits from the VA that are hard to navigate.  Simplifying this process would be a huge help. An AI program that can look at my situation and provide me a list of all available programs and services would be great."/>
        <m/>
        <s v="N/A"/>
        <s v="Yes. Bob M. 732.208.8644, please text me."/>
        <s v="Why are VA providers threatening to cut off my benefits if I dont show up to a doctor every two years?"/>
        <s v="Making sure that any app would include an API for assistance orgs to be able to integrate and assist as needed. DAV and like orgs should have a proxy-like access. "/>
        <s v="The VA has an extremely poorly designed web tool for searching for VA and community care providers - the mapping function is broken and you can’t zoom in or sort through community providers in any logical way, and key information (are they accepting new p"/>
        <s v="No"/>
        <s v="I'd prefer a better mobile web experienc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ed by Age and OS" cacheId="0" dataCaption="" compact="0" compactData="0">
  <location ref="A1:N15" firstHeaderRow="0" firstDataRow="4" firstDataCol="0"/>
  <pivotFields>
    <pivotField name="What is your age?" axis="axisRow" compact="0" outline="0" multipleItemSelectionAllowed="1" showAll="0" sortType="ascending">
      <items>
        <item x="0"/>
        <item x="1"/>
        <item t="default"/>
      </items>
    </pivotField>
    <pivotField name="What branch did you serve in?" compact="0" outline="0" multipleItemSelectionAllowed="1" showAll="0">
      <items>
        <item x="0"/>
        <item x="1"/>
        <item x="2"/>
        <item x="3"/>
        <item t="default"/>
      </items>
    </pivotField>
    <pivotField name="Which VA services/benefits do you use most often?" compact="0" outline="0" multipleItemSelectionAllowed="1" showAll="0">
      <items>
        <item x="0"/>
        <item x="1"/>
        <item x="2"/>
        <item x="3"/>
        <item x="4"/>
        <item x="5"/>
        <item x="6"/>
        <item x="7"/>
        <item x="8"/>
        <item x="9"/>
        <item x="10"/>
        <item x="11"/>
        <item x="12"/>
        <item t="default"/>
      </items>
    </pivotField>
    <pivotField name="Have you ever visited the VA.gov website?" compact="0" outline="0" multipleItemSelectionAllowed="1" showAll="0">
      <items>
        <item x="0"/>
        <item t="default"/>
      </items>
    </pivotField>
    <pivotField name="Do you have a smartphone or tablet?" compact="0" outline="0" multipleItemSelectionAllowed="1" showAll="0">
      <items>
        <item x="0"/>
        <item t="default"/>
      </items>
    </pivotField>
    <pivotField name="If yes, which operating system?" axis="axisRow" compact="0" outline="0" multipleItemSelectionAllowed="1" showAll="0" sortType="ascending">
      <items>
        <item x="1"/>
        <item x="0"/>
        <item t="default"/>
      </items>
    </pivotField>
    <pivotField name="When you visit VA.gov, do you encounter any of the following difficulties?" compact="0" outline="0" multipleItemSelectionAllowed="1" showAll="0">
      <items>
        <item x="0"/>
        <item x="1"/>
        <item x="2"/>
        <item x="3"/>
        <item x="4"/>
        <item x="5"/>
        <item x="6"/>
        <item x="7"/>
        <item t="default"/>
      </items>
    </pivotField>
    <pivotField name="I have a hard time finding the information I need" dataField="1" compact="0" outline="0" multipleItemSelectionAllowed="1" showAll="0">
      <items>
        <item x="0"/>
        <item x="1"/>
        <item t="default"/>
      </items>
    </pivotField>
    <pivotField name="Too many login/passwords" dataField="1" compact="0" outline="0" multipleItemSelectionAllowed="1" showAll="0">
      <items>
        <item x="0"/>
        <item x="1"/>
        <item t="default"/>
      </items>
    </pivotField>
    <pivotField name="I takes too many steps to get to where i want to go" dataField="1" compact="0" outline="0" multipleItemSelectionAllowed="1" showAll="0">
      <items>
        <item x="0"/>
        <item x="1"/>
        <item t="default"/>
      </items>
    </pivotField>
    <pivotField name="Too many login steps" dataField="1" compact="0" outline="0" multipleItemSelectionAllowed="1" showAll="0">
      <items>
        <item x="0"/>
        <item x="1"/>
        <item t="default"/>
      </items>
    </pivotField>
    <pivotField name="I am not good with technology" dataField="1" compact="0" outline="0" multipleItemSelectionAllowed="1" showAll="0">
      <items>
        <item x="0"/>
        <item x="1"/>
        <item t="default"/>
      </items>
    </pivotField>
    <pivotField name="Does anyone help you with accessing VA.gov (a caregiver or family member, for example)?" compact="0" outline="0" multipleItemSelectionAllowed="1" showAll="0">
      <items>
        <item x="0"/>
        <item t="default"/>
      </items>
    </pivotField>
    <pivotField name="Have you ever gone to VA.gov on a mobile device like a smartphone or tablet (iPad)?" axis="axisRow" dataField="1" compact="0" outline="0" multipleItemSelectionAllowed="1" showAll="0" sortType="ascending">
      <items>
        <item x="1"/>
        <item x="0"/>
        <item t="default"/>
      </items>
    </pivotField>
    <pivotField name="Why have you visited VA.gov on a mobile device?" compact="0" outline="0" multipleItemSelectionAllowed="1" showAll="0">
      <items>
        <item x="0"/>
        <item x="1"/>
        <item x="2"/>
        <item x="3"/>
        <item x="4"/>
        <item x="5"/>
        <item x="6"/>
        <item t="default"/>
      </items>
    </pivotField>
    <pivotField name="What is your preferred method of contacting the VA (to access information, make appointments, etc.)?" compact="0" outline="0" multipleItemSelectionAllowed="1" showAll="0">
      <items>
        <item x="0"/>
        <item x="1"/>
        <item x="2"/>
        <item x="3"/>
        <item t="default"/>
      </items>
    </pivotField>
    <pivotField name="Which of the following kinds of apps do you use?" compact="0" outline="0" multipleItemSelectionAllowed="1" showAll="0">
      <items>
        <item x="0"/>
        <item x="1"/>
        <item x="2"/>
        <item x="3"/>
        <item x="4"/>
        <item x="5"/>
        <item x="6"/>
        <item x="7"/>
        <item x="8"/>
        <item x="9"/>
        <item x="10"/>
        <item x="11"/>
        <item x="12"/>
        <item x="13"/>
        <item x="14"/>
        <item x="15"/>
        <item x="16"/>
        <item t="default"/>
      </items>
    </pivotField>
    <pivotField name="If the VA developed an app for your phone, what services would you like to access through it?" compact="0" outline="0" multipleItemSelectionAllowed="1" showAll="0">
      <items>
        <item x="0"/>
        <item x="1"/>
        <item x="2"/>
        <item x="3"/>
        <item x="4"/>
        <item x="5"/>
        <item x="6"/>
        <item x="7"/>
        <item x="8"/>
        <item x="9"/>
        <item x="10"/>
        <item x="11"/>
        <item t="default"/>
      </items>
    </pivotField>
    <pivotField name="Appointment reminders/being able to schedule appointments" dataField="1" compact="0" outline="0" multipleItemSelectionAllowed="1" showAll="0">
      <items>
        <item x="0"/>
        <item x="1"/>
        <item t="default"/>
      </items>
    </pivotField>
    <pivotField name="Checking on benefit status" dataField="1" compact="0" outline="0" multipleItemSelectionAllowed="1" showAll="0">
      <items>
        <item x="0"/>
        <item x="1"/>
        <item t="default"/>
      </items>
    </pivotField>
    <pivotField name="Determining eligibility for benefits &amp; services" dataField="1" compact="0" outline="0" multipleItemSelectionAllowed="1" showAll="0">
      <items>
        <item x="0"/>
        <item x="1"/>
        <item t="default"/>
      </items>
    </pivotField>
    <pivotField name="Document downloads" dataField="1" compact="0" outline="0" multipleItemSelectionAllowed="1" showAll="0">
      <items>
        <item x="0"/>
        <item x="1"/>
        <item t="default"/>
      </items>
    </pivotField>
    <pivotField name=" Communicating with health professionals" dataField="1" compact="0" outline="0" multipleItemSelectionAllowed="1" showAll="0">
      <items>
        <item x="0"/>
        <item x="1"/>
        <item t="default"/>
      </items>
    </pivotField>
    <pivotField name=" " compact="0" outline="0" multipleItemSelectionAllowed="1" showAll="0">
      <items>
        <item x="0"/>
        <item t="default"/>
      </items>
    </pivotField>
    <pivotField name="Is there anything that you want to tell us that we haven’t asked about?" compact="0" outline="0" multipleItemSelectionAllowed="1" showAll="0">
      <items>
        <item x="0"/>
        <item x="1"/>
        <item x="2"/>
        <item x="3"/>
        <item x="4"/>
        <item x="5"/>
        <item x="6"/>
        <item x="7"/>
        <item x="8"/>
        <item t="default"/>
      </items>
    </pivotField>
  </pivotFields>
  <rowFields>
    <field x="0"/>
    <field x="13"/>
    <field x="5"/>
  </rowFields>
  <colFields>
    <field x="-2"/>
  </colFields>
  <dataFields>
    <dataField name="COUNTA of Have you ever gone to VA.gov on a mobile device like a smartphone or tablet (iPad)?" fld="13" subtotal="count" baseField="0"/>
    <dataField name="SUM of I have a hard time finding the information I need" fld="7" baseField="0"/>
    <dataField name="SUM of Too many login/passwords" fld="8" baseField="0"/>
    <dataField name="SUM of I takes too many steps to get to where i want to go" fld="9" baseField="0"/>
    <dataField name="SUM of Too many login steps" fld="10" baseField="0"/>
    <dataField name="SUM of I am not good with technology" fld="11" baseField="0"/>
    <dataField name="SUM of Document downloads" fld="21" baseField="0"/>
    <dataField name="SUM of  Communicating with health professionals" fld="22" baseField="0"/>
    <dataField name="SUM of Appointment reminders/being able to schedule appointments" fld="18" baseField="0"/>
    <dataField name="SUM of Checking on benefit status" fld="19" baseField="0"/>
    <dataField name="SUM of Determining eligibility for benefits &amp; services" fld="20"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7" width="21.57"/>
    <col customWidth="1" min="18" max="18" width="43.43"/>
    <col customWidth="1" min="19" max="26" width="21.57"/>
  </cols>
  <sheetData>
    <row r="1" ht="15.75" customHeight="1">
      <c r="A1" s="1" t="s">
        <v>2</v>
      </c>
      <c r="B1" s="1" t="s">
        <v>3</v>
      </c>
      <c r="C1" s="1" t="s">
        <v>4</v>
      </c>
      <c r="D1" s="1" t="s">
        <v>5</v>
      </c>
      <c r="E1" s="1" t="s">
        <v>6</v>
      </c>
      <c r="F1" s="1" t="s">
        <v>7</v>
      </c>
      <c r="G1" s="1" t="s">
        <v>8</v>
      </c>
      <c r="H1" s="3" t="s">
        <v>9</v>
      </c>
      <c r="I1" s="3" t="s">
        <v>10</v>
      </c>
      <c r="J1" s="3" t="s">
        <v>11</v>
      </c>
      <c r="K1" s="1" t="s">
        <v>12</v>
      </c>
      <c r="L1" s="1" t="s">
        <v>13</v>
      </c>
      <c r="M1" s="4" t="s">
        <v>14</v>
      </c>
      <c r="N1" s="1" t="s">
        <v>15</v>
      </c>
      <c r="O1" s="1" t="s">
        <v>16</v>
      </c>
      <c r="P1" s="1" t="s">
        <v>17</v>
      </c>
      <c r="Q1" s="3" t="s">
        <v>19</v>
      </c>
      <c r="R1" s="1" t="s">
        <v>20</v>
      </c>
      <c r="S1" s="3" t="s">
        <v>21</v>
      </c>
      <c r="T1" s="3" t="s">
        <v>1</v>
      </c>
      <c r="U1" s="3" t="s">
        <v>22</v>
      </c>
      <c r="V1" s="3" t="s">
        <v>23</v>
      </c>
      <c r="W1" s="1" t="s">
        <v>24</v>
      </c>
      <c r="X1" s="3" t="s">
        <v>25</v>
      </c>
      <c r="Y1" s="5" t="s">
        <v>26</v>
      </c>
      <c r="Z1" s="1" t="s">
        <v>27</v>
      </c>
    </row>
    <row r="2" ht="15.75" customHeight="1">
      <c r="A2" s="6">
        <v>43893.33938842593</v>
      </c>
      <c r="B2" s="1" t="s">
        <v>28</v>
      </c>
      <c r="C2" s="1" t="s">
        <v>29</v>
      </c>
      <c r="D2" s="1" t="s">
        <v>30</v>
      </c>
      <c r="E2" s="1" t="s">
        <v>31</v>
      </c>
      <c r="F2" s="1" t="s">
        <v>31</v>
      </c>
      <c r="G2" s="1" t="s">
        <v>32</v>
      </c>
      <c r="H2" s="1" t="s">
        <v>10</v>
      </c>
      <c r="I2" s="1">
        <f>IFERROR(__xludf.DUMMYFUNCTION("IF(REGEXMATCH(H2, ""I have a hard time finding the information I need""), 1, 0)"),1.0)</f>
        <v>1</v>
      </c>
      <c r="J2" s="1">
        <f>IFERROR(__xludf.DUMMYFUNCTION("IF(REGEXMATCH($H2, ""Too many login/passwords""), 1, 0)"),0.0)</f>
        <v>0</v>
      </c>
      <c r="K2" s="1">
        <f>IFERROR(__xludf.DUMMYFUNCTION("IF(REGEXMATCH($H2, ""I takes too many steps to get to where i want to go""), 1, 0)"),0.0)</f>
        <v>0</v>
      </c>
      <c r="L2" s="1">
        <f>IFERROR(__xludf.DUMMYFUNCTION("IF(REGEXMATCH($H2, ""Too many login steps""), 1, 0)"),0.0)</f>
        <v>0</v>
      </c>
      <c r="M2" s="1">
        <f>IFERROR(__xludf.DUMMYFUNCTION("IF(REGEXMATCH($H2, ""I am not good with technology""), 1, 0)"),0.0)</f>
        <v>0</v>
      </c>
      <c r="N2" s="1" t="s">
        <v>33</v>
      </c>
      <c r="O2" s="1" t="s">
        <v>31</v>
      </c>
      <c r="P2" s="1" t="s">
        <v>34</v>
      </c>
      <c r="Q2" s="1" t="s">
        <v>35</v>
      </c>
      <c r="R2" s="1" t="s">
        <v>36</v>
      </c>
      <c r="S2" s="1" t="s">
        <v>37</v>
      </c>
      <c r="T2" s="1">
        <f>IFERROR(__xludf.DUMMYFUNCTION("IF(REGEXMATCH($S2, ""Appointment reminders/being able to schedule appointments""), 1, 0)"),1.0)</f>
        <v>1</v>
      </c>
      <c r="U2" s="1">
        <f>IFERROR(__xludf.DUMMYFUNCTION("IF(REGEXMATCH($S2, ""Checking on benefit status""), 1, 0)"),1.0)</f>
        <v>1</v>
      </c>
      <c r="V2" s="1">
        <f>IFERROR(__xludf.DUMMYFUNCTION("IF(REGEXMATCH($S2, ""Determining eligibility for benefits &amp; services""), 1, 0)"),1.0)</f>
        <v>1</v>
      </c>
      <c r="W2" s="1">
        <f>IFERROR(__xludf.DUMMYFUNCTION("IF(REGEXMATCH($S2, ""Document downloads""), 1, 0)"),0.0)</f>
        <v>0</v>
      </c>
      <c r="X2" s="1">
        <f>IFERROR(__xludf.DUMMYFUNCTION("IF(REGEXMATCH($S2, ""Communicating with health professionals""), 1, 0)"),0.0)</f>
        <v>0</v>
      </c>
      <c r="Y2" s="1"/>
      <c r="Z2" s="1" t="s">
        <v>38</v>
      </c>
    </row>
    <row r="3" ht="15.75" customHeight="1">
      <c r="A3" s="6">
        <v>43893.61476667824</v>
      </c>
      <c r="B3" s="1" t="s">
        <v>40</v>
      </c>
      <c r="C3" s="1" t="s">
        <v>29</v>
      </c>
      <c r="D3" s="1" t="s">
        <v>41</v>
      </c>
      <c r="E3" s="1" t="s">
        <v>31</v>
      </c>
      <c r="F3" s="1" t="s">
        <v>31</v>
      </c>
      <c r="G3" s="1" t="s">
        <v>42</v>
      </c>
      <c r="H3" s="1" t="s">
        <v>43</v>
      </c>
      <c r="I3" s="1">
        <f>IFERROR(__xludf.DUMMYFUNCTION("IF(REGEXMATCH(H3, ""I have a hard time finding the information I need""), 1, 0)"),0.0)</f>
        <v>0</v>
      </c>
      <c r="J3" s="1">
        <f>IFERROR(__xludf.DUMMYFUNCTION("IF(REGEXMATCH($H3, ""Too many login/passwords""), 1, 0)"),0.0)</f>
        <v>0</v>
      </c>
      <c r="K3" s="1">
        <f>IFERROR(__xludf.DUMMYFUNCTION("IF(REGEXMATCH($H3, ""I takes too many steps to get to where i want to go""), 1, 0)"),1.0)</f>
        <v>1</v>
      </c>
      <c r="L3" s="1">
        <f>IFERROR(__xludf.DUMMYFUNCTION("IF(REGEXMATCH($H3, ""Too many login steps""), 1, 0)"),1.0)</f>
        <v>1</v>
      </c>
      <c r="M3" s="1">
        <f>IFERROR(__xludf.DUMMYFUNCTION("IF(REGEXMATCH($H3, ""I am not good with technology""), 1, 0)"),0.0)</f>
        <v>0</v>
      </c>
      <c r="N3" s="1" t="s">
        <v>33</v>
      </c>
      <c r="O3" s="1" t="s">
        <v>31</v>
      </c>
      <c r="P3" s="1" t="s">
        <v>45</v>
      </c>
      <c r="Q3" s="1" t="s">
        <v>35</v>
      </c>
      <c r="R3" s="1" t="s">
        <v>46</v>
      </c>
      <c r="S3" s="1" t="s">
        <v>47</v>
      </c>
      <c r="T3" s="1">
        <f>IFERROR(__xludf.DUMMYFUNCTION("IF(REGEXMATCH($S3, ""Appointment reminders/being able to schedule appointments""), 1, 0)"),1.0)</f>
        <v>1</v>
      </c>
      <c r="U3" s="1">
        <f>IFERROR(__xludf.DUMMYFUNCTION("IF(REGEXMATCH($S3, ""Checking on benefit status""), 1, 0)"),1.0)</f>
        <v>1</v>
      </c>
      <c r="V3" s="1">
        <f>IFERROR(__xludf.DUMMYFUNCTION("IF(REGEXMATCH($S3, ""Determining eligibility for benefits &amp; services""), 1, 0)"),1.0)</f>
        <v>1</v>
      </c>
      <c r="W3" s="1">
        <f>IFERROR(__xludf.DUMMYFUNCTION("IF(REGEXMATCH($S3, ""Document downloads""), 1, 0)"),1.0)</f>
        <v>1</v>
      </c>
      <c r="X3" s="1">
        <f>IFERROR(__xludf.DUMMYFUNCTION("IF(REGEXMATCH($S3, ""Communicating with health professionals""), 1, 0)"),1.0)</f>
        <v>1</v>
      </c>
      <c r="Y3" s="1"/>
    </row>
    <row r="4" ht="15.75" customHeight="1">
      <c r="A4" s="6">
        <v>43893.6229999537</v>
      </c>
      <c r="B4" s="1" t="s">
        <v>40</v>
      </c>
      <c r="C4" s="1" t="s">
        <v>29</v>
      </c>
      <c r="D4" s="1" t="s">
        <v>49</v>
      </c>
      <c r="E4" s="1" t="s">
        <v>31</v>
      </c>
      <c r="F4" s="1" t="s">
        <v>31</v>
      </c>
      <c r="G4" s="1" t="s">
        <v>32</v>
      </c>
      <c r="H4" s="1" t="s">
        <v>50</v>
      </c>
      <c r="I4" s="1">
        <f>IFERROR(__xludf.DUMMYFUNCTION("IF(REGEXMATCH(H4, ""I have a hard time finding the information I need""), 1, 0)"),1.0)</f>
        <v>1</v>
      </c>
      <c r="J4" s="1">
        <f>IFERROR(__xludf.DUMMYFUNCTION("IF(REGEXMATCH($H4, ""Too many login/passwords""), 1, 0)"),1.0)</f>
        <v>1</v>
      </c>
      <c r="K4" s="1">
        <f>IFERROR(__xludf.DUMMYFUNCTION("IF(REGEXMATCH($H4, ""I takes too many steps to get to where i want to go""), 1, 0)"),1.0)</f>
        <v>1</v>
      </c>
      <c r="L4" s="1">
        <f>IFERROR(__xludf.DUMMYFUNCTION("IF(REGEXMATCH($H4, ""Too many login steps""), 1, 0)"),0.0)</f>
        <v>0</v>
      </c>
      <c r="M4" s="1">
        <f>IFERROR(__xludf.DUMMYFUNCTION("IF(REGEXMATCH($H4, ""I am not good with technology""), 1, 0)"),0.0)</f>
        <v>0</v>
      </c>
      <c r="N4" s="1" t="s">
        <v>33</v>
      </c>
      <c r="O4" s="1" t="s">
        <v>31</v>
      </c>
      <c r="P4" s="1" t="s">
        <v>51</v>
      </c>
      <c r="Q4" s="1" t="s">
        <v>35</v>
      </c>
      <c r="R4" s="1" t="s">
        <v>52</v>
      </c>
      <c r="S4" s="1" t="s">
        <v>53</v>
      </c>
      <c r="T4" s="1">
        <f>IFERROR(__xludf.DUMMYFUNCTION("IF(REGEXMATCH($S4, ""Appointment reminders/being able to schedule appointments""), 1, 0)"),1.0)</f>
        <v>1</v>
      </c>
      <c r="U4" s="1">
        <f>IFERROR(__xludf.DUMMYFUNCTION("IF(REGEXMATCH($S4, ""Checking on benefit status""), 1, 0)"),1.0)</f>
        <v>1</v>
      </c>
      <c r="V4" s="1">
        <f>IFERROR(__xludf.DUMMYFUNCTION("IF(REGEXMATCH($S4, ""Determining eligibility for benefits &amp; services""), 1, 0)"),1.0)</f>
        <v>1</v>
      </c>
      <c r="W4" s="1">
        <f>IFERROR(__xludf.DUMMYFUNCTION("IF(REGEXMATCH($S4, ""Document downloads""), 1, 0)"),1.0)</f>
        <v>1</v>
      </c>
      <c r="X4" s="1">
        <f>IFERROR(__xludf.DUMMYFUNCTION("IF(REGEXMATCH($S4, ""Communicating with health professionals""), 1, 0)"),0.0)</f>
        <v>0</v>
      </c>
      <c r="Y4" s="1"/>
    </row>
    <row r="5" ht="15.75" customHeight="1">
      <c r="A5" s="6">
        <v>43893.81790511574</v>
      </c>
      <c r="B5" s="1" t="s">
        <v>28</v>
      </c>
      <c r="C5" s="1" t="s">
        <v>29</v>
      </c>
      <c r="D5" s="1" t="s">
        <v>49</v>
      </c>
      <c r="E5" s="1" t="s">
        <v>31</v>
      </c>
      <c r="F5" s="1" t="s">
        <v>31</v>
      </c>
      <c r="G5" s="1" t="s">
        <v>42</v>
      </c>
      <c r="H5" s="1" t="s">
        <v>10</v>
      </c>
      <c r="I5" s="1">
        <f>IFERROR(__xludf.DUMMYFUNCTION("IF(REGEXMATCH(H5, ""I have a hard time finding the information I need""), 1, 0)"),1.0)</f>
        <v>1</v>
      </c>
      <c r="J5" s="1">
        <f>IFERROR(__xludf.DUMMYFUNCTION("IF(REGEXMATCH($H5, ""Too many login/passwords""), 1, 0)"),0.0)</f>
        <v>0</v>
      </c>
      <c r="K5" s="1">
        <f>IFERROR(__xludf.DUMMYFUNCTION("IF(REGEXMATCH($H5, ""I takes too many steps to get to where i want to go""), 1, 0)"),0.0)</f>
        <v>0</v>
      </c>
      <c r="L5" s="1">
        <f>IFERROR(__xludf.DUMMYFUNCTION("IF(REGEXMATCH($H5, ""Too many login steps""), 1, 0)"),0.0)</f>
        <v>0</v>
      </c>
      <c r="M5" s="1">
        <f>IFERROR(__xludf.DUMMYFUNCTION("IF(REGEXMATCH($H5, ""I am not good with technology""), 1, 0)"),0.0)</f>
        <v>0</v>
      </c>
      <c r="N5" s="1" t="s">
        <v>33</v>
      </c>
      <c r="O5" s="1" t="s">
        <v>31</v>
      </c>
      <c r="P5" s="1" t="s">
        <v>34</v>
      </c>
      <c r="Q5" s="1" t="s">
        <v>35</v>
      </c>
      <c r="R5" s="1" t="s">
        <v>54</v>
      </c>
      <c r="S5" s="1" t="s">
        <v>47</v>
      </c>
      <c r="T5" s="1">
        <f>IFERROR(__xludf.DUMMYFUNCTION("IF(REGEXMATCH($S5, ""Appointment reminders/being able to schedule appointments""), 1, 0)"),1.0)</f>
        <v>1</v>
      </c>
      <c r="U5" s="1">
        <f>IFERROR(__xludf.DUMMYFUNCTION("IF(REGEXMATCH($S5, ""Checking on benefit status""), 1, 0)"),1.0)</f>
        <v>1</v>
      </c>
      <c r="V5" s="1">
        <f>IFERROR(__xludf.DUMMYFUNCTION("IF(REGEXMATCH($S5, ""Determining eligibility for benefits &amp; services""), 1, 0)"),1.0)</f>
        <v>1</v>
      </c>
      <c r="W5" s="1">
        <f>IFERROR(__xludf.DUMMYFUNCTION("IF(REGEXMATCH($S5, ""Document downloads""), 1, 0)"),1.0)</f>
        <v>1</v>
      </c>
      <c r="X5" s="1">
        <f>IFERROR(__xludf.DUMMYFUNCTION("IF(REGEXMATCH($S5, ""Communicating with health professionals""), 1, 0)"),1.0)</f>
        <v>1</v>
      </c>
      <c r="Y5" s="1"/>
    </row>
    <row r="6" ht="15.75" customHeight="1">
      <c r="A6" s="6">
        <v>43895.52545454861</v>
      </c>
      <c r="B6" s="1" t="s">
        <v>40</v>
      </c>
      <c r="C6" s="1" t="s">
        <v>57</v>
      </c>
      <c r="D6" s="1" t="s">
        <v>58</v>
      </c>
      <c r="E6" s="1" t="s">
        <v>31</v>
      </c>
      <c r="F6" s="1" t="s">
        <v>31</v>
      </c>
      <c r="G6" s="1" t="s">
        <v>32</v>
      </c>
      <c r="H6" s="1" t="s">
        <v>59</v>
      </c>
      <c r="I6" s="1">
        <f>IFERROR(__xludf.DUMMYFUNCTION("IF(REGEXMATCH(H6, ""I have a hard time finding the information I need""), 1, 0)"),0.0)</f>
        <v>0</v>
      </c>
      <c r="J6" s="1">
        <f>IFERROR(__xludf.DUMMYFUNCTION("IF(REGEXMATCH($H6, ""Too many login/passwords""), 1, 0)"),0.0)</f>
        <v>0</v>
      </c>
      <c r="K6" s="1">
        <f>IFERROR(__xludf.DUMMYFUNCTION("IF(REGEXMATCH($H6, ""I takes too many steps to get to where i want to go""), 1, 0)"),0.0)</f>
        <v>0</v>
      </c>
      <c r="L6" s="1">
        <f>IFERROR(__xludf.DUMMYFUNCTION("IF(REGEXMATCH($H6, ""Too many login steps""), 1, 0)"),0.0)</f>
        <v>0</v>
      </c>
      <c r="M6" s="1">
        <f>IFERROR(__xludf.DUMMYFUNCTION("IF(REGEXMATCH($H6, ""I am not good with technology""), 1, 0)"),0.0)</f>
        <v>0</v>
      </c>
      <c r="N6" s="1" t="s">
        <v>33</v>
      </c>
      <c r="O6" s="1" t="s">
        <v>31</v>
      </c>
      <c r="P6" s="1" t="s">
        <v>45</v>
      </c>
      <c r="Q6" s="1" t="s">
        <v>35</v>
      </c>
      <c r="R6" s="1" t="s">
        <v>61</v>
      </c>
      <c r="S6" s="1" t="s">
        <v>62</v>
      </c>
      <c r="T6" s="1">
        <f>IFERROR(__xludf.DUMMYFUNCTION("IF(REGEXMATCH($S6, ""Appointment reminders/being able to schedule appointments""), 1, 0)"),0.0)</f>
        <v>0</v>
      </c>
      <c r="U6" s="1">
        <f>IFERROR(__xludf.DUMMYFUNCTION("IF(REGEXMATCH($S6, ""Checking on benefit status""), 1, 0)"),1.0)</f>
        <v>1</v>
      </c>
      <c r="V6" s="1">
        <f>IFERROR(__xludf.DUMMYFUNCTION("IF(REGEXMATCH($S6, ""Determining eligibility for benefits &amp; services""), 1, 0)"),1.0)</f>
        <v>1</v>
      </c>
      <c r="W6" s="1">
        <f>IFERROR(__xludf.DUMMYFUNCTION("IF(REGEXMATCH($S6, ""Document downloads""), 1, 0)"),1.0)</f>
        <v>1</v>
      </c>
      <c r="X6" s="1">
        <f>IFERROR(__xludf.DUMMYFUNCTION("IF(REGEXMATCH($S6, ""Communicating with health professionals""), 1, 0)"),1.0)</f>
        <v>1</v>
      </c>
      <c r="Y6" s="1"/>
      <c r="Z6" s="1" t="s">
        <v>59</v>
      </c>
    </row>
    <row r="7" ht="15.75" customHeight="1">
      <c r="A7" s="6">
        <v>43893.6745209838</v>
      </c>
      <c r="B7" s="1" t="s">
        <v>40</v>
      </c>
      <c r="C7" s="1" t="s">
        <v>29</v>
      </c>
      <c r="D7" s="1" t="s">
        <v>58</v>
      </c>
      <c r="E7" s="1" t="s">
        <v>31</v>
      </c>
      <c r="F7" s="1" t="s">
        <v>31</v>
      </c>
      <c r="G7" s="1" t="s">
        <v>42</v>
      </c>
      <c r="H7" s="1" t="s">
        <v>10</v>
      </c>
      <c r="I7" s="1">
        <f>IFERROR(__xludf.DUMMYFUNCTION("IF(REGEXMATCH(H7, ""I have a hard time finding the information I need""), 1, 0)"),1.0)</f>
        <v>1</v>
      </c>
      <c r="J7" s="1">
        <f>IFERROR(__xludf.DUMMYFUNCTION("IF(REGEXMATCH($H7, ""Too many login/passwords""), 1, 0)"),0.0)</f>
        <v>0</v>
      </c>
      <c r="K7" s="1">
        <f>IFERROR(__xludf.DUMMYFUNCTION("IF(REGEXMATCH($H7, ""I takes too many steps to get to where i want to go""), 1, 0)"),0.0)</f>
        <v>0</v>
      </c>
      <c r="L7" s="1">
        <f>IFERROR(__xludf.DUMMYFUNCTION("IF(REGEXMATCH($H7, ""Too many login steps""), 1, 0)"),0.0)</f>
        <v>0</v>
      </c>
      <c r="M7" s="1">
        <f>IFERROR(__xludf.DUMMYFUNCTION("IF(REGEXMATCH($H7, ""I am not good with technology""), 1, 0)"),0.0)</f>
        <v>0</v>
      </c>
      <c r="N7" s="1" t="s">
        <v>33</v>
      </c>
      <c r="O7" s="1" t="s">
        <v>33</v>
      </c>
      <c r="Q7" s="1" t="s">
        <v>35</v>
      </c>
      <c r="R7" s="1" t="s">
        <v>65</v>
      </c>
      <c r="S7" s="1" t="s">
        <v>66</v>
      </c>
      <c r="T7" s="1">
        <f>IFERROR(__xludf.DUMMYFUNCTION("IF(REGEXMATCH($S7, ""Appointment reminders/being able to schedule appointments""), 1, 0)"),1.0)</f>
        <v>1</v>
      </c>
      <c r="U7" s="1">
        <f>IFERROR(__xludf.DUMMYFUNCTION("IF(REGEXMATCH($S7, ""Checking on benefit status""), 1, 0)"),0.0)</f>
        <v>0</v>
      </c>
      <c r="V7" s="1">
        <f>IFERROR(__xludf.DUMMYFUNCTION("IF(REGEXMATCH($S7, ""Determining eligibility for benefits &amp; services""), 1, 0)"),0.0)</f>
        <v>0</v>
      </c>
      <c r="W7" s="1">
        <f>IFERROR(__xludf.DUMMYFUNCTION("IF(REGEXMATCH($S7, ""Document downloads""), 1, 0)"),1.0)</f>
        <v>1</v>
      </c>
      <c r="X7" s="1">
        <f>IFERROR(__xludf.DUMMYFUNCTION("IF(REGEXMATCH($S7, ""Communicating with health professionals""), 1, 0)"),1.0)</f>
        <v>1</v>
      </c>
      <c r="Y7" s="1"/>
    </row>
    <row r="8" ht="15.75" customHeight="1">
      <c r="A8" s="6">
        <v>43893.77437408565</v>
      </c>
      <c r="B8" s="1" t="s">
        <v>40</v>
      </c>
      <c r="C8" s="1" t="s">
        <v>29</v>
      </c>
      <c r="D8" s="1" t="s">
        <v>58</v>
      </c>
      <c r="E8" s="1" t="s">
        <v>31</v>
      </c>
      <c r="F8" s="1" t="s">
        <v>31</v>
      </c>
      <c r="G8" s="1" t="s">
        <v>32</v>
      </c>
      <c r="H8" s="1" t="s">
        <v>10</v>
      </c>
      <c r="I8" s="1">
        <f>IFERROR(__xludf.DUMMYFUNCTION("IF(REGEXMATCH(H8, ""I have a hard time finding the information I need""), 1, 0)"),1.0)</f>
        <v>1</v>
      </c>
      <c r="J8" s="1">
        <f>IFERROR(__xludf.DUMMYFUNCTION("IF(REGEXMATCH($H8, ""Too many login/passwords""), 1, 0)"),0.0)</f>
        <v>0</v>
      </c>
      <c r="K8" s="1">
        <f>IFERROR(__xludf.DUMMYFUNCTION("IF(REGEXMATCH($H8, ""I takes too many steps to get to where i want to go""), 1, 0)"),0.0)</f>
        <v>0</v>
      </c>
      <c r="L8" s="1">
        <f>IFERROR(__xludf.DUMMYFUNCTION("IF(REGEXMATCH($H8, ""Too many login steps""), 1, 0)"),0.0)</f>
        <v>0</v>
      </c>
      <c r="M8" s="1">
        <f>IFERROR(__xludf.DUMMYFUNCTION("IF(REGEXMATCH($H8, ""I am not good with technology""), 1, 0)"),0.0)</f>
        <v>0</v>
      </c>
      <c r="N8" s="1" t="s">
        <v>33</v>
      </c>
      <c r="O8" s="1" t="s">
        <v>33</v>
      </c>
      <c r="Q8" s="1" t="s">
        <v>35</v>
      </c>
      <c r="R8" s="1" t="s">
        <v>68</v>
      </c>
      <c r="S8" s="1" t="s">
        <v>69</v>
      </c>
      <c r="T8" s="1">
        <f>IFERROR(__xludf.DUMMYFUNCTION("IF(REGEXMATCH($S8, ""Appointment reminders/being able to schedule appointments""), 1, 0)"),1.0)</f>
        <v>1</v>
      </c>
      <c r="U8" s="1">
        <f>IFERROR(__xludf.DUMMYFUNCTION("IF(REGEXMATCH($S8, ""Checking on benefit status""), 1, 0)"),1.0)</f>
        <v>1</v>
      </c>
      <c r="V8" s="1">
        <f>IFERROR(__xludf.DUMMYFUNCTION("IF(REGEXMATCH($S8, ""Determining eligibility for benefits &amp; services""), 1, 0)"),0.0)</f>
        <v>0</v>
      </c>
      <c r="W8" s="1">
        <f>IFERROR(__xludf.DUMMYFUNCTION("IF(REGEXMATCH($S8, ""Document downloads""), 1, 0)"),1.0)</f>
        <v>1</v>
      </c>
      <c r="X8" s="1">
        <f>IFERROR(__xludf.DUMMYFUNCTION("IF(REGEXMATCH($S8, ""Communicating with health professionals""), 1, 0)"),0.0)</f>
        <v>0</v>
      </c>
      <c r="Y8" s="1"/>
    </row>
    <row r="9" ht="15.75" customHeight="1">
      <c r="A9" s="6">
        <v>43893.702842928236</v>
      </c>
      <c r="B9" s="1" t="s">
        <v>40</v>
      </c>
      <c r="C9" s="1" t="s">
        <v>72</v>
      </c>
      <c r="D9" s="1" t="s">
        <v>56</v>
      </c>
      <c r="E9" s="1" t="s">
        <v>31</v>
      </c>
      <c r="F9" s="1" t="s">
        <v>31</v>
      </c>
      <c r="G9" s="1" t="s">
        <v>42</v>
      </c>
      <c r="H9" s="1" t="s">
        <v>10</v>
      </c>
      <c r="I9" s="1">
        <f>IFERROR(__xludf.DUMMYFUNCTION("IF(REGEXMATCH(H9, ""I have a hard time finding the information I need""), 1, 0)"),1.0)</f>
        <v>1</v>
      </c>
      <c r="J9" s="1">
        <f>IFERROR(__xludf.DUMMYFUNCTION("IF(REGEXMATCH($H9, ""Too many login/passwords""), 1, 0)"),0.0)</f>
        <v>0</v>
      </c>
      <c r="K9" s="1">
        <f>IFERROR(__xludf.DUMMYFUNCTION("IF(REGEXMATCH($H9, ""I takes too many steps to get to where i want to go""), 1, 0)"),0.0)</f>
        <v>0</v>
      </c>
      <c r="L9" s="1">
        <f>IFERROR(__xludf.DUMMYFUNCTION("IF(REGEXMATCH($H9, ""Too many login steps""), 1, 0)"),0.0)</f>
        <v>0</v>
      </c>
      <c r="M9" s="1">
        <f>IFERROR(__xludf.DUMMYFUNCTION("IF(REGEXMATCH($H9, ""I am not good with technology""), 1, 0)"),0.0)</f>
        <v>0</v>
      </c>
      <c r="N9" s="1" t="s">
        <v>33</v>
      </c>
      <c r="O9" s="1" t="s">
        <v>33</v>
      </c>
      <c r="Q9" s="1" t="s">
        <v>74</v>
      </c>
      <c r="R9" s="1" t="s">
        <v>75</v>
      </c>
      <c r="S9" s="1" t="s">
        <v>76</v>
      </c>
      <c r="T9" s="1">
        <f>IFERROR(__xludf.DUMMYFUNCTION("IF(REGEXMATCH($S9, ""Appointment reminders/being able to schedule appointments""), 1, 0)"),1.0)</f>
        <v>1</v>
      </c>
      <c r="U9" s="1">
        <f>IFERROR(__xludf.DUMMYFUNCTION("IF(REGEXMATCH($S9, ""Checking on benefit status""), 1, 0)"),1.0)</f>
        <v>1</v>
      </c>
      <c r="V9" s="1">
        <f>IFERROR(__xludf.DUMMYFUNCTION("IF(REGEXMATCH($S9, ""Determining eligibility for benefits &amp; services""), 1, 0)"),1.0)</f>
        <v>1</v>
      </c>
      <c r="W9" s="1">
        <f>IFERROR(__xludf.DUMMYFUNCTION("IF(REGEXMATCH($S9, ""Document downloads""), 1, 0)"),1.0)</f>
        <v>1</v>
      </c>
      <c r="X9" s="1">
        <f>IFERROR(__xludf.DUMMYFUNCTION("IF(REGEXMATCH($S9, ""Communicating with health professionals""), 1, 0)"),1.0)</f>
        <v>1</v>
      </c>
      <c r="Y9" s="1"/>
    </row>
    <row r="10" ht="15.75" customHeight="1">
      <c r="A10" s="6">
        <v>43893.71429002315</v>
      </c>
      <c r="B10" s="1" t="s">
        <v>40</v>
      </c>
      <c r="C10" s="1" t="s">
        <v>29</v>
      </c>
      <c r="D10" s="1" t="s">
        <v>63</v>
      </c>
      <c r="E10" s="1" t="s">
        <v>31</v>
      </c>
      <c r="F10" s="1" t="s">
        <v>31</v>
      </c>
      <c r="G10" s="1" t="s">
        <v>32</v>
      </c>
      <c r="H10" s="1" t="s">
        <v>10</v>
      </c>
      <c r="I10" s="1">
        <f>IFERROR(__xludf.DUMMYFUNCTION("IF(REGEXMATCH(H10, ""I have a hard time finding the information I need""), 1, 0)"),1.0)</f>
        <v>1</v>
      </c>
      <c r="J10" s="1">
        <f>IFERROR(__xludf.DUMMYFUNCTION("IF(REGEXMATCH($H10, ""Too many login/passwords""), 1, 0)"),0.0)</f>
        <v>0</v>
      </c>
      <c r="K10" s="1">
        <f>IFERROR(__xludf.DUMMYFUNCTION("IF(REGEXMATCH($H10, ""I takes too many steps to get to where i want to go""), 1, 0)"),0.0)</f>
        <v>0</v>
      </c>
      <c r="L10" s="1">
        <f>IFERROR(__xludf.DUMMYFUNCTION("IF(REGEXMATCH($H10, ""Too many login steps""), 1, 0)"),0.0)</f>
        <v>0</v>
      </c>
      <c r="M10" s="1">
        <f>IFERROR(__xludf.DUMMYFUNCTION("IF(REGEXMATCH($H10, ""I am not good with technology""), 1, 0)"),0.0)</f>
        <v>0</v>
      </c>
      <c r="N10" s="1" t="s">
        <v>33</v>
      </c>
      <c r="O10" s="1" t="s">
        <v>31</v>
      </c>
      <c r="P10" s="1" t="s">
        <v>78</v>
      </c>
      <c r="Q10" s="1" t="s">
        <v>79</v>
      </c>
      <c r="R10" s="1" t="s">
        <v>68</v>
      </c>
      <c r="S10" s="1" t="s">
        <v>47</v>
      </c>
      <c r="T10" s="1">
        <f>IFERROR(__xludf.DUMMYFUNCTION("IF(REGEXMATCH($S10, ""Appointment reminders/being able to schedule appointments""), 1, 0)"),1.0)</f>
        <v>1</v>
      </c>
      <c r="U10" s="1">
        <f>IFERROR(__xludf.DUMMYFUNCTION("IF(REGEXMATCH($S10, ""Checking on benefit status""), 1, 0)"),1.0)</f>
        <v>1</v>
      </c>
      <c r="V10" s="1">
        <f>IFERROR(__xludf.DUMMYFUNCTION("IF(REGEXMATCH($S10, ""Determining eligibility for benefits &amp; services""), 1, 0)"),1.0)</f>
        <v>1</v>
      </c>
      <c r="W10" s="1">
        <f>IFERROR(__xludf.DUMMYFUNCTION("IF(REGEXMATCH($S10, ""Document downloads""), 1, 0)"),1.0)</f>
        <v>1</v>
      </c>
      <c r="X10" s="1">
        <f>IFERROR(__xludf.DUMMYFUNCTION("IF(REGEXMATCH($S10, ""Communicating with health professionals""), 1, 0)"),1.0)</f>
        <v>1</v>
      </c>
      <c r="Y10" s="1"/>
    </row>
    <row r="11" ht="15.75" customHeight="1">
      <c r="A11" s="6">
        <v>43893.72646849537</v>
      </c>
      <c r="B11" s="1" t="s">
        <v>28</v>
      </c>
      <c r="C11" s="1" t="s">
        <v>29</v>
      </c>
      <c r="D11" s="1" t="s">
        <v>56</v>
      </c>
      <c r="E11" s="1" t="s">
        <v>31</v>
      </c>
      <c r="F11" s="1" t="s">
        <v>31</v>
      </c>
      <c r="G11" s="1" t="s">
        <v>42</v>
      </c>
      <c r="H11" s="1" t="s">
        <v>80</v>
      </c>
      <c r="I11" s="1">
        <f>IFERROR(__xludf.DUMMYFUNCTION("IF(REGEXMATCH(H11, ""I have a hard time finding the information I need""), 1, 0)"),1.0)</f>
        <v>1</v>
      </c>
      <c r="J11" s="1">
        <f>IFERROR(__xludf.DUMMYFUNCTION("IF(REGEXMATCH($H11, ""Too many login/passwords""), 1, 0)"),0.0)</f>
        <v>0</v>
      </c>
      <c r="K11" s="1">
        <f>IFERROR(__xludf.DUMMYFUNCTION("IF(REGEXMATCH($H11, ""I takes too many steps to get to where i want to go""), 1, 0)"),1.0)</f>
        <v>1</v>
      </c>
      <c r="L11" s="1">
        <f>IFERROR(__xludf.DUMMYFUNCTION("IF(REGEXMATCH($H11, ""Too many login steps""), 1, 0)"),0.0)</f>
        <v>0</v>
      </c>
      <c r="M11" s="1">
        <f>IFERROR(__xludf.DUMMYFUNCTION("IF(REGEXMATCH($H11, ""I am not good with technology""), 1, 0)"),0.0)</f>
        <v>0</v>
      </c>
      <c r="N11" s="1" t="s">
        <v>33</v>
      </c>
      <c r="O11" s="1" t="s">
        <v>31</v>
      </c>
      <c r="P11" s="1" t="s">
        <v>34</v>
      </c>
      <c r="Q11" s="1" t="s">
        <v>79</v>
      </c>
      <c r="R11" s="1" t="s">
        <v>81</v>
      </c>
      <c r="S11" s="1" t="s">
        <v>47</v>
      </c>
      <c r="T11" s="1">
        <f>IFERROR(__xludf.DUMMYFUNCTION("IF(REGEXMATCH($S11, ""Appointment reminders/being able to schedule appointments""), 1, 0)"),1.0)</f>
        <v>1</v>
      </c>
      <c r="U11" s="1">
        <f>IFERROR(__xludf.DUMMYFUNCTION("IF(REGEXMATCH($S11, ""Checking on benefit status""), 1, 0)"),1.0)</f>
        <v>1</v>
      </c>
      <c r="V11" s="1">
        <f>IFERROR(__xludf.DUMMYFUNCTION("IF(REGEXMATCH($S11, ""Determining eligibility for benefits &amp; services""), 1, 0)"),1.0)</f>
        <v>1</v>
      </c>
      <c r="W11" s="1">
        <f>IFERROR(__xludf.DUMMYFUNCTION("IF(REGEXMATCH($S11, ""Document downloads""), 1, 0)"),1.0)</f>
        <v>1</v>
      </c>
      <c r="X11" s="1">
        <f>IFERROR(__xludf.DUMMYFUNCTION("IF(REGEXMATCH($S11, ""Communicating with health professionals""), 1, 0)"),1.0)</f>
        <v>1</v>
      </c>
      <c r="Y11" s="1"/>
    </row>
    <row r="12" ht="15.75" customHeight="1">
      <c r="A12" s="6">
        <v>43893.967969618054</v>
      </c>
      <c r="B12" s="1" t="s">
        <v>40</v>
      </c>
      <c r="C12" s="1" t="s">
        <v>29</v>
      </c>
      <c r="D12" s="1" t="s">
        <v>82</v>
      </c>
      <c r="E12" s="1" t="s">
        <v>31</v>
      </c>
      <c r="F12" s="1" t="s">
        <v>31</v>
      </c>
      <c r="G12" s="1" t="s">
        <v>42</v>
      </c>
      <c r="H12" s="1" t="s">
        <v>83</v>
      </c>
      <c r="I12" s="1">
        <f>IFERROR(__xludf.DUMMYFUNCTION("IF(REGEXMATCH(H12, ""I have a hard time finding the information I need""), 1, 0)"),0.0)</f>
        <v>0</v>
      </c>
      <c r="J12" s="1">
        <f>IFERROR(__xludf.DUMMYFUNCTION("IF(REGEXMATCH($H12, ""Too many login/passwords""), 1, 0)"),1.0)</f>
        <v>1</v>
      </c>
      <c r="K12" s="1">
        <f>IFERROR(__xludf.DUMMYFUNCTION("IF(REGEXMATCH($H12, ""I takes too many steps to get to where i want to go""), 1, 0)"),1.0)</f>
        <v>1</v>
      </c>
      <c r="L12" s="1">
        <f>IFERROR(__xludf.DUMMYFUNCTION("IF(REGEXMATCH($H12, ""Too many login steps""), 1, 0)"),0.0)</f>
        <v>0</v>
      </c>
      <c r="M12" s="1">
        <f>IFERROR(__xludf.DUMMYFUNCTION("IF(REGEXMATCH($H12, ""I am not good with technology""), 1, 0)"),0.0)</f>
        <v>0</v>
      </c>
      <c r="N12" s="1" t="s">
        <v>33</v>
      </c>
      <c r="O12" s="1" t="s">
        <v>31</v>
      </c>
      <c r="P12" s="1" t="s">
        <v>34</v>
      </c>
      <c r="Q12" s="1" t="s">
        <v>79</v>
      </c>
      <c r="R12" s="1" t="s">
        <v>68</v>
      </c>
      <c r="S12" s="1" t="s">
        <v>47</v>
      </c>
      <c r="T12" s="1">
        <f>IFERROR(__xludf.DUMMYFUNCTION("IF(REGEXMATCH($S12, ""Appointment reminders/being able to schedule appointments""), 1, 0)"),1.0)</f>
        <v>1</v>
      </c>
      <c r="U12" s="1">
        <f>IFERROR(__xludf.DUMMYFUNCTION("IF(REGEXMATCH($S12, ""Checking on benefit status""), 1, 0)"),1.0)</f>
        <v>1</v>
      </c>
      <c r="V12" s="1">
        <f>IFERROR(__xludf.DUMMYFUNCTION("IF(REGEXMATCH($S12, ""Determining eligibility for benefits &amp; services""), 1, 0)"),1.0)</f>
        <v>1</v>
      </c>
      <c r="W12" s="1">
        <f>IFERROR(__xludf.DUMMYFUNCTION("IF(REGEXMATCH($S12, ""Document downloads""), 1, 0)"),1.0)</f>
        <v>1</v>
      </c>
      <c r="X12" s="1">
        <f>IFERROR(__xludf.DUMMYFUNCTION("IF(REGEXMATCH($S12, ""Communicating with health professionals""), 1, 0)"),1.0)</f>
        <v>1</v>
      </c>
      <c r="Y12" s="1"/>
    </row>
    <row r="13" ht="15.75" customHeight="1">
      <c r="A13" s="6">
        <v>43893.340326018515</v>
      </c>
      <c r="B13" s="1" t="s">
        <v>28</v>
      </c>
      <c r="C13" s="1" t="s">
        <v>84</v>
      </c>
      <c r="D13" s="1" t="s">
        <v>85</v>
      </c>
      <c r="E13" s="1" t="s">
        <v>31</v>
      </c>
      <c r="F13" s="1" t="s">
        <v>31</v>
      </c>
      <c r="G13" s="1" t="s">
        <v>42</v>
      </c>
      <c r="H13" s="1" t="s">
        <v>50</v>
      </c>
      <c r="I13" s="1">
        <f>IFERROR(__xludf.DUMMYFUNCTION("IF(REGEXMATCH(H13, ""I have a hard time finding the information I need""), 1, 0)"),1.0)</f>
        <v>1</v>
      </c>
      <c r="J13" s="1">
        <f>IFERROR(__xludf.DUMMYFUNCTION("IF(REGEXMATCH($H13, ""Too many login/passwords""), 1, 0)"),1.0)</f>
        <v>1</v>
      </c>
      <c r="K13" s="1">
        <f>IFERROR(__xludf.DUMMYFUNCTION("IF(REGEXMATCH($H13, ""I takes too many steps to get to where i want to go""), 1, 0)"),1.0)</f>
        <v>1</v>
      </c>
      <c r="L13" s="1">
        <f>IFERROR(__xludf.DUMMYFUNCTION("IF(REGEXMATCH($H13, ""Too many login steps""), 1, 0)"),0.0)</f>
        <v>0</v>
      </c>
      <c r="M13" s="1">
        <f>IFERROR(__xludf.DUMMYFUNCTION("IF(REGEXMATCH($H13, ""I am not good with technology""), 1, 0)"),0.0)</f>
        <v>0</v>
      </c>
      <c r="N13" s="1" t="s">
        <v>33</v>
      </c>
      <c r="O13" s="1" t="s">
        <v>33</v>
      </c>
      <c r="Q13" s="1" t="s">
        <v>79</v>
      </c>
      <c r="R13" s="1" t="s">
        <v>54</v>
      </c>
      <c r="S13" s="1" t="s">
        <v>66</v>
      </c>
      <c r="T13" s="1">
        <f>IFERROR(__xludf.DUMMYFUNCTION("IF(REGEXMATCH($S13, ""Appointment reminders/being able to schedule appointments""), 1, 0)"),1.0)</f>
        <v>1</v>
      </c>
      <c r="U13" s="1">
        <f>IFERROR(__xludf.DUMMYFUNCTION("IF(REGEXMATCH($S13, ""Checking on benefit status""), 1, 0)"),0.0)</f>
        <v>0</v>
      </c>
      <c r="V13" s="1">
        <f>IFERROR(__xludf.DUMMYFUNCTION("IF(REGEXMATCH($S13, ""Determining eligibility for benefits &amp; services""), 1, 0)"),0.0)</f>
        <v>0</v>
      </c>
      <c r="W13" s="1">
        <f>IFERROR(__xludf.DUMMYFUNCTION("IF(REGEXMATCH($S13, ""Document downloads""), 1, 0)"),1.0)</f>
        <v>1</v>
      </c>
      <c r="X13" s="1">
        <f>IFERROR(__xludf.DUMMYFUNCTION("IF(REGEXMATCH($S13, ""Communicating with health professionals""), 1, 0)"),1.0)</f>
        <v>1</v>
      </c>
      <c r="Y13" s="1"/>
      <c r="Z13" s="3" t="s">
        <v>86</v>
      </c>
    </row>
    <row r="14" ht="15.75" customHeight="1">
      <c r="A14" s="6">
        <v>43893.61057255787</v>
      </c>
      <c r="B14" s="1" t="s">
        <v>40</v>
      </c>
      <c r="C14" s="1" t="s">
        <v>29</v>
      </c>
      <c r="D14" s="1" t="s">
        <v>41</v>
      </c>
      <c r="E14" s="1" t="s">
        <v>31</v>
      </c>
      <c r="F14" s="1" t="s">
        <v>31</v>
      </c>
      <c r="G14" s="1" t="s">
        <v>42</v>
      </c>
      <c r="H14" s="1" t="s">
        <v>12</v>
      </c>
      <c r="I14" s="1">
        <f>IFERROR(__xludf.DUMMYFUNCTION("IF(REGEXMATCH(H14, ""I have a hard time finding the information I need""), 1, 0)"),0.0)</f>
        <v>0</v>
      </c>
      <c r="J14" s="1">
        <f>IFERROR(__xludf.DUMMYFUNCTION("IF(REGEXMATCH($H14, ""Too many login/passwords""), 1, 0)"),0.0)</f>
        <v>0</v>
      </c>
      <c r="K14" s="1">
        <f>IFERROR(__xludf.DUMMYFUNCTION("IF(REGEXMATCH($H14, ""I takes too many steps to get to where i want to go""), 1, 0)"),1.0)</f>
        <v>1</v>
      </c>
      <c r="L14" s="1">
        <f>IFERROR(__xludf.DUMMYFUNCTION("IF(REGEXMATCH($H14, ""Too many login steps""), 1, 0)"),0.0)</f>
        <v>0</v>
      </c>
      <c r="M14" s="1">
        <f>IFERROR(__xludf.DUMMYFUNCTION("IF(REGEXMATCH($H14, ""I am not good with technology""), 1, 0)"),0.0)</f>
        <v>0</v>
      </c>
      <c r="N14" s="1" t="s">
        <v>33</v>
      </c>
      <c r="O14" s="1" t="s">
        <v>33</v>
      </c>
      <c r="Q14" s="1" t="s">
        <v>79</v>
      </c>
      <c r="R14" s="1" t="s">
        <v>87</v>
      </c>
      <c r="S14" s="1" t="s">
        <v>1</v>
      </c>
      <c r="T14" s="1">
        <f>IFERROR(__xludf.DUMMYFUNCTION("IF(REGEXMATCH($S14, ""Appointment reminders/being able to schedule appointments""), 1, 0)"),1.0)</f>
        <v>1</v>
      </c>
      <c r="U14" s="1">
        <f>IFERROR(__xludf.DUMMYFUNCTION("IF(REGEXMATCH($S14, ""Checking on benefit status""), 1, 0)"),0.0)</f>
        <v>0</v>
      </c>
      <c r="V14" s="1">
        <f>IFERROR(__xludf.DUMMYFUNCTION("IF(REGEXMATCH($S14, ""Determining eligibility for benefits &amp; services""), 1, 0)"),0.0)</f>
        <v>0</v>
      </c>
      <c r="W14" s="1">
        <f>IFERROR(__xludf.DUMMYFUNCTION("IF(REGEXMATCH($S14, ""Document downloads""), 1, 0)"),0.0)</f>
        <v>0</v>
      </c>
      <c r="X14" s="1">
        <f>IFERROR(__xludf.DUMMYFUNCTION("IF(REGEXMATCH($S14, ""Communicating with health professionals""), 1, 0)"),0.0)</f>
        <v>0</v>
      </c>
      <c r="Y14" s="1"/>
    </row>
    <row r="15" ht="15.75" customHeight="1">
      <c r="A15" s="6">
        <v>43893.683346736114</v>
      </c>
      <c r="B15" s="1" t="s">
        <v>28</v>
      </c>
      <c r="C15" s="1" t="s">
        <v>29</v>
      </c>
      <c r="D15" s="1" t="s">
        <v>56</v>
      </c>
      <c r="E15" s="1" t="s">
        <v>31</v>
      </c>
      <c r="F15" s="1" t="s">
        <v>31</v>
      </c>
      <c r="G15" s="1" t="s">
        <v>42</v>
      </c>
      <c r="H15" s="1" t="s">
        <v>80</v>
      </c>
      <c r="I15" s="1">
        <f>IFERROR(__xludf.DUMMYFUNCTION("IF(REGEXMATCH(H15, ""I have a hard time finding the information I need""), 1, 0)"),1.0)</f>
        <v>1</v>
      </c>
      <c r="J15" s="1">
        <f>IFERROR(__xludf.DUMMYFUNCTION("IF(REGEXMATCH($H15, ""Too many login/passwords""), 1, 0)"),0.0)</f>
        <v>0</v>
      </c>
      <c r="K15" s="1">
        <f>IFERROR(__xludf.DUMMYFUNCTION("IF(REGEXMATCH($H15, ""I takes too many steps to get to where i want to go""), 1, 0)"),1.0)</f>
        <v>1</v>
      </c>
      <c r="L15" s="1">
        <f>IFERROR(__xludf.DUMMYFUNCTION("IF(REGEXMATCH($H15, ""Too many login steps""), 1, 0)"),0.0)</f>
        <v>0</v>
      </c>
      <c r="M15" s="1">
        <f>IFERROR(__xludf.DUMMYFUNCTION("IF(REGEXMATCH($H15, ""I am not good with technology""), 1, 0)"),0.0)</f>
        <v>0</v>
      </c>
      <c r="N15" s="1" t="s">
        <v>33</v>
      </c>
      <c r="O15" s="1" t="s">
        <v>31</v>
      </c>
      <c r="P15" s="1" t="s">
        <v>45</v>
      </c>
      <c r="Q15" s="1" t="s">
        <v>79</v>
      </c>
      <c r="R15" s="1" t="s">
        <v>52</v>
      </c>
      <c r="S15" s="1" t="s">
        <v>88</v>
      </c>
      <c r="T15" s="1">
        <f>IFERROR(__xludf.DUMMYFUNCTION("IF(REGEXMATCH($S15, ""Appointment reminders/being able to schedule appointments""), 1, 0)"),0.0)</f>
        <v>0</v>
      </c>
      <c r="U15" s="1">
        <f>IFERROR(__xludf.DUMMYFUNCTION("IF(REGEXMATCH($S15, ""Checking on benefit status""), 1, 0)"),0.0)</f>
        <v>0</v>
      </c>
      <c r="V15" s="1">
        <f>IFERROR(__xludf.DUMMYFUNCTION("IF(REGEXMATCH($S15, ""Determining eligibility for benefits &amp; services""), 1, 0)"),0.0)</f>
        <v>0</v>
      </c>
      <c r="W15" s="1">
        <f>IFERROR(__xludf.DUMMYFUNCTION("IF(REGEXMATCH($S15, ""Document downloads""), 1, 0)"),0.0)</f>
        <v>0</v>
      </c>
      <c r="X15" s="1">
        <f>IFERROR(__xludf.DUMMYFUNCTION("IF(REGEXMATCH($S15, ""Communicating with health professionals""), 1, 0)"),0.0)</f>
        <v>0</v>
      </c>
      <c r="Y15" s="1"/>
      <c r="Z15" s="1" t="s">
        <v>89</v>
      </c>
    </row>
    <row r="16" ht="15.75" customHeight="1">
      <c r="A16" s="6">
        <v>43893.44711193287</v>
      </c>
      <c r="B16" s="1" t="s">
        <v>40</v>
      </c>
      <c r="C16" s="1" t="s">
        <v>29</v>
      </c>
      <c r="D16" s="1" t="s">
        <v>90</v>
      </c>
      <c r="E16" s="1" t="s">
        <v>31</v>
      </c>
      <c r="F16" s="1" t="s">
        <v>31</v>
      </c>
      <c r="G16" s="1" t="s">
        <v>32</v>
      </c>
      <c r="H16" s="1" t="s">
        <v>50</v>
      </c>
      <c r="I16" s="1">
        <f>IFERROR(__xludf.DUMMYFUNCTION("IF(REGEXMATCH(H16, ""I have a hard time finding the information I need""), 1, 0)"),1.0)</f>
        <v>1</v>
      </c>
      <c r="J16" s="1">
        <f>IFERROR(__xludf.DUMMYFUNCTION("IF(REGEXMATCH($H16, ""Too many login/passwords""), 1, 0)"),1.0)</f>
        <v>1</v>
      </c>
      <c r="K16" s="1">
        <f>IFERROR(__xludf.DUMMYFUNCTION("IF(REGEXMATCH($H16, ""I takes too many steps to get to where i want to go""), 1, 0)"),1.0)</f>
        <v>1</v>
      </c>
      <c r="L16" s="1">
        <f>IFERROR(__xludf.DUMMYFUNCTION("IF(REGEXMATCH($H16, ""Too many login steps""), 1, 0)"),0.0)</f>
        <v>0</v>
      </c>
      <c r="M16" s="1">
        <f>IFERROR(__xludf.DUMMYFUNCTION("IF(REGEXMATCH($H16, ""I am not good with technology""), 1, 0)"),0.0)</f>
        <v>0</v>
      </c>
      <c r="N16" s="1" t="s">
        <v>33</v>
      </c>
      <c r="O16" s="1" t="s">
        <v>31</v>
      </c>
      <c r="P16" s="1" t="s">
        <v>34</v>
      </c>
      <c r="Q16" s="1" t="s">
        <v>73</v>
      </c>
      <c r="R16" s="1" t="s">
        <v>65</v>
      </c>
      <c r="S16" s="1" t="s">
        <v>91</v>
      </c>
      <c r="T16" s="1">
        <f>IFERROR(__xludf.DUMMYFUNCTION("IF(REGEXMATCH($S16, ""Appointment reminders/being able to schedule appointments""), 1, 0)"),1.0)</f>
        <v>1</v>
      </c>
      <c r="U16" s="1">
        <f>IFERROR(__xludf.DUMMYFUNCTION("IF(REGEXMATCH($S16, ""Checking on benefit status""), 1, 0)"),1.0)</f>
        <v>1</v>
      </c>
      <c r="V16" s="1">
        <f>IFERROR(__xludf.DUMMYFUNCTION("IF(REGEXMATCH($S16, ""Determining eligibility for benefits &amp; services""), 1, 0)"),1.0)</f>
        <v>1</v>
      </c>
      <c r="W16" s="1">
        <f>IFERROR(__xludf.DUMMYFUNCTION("IF(REGEXMATCH($S16, ""Document downloads""), 1, 0)"),0.0)</f>
        <v>0</v>
      </c>
      <c r="X16" s="1">
        <f>IFERROR(__xludf.DUMMYFUNCTION("IF(REGEXMATCH($S16, ""Communicating with health professionals""), 1, 0)"),0.0)</f>
        <v>0</v>
      </c>
      <c r="Y16" s="1"/>
    </row>
    <row r="17" ht="15.75" customHeight="1">
      <c r="A17" s="6">
        <v>43893.60257469908</v>
      </c>
      <c r="B17" s="1" t="s">
        <v>40</v>
      </c>
      <c r="C17" s="1" t="s">
        <v>84</v>
      </c>
      <c r="D17" s="1" t="s">
        <v>56</v>
      </c>
      <c r="E17" s="1" t="s">
        <v>31</v>
      </c>
      <c r="F17" s="1" t="s">
        <v>31</v>
      </c>
      <c r="G17" s="1" t="s">
        <v>32</v>
      </c>
      <c r="H17" s="1" t="s">
        <v>50</v>
      </c>
      <c r="I17" s="1">
        <f>IFERROR(__xludf.DUMMYFUNCTION("IF(REGEXMATCH(H17, ""I have a hard time finding the information I need""), 1, 0)"),1.0)</f>
        <v>1</v>
      </c>
      <c r="J17" s="1">
        <f>IFERROR(__xludf.DUMMYFUNCTION("IF(REGEXMATCH($H17, ""Too many login/passwords""), 1, 0)"),1.0)</f>
        <v>1</v>
      </c>
      <c r="K17" s="1">
        <f>IFERROR(__xludf.DUMMYFUNCTION("IF(REGEXMATCH($H17, ""I takes too many steps to get to where i want to go""), 1, 0)"),1.0)</f>
        <v>1</v>
      </c>
      <c r="L17" s="1">
        <f>IFERROR(__xludf.DUMMYFUNCTION("IF(REGEXMATCH($H17, ""Too many login steps""), 1, 0)"),0.0)</f>
        <v>0</v>
      </c>
      <c r="M17" s="1">
        <f>IFERROR(__xludf.DUMMYFUNCTION("IF(REGEXMATCH($H17, ""I am not good with technology""), 1, 0)"),0.0)</f>
        <v>0</v>
      </c>
      <c r="N17" s="1" t="s">
        <v>33</v>
      </c>
      <c r="O17" s="1" t="s">
        <v>33</v>
      </c>
      <c r="Q17" s="1" t="s">
        <v>73</v>
      </c>
      <c r="R17" s="1" t="s">
        <v>92</v>
      </c>
      <c r="S17" s="1" t="s">
        <v>47</v>
      </c>
      <c r="T17" s="1">
        <f>IFERROR(__xludf.DUMMYFUNCTION("IF(REGEXMATCH($S17, ""Appointment reminders/being able to schedule appointments""), 1, 0)"),1.0)</f>
        <v>1</v>
      </c>
      <c r="U17" s="1">
        <f>IFERROR(__xludf.DUMMYFUNCTION("IF(REGEXMATCH($S17, ""Checking on benefit status""), 1, 0)"),1.0)</f>
        <v>1</v>
      </c>
      <c r="V17" s="1">
        <f>IFERROR(__xludf.DUMMYFUNCTION("IF(REGEXMATCH($S17, ""Determining eligibility for benefits &amp; services""), 1, 0)"),1.0)</f>
        <v>1</v>
      </c>
      <c r="W17" s="1">
        <f>IFERROR(__xludf.DUMMYFUNCTION("IF(REGEXMATCH($S17, ""Document downloads""), 1, 0)"),1.0)</f>
        <v>1</v>
      </c>
      <c r="X17" s="1">
        <f>IFERROR(__xludf.DUMMYFUNCTION("IF(REGEXMATCH($S17, ""Communicating with health professionals""), 1, 0)"),1.0)</f>
        <v>1</v>
      </c>
      <c r="Y17" s="1"/>
    </row>
    <row r="18" ht="15.75" customHeight="1">
      <c r="A18" s="6">
        <v>43893.614906180555</v>
      </c>
      <c r="B18" s="1" t="s">
        <v>28</v>
      </c>
      <c r="C18" s="1" t="s">
        <v>29</v>
      </c>
      <c r="D18" s="1" t="s">
        <v>63</v>
      </c>
      <c r="E18" s="1" t="s">
        <v>31</v>
      </c>
      <c r="F18" s="1" t="s">
        <v>31</v>
      </c>
      <c r="G18" s="1" t="s">
        <v>42</v>
      </c>
      <c r="H18" s="1" t="s">
        <v>93</v>
      </c>
      <c r="I18" s="1">
        <f>IFERROR(__xludf.DUMMYFUNCTION("IF(REGEXMATCH(H18, ""I have a hard time finding the information I need""), 1, 0)"),1.0)</f>
        <v>1</v>
      </c>
      <c r="J18" s="1">
        <f>IFERROR(__xludf.DUMMYFUNCTION("IF(REGEXMATCH($H18, ""Too many login/passwords""), 1, 0)"),0.0)</f>
        <v>0</v>
      </c>
      <c r="K18" s="1">
        <f>IFERROR(__xludf.DUMMYFUNCTION("IF(REGEXMATCH($H18, ""I takes too many steps to get to where i want to go""), 1, 0)"),1.0)</f>
        <v>1</v>
      </c>
      <c r="L18" s="1">
        <f>IFERROR(__xludf.DUMMYFUNCTION("IF(REGEXMATCH($H18, ""Too many login steps""), 1, 0)"),0.0)</f>
        <v>0</v>
      </c>
      <c r="M18" s="1">
        <f>IFERROR(__xludf.DUMMYFUNCTION("IF(REGEXMATCH($H18, ""I am not good with technology""), 1, 0)"),1.0)</f>
        <v>1</v>
      </c>
      <c r="N18" s="1" t="s">
        <v>33</v>
      </c>
      <c r="O18" s="1" t="s">
        <v>33</v>
      </c>
      <c r="Q18" s="1" t="s">
        <v>73</v>
      </c>
      <c r="R18" s="1" t="s">
        <v>94</v>
      </c>
      <c r="S18" s="1" t="s">
        <v>53</v>
      </c>
      <c r="T18" s="1">
        <f>IFERROR(__xludf.DUMMYFUNCTION("IF(REGEXMATCH($S18, ""Appointment reminders/being able to schedule appointments""), 1, 0)"),1.0)</f>
        <v>1</v>
      </c>
      <c r="U18" s="1">
        <f>IFERROR(__xludf.DUMMYFUNCTION("IF(REGEXMATCH($S18, ""Checking on benefit status""), 1, 0)"),1.0)</f>
        <v>1</v>
      </c>
      <c r="V18" s="1">
        <f>IFERROR(__xludf.DUMMYFUNCTION("IF(REGEXMATCH($S18, ""Determining eligibility for benefits &amp; services""), 1, 0)"),1.0)</f>
        <v>1</v>
      </c>
      <c r="W18" s="1">
        <f>IFERROR(__xludf.DUMMYFUNCTION("IF(REGEXMATCH($S18, ""Document downloads""), 1, 0)"),1.0)</f>
        <v>1</v>
      </c>
      <c r="X18" s="1">
        <f>IFERROR(__xludf.DUMMYFUNCTION("IF(REGEXMATCH($S18, ""Communicating with health professionals""), 1, 0)"),0.0)</f>
        <v>0</v>
      </c>
      <c r="Y18" s="1"/>
    </row>
    <row r="19" ht="15.75" customHeight="1">
      <c r="A19" s="6">
        <v>43893.63426922454</v>
      </c>
      <c r="B19" s="1" t="s">
        <v>40</v>
      </c>
      <c r="C19" s="1" t="s">
        <v>57</v>
      </c>
      <c r="D19" s="1" t="s">
        <v>58</v>
      </c>
      <c r="E19" s="1" t="s">
        <v>31</v>
      </c>
      <c r="F19" s="1" t="s">
        <v>31</v>
      </c>
      <c r="G19" s="1" t="s">
        <v>32</v>
      </c>
      <c r="H19" s="1" t="s">
        <v>83</v>
      </c>
      <c r="I19" s="1">
        <f>IFERROR(__xludf.DUMMYFUNCTION("IF(REGEXMATCH(H19, ""I have a hard time finding the information I need""), 1, 0)"),0.0)</f>
        <v>0</v>
      </c>
      <c r="J19" s="1">
        <f>IFERROR(__xludf.DUMMYFUNCTION("IF(REGEXMATCH($H19, ""Too many login/passwords""), 1, 0)"),1.0)</f>
        <v>1</v>
      </c>
      <c r="K19" s="1">
        <f>IFERROR(__xludf.DUMMYFUNCTION("IF(REGEXMATCH($H19, ""I takes too many steps to get to where i want to go""), 1, 0)"),1.0)</f>
        <v>1</v>
      </c>
      <c r="L19" s="1">
        <f>IFERROR(__xludf.DUMMYFUNCTION("IF(REGEXMATCH($H19, ""Too many login steps""), 1, 0)"),0.0)</f>
        <v>0</v>
      </c>
      <c r="M19" s="1">
        <f>IFERROR(__xludf.DUMMYFUNCTION("IF(REGEXMATCH($H19, ""I am not good with technology""), 1, 0)"),0.0)</f>
        <v>0</v>
      </c>
      <c r="N19" s="1" t="s">
        <v>33</v>
      </c>
      <c r="O19" s="1" t="s">
        <v>33</v>
      </c>
      <c r="Q19" s="1" t="s">
        <v>73</v>
      </c>
      <c r="R19" s="1" t="s">
        <v>106</v>
      </c>
      <c r="S19" s="1" t="s">
        <v>47</v>
      </c>
      <c r="T19" s="1">
        <f>IFERROR(__xludf.DUMMYFUNCTION("IF(REGEXMATCH($S19, ""Appointment reminders/being able to schedule appointments""), 1, 0)"),1.0)</f>
        <v>1</v>
      </c>
      <c r="U19" s="1">
        <f>IFERROR(__xludf.DUMMYFUNCTION("IF(REGEXMATCH($S19, ""Checking on benefit status""), 1, 0)"),1.0)</f>
        <v>1</v>
      </c>
      <c r="V19" s="1">
        <f>IFERROR(__xludf.DUMMYFUNCTION("IF(REGEXMATCH($S19, ""Determining eligibility for benefits &amp; services""), 1, 0)"),1.0)</f>
        <v>1</v>
      </c>
      <c r="W19" s="1">
        <f>IFERROR(__xludf.DUMMYFUNCTION("IF(REGEXMATCH($S19, ""Document downloads""), 1, 0)"),1.0)</f>
        <v>1</v>
      </c>
      <c r="X19" s="1">
        <f>IFERROR(__xludf.DUMMYFUNCTION("IF(REGEXMATCH($S19, ""Communicating with health professionals""), 1, 0)"),1.0)</f>
        <v>1</v>
      </c>
      <c r="Y19" s="1"/>
    </row>
    <row r="20" ht="15.75" customHeight="1">
      <c r="A20" s="6">
        <v>43893.750927037036</v>
      </c>
      <c r="B20" s="1" t="s">
        <v>40</v>
      </c>
      <c r="C20" s="1" t="s">
        <v>57</v>
      </c>
      <c r="D20" s="1" t="s">
        <v>58</v>
      </c>
      <c r="E20" s="1" t="s">
        <v>31</v>
      </c>
      <c r="F20" s="1" t="s">
        <v>31</v>
      </c>
      <c r="G20" s="1" t="s">
        <v>42</v>
      </c>
      <c r="H20" s="1" t="s">
        <v>50</v>
      </c>
      <c r="I20" s="1">
        <f>IFERROR(__xludf.DUMMYFUNCTION("IF(REGEXMATCH(H20, ""I have a hard time finding the information I need""), 1, 0)"),1.0)</f>
        <v>1</v>
      </c>
      <c r="J20" s="1">
        <f>IFERROR(__xludf.DUMMYFUNCTION("IF(REGEXMATCH($H20, ""Too many login/passwords""), 1, 0)"),1.0)</f>
        <v>1</v>
      </c>
      <c r="K20" s="1">
        <f>IFERROR(__xludf.DUMMYFUNCTION("IF(REGEXMATCH($H20, ""I takes too many steps to get to where i want to go""), 1, 0)"),1.0)</f>
        <v>1</v>
      </c>
      <c r="L20" s="1">
        <f>IFERROR(__xludf.DUMMYFUNCTION("IF(REGEXMATCH($H20, ""Too many login steps""), 1, 0)"),0.0)</f>
        <v>0</v>
      </c>
      <c r="M20" s="1">
        <f>IFERROR(__xludf.DUMMYFUNCTION("IF(REGEXMATCH($H20, ""I am not good with technology""), 1, 0)"),0.0)</f>
        <v>0</v>
      </c>
      <c r="N20" s="1" t="s">
        <v>33</v>
      </c>
      <c r="O20" s="1" t="s">
        <v>31</v>
      </c>
      <c r="P20" s="1" t="s">
        <v>34</v>
      </c>
      <c r="Q20" s="3" t="s">
        <v>73</v>
      </c>
      <c r="R20" s="1" t="s">
        <v>106</v>
      </c>
      <c r="S20" s="1" t="s">
        <v>47</v>
      </c>
      <c r="T20" s="1">
        <f>IFERROR(__xludf.DUMMYFUNCTION("IF(REGEXMATCH($S20, ""Appointment reminders/being able to schedule appointments""), 1, 0)"),1.0)</f>
        <v>1</v>
      </c>
      <c r="U20" s="1">
        <f>IFERROR(__xludf.DUMMYFUNCTION("IF(REGEXMATCH($S20, ""Checking on benefit status""), 1, 0)"),1.0)</f>
        <v>1</v>
      </c>
      <c r="V20" s="1">
        <f>IFERROR(__xludf.DUMMYFUNCTION("IF(REGEXMATCH($S20, ""Determining eligibility for benefits &amp; services""), 1, 0)"),1.0)</f>
        <v>1</v>
      </c>
      <c r="W20" s="1">
        <f>IFERROR(__xludf.DUMMYFUNCTION("IF(REGEXMATCH($S20, ""Document downloads""), 1, 0)"),1.0)</f>
        <v>1</v>
      </c>
      <c r="X20" s="1">
        <f>IFERROR(__xludf.DUMMYFUNCTION("IF(REGEXMATCH($S20, ""Communicating with health professionals""), 1, 0)"),1.0)</f>
        <v>1</v>
      </c>
      <c r="Y20" s="1"/>
    </row>
    <row r="21" ht="15.75" customHeight="1">
      <c r="A21" s="6">
        <v>43893.791747083334</v>
      </c>
      <c r="B21" s="1" t="s">
        <v>40</v>
      </c>
      <c r="C21" s="1" t="s">
        <v>72</v>
      </c>
      <c r="D21" s="1" t="s">
        <v>90</v>
      </c>
      <c r="E21" s="1" t="s">
        <v>31</v>
      </c>
      <c r="F21" s="1" t="s">
        <v>31</v>
      </c>
      <c r="G21" s="1" t="s">
        <v>42</v>
      </c>
      <c r="H21" s="1" t="s">
        <v>10</v>
      </c>
      <c r="I21" s="1">
        <f>IFERROR(__xludf.DUMMYFUNCTION("IF(REGEXMATCH(H21, ""I have a hard time finding the information I need""), 1, 0)"),1.0)</f>
        <v>1</v>
      </c>
      <c r="J21" s="1">
        <f>IFERROR(__xludf.DUMMYFUNCTION("IF(REGEXMATCH($H21, ""Too many login/passwords""), 1, 0)"),0.0)</f>
        <v>0</v>
      </c>
      <c r="K21" s="1">
        <f>IFERROR(__xludf.DUMMYFUNCTION("IF(REGEXMATCH($H21, ""I takes too many steps to get to where i want to go""), 1, 0)"),0.0)</f>
        <v>0</v>
      </c>
      <c r="L21" s="1">
        <f>IFERROR(__xludf.DUMMYFUNCTION("IF(REGEXMATCH($H21, ""Too many login steps""), 1, 0)"),0.0)</f>
        <v>0</v>
      </c>
      <c r="M21" s="1">
        <f>IFERROR(__xludf.DUMMYFUNCTION("IF(REGEXMATCH($H21, ""I am not good with technology""), 1, 0)"),0.0)</f>
        <v>0</v>
      </c>
      <c r="N21" s="1" t="s">
        <v>33</v>
      </c>
      <c r="O21" s="1" t="s">
        <v>33</v>
      </c>
      <c r="Q21" s="1" t="s">
        <v>73</v>
      </c>
      <c r="R21" s="1" t="s">
        <v>110</v>
      </c>
      <c r="S21" s="1" t="s">
        <v>47</v>
      </c>
      <c r="T21" s="1">
        <f>IFERROR(__xludf.DUMMYFUNCTION("IF(REGEXMATCH($S21, ""Appointment reminders/being able to schedule appointments""), 1, 0)"),1.0)</f>
        <v>1</v>
      </c>
      <c r="U21" s="1">
        <f>IFERROR(__xludf.DUMMYFUNCTION("IF(REGEXMATCH($S21, ""Checking on benefit status""), 1, 0)"),1.0)</f>
        <v>1</v>
      </c>
      <c r="V21" s="1">
        <f>IFERROR(__xludf.DUMMYFUNCTION("IF(REGEXMATCH($S21, ""Determining eligibility for benefits &amp; services""), 1, 0)"),1.0)</f>
        <v>1</v>
      </c>
      <c r="W21" s="1">
        <f>IFERROR(__xludf.DUMMYFUNCTION("IF(REGEXMATCH($S21, ""Document downloads""), 1, 0)"),1.0)</f>
        <v>1</v>
      </c>
      <c r="X21" s="1">
        <f>IFERROR(__xludf.DUMMYFUNCTION("IF(REGEXMATCH($S21, ""Communicating with health professionals""), 1, 0)"),1.0)</f>
        <v>1</v>
      </c>
      <c r="Y21" s="1"/>
      <c r="Z21" s="3" t="s">
        <v>113</v>
      </c>
    </row>
    <row r="22" ht="15.75" customHeight="1">
      <c r="A22" s="6">
        <v>43893.80238664352</v>
      </c>
      <c r="B22" s="1" t="s">
        <v>40</v>
      </c>
      <c r="C22" s="1" t="s">
        <v>29</v>
      </c>
      <c r="D22" s="1" t="s">
        <v>58</v>
      </c>
      <c r="E22" s="1" t="s">
        <v>31</v>
      </c>
      <c r="F22" s="1" t="s">
        <v>31</v>
      </c>
      <c r="G22" s="1" t="s">
        <v>32</v>
      </c>
      <c r="H22" s="1" t="s">
        <v>50</v>
      </c>
      <c r="I22" s="1">
        <f>IFERROR(__xludf.DUMMYFUNCTION("IF(REGEXMATCH(H22, ""I have a hard time finding the information I need""), 1, 0)"),1.0)</f>
        <v>1</v>
      </c>
      <c r="J22" s="1">
        <f>IFERROR(__xludf.DUMMYFUNCTION("IF(REGEXMATCH($H22, ""Too many login/passwords""), 1, 0)"),1.0)</f>
        <v>1</v>
      </c>
      <c r="K22" s="1">
        <f>IFERROR(__xludf.DUMMYFUNCTION("IF(REGEXMATCH($H22, ""I takes too many steps to get to where i want to go""), 1, 0)"),1.0)</f>
        <v>1</v>
      </c>
      <c r="L22" s="1">
        <f>IFERROR(__xludf.DUMMYFUNCTION("IF(REGEXMATCH($H22, ""Too many login steps""), 1, 0)"),0.0)</f>
        <v>0</v>
      </c>
      <c r="M22" s="1">
        <f>IFERROR(__xludf.DUMMYFUNCTION("IF(REGEXMATCH($H22, ""I am not good with technology""), 1, 0)"),0.0)</f>
        <v>0</v>
      </c>
      <c r="N22" s="1" t="s">
        <v>33</v>
      </c>
      <c r="O22" s="1" t="s">
        <v>31</v>
      </c>
      <c r="P22" s="1" t="s">
        <v>45</v>
      </c>
      <c r="Q22" s="1" t="s">
        <v>73</v>
      </c>
      <c r="R22" s="1" t="s">
        <v>54</v>
      </c>
      <c r="S22" s="1" t="s">
        <v>47</v>
      </c>
      <c r="T22" s="1">
        <f>IFERROR(__xludf.DUMMYFUNCTION("IF(REGEXMATCH($S22, ""Appointment reminders/being able to schedule appointments""), 1, 0)"),1.0)</f>
        <v>1</v>
      </c>
      <c r="U22" s="1">
        <f>IFERROR(__xludf.DUMMYFUNCTION("IF(REGEXMATCH($S22, ""Checking on benefit status""), 1, 0)"),1.0)</f>
        <v>1</v>
      </c>
      <c r="V22" s="1">
        <f>IFERROR(__xludf.DUMMYFUNCTION("IF(REGEXMATCH($S22, ""Determining eligibility for benefits &amp; services""), 1, 0)"),1.0)</f>
        <v>1</v>
      </c>
      <c r="W22" s="1">
        <f>IFERROR(__xludf.DUMMYFUNCTION("IF(REGEXMATCH($S22, ""Document downloads""), 1, 0)"),1.0)</f>
        <v>1</v>
      </c>
      <c r="X22" s="1">
        <f>IFERROR(__xludf.DUMMYFUNCTION("IF(REGEXMATCH($S22, ""Communicating with health professionals""), 1, 0)"),1.0)</f>
        <v>1</v>
      </c>
      <c r="Y22" s="1"/>
      <c r="Z22" s="1" t="s">
        <v>114</v>
      </c>
    </row>
    <row r="23" ht="15.75" customHeight="1">
      <c r="A23" s="6">
        <v>43893.80314266204</v>
      </c>
      <c r="B23" s="1" t="s">
        <v>40</v>
      </c>
      <c r="C23" s="1" t="s">
        <v>84</v>
      </c>
      <c r="D23" s="1" t="s">
        <v>63</v>
      </c>
      <c r="E23" s="1" t="s">
        <v>31</v>
      </c>
      <c r="F23" s="1" t="s">
        <v>31</v>
      </c>
      <c r="G23" s="1" t="s">
        <v>32</v>
      </c>
      <c r="H23" s="1" t="s">
        <v>80</v>
      </c>
      <c r="I23" s="1">
        <f>IFERROR(__xludf.DUMMYFUNCTION("IF(REGEXMATCH(H23, ""I have a hard time finding the information I need""), 1, 0)"),1.0)</f>
        <v>1</v>
      </c>
      <c r="J23" s="1">
        <f>IFERROR(__xludf.DUMMYFUNCTION("IF(REGEXMATCH($H23, ""Too many login/passwords""), 1, 0)"),0.0)</f>
        <v>0</v>
      </c>
      <c r="K23" s="1">
        <f>IFERROR(__xludf.DUMMYFUNCTION("IF(REGEXMATCH($H23, ""I takes too many steps to get to where i want to go""), 1, 0)"),1.0)</f>
        <v>1</v>
      </c>
      <c r="L23" s="1">
        <f>IFERROR(__xludf.DUMMYFUNCTION("IF(REGEXMATCH($H23, ""Too many login steps""), 1, 0)"),0.0)</f>
        <v>0</v>
      </c>
      <c r="M23" s="1">
        <f>IFERROR(__xludf.DUMMYFUNCTION("IF(REGEXMATCH($H23, ""I am not good with technology""), 1, 0)"),0.0)</f>
        <v>0</v>
      </c>
      <c r="N23" s="1" t="s">
        <v>33</v>
      </c>
      <c r="O23" s="1" t="s">
        <v>33</v>
      </c>
      <c r="Q23" s="1" t="s">
        <v>73</v>
      </c>
      <c r="R23" s="1" t="s">
        <v>54</v>
      </c>
      <c r="S23" s="1" t="s">
        <v>62</v>
      </c>
      <c r="T23" s="1">
        <f>IFERROR(__xludf.DUMMYFUNCTION("IF(REGEXMATCH($S23, ""Appointment reminders/being able to schedule appointments""), 1, 0)"),0.0)</f>
        <v>0</v>
      </c>
      <c r="U23" s="1">
        <f>IFERROR(__xludf.DUMMYFUNCTION("IF(REGEXMATCH($S23, ""Checking on benefit status""), 1, 0)"),1.0)</f>
        <v>1</v>
      </c>
      <c r="V23" s="1">
        <f>IFERROR(__xludf.DUMMYFUNCTION("IF(REGEXMATCH($S23, ""Determining eligibility for benefits &amp; services""), 1, 0)"),1.0)</f>
        <v>1</v>
      </c>
      <c r="W23" s="1">
        <f>IFERROR(__xludf.DUMMYFUNCTION("IF(REGEXMATCH($S23, ""Document downloads""), 1, 0)"),1.0)</f>
        <v>1</v>
      </c>
      <c r="X23" s="1">
        <f>IFERROR(__xludf.DUMMYFUNCTION("IF(REGEXMATCH($S23, ""Communicating with health professionals""), 1, 0)"),1.0)</f>
        <v>1</v>
      </c>
      <c r="Y23" s="1"/>
    </row>
    <row r="24" ht="15.75" customHeight="1">
      <c r="A24" s="6">
        <v>43893.8747412963</v>
      </c>
      <c r="B24" s="1" t="s">
        <v>40</v>
      </c>
      <c r="C24" s="1" t="s">
        <v>29</v>
      </c>
      <c r="D24" s="1" t="s">
        <v>115</v>
      </c>
      <c r="E24" s="1" t="s">
        <v>31</v>
      </c>
      <c r="F24" s="1" t="s">
        <v>31</v>
      </c>
      <c r="G24" s="1" t="s">
        <v>42</v>
      </c>
      <c r="H24" s="1" t="s">
        <v>80</v>
      </c>
      <c r="I24" s="1">
        <f>IFERROR(__xludf.DUMMYFUNCTION("IF(REGEXMATCH(H24, ""I have a hard time finding the information I need""), 1, 0)"),1.0)</f>
        <v>1</v>
      </c>
      <c r="J24" s="1">
        <f>IFERROR(__xludf.DUMMYFUNCTION("IF(REGEXMATCH($H24, ""Too many login/passwords""), 1, 0)"),0.0)</f>
        <v>0</v>
      </c>
      <c r="K24" s="1">
        <f>IFERROR(__xludf.DUMMYFUNCTION("IF(REGEXMATCH($H24, ""I takes too many steps to get to where i want to go""), 1, 0)"),1.0)</f>
        <v>1</v>
      </c>
      <c r="L24" s="1">
        <f>IFERROR(__xludf.DUMMYFUNCTION("IF(REGEXMATCH($H24, ""Too many login steps""), 1, 0)"),0.0)</f>
        <v>0</v>
      </c>
      <c r="M24" s="1">
        <f>IFERROR(__xludf.DUMMYFUNCTION("IF(REGEXMATCH($H24, ""I am not good with technology""), 1, 0)"),0.0)</f>
        <v>0</v>
      </c>
      <c r="N24" s="1" t="s">
        <v>33</v>
      </c>
      <c r="O24" s="1" t="s">
        <v>31</v>
      </c>
      <c r="P24" s="1" t="s">
        <v>34</v>
      </c>
      <c r="Q24" s="1" t="s">
        <v>73</v>
      </c>
      <c r="R24" s="1" t="s">
        <v>116</v>
      </c>
      <c r="S24" s="1" t="s">
        <v>47</v>
      </c>
      <c r="T24" s="1">
        <f>IFERROR(__xludf.DUMMYFUNCTION("IF(REGEXMATCH($S24, ""Appointment reminders/being able to schedule appointments""), 1, 0)"),1.0)</f>
        <v>1</v>
      </c>
      <c r="U24" s="1">
        <f>IFERROR(__xludf.DUMMYFUNCTION("IF(REGEXMATCH($S24, ""Checking on benefit status""), 1, 0)"),1.0)</f>
        <v>1</v>
      </c>
      <c r="V24" s="1">
        <f>IFERROR(__xludf.DUMMYFUNCTION("IF(REGEXMATCH($S24, ""Determining eligibility for benefits &amp; services""), 1, 0)"),1.0)</f>
        <v>1</v>
      </c>
      <c r="W24" s="1">
        <f>IFERROR(__xludf.DUMMYFUNCTION("IF(REGEXMATCH($S24, ""Document downloads""), 1, 0)"),1.0)</f>
        <v>1</v>
      </c>
      <c r="X24" s="1">
        <f>IFERROR(__xludf.DUMMYFUNCTION("IF(REGEXMATCH($S24, ""Communicating with health professionals""), 1, 0)"),1.0)</f>
        <v>1</v>
      </c>
      <c r="Y24" s="1"/>
    </row>
    <row r="25" ht="15.75" customHeight="1">
      <c r="A25" s="6">
        <v>43894.44200056713</v>
      </c>
      <c r="B25" s="1" t="s">
        <v>40</v>
      </c>
      <c r="C25" s="1" t="s">
        <v>29</v>
      </c>
      <c r="D25" s="1" t="s">
        <v>58</v>
      </c>
      <c r="E25" s="1" t="s">
        <v>31</v>
      </c>
      <c r="F25" s="1" t="s">
        <v>31</v>
      </c>
      <c r="G25" s="1" t="s">
        <v>32</v>
      </c>
      <c r="H25" s="1" t="s">
        <v>50</v>
      </c>
      <c r="I25" s="1">
        <f>IFERROR(__xludf.DUMMYFUNCTION("IF(REGEXMATCH(H25, ""I have a hard time finding the information I need""), 1, 0)"),1.0)</f>
        <v>1</v>
      </c>
      <c r="J25" s="1">
        <f>IFERROR(__xludf.DUMMYFUNCTION("IF(REGEXMATCH($H25, ""Too many login/passwords""), 1, 0)"),1.0)</f>
        <v>1</v>
      </c>
      <c r="K25" s="1">
        <f>IFERROR(__xludf.DUMMYFUNCTION("IF(REGEXMATCH($H25, ""I takes too many steps to get to where i want to go""), 1, 0)"),1.0)</f>
        <v>1</v>
      </c>
      <c r="L25" s="1">
        <f>IFERROR(__xludf.DUMMYFUNCTION("IF(REGEXMATCH($H25, ""Too many login steps""), 1, 0)"),0.0)</f>
        <v>0</v>
      </c>
      <c r="M25" s="1">
        <f>IFERROR(__xludf.DUMMYFUNCTION("IF(REGEXMATCH($H25, ""I am not good with technology""), 1, 0)"),0.0)</f>
        <v>0</v>
      </c>
      <c r="N25" s="1" t="s">
        <v>33</v>
      </c>
      <c r="O25" s="1" t="s">
        <v>33</v>
      </c>
      <c r="Q25" s="1" t="s">
        <v>73</v>
      </c>
      <c r="R25" s="1" t="s">
        <v>54</v>
      </c>
      <c r="S25" s="1" t="s">
        <v>47</v>
      </c>
      <c r="T25" s="1">
        <f>IFERROR(__xludf.DUMMYFUNCTION("IF(REGEXMATCH($S25, ""Appointment reminders/being able to schedule appointments""), 1, 0)"),1.0)</f>
        <v>1</v>
      </c>
      <c r="U25" s="1">
        <f>IFERROR(__xludf.DUMMYFUNCTION("IF(REGEXMATCH($S25, ""Checking on benefit status""), 1, 0)"),1.0)</f>
        <v>1</v>
      </c>
      <c r="V25" s="1">
        <f>IFERROR(__xludf.DUMMYFUNCTION("IF(REGEXMATCH($S25, ""Determining eligibility for benefits &amp; services""), 1, 0)"),1.0)</f>
        <v>1</v>
      </c>
      <c r="W25" s="1">
        <f>IFERROR(__xludf.DUMMYFUNCTION("IF(REGEXMATCH($S25, ""Document downloads""), 1, 0)"),1.0)</f>
        <v>1</v>
      </c>
      <c r="X25" s="1">
        <f>IFERROR(__xludf.DUMMYFUNCTION("IF(REGEXMATCH($S25, ""Communicating with health professionals""), 1, 0)"),1.0)</f>
        <v>1</v>
      </c>
      <c r="Y25" s="1"/>
    </row>
    <row r="26" ht="15.75" customHeight="1">
      <c r="A26" s="6">
        <v>43894.71681269676</v>
      </c>
      <c r="B26" s="1" t="s">
        <v>28</v>
      </c>
      <c r="C26" s="1" t="s">
        <v>29</v>
      </c>
      <c r="D26" s="1" t="s">
        <v>117</v>
      </c>
      <c r="E26" s="1" t="s">
        <v>31</v>
      </c>
      <c r="F26" s="1" t="s">
        <v>31</v>
      </c>
      <c r="G26" s="1" t="s">
        <v>32</v>
      </c>
      <c r="H26" s="1" t="s">
        <v>80</v>
      </c>
      <c r="I26" s="1">
        <f>IFERROR(__xludf.DUMMYFUNCTION("IF(REGEXMATCH(H26, ""I have a hard time finding the information I need""), 1, 0)"),1.0)</f>
        <v>1</v>
      </c>
      <c r="J26" s="1">
        <f>IFERROR(__xludf.DUMMYFUNCTION("IF(REGEXMATCH($H26, ""Too many login/passwords""), 1, 0)"),0.0)</f>
        <v>0</v>
      </c>
      <c r="K26" s="1">
        <f>IFERROR(__xludf.DUMMYFUNCTION("IF(REGEXMATCH($H26, ""I takes too many steps to get to where i want to go""), 1, 0)"),1.0)</f>
        <v>1</v>
      </c>
      <c r="L26" s="1">
        <f>IFERROR(__xludf.DUMMYFUNCTION("IF(REGEXMATCH($H26, ""Too many login steps""), 1, 0)"),0.0)</f>
        <v>0</v>
      </c>
      <c r="M26" s="1">
        <f>IFERROR(__xludf.DUMMYFUNCTION("IF(REGEXMATCH($H26, ""I am not good with technology""), 1, 0)"),0.0)</f>
        <v>0</v>
      </c>
      <c r="N26" s="1" t="s">
        <v>33</v>
      </c>
      <c r="O26" s="1" t="s">
        <v>31</v>
      </c>
      <c r="P26" s="1" t="s">
        <v>34</v>
      </c>
      <c r="Q26" s="1" t="s">
        <v>73</v>
      </c>
      <c r="R26" s="1" t="s">
        <v>118</v>
      </c>
      <c r="S26" s="1" t="s">
        <v>47</v>
      </c>
      <c r="T26" s="1">
        <f>IFERROR(__xludf.DUMMYFUNCTION("IF(REGEXMATCH($S26, ""Appointment reminders/being able to schedule appointments""), 1, 0)"),1.0)</f>
        <v>1</v>
      </c>
      <c r="U26" s="1">
        <f>IFERROR(__xludf.DUMMYFUNCTION("IF(REGEXMATCH($S26, ""Checking on benefit status""), 1, 0)"),1.0)</f>
        <v>1</v>
      </c>
      <c r="V26" s="1">
        <f>IFERROR(__xludf.DUMMYFUNCTION("IF(REGEXMATCH($S26, ""Determining eligibility for benefits &amp; services""), 1, 0)"),1.0)</f>
        <v>1</v>
      </c>
      <c r="W26" s="1">
        <f>IFERROR(__xludf.DUMMYFUNCTION("IF(REGEXMATCH($S26, ""Document downloads""), 1, 0)"),1.0)</f>
        <v>1</v>
      </c>
      <c r="X26" s="1">
        <f>IFERROR(__xludf.DUMMYFUNCTION("IF(REGEXMATCH($S26, ""Communicating with health professionals""), 1, 0)"),1.0)</f>
        <v>1</v>
      </c>
      <c r="Y26" s="1"/>
    </row>
    <row r="27" ht="15.75" customHeight="1">
      <c r="A27" s="6">
        <v>43893.67618195602</v>
      </c>
      <c r="B27" s="1" t="s">
        <v>40</v>
      </c>
      <c r="C27" s="1" t="s">
        <v>29</v>
      </c>
      <c r="D27" s="1" t="s">
        <v>41</v>
      </c>
      <c r="E27" s="1" t="s">
        <v>31</v>
      </c>
      <c r="F27" s="1" t="s">
        <v>31</v>
      </c>
      <c r="G27" s="1" t="s">
        <v>42</v>
      </c>
      <c r="H27" s="1" t="s">
        <v>10</v>
      </c>
      <c r="I27" s="1">
        <f>IFERROR(__xludf.DUMMYFUNCTION("IF(REGEXMATCH(H27, ""I have a hard time finding the information I need""), 1, 0)"),1.0)</f>
        <v>1</v>
      </c>
      <c r="J27" s="1">
        <f>IFERROR(__xludf.DUMMYFUNCTION("IF(REGEXMATCH($H27, ""Too many login/passwords""), 1, 0)"),0.0)</f>
        <v>0</v>
      </c>
      <c r="K27" s="1">
        <f>IFERROR(__xludf.DUMMYFUNCTION("IF(REGEXMATCH($H27, ""I takes too many steps to get to where i want to go""), 1, 0)"),0.0)</f>
        <v>0</v>
      </c>
      <c r="L27" s="1">
        <f>IFERROR(__xludf.DUMMYFUNCTION("IF(REGEXMATCH($H27, ""Too many login steps""), 1, 0)"),0.0)</f>
        <v>0</v>
      </c>
      <c r="M27" s="1">
        <f>IFERROR(__xludf.DUMMYFUNCTION("IF(REGEXMATCH($H27, ""I am not good with technology""), 1, 0)"),0.0)</f>
        <v>0</v>
      </c>
      <c r="N27" s="1" t="s">
        <v>33</v>
      </c>
      <c r="O27" s="1" t="s">
        <v>31</v>
      </c>
      <c r="P27" s="1" t="s">
        <v>34</v>
      </c>
      <c r="Q27" s="1" t="s">
        <v>73</v>
      </c>
      <c r="R27" s="1" t="s">
        <v>68</v>
      </c>
      <c r="S27" s="1" t="s">
        <v>119</v>
      </c>
      <c r="T27" s="1">
        <f>IFERROR(__xludf.DUMMYFUNCTION("IF(REGEXMATCH($S27, ""Appointment reminders/being able to schedule appointments""), 1, 0)"),1.0)</f>
        <v>1</v>
      </c>
      <c r="U27" s="1">
        <f>IFERROR(__xludf.DUMMYFUNCTION("IF(REGEXMATCH($S27, ""Checking on benefit status""), 1, 0)"),1.0)</f>
        <v>1</v>
      </c>
      <c r="V27" s="1">
        <f>IFERROR(__xludf.DUMMYFUNCTION("IF(REGEXMATCH($S27, ""Determining eligibility for benefits &amp; services""), 1, 0)"),0.0)</f>
        <v>0</v>
      </c>
      <c r="W27" s="1">
        <f>IFERROR(__xludf.DUMMYFUNCTION("IF(REGEXMATCH($S27, ""Document downloads""), 1, 0)"),1.0)</f>
        <v>1</v>
      </c>
      <c r="X27" s="1">
        <f>IFERROR(__xludf.DUMMYFUNCTION("IF(REGEXMATCH($S27, ""Communicating with health professionals""), 1, 0)"),1.0)</f>
        <v>1</v>
      </c>
      <c r="Y27" s="1"/>
      <c r="Z27" s="1" t="s">
        <v>33</v>
      </c>
    </row>
    <row r="28" ht="15.75" customHeight="1">
      <c r="A28" s="6">
        <v>43893.85906876157</v>
      </c>
      <c r="B28" s="1" t="s">
        <v>40</v>
      </c>
      <c r="C28" s="1" t="s">
        <v>29</v>
      </c>
      <c r="D28" s="1" t="s">
        <v>120</v>
      </c>
      <c r="E28" s="1" t="s">
        <v>31</v>
      </c>
      <c r="F28" s="1" t="s">
        <v>31</v>
      </c>
      <c r="G28" s="1" t="s">
        <v>42</v>
      </c>
      <c r="H28" s="1" t="s">
        <v>50</v>
      </c>
      <c r="I28" s="1">
        <f>IFERROR(__xludf.DUMMYFUNCTION("IF(REGEXMATCH(H28, ""I have a hard time finding the information I need""), 1, 0)"),1.0)</f>
        <v>1</v>
      </c>
      <c r="J28" s="1">
        <f>IFERROR(__xludf.DUMMYFUNCTION("IF(REGEXMATCH($H28, ""Too many login/passwords""), 1, 0)"),1.0)</f>
        <v>1</v>
      </c>
      <c r="K28" s="1">
        <f>IFERROR(__xludf.DUMMYFUNCTION("IF(REGEXMATCH($H28, ""I takes too many steps to get to where i want to go""), 1, 0)"),1.0)</f>
        <v>1</v>
      </c>
      <c r="L28" s="1">
        <f>IFERROR(__xludf.DUMMYFUNCTION("IF(REGEXMATCH($H28, ""Too many login steps""), 1, 0)"),0.0)</f>
        <v>0</v>
      </c>
      <c r="M28" s="1">
        <f>IFERROR(__xludf.DUMMYFUNCTION("IF(REGEXMATCH($H28, ""I am not good with technology""), 1, 0)"),0.0)</f>
        <v>0</v>
      </c>
      <c r="N28" s="1" t="s">
        <v>33</v>
      </c>
      <c r="O28" s="1" t="s">
        <v>31</v>
      </c>
      <c r="P28" s="1" t="s">
        <v>121</v>
      </c>
      <c r="Q28" s="1" t="s">
        <v>73</v>
      </c>
      <c r="R28" s="1" t="s">
        <v>68</v>
      </c>
      <c r="S28" s="1" t="s">
        <v>119</v>
      </c>
      <c r="T28" s="1">
        <f>IFERROR(__xludf.DUMMYFUNCTION("IF(REGEXMATCH($S28, ""Appointment reminders/being able to schedule appointments""), 1, 0)"),1.0)</f>
        <v>1</v>
      </c>
      <c r="U28" s="1">
        <f>IFERROR(__xludf.DUMMYFUNCTION("IF(REGEXMATCH($S28, ""Checking on benefit status""), 1, 0)"),1.0)</f>
        <v>1</v>
      </c>
      <c r="V28" s="1">
        <f>IFERROR(__xludf.DUMMYFUNCTION("IF(REGEXMATCH($S28, ""Determining eligibility for benefits &amp; services""), 1, 0)"),0.0)</f>
        <v>0</v>
      </c>
      <c r="W28" s="1">
        <f>IFERROR(__xludf.DUMMYFUNCTION("IF(REGEXMATCH($S28, ""Document downloads""), 1, 0)"),1.0)</f>
        <v>1</v>
      </c>
      <c r="X28" s="1">
        <f>IFERROR(__xludf.DUMMYFUNCTION("IF(REGEXMATCH($S28, ""Communicating with health professionals""), 1, 0)"),1.0)</f>
        <v>1</v>
      </c>
      <c r="Y28" s="1"/>
    </row>
    <row r="29" ht="15.75" customHeight="1">
      <c r="A29" s="6">
        <v>43893.96540641204</v>
      </c>
      <c r="B29" s="1" t="s">
        <v>40</v>
      </c>
      <c r="C29" s="1" t="s">
        <v>72</v>
      </c>
      <c r="D29" s="1" t="s">
        <v>122</v>
      </c>
      <c r="E29" s="1" t="s">
        <v>31</v>
      </c>
      <c r="F29" s="1" t="s">
        <v>31</v>
      </c>
      <c r="G29" s="1" t="s">
        <v>32</v>
      </c>
      <c r="H29" s="1" t="s">
        <v>10</v>
      </c>
      <c r="I29" s="1">
        <f>IFERROR(__xludf.DUMMYFUNCTION("IF(REGEXMATCH(H29, ""I have a hard time finding the information I need""), 1, 0)"),1.0)</f>
        <v>1</v>
      </c>
      <c r="J29" s="1">
        <f>IFERROR(__xludf.DUMMYFUNCTION("IF(REGEXMATCH($H29, ""Too many login/passwords""), 1, 0)"),0.0)</f>
        <v>0</v>
      </c>
      <c r="K29" s="1">
        <f>IFERROR(__xludf.DUMMYFUNCTION("IF(REGEXMATCH($H29, ""I takes too many steps to get to where i want to go""), 1, 0)"),0.0)</f>
        <v>0</v>
      </c>
      <c r="L29" s="1">
        <f>IFERROR(__xludf.DUMMYFUNCTION("IF(REGEXMATCH($H29, ""Too many login steps""), 1, 0)"),0.0)</f>
        <v>0</v>
      </c>
      <c r="M29" s="1">
        <f>IFERROR(__xludf.DUMMYFUNCTION("IF(REGEXMATCH($H29, ""I am not good with technology""), 1, 0)"),0.0)</f>
        <v>0</v>
      </c>
      <c r="N29" s="1" t="s">
        <v>33</v>
      </c>
      <c r="O29" s="1" t="s">
        <v>31</v>
      </c>
      <c r="P29" s="1" t="s">
        <v>34</v>
      </c>
      <c r="Q29" s="1" t="s">
        <v>73</v>
      </c>
      <c r="R29" s="1" t="s">
        <v>123</v>
      </c>
      <c r="S29" s="1" t="s">
        <v>124</v>
      </c>
      <c r="T29" s="1">
        <f>IFERROR(__xludf.DUMMYFUNCTION("IF(REGEXMATCH($S29, ""Appointment reminders/being able to schedule appointments""), 1, 0)"),1.0)</f>
        <v>1</v>
      </c>
      <c r="U29" s="1">
        <f>IFERROR(__xludf.DUMMYFUNCTION("IF(REGEXMATCH($S29, ""Checking on benefit status""), 1, 0)"),0.0)</f>
        <v>0</v>
      </c>
      <c r="V29" s="1">
        <f>IFERROR(__xludf.DUMMYFUNCTION("IF(REGEXMATCH($S29, ""Determining eligibility for benefits &amp; services""), 1, 0)"),0.0)</f>
        <v>0</v>
      </c>
      <c r="W29" s="1">
        <f>IFERROR(__xludf.DUMMYFUNCTION("IF(REGEXMATCH($S29, ""Document downloads""), 1, 0)"),1.0)</f>
        <v>1</v>
      </c>
      <c r="X29" s="1">
        <f>IFERROR(__xludf.DUMMYFUNCTION("IF(REGEXMATCH($S29, ""Communicating with health professionals""), 1, 0)"),0.0)</f>
        <v>0</v>
      </c>
      <c r="Y29" s="1"/>
    </row>
    <row r="30" ht="15.75" customHeight="1">
      <c r="A30" s="6">
        <v>43897.565043553244</v>
      </c>
      <c r="B30" s="1" t="s">
        <v>28</v>
      </c>
      <c r="C30" s="1" t="s">
        <v>84</v>
      </c>
      <c r="D30" s="1" t="s">
        <v>49</v>
      </c>
      <c r="E30" s="1" t="s">
        <v>31</v>
      </c>
      <c r="F30" s="1" t="s">
        <v>31</v>
      </c>
      <c r="G30" s="1" t="s">
        <v>42</v>
      </c>
      <c r="H30" s="1" t="s">
        <v>10</v>
      </c>
      <c r="I30" s="1">
        <f>IFERROR(__xludf.DUMMYFUNCTION("IF(REGEXMATCH(H30, ""I have a hard time finding the information I need""), 1, 0)"),1.0)</f>
        <v>1</v>
      </c>
      <c r="J30" s="1">
        <f>IFERROR(__xludf.DUMMYFUNCTION("IF(REGEXMATCH($H30, ""Too many login/passwords""), 1, 0)"),0.0)</f>
        <v>0</v>
      </c>
      <c r="K30" s="1">
        <f>IFERROR(__xludf.DUMMYFUNCTION("IF(REGEXMATCH($H30, ""I takes too many steps to get to where i want to go""), 1, 0)"),0.0)</f>
        <v>0</v>
      </c>
      <c r="L30" s="1">
        <f>IFERROR(__xludf.DUMMYFUNCTION("IF(REGEXMATCH($H30, ""Too many login steps""), 1, 0)"),0.0)</f>
        <v>0</v>
      </c>
      <c r="M30" s="1">
        <f>IFERROR(__xludf.DUMMYFUNCTION("IF(REGEXMATCH($H30, ""I am not good with technology""), 1, 0)"),0.0)</f>
        <v>0</v>
      </c>
      <c r="N30" s="1" t="s">
        <v>33</v>
      </c>
      <c r="O30" s="1" t="s">
        <v>31</v>
      </c>
      <c r="P30" s="1" t="s">
        <v>125</v>
      </c>
      <c r="Q30" s="1" t="s">
        <v>73</v>
      </c>
      <c r="R30" s="1" t="s">
        <v>54</v>
      </c>
      <c r="S30" s="1" t="s">
        <v>88</v>
      </c>
      <c r="T30" s="1">
        <f>IFERROR(__xludf.DUMMYFUNCTION("IF(REGEXMATCH($S30, ""Appointment reminders/being able to schedule appointments""), 1, 0)"),0.0)</f>
        <v>0</v>
      </c>
      <c r="U30" s="1">
        <f>IFERROR(__xludf.DUMMYFUNCTION("IF(REGEXMATCH($S30, ""Checking on benefit status""), 1, 0)"),0.0)</f>
        <v>0</v>
      </c>
      <c r="V30" s="1">
        <f>IFERROR(__xludf.DUMMYFUNCTION("IF(REGEXMATCH($S30, ""Determining eligibility for benefits &amp; services""), 1, 0)"),0.0)</f>
        <v>0</v>
      </c>
      <c r="W30" s="1">
        <f>IFERROR(__xludf.DUMMYFUNCTION("IF(REGEXMATCH($S30, ""Document downloads""), 1, 0)"),0.0)</f>
        <v>0</v>
      </c>
      <c r="X30" s="1">
        <f>IFERROR(__xludf.DUMMYFUNCTION("IF(REGEXMATCH($S30, ""Communicating with health professionals""), 1, 0)"),0.0)</f>
        <v>0</v>
      </c>
      <c r="Y30" s="1"/>
      <c r="Z30" s="1" t="s">
        <v>126</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topLeftCell="D1" activePane="topRight" state="frozen"/>
      <selection activeCell="E2" sqref="E2" pane="topRight"/>
    </sheetView>
  </sheetViews>
  <sheetFormatPr customHeight="1" defaultColWidth="14.43" defaultRowHeight="15.0"/>
  <cols>
    <col customWidth="1" min="1" max="3" width="14.43"/>
    <col customWidth="1" min="4" max="4" width="15.71"/>
    <col customWidth="1" min="5" max="6" width="14.43"/>
  </cols>
  <sheetData>
    <row r="1" ht="15.75" customHeight="1">
      <c r="O1" s="8"/>
      <c r="P1" s="8"/>
      <c r="Q1" s="8"/>
      <c r="R1" s="8"/>
      <c r="S1" s="8"/>
      <c r="T1" s="8"/>
      <c r="U1" s="8"/>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57"/>
    <col customWidth="1" min="2" max="6" width="14.43"/>
  </cols>
  <sheetData>
    <row r="1" ht="15.75" customHeight="1">
      <c r="A1" s="1" t="s">
        <v>0</v>
      </c>
      <c r="B1" s="2"/>
    </row>
    <row r="2" ht="15.75" customHeight="1">
      <c r="A2" s="1" t="s">
        <v>1</v>
      </c>
      <c r="B2" s="2">
        <f>countif('Form Responses 1'!S:S, "*appointments*")</f>
        <v>25</v>
      </c>
    </row>
    <row r="3" ht="15.75" customHeight="1">
      <c r="A3" s="1" t="s">
        <v>18</v>
      </c>
      <c r="B3" s="2">
        <f>countif('Form Responses 1'!S:S, "*health*")</f>
        <v>20</v>
      </c>
    </row>
    <row r="4" ht="15.75" customHeight="1">
      <c r="A4" s="1" t="s">
        <v>24</v>
      </c>
      <c r="B4" s="1">
        <f>countif('Form Responses 1'!S:S, "*downloads*")</f>
        <v>24</v>
      </c>
    </row>
    <row r="5" ht="15.75" customHeight="1">
      <c r="A5" s="1" t="s">
        <v>22</v>
      </c>
      <c r="B5" s="1">
        <f>countif('Form Responses 1'!S:S, "*status*")</f>
        <v>23</v>
      </c>
    </row>
    <row r="6" ht="15.75" customHeight="1">
      <c r="A6" s="1" t="s">
        <v>39</v>
      </c>
      <c r="B6" s="1">
        <f>countif('Form Responses 1'!S:S, "*determining*")</f>
        <v>20</v>
      </c>
    </row>
    <row r="7" ht="15.75" customHeight="1">
      <c r="A7" s="1" t="s">
        <v>44</v>
      </c>
      <c r="B7" s="1">
        <f>countif('Form Responses 1'!S:S, "*would not*")</f>
        <v>3</v>
      </c>
    </row>
    <row r="8" ht="15.75" customHeight="1"/>
    <row r="9" ht="15.75" customHeight="1">
      <c r="A9" s="1" t="s">
        <v>48</v>
      </c>
    </row>
    <row r="10" ht="15.75" customHeight="1">
      <c r="A10" s="1" t="s">
        <v>10</v>
      </c>
      <c r="B10" s="2">
        <f>countif('Form Responses 1'!H:H, "*finding*")</f>
        <v>24</v>
      </c>
    </row>
    <row r="11" ht="15.75" customHeight="1">
      <c r="A11" s="1" t="s">
        <v>11</v>
      </c>
      <c r="B11" s="2">
        <f>countif('Form Responses 1'!H:H, "*login*")</f>
        <v>11</v>
      </c>
    </row>
    <row r="12" ht="15.75" customHeight="1">
      <c r="A12" s="3" t="s">
        <v>12</v>
      </c>
      <c r="B12" s="2">
        <f>countif('Form Responses 1'!H:H, "*steps*")</f>
        <v>18</v>
      </c>
    </row>
    <row r="13" ht="15.75" customHeight="1">
      <c r="A13" s="1" t="s">
        <v>14</v>
      </c>
      <c r="B13" s="2">
        <f>countif('Form Responses 1'!H:H, "*technology*")</f>
        <v>1</v>
      </c>
    </row>
    <row r="14" ht="15.75" customHeight="1"/>
    <row r="15" ht="15.75" customHeight="1">
      <c r="A15" s="1" t="s">
        <v>55</v>
      </c>
    </row>
    <row r="16" ht="15.75" customHeight="1">
      <c r="A16" s="1" t="s">
        <v>56</v>
      </c>
      <c r="B16" s="1">
        <f>countif('Form Responses 1'!D:D, "*health*")</f>
        <v>21</v>
      </c>
    </row>
    <row r="17" ht="15.75" customHeight="1">
      <c r="A17" s="1" t="s">
        <v>60</v>
      </c>
      <c r="B17" s="1">
        <f>countif('Form Responses 1'!D:D, "*education*")</f>
        <v>14</v>
      </c>
    </row>
    <row r="18" ht="15.75" customHeight="1">
      <c r="A18" s="1" t="s">
        <v>63</v>
      </c>
      <c r="B18" s="1">
        <f>countif('Form Responses 1'!D:D, "*disability*")</f>
        <v>18</v>
      </c>
    </row>
    <row r="19" ht="15.75" customHeight="1">
      <c r="A19" s="1" t="s">
        <v>64</v>
      </c>
      <c r="B19" s="1">
        <f>countif('Form Responses 1'!D:D, "*housing*")</f>
        <v>6</v>
      </c>
    </row>
    <row r="20" ht="15.75" customHeight="1">
      <c r="A20" s="1" t="s">
        <v>67</v>
      </c>
      <c r="B20" s="1">
        <f>countif('Form Responses 1'!D:D, "*insurance*")</f>
        <v>3</v>
      </c>
    </row>
    <row r="21" ht="15.75" customHeight="1">
      <c r="A21" s="1" t="s">
        <v>49</v>
      </c>
      <c r="B21" s="1">
        <f>countif('Form Responses 1'!D:D, "*services*")</f>
        <v>4</v>
      </c>
    </row>
    <row r="22" ht="15.75" customHeight="1"/>
    <row r="23" ht="15.75" customHeight="1">
      <c r="A23" s="1" t="s">
        <v>70</v>
      </c>
    </row>
    <row r="24" ht="15.75" customHeight="1">
      <c r="A24" s="1" t="s">
        <v>35</v>
      </c>
      <c r="B24" s="1">
        <f>countif('Form Responses 1'!Q:Q, "*phone*")</f>
        <v>8</v>
      </c>
    </row>
    <row r="25" ht="15.75" customHeight="1">
      <c r="A25" s="1" t="s">
        <v>71</v>
      </c>
      <c r="B25" s="1">
        <f>countif('Form Responses 1'!Q:Q, "*mail*")</f>
        <v>0</v>
      </c>
    </row>
    <row r="26" ht="15.75" customHeight="1">
      <c r="A26" s="1" t="s">
        <v>73</v>
      </c>
      <c r="B26" s="1">
        <f>countif('Form Responses 1'!Q:Q, "*on*ine")</f>
        <v>15</v>
      </c>
    </row>
    <row r="27" ht="15.75" customHeight="1">
      <c r="A27" s="1" t="s">
        <v>77</v>
      </c>
      <c r="B27" s="1">
        <f>countif('Form Responses 1'!Q:Q, "*person*")</f>
        <v>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