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ITSENSE\Vertikal\Spreadsheets\"/>
    </mc:Choice>
  </mc:AlternateContent>
  <xr:revisionPtr revIDLastSave="0" documentId="13_ncr:1_{8AF9B4F7-9B8D-4F38-B101-AEB10D8FF68A}" xr6:coauthVersionLast="47" xr6:coauthVersionMax="47" xr10:uidLastSave="{00000000-0000-0000-0000-000000000000}"/>
  <bookViews>
    <workbookView xWindow="30" yWindow="30" windowWidth="28770" windowHeight="15570" firstSheet="1" activeTab="5" xr2:uid="{373CE5A1-74B6-4B85-9129-E29666DB2A17}"/>
  </bookViews>
  <sheets>
    <sheet name="Computation" sheetId="6" r:id="rId1"/>
    <sheet name="Training Performance Index" sheetId="1" r:id="rId2"/>
    <sheet name="Athletic Performance Index" sheetId="2" r:id="rId3"/>
    <sheet name="Social Performance Index" sheetId="3" r:id="rId4"/>
    <sheet name="Educational Performance Index" sheetId="4" r:id="rId5"/>
    <sheet name="Vertical Performance Index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5" l="1"/>
  <c r="H40" i="5"/>
  <c r="O41" i="5"/>
  <c r="O39" i="5"/>
  <c r="O38" i="5"/>
  <c r="N38" i="5"/>
  <c r="L37" i="5"/>
  <c r="K37" i="5"/>
  <c r="O36" i="5"/>
  <c r="N36" i="5"/>
  <c r="O35" i="5"/>
  <c r="N35" i="5"/>
  <c r="O34" i="5"/>
  <c r="N34" i="5"/>
  <c r="O33" i="5"/>
  <c r="N33" i="5"/>
  <c r="H39" i="5"/>
  <c r="D27" i="5"/>
  <c r="G25" i="5"/>
  <c r="H25" i="5"/>
  <c r="H38" i="5"/>
  <c r="G38" i="5"/>
  <c r="E37" i="5"/>
  <c r="H37" i="5" s="1"/>
  <c r="D37" i="5"/>
  <c r="H36" i="5"/>
  <c r="G36" i="5"/>
  <c r="H35" i="5"/>
  <c r="G35" i="5"/>
  <c r="H34" i="5"/>
  <c r="G34" i="5"/>
  <c r="H33" i="5"/>
  <c r="G33" i="5"/>
  <c r="H28" i="5"/>
  <c r="G28" i="5"/>
  <c r="E27" i="5"/>
  <c r="H26" i="5"/>
  <c r="G26" i="5"/>
  <c r="H24" i="5"/>
  <c r="G24" i="5"/>
  <c r="H23" i="5"/>
  <c r="G23" i="5"/>
  <c r="H22" i="5"/>
  <c r="G22" i="5"/>
  <c r="H12" i="5"/>
  <c r="H13" i="5"/>
  <c r="H14" i="5"/>
  <c r="H16" i="5"/>
  <c r="H11" i="5"/>
  <c r="G12" i="5"/>
  <c r="G13" i="5"/>
  <c r="G14" i="5"/>
  <c r="G16" i="5"/>
  <c r="G11" i="5"/>
  <c r="E15" i="5"/>
  <c r="D15" i="5"/>
  <c r="M37" i="6"/>
  <c r="N37" i="6" s="1"/>
  <c r="P37" i="6" s="1"/>
  <c r="K37" i="6"/>
  <c r="L37" i="6" s="1"/>
  <c r="O37" i="6" s="1"/>
  <c r="M36" i="6"/>
  <c r="N36" i="6" s="1"/>
  <c r="P36" i="6" s="1"/>
  <c r="K36" i="6"/>
  <c r="L36" i="6" s="1"/>
  <c r="O36" i="6" s="1"/>
  <c r="M35" i="6"/>
  <c r="N35" i="6" s="1"/>
  <c r="P35" i="6" s="1"/>
  <c r="K35" i="6"/>
  <c r="L35" i="6" s="1"/>
  <c r="O35" i="6" s="1"/>
  <c r="M34" i="6"/>
  <c r="N34" i="6" s="1"/>
  <c r="P34" i="6" s="1"/>
  <c r="Q34" i="6" s="1"/>
  <c r="K34" i="6"/>
  <c r="L34" i="6" s="1"/>
  <c r="O34" i="6" s="1"/>
  <c r="M29" i="6"/>
  <c r="N29" i="6" s="1"/>
  <c r="P29" i="6" s="1"/>
  <c r="K29" i="6"/>
  <c r="L29" i="6" s="1"/>
  <c r="O29" i="6" s="1"/>
  <c r="M28" i="6"/>
  <c r="N28" i="6" s="1"/>
  <c r="P28" i="6" s="1"/>
  <c r="K28" i="6"/>
  <c r="L28" i="6" s="1"/>
  <c r="O28" i="6" s="1"/>
  <c r="M27" i="6"/>
  <c r="N27" i="6" s="1"/>
  <c r="P27" i="6" s="1"/>
  <c r="K27" i="6"/>
  <c r="L27" i="6" s="1"/>
  <c r="O27" i="6" s="1"/>
  <c r="M26" i="6"/>
  <c r="N26" i="6" s="1"/>
  <c r="P26" i="6" s="1"/>
  <c r="K26" i="6"/>
  <c r="L26" i="6" s="1"/>
  <c r="O26" i="6" s="1"/>
  <c r="M19" i="6"/>
  <c r="N19" i="6" s="1"/>
  <c r="P19" i="6" s="1"/>
  <c r="K19" i="6"/>
  <c r="L19" i="6" s="1"/>
  <c r="O19" i="6" s="1"/>
  <c r="M18" i="6"/>
  <c r="N18" i="6" s="1"/>
  <c r="P18" i="6" s="1"/>
  <c r="K18" i="6"/>
  <c r="L18" i="6" s="1"/>
  <c r="O18" i="6" s="1"/>
  <c r="M17" i="6"/>
  <c r="N17" i="6" s="1"/>
  <c r="P17" i="6" s="1"/>
  <c r="K17" i="6"/>
  <c r="L17" i="6" s="1"/>
  <c r="O17" i="6" s="1"/>
  <c r="M16" i="6"/>
  <c r="N16" i="6" s="1"/>
  <c r="P16" i="6" s="1"/>
  <c r="K16" i="6"/>
  <c r="L16" i="6" s="1"/>
  <c r="O16" i="6" s="1"/>
  <c r="M15" i="6"/>
  <c r="N15" i="6" s="1"/>
  <c r="P15" i="6" s="1"/>
  <c r="K15" i="6"/>
  <c r="L15" i="6" s="1"/>
  <c r="O15" i="6" s="1"/>
  <c r="M14" i="6"/>
  <c r="N14" i="6" s="1"/>
  <c r="P14" i="6" s="1"/>
  <c r="K14" i="6"/>
  <c r="L14" i="6" s="1"/>
  <c r="K8" i="6"/>
  <c r="L8" i="6" s="1"/>
  <c r="O8" i="6" s="1"/>
  <c r="M8" i="6"/>
  <c r="N8" i="6" s="1"/>
  <c r="P8" i="6" s="1"/>
  <c r="M7" i="6"/>
  <c r="N7" i="6" s="1"/>
  <c r="P7" i="6" s="1"/>
  <c r="K7" i="6"/>
  <c r="L7" i="6" s="1"/>
  <c r="O7" i="6" s="1"/>
  <c r="M6" i="6"/>
  <c r="N6" i="6" s="1"/>
  <c r="P6" i="6" s="1"/>
  <c r="K6" i="6"/>
  <c r="L6" i="6" s="1"/>
  <c r="O6" i="6" s="1"/>
  <c r="K10" i="6"/>
  <c r="L10" i="6" s="1"/>
  <c r="O10" i="6" s="1"/>
  <c r="M10" i="6"/>
  <c r="N10" i="6" s="1"/>
  <c r="P10" i="6" s="1"/>
  <c r="K9" i="6"/>
  <c r="L9" i="6" s="1"/>
  <c r="O9" i="6" s="1"/>
  <c r="M9" i="6"/>
  <c r="N9" i="6" s="1"/>
  <c r="P9" i="6" s="1"/>
  <c r="M5" i="6"/>
  <c r="N5" i="6" s="1"/>
  <c r="P5" i="6" s="1"/>
  <c r="K5" i="6"/>
  <c r="L5" i="6" s="1"/>
  <c r="O5" i="6" s="1"/>
  <c r="O37" i="5" l="1"/>
  <c r="O40" i="5"/>
  <c r="N37" i="5"/>
  <c r="G37" i="5"/>
  <c r="G15" i="5"/>
  <c r="H27" i="5"/>
  <c r="H15" i="5"/>
  <c r="G27" i="5"/>
  <c r="Q36" i="6"/>
  <c r="Q35" i="6"/>
  <c r="Q37" i="6"/>
  <c r="Q29" i="6"/>
  <c r="Q28" i="6"/>
  <c r="Q27" i="6"/>
  <c r="Q26" i="6"/>
  <c r="Q5" i="6"/>
  <c r="Q18" i="6"/>
  <c r="Q16" i="6"/>
  <c r="Q15" i="6"/>
  <c r="O14" i="6"/>
  <c r="Q14" i="6" s="1"/>
  <c r="Q17" i="6"/>
  <c r="Q19" i="6"/>
  <c r="Q6" i="6"/>
  <c r="Q8" i="6"/>
  <c r="Q7" i="6"/>
  <c r="Q10" i="6"/>
  <c r="Q9" i="6"/>
  <c r="Q38" i="6" l="1"/>
  <c r="Q30" i="6"/>
  <c r="Q22" i="6"/>
</calcChain>
</file>

<file path=xl/sharedStrings.xml><?xml version="1.0" encoding="utf-8"?>
<sst xmlns="http://schemas.openxmlformats.org/spreadsheetml/2006/main" count="297" uniqueCount="180">
  <si>
    <t>NOMBRE</t>
  </si>
  <si>
    <t>Esteban Sosa</t>
  </si>
  <si>
    <t>DEPORTE</t>
  </si>
  <si>
    <t>Futbol</t>
  </si>
  <si>
    <t>EDAD</t>
  </si>
  <si>
    <t>16 años</t>
  </si>
  <si>
    <t>FORCEDECKS</t>
  </si>
  <si>
    <t>EVALUACION INICIAL</t>
  </si>
  <si>
    <t>Diferencial</t>
  </si>
  <si>
    <t>EVALUACION CONTROL</t>
  </si>
  <si>
    <t>IDEAL</t>
  </si>
  <si>
    <t>PORCENTAJE DE MEJORA</t>
  </si>
  <si>
    <t>CMJ</t>
  </si>
  <si>
    <t>VUELO (cm)</t>
  </si>
  <si>
    <t>- 7,00</t>
  </si>
  <si>
    <t>- 5,00</t>
  </si>
  <si>
    <t>2,00%</t>
  </si>
  <si>
    <t>0,0002</t>
  </si>
  <si>
    <t>TIEMPO DE VUELO (seg)</t>
  </si>
  <si>
    <t>0,49</t>
  </si>
  <si>
    <t>- 0,21</t>
  </si>
  <si>
    <t>0,61</t>
  </si>
  <si>
    <t>- 0,09</t>
  </si>
  <si>
    <t>0,7</t>
  </si>
  <si>
    <t>0,12%</t>
  </si>
  <si>
    <t>0,000012</t>
  </si>
  <si>
    <t>ASIMETRIA DE DESPEGUE (%)</t>
  </si>
  <si>
    <t>1,2</t>
  </si>
  <si>
    <t>- 8,80</t>
  </si>
  <si>
    <t>1,6</t>
  </si>
  <si>
    <t>- 8,40</t>
  </si>
  <si>
    <t>0,40%</t>
  </si>
  <si>
    <t>0,00004</t>
  </si>
  <si>
    <t>CAIDA (%)</t>
  </si>
  <si>
    <t>15,2</t>
  </si>
  <si>
    <t>1,70</t>
  </si>
  <si>
    <t>20,2</t>
  </si>
  <si>
    <t>6,70</t>
  </si>
  <si>
    <t>13,5</t>
  </si>
  <si>
    <t>5,00%</t>
  </si>
  <si>
    <t>0,0005</t>
  </si>
  <si>
    <t>Porcentaje de mejora de evaluación inicial</t>
  </si>
  <si>
    <t>HUMANTRAK</t>
  </si>
  <si>
    <t>EVALAUCION INICIAL</t>
  </si>
  <si>
    <t>DIFERENCIAL</t>
  </si>
  <si>
    <t>EVALUACIÓN CONTROL</t>
  </si>
  <si>
    <t>RANGO DE MOVIMIENTO NATURALES</t>
  </si>
  <si>
    <t>Porcentaje de Mejora</t>
  </si>
  <si>
    <t>SQUAT (grados °)</t>
  </si>
  <si>
    <t>7,00</t>
  </si>
  <si>
    <t>5,00</t>
  </si>
  <si>
    <t>OVERHEAD SQUAT (grados °)</t>
  </si>
  <si>
    <t>40,6</t>
  </si>
  <si>
    <t>0,60</t>
  </si>
  <si>
    <t>40,5</t>
  </si>
  <si>
    <t>0,50</t>
  </si>
  <si>
    <t>0,10%</t>
  </si>
  <si>
    <t>0,00001</t>
  </si>
  <si>
    <t>SINGLE LEG SQUAT (grados °)</t>
  </si>
  <si>
    <t>4,1</t>
  </si>
  <si>
    <t>4,7</t>
  </si>
  <si>
    <t>1,20</t>
  </si>
  <si>
    <t>3,5</t>
  </si>
  <si>
    <t>-0,60%</t>
  </si>
  <si>
    <t>-0,00006</t>
  </si>
  <si>
    <t>POSICION ANATOMICA (grados °)</t>
  </si>
  <si>
    <t>1,7</t>
  </si>
  <si>
    <t>0,3</t>
  </si>
  <si>
    <t>Predominancia pierna habil</t>
  </si>
  <si>
    <t>FUERZA</t>
  </si>
  <si>
    <t>1 RM</t>
  </si>
  <si>
    <t>BACK SQUAT (kg)</t>
  </si>
  <si>
    <t>- 30,00</t>
  </si>
  <si>
    <t>- 15,00</t>
  </si>
  <si>
    <t>0,003</t>
  </si>
  <si>
    <t>DEADLIFT (kg)</t>
  </si>
  <si>
    <t>15,00</t>
  </si>
  <si>
    <t>0,003636363636</t>
  </si>
  <si>
    <t>BENCH PRESS (kg)</t>
  </si>
  <si>
    <t>41,50</t>
  </si>
  <si>
    <t>52,5</t>
  </si>
  <si>
    <t>49,00</t>
  </si>
  <si>
    <t>0,001666666667</t>
  </si>
  <si>
    <t>RESISTENCIA</t>
  </si>
  <si>
    <t>COURSE NAVETTE (Nivel)</t>
  </si>
  <si>
    <t>- 2,50</t>
  </si>
  <si>
    <t>8,5</t>
  </si>
  <si>
    <t>- 1,00</t>
  </si>
  <si>
    <t>9,5</t>
  </si>
  <si>
    <t>0,002142857143</t>
  </si>
  <si>
    <t>VELOCIDAD</t>
  </si>
  <si>
    <t>T TEST (segs)</t>
  </si>
  <si>
    <t>11,06</t>
  </si>
  <si>
    <t>1,56</t>
  </si>
  <si>
    <t>10,5</t>
  </si>
  <si>
    <t>1,00</t>
  </si>
  <si>
    <t>-0,0005063291139</t>
  </si>
  <si>
    <t>10X5 (segs)</t>
  </si>
  <si>
    <t>15,45</t>
  </si>
  <si>
    <t>2,95</t>
  </si>
  <si>
    <t>15,31</t>
  </si>
  <si>
    <t>2,81</t>
  </si>
  <si>
    <t>12,5</t>
  </si>
  <si>
    <t>-0,00009061488673</t>
  </si>
  <si>
    <t>#¡REF!</t>
  </si>
  <si>
    <t>ACCIONES TACTICAS - ACCIONES TECNICAS ESPECIFICAS.</t>
  </si>
  <si>
    <t>Acción</t>
  </si>
  <si>
    <t>DOMINIO ACTUAL</t>
  </si>
  <si>
    <t>DOMINIO IDEAL</t>
  </si>
  <si>
    <t>Marca 1 v 1</t>
  </si>
  <si>
    <t>Anticipación</t>
  </si>
  <si>
    <t>Disputa de balón aereo</t>
  </si>
  <si>
    <t>Sprint, transiciones defensivas - ofensivas</t>
  </si>
  <si>
    <t>Pase, tiro a portería</t>
  </si>
  <si>
    <t>Sprint, transiciones ofensiva-defensiva</t>
  </si>
  <si>
    <t>TPI</t>
  </si>
  <si>
    <t>Data Sources</t>
  </si>
  <si>
    <t>Description</t>
  </si>
  <si>
    <t>HumanTrak</t>
  </si>
  <si>
    <t>Biomechanical assessment report</t>
  </si>
  <si>
    <t>Force Deck</t>
  </si>
  <si>
    <t>Jump assessment report</t>
  </si>
  <si>
    <t>Inbody</t>
  </si>
  <si>
    <t>Metabolic measures</t>
  </si>
  <si>
    <t>Strength measures</t>
  </si>
  <si>
    <t>Resistance measures</t>
  </si>
  <si>
    <t>Speed measures</t>
  </si>
  <si>
    <t>Sport-specific assessment report</t>
  </si>
  <si>
    <t>-</t>
  </si>
  <si>
    <t>Training Performance Index</t>
  </si>
  <si>
    <t>Actual</t>
  </si>
  <si>
    <t>Ideal</t>
  </si>
  <si>
    <t>Mejora</t>
  </si>
  <si>
    <t>Mejora (%)</t>
  </si>
  <si>
    <t>Distancia a ideal</t>
  </si>
  <si>
    <t>Distancia a ideal (%)</t>
  </si>
  <si>
    <t>Sujeto 1</t>
  </si>
  <si>
    <t>Sujeto 2</t>
  </si>
  <si>
    <t>Sujeto 3</t>
  </si>
  <si>
    <t>Sujeto 4</t>
  </si>
  <si>
    <t>Sujeto</t>
  </si>
  <si>
    <t>Score - mejora</t>
  </si>
  <si>
    <t>Score - Ideal</t>
  </si>
  <si>
    <t>Sujeto 5</t>
  </si>
  <si>
    <t>Sujeto 6</t>
  </si>
  <si>
    <t>Inicial (test anterior)</t>
  </si>
  <si>
    <t>Altura del salto [cm]</t>
  </si>
  <si>
    <t>Tiempo de vuelo [s]</t>
  </si>
  <si>
    <t>Score - Altura de salto</t>
  </si>
  <si>
    <t>Asimetría de despliegue [%]</t>
  </si>
  <si>
    <t>T Performance index - Score</t>
  </si>
  <si>
    <t>Score - Asímetría de despliegue</t>
  </si>
  <si>
    <t>Deporte, genero, edad, variable de medición</t>
  </si>
  <si>
    <t>Variable</t>
  </si>
  <si>
    <t>Altura de salto [cm]</t>
  </si>
  <si>
    <t>Caída [%]</t>
  </si>
  <si>
    <t>Score</t>
  </si>
  <si>
    <t>Valor ideal</t>
  </si>
  <si>
    <t>TikTok</t>
  </si>
  <si>
    <t>Seguidores</t>
  </si>
  <si>
    <t>Publicaciones</t>
  </si>
  <si>
    <t>Likes/Reacciones</t>
  </si>
  <si>
    <t>Comentarios</t>
  </si>
  <si>
    <t>Engagement</t>
  </si>
  <si>
    <t>Sentimiento</t>
  </si>
  <si>
    <t>Anterior</t>
  </si>
  <si>
    <t>Cambio</t>
  </si>
  <si>
    <t>Cambio relativo</t>
  </si>
  <si>
    <t>SPI TikTok</t>
  </si>
  <si>
    <t>Percentil</t>
  </si>
  <si>
    <t>Twitter</t>
  </si>
  <si>
    <t>SPI Twitter</t>
  </si>
  <si>
    <t xml:space="preserve">Instagram </t>
  </si>
  <si>
    <t>Tweets</t>
  </si>
  <si>
    <t>Favoritos</t>
  </si>
  <si>
    <t>Retweets</t>
  </si>
  <si>
    <t>Likes</t>
  </si>
  <si>
    <t>SPI Instagram</t>
  </si>
  <si>
    <t>Score base</t>
  </si>
  <si>
    <t>Score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</si>
</sst>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orbel"/>
      <family val="2"/>
    </font>
    <font>
      <b/>
      <sz val="12"/>
      <color rgb="FFFFFFFF"/>
      <name val="Corbel"/>
      <family val="2"/>
    </font>
    <font>
      <b/>
      <sz val="10"/>
      <color rgb="FFFFFFFF"/>
      <name val="Corbe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3F3F3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4" fillId="2" borderId="1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7" fillId="3" borderId="11" xfId="0" applyFont="1" applyFill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7" fillId="4" borderId="11" xfId="0" applyFont="1" applyFill="1" applyBorder="1" applyAlignment="1">
      <alignment horizontal="right" wrapText="1"/>
    </xf>
    <xf numFmtId="0" fontId="7" fillId="5" borderId="11" xfId="0" applyFont="1" applyFill="1" applyBorder="1" applyAlignment="1">
      <alignment horizontal="right" wrapText="1"/>
    </xf>
    <xf numFmtId="0" fontId="7" fillId="4" borderId="14" xfId="0" applyFont="1" applyFill="1" applyBorder="1" applyAlignment="1">
      <alignment horizontal="right" wrapText="1"/>
    </xf>
    <xf numFmtId="0" fontId="0" fillId="0" borderId="14" xfId="0" applyBorder="1" applyAlignment="1">
      <alignment wrapText="1"/>
    </xf>
    <xf numFmtId="9" fontId="0" fillId="0" borderId="11" xfId="0" applyNumberFormat="1" applyBorder="1" applyAlignment="1">
      <alignment horizontal="right" wrapText="1"/>
    </xf>
    <xf numFmtId="0" fontId="0" fillId="2" borderId="15" xfId="0" applyFill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vertical="center"/>
    </xf>
    <xf numFmtId="0" fontId="0" fillId="4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vertical="center"/>
    </xf>
    <xf numFmtId="0" fontId="0" fillId="4" borderId="1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 wrapText="1"/>
    </xf>
    <xf numFmtId="0" fontId="0" fillId="8" borderId="46" xfId="0" applyFill="1" applyBorder="1"/>
    <xf numFmtId="0" fontId="0" fillId="8" borderId="47" xfId="0" applyFill="1" applyBorder="1"/>
    <xf numFmtId="0" fontId="0" fillId="8" borderId="48" xfId="0" applyFill="1" applyBorder="1"/>
    <xf numFmtId="0" fontId="0" fillId="8" borderId="49" xfId="0" applyFill="1" applyBorder="1"/>
    <xf numFmtId="0" fontId="0" fillId="8" borderId="50" xfId="0" applyFill="1" applyBorder="1"/>
    <xf numFmtId="0" fontId="0" fillId="8" borderId="51" xfId="0" applyFill="1" applyBorder="1"/>
    <xf numFmtId="0" fontId="3" fillId="7" borderId="43" xfId="0" applyFont="1" applyFill="1" applyBorder="1"/>
    <xf numFmtId="0" fontId="3" fillId="7" borderId="36" xfId="0" applyFont="1" applyFill="1" applyBorder="1"/>
    <xf numFmtId="9" fontId="0" fillId="0" borderId="0" xfId="1" applyFont="1"/>
    <xf numFmtId="0" fontId="3" fillId="0" borderId="34" xfId="0" applyFont="1" applyBorder="1"/>
    <xf numFmtId="0" fontId="3" fillId="9" borderId="41" xfId="0" applyFont="1" applyFill="1" applyBorder="1"/>
    <xf numFmtId="0" fontId="3" fillId="9" borderId="34" xfId="0" applyFont="1" applyFill="1" applyBorder="1"/>
    <xf numFmtId="0" fontId="3" fillId="9" borderId="54" xfId="0" applyFont="1" applyFill="1" applyBorder="1"/>
    <xf numFmtId="0" fontId="3" fillId="9" borderId="42" xfId="0" applyFont="1" applyFill="1" applyBorder="1"/>
    <xf numFmtId="0" fontId="0" fillId="10" borderId="37" xfId="0" applyFill="1" applyBorder="1"/>
    <xf numFmtId="0" fontId="0" fillId="10" borderId="44" xfId="0" applyFill="1" applyBorder="1"/>
    <xf numFmtId="0" fontId="0" fillId="10" borderId="0" xfId="0" applyFill="1"/>
    <xf numFmtId="9" fontId="0" fillId="10" borderId="38" xfId="0" applyNumberFormat="1" applyFill="1" applyBorder="1"/>
    <xf numFmtId="9" fontId="0" fillId="10" borderId="43" xfId="1" applyFont="1" applyFill="1" applyBorder="1"/>
    <xf numFmtId="9" fontId="0" fillId="10" borderId="44" xfId="1" applyFont="1" applyFill="1" applyBorder="1"/>
    <xf numFmtId="0" fontId="0" fillId="11" borderId="37" xfId="0" applyFill="1" applyBorder="1"/>
    <xf numFmtId="0" fontId="0" fillId="11" borderId="44" xfId="0" applyFill="1" applyBorder="1"/>
    <xf numFmtId="0" fontId="0" fillId="11" borderId="0" xfId="0" applyFill="1"/>
    <xf numFmtId="0" fontId="0" fillId="11" borderId="39" xfId="0" applyFill="1" applyBorder="1"/>
    <xf numFmtId="0" fontId="0" fillId="11" borderId="45" xfId="0" applyFill="1" applyBorder="1"/>
    <xf numFmtId="0" fontId="0" fillId="11" borderId="53" xfId="0" applyFill="1" applyBorder="1"/>
    <xf numFmtId="9" fontId="0" fillId="11" borderId="38" xfId="0" applyNumberFormat="1" applyFill="1" applyBorder="1"/>
    <xf numFmtId="9" fontId="0" fillId="11" borderId="44" xfId="1" applyFont="1" applyFill="1" applyBorder="1"/>
    <xf numFmtId="9" fontId="0" fillId="11" borderId="40" xfId="0" applyNumberFormat="1" applyFill="1" applyBorder="1"/>
    <xf numFmtId="9" fontId="0" fillId="11" borderId="45" xfId="1" applyFont="1" applyFill="1" applyBorder="1"/>
    <xf numFmtId="0" fontId="0" fillId="10" borderId="35" xfId="0" applyFill="1" applyBorder="1"/>
    <xf numFmtId="0" fontId="0" fillId="10" borderId="43" xfId="0" applyFill="1" applyBorder="1"/>
    <xf numFmtId="0" fontId="0" fillId="10" borderId="52" xfId="0" applyFill="1" applyBorder="1"/>
    <xf numFmtId="9" fontId="0" fillId="10" borderId="36" xfId="0" applyNumberFormat="1" applyFill="1" applyBorder="1"/>
    <xf numFmtId="0" fontId="0" fillId="10" borderId="37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9" fontId="3" fillId="0" borderId="42" xfId="1" applyFont="1" applyBorder="1"/>
    <xf numFmtId="0" fontId="2" fillId="6" borderId="41" xfId="0" applyFont="1" applyFill="1" applyBorder="1" applyAlignment="1">
      <alignment horizontal="center"/>
    </xf>
    <xf numFmtId="0" fontId="2" fillId="6" borderId="54" xfId="0" applyFont="1" applyFill="1" applyBorder="1" applyAlignment="1">
      <alignment horizontal="center"/>
    </xf>
    <xf numFmtId="0" fontId="2" fillId="6" borderId="42" xfId="0" applyFont="1" applyFill="1" applyBorder="1" applyAlignment="1">
      <alignment horizontal="center"/>
    </xf>
    <xf numFmtId="9" fontId="0" fillId="0" borderId="24" xfId="0" applyNumberFormat="1" applyBorder="1" applyAlignment="1">
      <alignment horizontal="center" wrapText="1"/>
    </xf>
    <xf numFmtId="9" fontId="0" fillId="0" borderId="25" xfId="0" applyNumberFormat="1" applyBorder="1" applyAlignment="1">
      <alignment horizont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33" xfId="0" applyFont="1" applyFill="1" applyBorder="1" applyAlignment="1">
      <alignment horizontal="center" wrapText="1"/>
    </xf>
    <xf numFmtId="0" fontId="8" fillId="2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wrapText="1"/>
    </xf>
    <xf numFmtId="0" fontId="0" fillId="4" borderId="28" xfId="0" applyFill="1" applyBorder="1" applyAlignment="1">
      <alignment vertical="center" wrapText="1"/>
    </xf>
    <xf numFmtId="0" fontId="0" fillId="4" borderId="29" xfId="0" applyFill="1" applyBorder="1" applyAlignment="1">
      <alignment vertic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4" borderId="23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5" fillId="2" borderId="24" xfId="0" applyFont="1" applyFill="1" applyBorder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5" fillId="2" borderId="26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2" fontId="0" fillId="0" borderId="0" xfId="1" applyNumberFormat="1" applyFon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F9D9-DD25-475C-88A7-02587C946068}">
  <dimension ref="C2:Q38"/>
  <sheetViews>
    <sheetView topLeftCell="B1" workbookViewId="0">
      <selection activeCell="G26" sqref="G26:G29"/>
    </sheetView>
  </sheetViews>
  <sheetFormatPr defaultRowHeight="15" x14ac:dyDescent="0.25"/>
  <cols>
    <col min="3" max="3" width="16.7109375" bestFit="1" customWidth="1"/>
    <col min="4" max="4" width="31.28515625" bestFit="1" customWidth="1"/>
    <col min="6" max="6" width="11.140625" bestFit="1" customWidth="1"/>
    <col min="7" max="7" width="26.42578125" bestFit="1" customWidth="1"/>
    <col min="8" max="8" width="19.42578125" bestFit="1" customWidth="1"/>
    <col min="12" max="12" width="11.7109375" customWidth="1"/>
    <col min="13" max="13" width="16.28515625" customWidth="1"/>
    <col min="14" max="14" width="19" bestFit="1" customWidth="1"/>
    <col min="15" max="15" width="13.85546875" bestFit="1" customWidth="1"/>
    <col min="16" max="16" width="11.85546875" bestFit="1" customWidth="1"/>
    <col min="17" max="17" width="29.7109375" bestFit="1" customWidth="1"/>
  </cols>
  <sheetData>
    <row r="2" spans="3:17" ht="15.75" thickBot="1" x14ac:dyDescent="0.3"/>
    <row r="3" spans="3:17" ht="15.75" customHeight="1" thickBot="1" x14ac:dyDescent="0.3">
      <c r="C3" s="66" t="s">
        <v>129</v>
      </c>
      <c r="D3" s="68"/>
      <c r="G3" s="66" t="s">
        <v>146</v>
      </c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3:17" ht="15.75" customHeight="1" thickBot="1" x14ac:dyDescent="0.3">
      <c r="C4" s="34" t="s">
        <v>116</v>
      </c>
      <c r="D4" s="35" t="s">
        <v>117</v>
      </c>
      <c r="G4" s="38" t="s">
        <v>140</v>
      </c>
      <c r="H4" s="39" t="s">
        <v>145</v>
      </c>
      <c r="I4" s="40" t="s">
        <v>130</v>
      </c>
      <c r="J4" s="39" t="s">
        <v>131</v>
      </c>
      <c r="K4" s="40" t="s">
        <v>132</v>
      </c>
      <c r="L4" s="39" t="s">
        <v>133</v>
      </c>
      <c r="M4" s="40" t="s">
        <v>134</v>
      </c>
      <c r="N4" s="39" t="s">
        <v>135</v>
      </c>
      <c r="O4" s="41" t="s">
        <v>141</v>
      </c>
      <c r="P4" s="41" t="s">
        <v>142</v>
      </c>
      <c r="Q4" s="41" t="s">
        <v>148</v>
      </c>
    </row>
    <row r="5" spans="3:17" ht="15.75" customHeight="1" x14ac:dyDescent="0.25">
      <c r="C5" s="31" t="s">
        <v>120</v>
      </c>
      <c r="D5" s="28" t="s">
        <v>121</v>
      </c>
      <c r="G5" s="62" t="s">
        <v>136</v>
      </c>
      <c r="H5" s="43">
        <v>28</v>
      </c>
      <c r="I5" s="44">
        <v>30</v>
      </c>
      <c r="J5" s="43">
        <v>35</v>
      </c>
      <c r="K5" s="44">
        <f>I5-H5</f>
        <v>2</v>
      </c>
      <c r="L5" s="47">
        <f>K5/H5</f>
        <v>7.1428571428571425E-2</v>
      </c>
      <c r="M5" s="44">
        <f>J5-I5</f>
        <v>5</v>
      </c>
      <c r="N5" s="47">
        <f>M5/J5</f>
        <v>0.14285714285714285</v>
      </c>
      <c r="O5" s="45">
        <f t="shared" ref="O5:O10" si="0">L5</f>
        <v>7.1428571428571425E-2</v>
      </c>
      <c r="P5" s="45">
        <f>1-N5</f>
        <v>0.85714285714285721</v>
      </c>
      <c r="Q5" s="46">
        <f>P5*0.8+0.2*O5</f>
        <v>0.70000000000000007</v>
      </c>
    </row>
    <row r="6" spans="3:17" x14ac:dyDescent="0.25">
      <c r="C6" s="32" t="s">
        <v>118</v>
      </c>
      <c r="D6" s="29" t="s">
        <v>119</v>
      </c>
      <c r="G6" s="63" t="s">
        <v>137</v>
      </c>
      <c r="H6" s="49">
        <v>28</v>
      </c>
      <c r="I6" s="50">
        <v>34</v>
      </c>
      <c r="J6" s="49">
        <v>35</v>
      </c>
      <c r="K6" s="50">
        <f t="shared" ref="K6:K7" si="1">I6-H6</f>
        <v>6</v>
      </c>
      <c r="L6" s="55">
        <f t="shared" ref="L6:L7" si="2">K6/H6</f>
        <v>0.21428571428571427</v>
      </c>
      <c r="M6" s="50">
        <f t="shared" ref="M6:M7" si="3">J6-I6</f>
        <v>1</v>
      </c>
      <c r="N6" s="55">
        <f t="shared" ref="N6:N7" si="4">M6/J6</f>
        <v>2.8571428571428571E-2</v>
      </c>
      <c r="O6" s="54">
        <f t="shared" si="0"/>
        <v>0.21428571428571427</v>
      </c>
      <c r="P6" s="54">
        <f t="shared" ref="P6:P7" si="5">1-N6</f>
        <v>0.97142857142857142</v>
      </c>
      <c r="Q6" s="55">
        <f t="shared" ref="Q6:Q7" si="6">P6*0.8+0.2*O6</f>
        <v>0.82</v>
      </c>
    </row>
    <row r="7" spans="3:17" x14ac:dyDescent="0.25">
      <c r="C7" s="32" t="s">
        <v>122</v>
      </c>
      <c r="D7" s="29" t="s">
        <v>123</v>
      </c>
      <c r="G7" s="62" t="s">
        <v>138</v>
      </c>
      <c r="H7" s="43">
        <v>20</v>
      </c>
      <c r="I7" s="44">
        <v>30</v>
      </c>
      <c r="J7" s="43">
        <v>35</v>
      </c>
      <c r="K7" s="44">
        <f t="shared" si="1"/>
        <v>10</v>
      </c>
      <c r="L7" s="47">
        <f t="shared" si="2"/>
        <v>0.5</v>
      </c>
      <c r="M7" s="44">
        <f t="shared" si="3"/>
        <v>5</v>
      </c>
      <c r="N7" s="47">
        <f t="shared" si="4"/>
        <v>0.14285714285714285</v>
      </c>
      <c r="O7" s="45">
        <f t="shared" si="0"/>
        <v>0.5</v>
      </c>
      <c r="P7" s="45">
        <f t="shared" si="5"/>
        <v>0.85714285714285721</v>
      </c>
      <c r="Q7" s="47">
        <f t="shared" si="6"/>
        <v>0.78571428571428581</v>
      </c>
    </row>
    <row r="8" spans="3:17" x14ac:dyDescent="0.25">
      <c r="C8" s="32" t="s">
        <v>128</v>
      </c>
      <c r="D8" s="29" t="s">
        <v>124</v>
      </c>
      <c r="G8" s="63" t="s">
        <v>139</v>
      </c>
      <c r="H8" s="49">
        <v>34</v>
      </c>
      <c r="I8" s="50">
        <v>35</v>
      </c>
      <c r="J8" s="49">
        <v>35</v>
      </c>
      <c r="K8" s="50">
        <f t="shared" ref="K8:K10" si="7">I8-H8</f>
        <v>1</v>
      </c>
      <c r="L8" s="55">
        <f t="shared" ref="L8:L10" si="8">K8/H8</f>
        <v>2.9411764705882353E-2</v>
      </c>
      <c r="M8" s="50">
        <f t="shared" ref="M8:M10" si="9">J8-I8</f>
        <v>0</v>
      </c>
      <c r="N8" s="55">
        <f t="shared" ref="N8:N10" si="10">M8/J8</f>
        <v>0</v>
      </c>
      <c r="O8" s="54">
        <f t="shared" si="0"/>
        <v>2.9411764705882353E-2</v>
      </c>
      <c r="P8" s="54">
        <f t="shared" ref="P8:P10" si="11">1-N8</f>
        <v>1</v>
      </c>
      <c r="Q8" s="55">
        <f t="shared" ref="Q8:Q10" si="12">P8*0.8+0.2*O8</f>
        <v>0.80588235294117649</v>
      </c>
    </row>
    <row r="9" spans="3:17" x14ac:dyDescent="0.25">
      <c r="C9" s="32" t="s">
        <v>128</v>
      </c>
      <c r="D9" s="29" t="s">
        <v>125</v>
      </c>
      <c r="G9" s="62" t="s">
        <v>143</v>
      </c>
      <c r="H9" s="43">
        <v>29</v>
      </c>
      <c r="I9" s="44">
        <v>10</v>
      </c>
      <c r="J9" s="43">
        <v>35</v>
      </c>
      <c r="K9" s="44">
        <f t="shared" si="7"/>
        <v>-19</v>
      </c>
      <c r="L9" s="47">
        <f t="shared" si="8"/>
        <v>-0.65517241379310343</v>
      </c>
      <c r="M9" s="44">
        <f t="shared" si="9"/>
        <v>25</v>
      </c>
      <c r="N9" s="47">
        <f t="shared" si="10"/>
        <v>0.7142857142857143</v>
      </c>
      <c r="O9" s="45">
        <f t="shared" si="0"/>
        <v>-0.65517241379310343</v>
      </c>
      <c r="P9" s="45">
        <f t="shared" si="11"/>
        <v>0.2857142857142857</v>
      </c>
      <c r="Q9" s="47">
        <f t="shared" si="12"/>
        <v>9.7536945812807863E-2</v>
      </c>
    </row>
    <row r="10" spans="3:17" ht="15.75" customHeight="1" thickBot="1" x14ac:dyDescent="0.3">
      <c r="C10" s="32" t="s">
        <v>128</v>
      </c>
      <c r="D10" s="29" t="s">
        <v>126</v>
      </c>
      <c r="G10" s="64" t="s">
        <v>144</v>
      </c>
      <c r="H10" s="52">
        <v>25</v>
      </c>
      <c r="I10" s="53">
        <v>35</v>
      </c>
      <c r="J10" s="52">
        <v>35</v>
      </c>
      <c r="K10" s="53">
        <f t="shared" si="7"/>
        <v>10</v>
      </c>
      <c r="L10" s="57">
        <f t="shared" si="8"/>
        <v>0.4</v>
      </c>
      <c r="M10" s="53">
        <f t="shared" si="9"/>
        <v>0</v>
      </c>
      <c r="N10" s="57">
        <f t="shared" si="10"/>
        <v>0</v>
      </c>
      <c r="O10" s="56">
        <f t="shared" si="0"/>
        <v>0.4</v>
      </c>
      <c r="P10" s="56">
        <f t="shared" si="11"/>
        <v>1</v>
      </c>
      <c r="Q10" s="57">
        <f t="shared" si="12"/>
        <v>0.88000000000000012</v>
      </c>
    </row>
    <row r="11" spans="3:17" ht="15.75" thickBot="1" x14ac:dyDescent="0.3">
      <c r="C11" s="33" t="s">
        <v>128</v>
      </c>
      <c r="D11" s="30" t="s">
        <v>127</v>
      </c>
    </row>
    <row r="12" spans="3:17" ht="15.75" thickBot="1" x14ac:dyDescent="0.3">
      <c r="G12" s="66" t="s">
        <v>149</v>
      </c>
      <c r="H12" s="67"/>
      <c r="I12" s="67"/>
      <c r="J12" s="67"/>
      <c r="K12" s="67"/>
      <c r="L12" s="67"/>
      <c r="M12" s="67"/>
      <c r="N12" s="67"/>
      <c r="O12" s="67"/>
      <c r="P12" s="67"/>
      <c r="Q12" s="68"/>
    </row>
    <row r="13" spans="3:17" ht="15.75" thickBot="1" x14ac:dyDescent="0.3">
      <c r="G13" s="38" t="s">
        <v>140</v>
      </c>
      <c r="H13" s="39" t="s">
        <v>145</v>
      </c>
      <c r="I13" s="40" t="s">
        <v>130</v>
      </c>
      <c r="J13" s="39" t="s">
        <v>131</v>
      </c>
      <c r="K13" s="40" t="s">
        <v>132</v>
      </c>
      <c r="L13" s="39" t="s">
        <v>133</v>
      </c>
      <c r="M13" s="40" t="s">
        <v>134</v>
      </c>
      <c r="N13" s="39" t="s">
        <v>135</v>
      </c>
      <c r="O13" s="41" t="s">
        <v>141</v>
      </c>
      <c r="P13" s="41" t="s">
        <v>142</v>
      </c>
      <c r="Q13" s="41" t="s">
        <v>151</v>
      </c>
    </row>
    <row r="14" spans="3:17" x14ac:dyDescent="0.25">
      <c r="G14" s="62" t="s">
        <v>136</v>
      </c>
      <c r="H14" s="43">
        <v>1.2</v>
      </c>
      <c r="I14" s="44">
        <v>1.6</v>
      </c>
      <c r="J14" s="43">
        <v>10</v>
      </c>
      <c r="K14" s="44">
        <f>I14-H14</f>
        <v>0.40000000000000013</v>
      </c>
      <c r="L14" s="47">
        <f>K14/H14</f>
        <v>0.33333333333333348</v>
      </c>
      <c r="M14" s="44">
        <f>J14-I14</f>
        <v>8.4</v>
      </c>
      <c r="N14" s="47">
        <f>M14/J14</f>
        <v>0.84000000000000008</v>
      </c>
      <c r="O14" s="45">
        <f t="shared" ref="O14:O19" si="13">L14</f>
        <v>0.33333333333333348</v>
      </c>
      <c r="P14" s="45">
        <f>1-N14</f>
        <v>0.15999999999999992</v>
      </c>
      <c r="Q14" s="46">
        <f>P14*0.8+0.2*O14</f>
        <v>0.19466666666666665</v>
      </c>
    </row>
    <row r="15" spans="3:17" x14ac:dyDescent="0.25">
      <c r="G15" s="63" t="s">
        <v>137</v>
      </c>
      <c r="H15" s="49">
        <v>1.2</v>
      </c>
      <c r="I15" s="50">
        <v>2</v>
      </c>
      <c r="J15" s="49">
        <v>10</v>
      </c>
      <c r="K15" s="50">
        <f t="shared" ref="K15:K19" si="14">I15-H15</f>
        <v>0.8</v>
      </c>
      <c r="L15" s="55">
        <f t="shared" ref="L15:L19" si="15">K15/H15</f>
        <v>0.66666666666666674</v>
      </c>
      <c r="M15" s="50">
        <f t="shared" ref="M15:M19" si="16">J15-I15</f>
        <v>8</v>
      </c>
      <c r="N15" s="55">
        <f t="shared" ref="N15:N19" si="17">M15/J15</f>
        <v>0.8</v>
      </c>
      <c r="O15" s="54">
        <f t="shared" si="13"/>
        <v>0.66666666666666674</v>
      </c>
      <c r="P15" s="54">
        <f t="shared" ref="P15:P19" si="18">1-N15</f>
        <v>0.19999999999999996</v>
      </c>
      <c r="Q15" s="55">
        <f t="shared" ref="Q15:Q19" si="19">P15*0.8+0.2*O15</f>
        <v>0.29333333333333333</v>
      </c>
    </row>
    <row r="16" spans="3:17" x14ac:dyDescent="0.25">
      <c r="G16" s="62" t="s">
        <v>138</v>
      </c>
      <c r="H16" s="43">
        <v>1.2</v>
      </c>
      <c r="I16" s="44">
        <v>1.6</v>
      </c>
      <c r="J16" s="43">
        <v>10</v>
      </c>
      <c r="K16" s="44">
        <f t="shared" si="14"/>
        <v>0.40000000000000013</v>
      </c>
      <c r="L16" s="47">
        <f t="shared" si="15"/>
        <v>0.33333333333333348</v>
      </c>
      <c r="M16" s="44">
        <f t="shared" si="16"/>
        <v>8.4</v>
      </c>
      <c r="N16" s="47">
        <f t="shared" si="17"/>
        <v>0.84000000000000008</v>
      </c>
      <c r="O16" s="45">
        <f t="shared" si="13"/>
        <v>0.33333333333333348</v>
      </c>
      <c r="P16" s="45">
        <f t="shared" si="18"/>
        <v>0.15999999999999992</v>
      </c>
      <c r="Q16" s="47">
        <f t="shared" si="19"/>
        <v>0.19466666666666665</v>
      </c>
    </row>
    <row r="17" spans="3:17" x14ac:dyDescent="0.25">
      <c r="G17" s="63" t="s">
        <v>139</v>
      </c>
      <c r="H17" s="49">
        <v>1.2</v>
      </c>
      <c r="I17" s="50">
        <v>1.6</v>
      </c>
      <c r="J17" s="49">
        <v>10</v>
      </c>
      <c r="K17" s="50">
        <f t="shared" si="14"/>
        <v>0.40000000000000013</v>
      </c>
      <c r="L17" s="55">
        <f t="shared" si="15"/>
        <v>0.33333333333333348</v>
      </c>
      <c r="M17" s="50">
        <f t="shared" si="16"/>
        <v>8.4</v>
      </c>
      <c r="N17" s="55">
        <f t="shared" si="17"/>
        <v>0.84000000000000008</v>
      </c>
      <c r="O17" s="54">
        <f t="shared" si="13"/>
        <v>0.33333333333333348</v>
      </c>
      <c r="P17" s="54">
        <f t="shared" si="18"/>
        <v>0.15999999999999992</v>
      </c>
      <c r="Q17" s="55">
        <f t="shared" si="19"/>
        <v>0.19466666666666665</v>
      </c>
    </row>
    <row r="18" spans="3:17" x14ac:dyDescent="0.25">
      <c r="G18" s="62" t="s">
        <v>143</v>
      </c>
      <c r="H18" s="43">
        <v>1.2</v>
      </c>
      <c r="I18" s="44">
        <v>1.6</v>
      </c>
      <c r="J18" s="43">
        <v>10</v>
      </c>
      <c r="K18" s="44">
        <f t="shared" si="14"/>
        <v>0.40000000000000013</v>
      </c>
      <c r="L18" s="47">
        <f t="shared" si="15"/>
        <v>0.33333333333333348</v>
      </c>
      <c r="M18" s="44">
        <f t="shared" si="16"/>
        <v>8.4</v>
      </c>
      <c r="N18" s="47">
        <f t="shared" si="17"/>
        <v>0.84000000000000008</v>
      </c>
      <c r="O18" s="45">
        <f t="shared" si="13"/>
        <v>0.33333333333333348</v>
      </c>
      <c r="P18" s="45">
        <f t="shared" si="18"/>
        <v>0.15999999999999992</v>
      </c>
      <c r="Q18" s="47">
        <f t="shared" si="19"/>
        <v>0.19466666666666665</v>
      </c>
    </row>
    <row r="19" spans="3:17" ht="15.75" thickBot="1" x14ac:dyDescent="0.3">
      <c r="G19" s="64" t="s">
        <v>144</v>
      </c>
      <c r="H19" s="52">
        <v>1.2</v>
      </c>
      <c r="I19" s="53">
        <v>1.6</v>
      </c>
      <c r="J19" s="52">
        <v>10</v>
      </c>
      <c r="K19" s="53">
        <f t="shared" si="14"/>
        <v>0.40000000000000013</v>
      </c>
      <c r="L19" s="57">
        <f t="shared" si="15"/>
        <v>0.33333333333333348</v>
      </c>
      <c r="M19" s="53">
        <f t="shared" si="16"/>
        <v>8.4</v>
      </c>
      <c r="N19" s="57">
        <f t="shared" si="17"/>
        <v>0.84000000000000008</v>
      </c>
      <c r="O19" s="56">
        <f t="shared" si="13"/>
        <v>0.33333333333333348</v>
      </c>
      <c r="P19" s="56">
        <f t="shared" si="18"/>
        <v>0.15999999999999992</v>
      </c>
      <c r="Q19" s="57">
        <f t="shared" si="19"/>
        <v>0.19466666666666665</v>
      </c>
    </row>
    <row r="20" spans="3:17" x14ac:dyDescent="0.25">
      <c r="C20" t="s">
        <v>157</v>
      </c>
    </row>
    <row r="21" spans="3:17" x14ac:dyDescent="0.25">
      <c r="C21" t="s">
        <v>152</v>
      </c>
      <c r="Q21" t="s">
        <v>150</v>
      </c>
    </row>
    <row r="22" spans="3:17" x14ac:dyDescent="0.25">
      <c r="Q22" s="36">
        <f>Q5*0.5+Q14*0.5</f>
        <v>0.44733333333333336</v>
      </c>
    </row>
    <row r="23" spans="3:17" ht="15.75" thickBot="1" x14ac:dyDescent="0.3"/>
    <row r="24" spans="3:17" ht="15.75" thickBot="1" x14ac:dyDescent="0.3">
      <c r="G24" s="66" t="s">
        <v>136</v>
      </c>
      <c r="H24" s="67"/>
      <c r="I24" s="67"/>
      <c r="J24" s="67"/>
      <c r="K24" s="67"/>
      <c r="L24" s="67"/>
      <c r="M24" s="67"/>
      <c r="N24" s="67"/>
      <c r="O24" s="67"/>
      <c r="P24" s="67"/>
      <c r="Q24" s="68"/>
    </row>
    <row r="25" spans="3:17" ht="15.75" thickBot="1" x14ac:dyDescent="0.3">
      <c r="G25" s="38" t="s">
        <v>153</v>
      </c>
      <c r="H25" s="39" t="s">
        <v>145</v>
      </c>
      <c r="I25" s="40" t="s">
        <v>130</v>
      </c>
      <c r="J25" s="39" t="s">
        <v>131</v>
      </c>
      <c r="K25" s="40" t="s">
        <v>132</v>
      </c>
      <c r="L25" s="39" t="s">
        <v>133</v>
      </c>
      <c r="M25" s="40" t="s">
        <v>134</v>
      </c>
      <c r="N25" s="39" t="s">
        <v>135</v>
      </c>
      <c r="O25" s="41" t="s">
        <v>141</v>
      </c>
      <c r="P25" s="41" t="s">
        <v>142</v>
      </c>
      <c r="Q25" s="41" t="s">
        <v>156</v>
      </c>
    </row>
    <row r="26" spans="3:17" x14ac:dyDescent="0.25">
      <c r="G26" s="58" t="s">
        <v>154</v>
      </c>
      <c r="H26" s="59">
        <v>28</v>
      </c>
      <c r="I26" s="60">
        <v>30</v>
      </c>
      <c r="J26" s="59">
        <v>35</v>
      </c>
      <c r="K26" s="60">
        <f>I26-H26</f>
        <v>2</v>
      </c>
      <c r="L26" s="46">
        <f>K26/H26</f>
        <v>7.1428571428571425E-2</v>
      </c>
      <c r="M26" s="60">
        <f>J26-I26</f>
        <v>5</v>
      </c>
      <c r="N26" s="46">
        <f>M26/J26</f>
        <v>0.14285714285714285</v>
      </c>
      <c r="O26" s="61">
        <f>L26</f>
        <v>7.1428571428571425E-2</v>
      </c>
      <c r="P26" s="61">
        <f>1-N26</f>
        <v>0.85714285714285721</v>
      </c>
      <c r="Q26" s="46">
        <f>P26*0.8+0.2*O26</f>
        <v>0.70000000000000007</v>
      </c>
    </row>
    <row r="27" spans="3:17" x14ac:dyDescent="0.25">
      <c r="G27" s="48" t="s">
        <v>147</v>
      </c>
      <c r="H27" s="49">
        <v>0.49</v>
      </c>
      <c r="I27" s="50">
        <v>0.61</v>
      </c>
      <c r="J27" s="49">
        <v>0.7</v>
      </c>
      <c r="K27" s="50">
        <f t="shared" ref="K27:K29" si="20">I27-H27</f>
        <v>0.12</v>
      </c>
      <c r="L27" s="55">
        <f t="shared" ref="L27:L29" si="21">K27/H27</f>
        <v>0.24489795918367346</v>
      </c>
      <c r="M27" s="50">
        <f t="shared" ref="M27:M29" si="22">J27-I27</f>
        <v>8.9999999999999969E-2</v>
      </c>
      <c r="N27" s="55">
        <f t="shared" ref="N27:N29" si="23">M27/J27</f>
        <v>0.12857142857142853</v>
      </c>
      <c r="O27" s="54">
        <f>L27</f>
        <v>0.24489795918367346</v>
      </c>
      <c r="P27" s="54">
        <f t="shared" ref="P27:P29" si="24">1-N27</f>
        <v>0.87142857142857144</v>
      </c>
      <c r="Q27" s="55">
        <f t="shared" ref="Q27:Q28" si="25">P27*0.8+0.2*O27</f>
        <v>0.7461224489795919</v>
      </c>
    </row>
    <row r="28" spans="3:17" x14ac:dyDescent="0.25">
      <c r="G28" s="42" t="s">
        <v>149</v>
      </c>
      <c r="H28" s="43">
        <v>1.2</v>
      </c>
      <c r="I28" s="44">
        <v>1.6</v>
      </c>
      <c r="J28" s="43">
        <v>10</v>
      </c>
      <c r="K28" s="44">
        <f t="shared" si="20"/>
        <v>0.40000000000000013</v>
      </c>
      <c r="L28" s="47">
        <f t="shared" si="21"/>
        <v>0.33333333333333348</v>
      </c>
      <c r="M28" s="44">
        <f t="shared" si="22"/>
        <v>8.4</v>
      </c>
      <c r="N28" s="47">
        <f t="shared" si="23"/>
        <v>0.84000000000000008</v>
      </c>
      <c r="O28" s="45">
        <f>L28</f>
        <v>0.33333333333333348</v>
      </c>
      <c r="P28" s="45">
        <f t="shared" si="24"/>
        <v>0.15999999999999992</v>
      </c>
      <c r="Q28" s="47">
        <f t="shared" si="25"/>
        <v>0.19466666666666665</v>
      </c>
    </row>
    <row r="29" spans="3:17" ht="15.75" thickBot="1" x14ac:dyDescent="0.3">
      <c r="G29" s="51" t="s">
        <v>155</v>
      </c>
      <c r="H29" s="52">
        <v>15.2</v>
      </c>
      <c r="I29" s="53">
        <v>20.2</v>
      </c>
      <c r="J29" s="52">
        <v>13.5</v>
      </c>
      <c r="K29" s="53">
        <f t="shared" si="20"/>
        <v>5</v>
      </c>
      <c r="L29" s="57">
        <f t="shared" si="21"/>
        <v>0.32894736842105265</v>
      </c>
      <c r="M29" s="53">
        <f t="shared" si="22"/>
        <v>-6.6999999999999993</v>
      </c>
      <c r="N29" s="57">
        <f t="shared" si="23"/>
        <v>-0.49629629629629624</v>
      </c>
      <c r="O29" s="56">
        <f>L29</f>
        <v>0.32894736842105265</v>
      </c>
      <c r="P29" s="56">
        <f t="shared" si="24"/>
        <v>1.4962962962962962</v>
      </c>
      <c r="Q29" s="57">
        <f>MIN(P29*0.8+0.2*O29, 1)</f>
        <v>1</v>
      </c>
    </row>
    <row r="30" spans="3:17" ht="15.75" thickBot="1" x14ac:dyDescent="0.3">
      <c r="P30" s="37" t="s">
        <v>115</v>
      </c>
      <c r="Q30" s="65">
        <f>Q26*0.25+Q27*0.25+Q28*0.25+Q29*0.25</f>
        <v>0.66019727891156466</v>
      </c>
    </row>
    <row r="31" spans="3:17" ht="15.75" thickBot="1" x14ac:dyDescent="0.3"/>
    <row r="32" spans="3:17" ht="15.75" thickBot="1" x14ac:dyDescent="0.3">
      <c r="G32" s="66" t="s">
        <v>137</v>
      </c>
      <c r="H32" s="67"/>
      <c r="I32" s="67"/>
      <c r="J32" s="67"/>
      <c r="K32" s="67"/>
      <c r="L32" s="67"/>
      <c r="M32" s="67"/>
      <c r="N32" s="67"/>
      <c r="O32" s="67"/>
      <c r="P32" s="67"/>
      <c r="Q32" s="68"/>
    </row>
    <row r="33" spans="7:17" ht="15.75" thickBot="1" x14ac:dyDescent="0.3">
      <c r="G33" s="38" t="s">
        <v>153</v>
      </c>
      <c r="H33" s="39" t="s">
        <v>145</v>
      </c>
      <c r="I33" s="40" t="s">
        <v>130</v>
      </c>
      <c r="J33" s="39" t="s">
        <v>131</v>
      </c>
      <c r="K33" s="40" t="s">
        <v>132</v>
      </c>
      <c r="L33" s="39" t="s">
        <v>133</v>
      </c>
      <c r="M33" s="40" t="s">
        <v>134</v>
      </c>
      <c r="N33" s="39" t="s">
        <v>135</v>
      </c>
      <c r="O33" s="41" t="s">
        <v>141</v>
      </c>
      <c r="P33" s="41" t="s">
        <v>142</v>
      </c>
      <c r="Q33" s="41" t="s">
        <v>156</v>
      </c>
    </row>
    <row r="34" spans="7:17" x14ac:dyDescent="0.25">
      <c r="G34" s="58" t="s">
        <v>154</v>
      </c>
      <c r="H34" s="59">
        <v>28</v>
      </c>
      <c r="I34" s="60">
        <v>34</v>
      </c>
      <c r="J34" s="59">
        <v>35</v>
      </c>
      <c r="K34" s="60">
        <f>I34-H34</f>
        <v>6</v>
      </c>
      <c r="L34" s="46">
        <f>K34/H34</f>
        <v>0.21428571428571427</v>
      </c>
      <c r="M34" s="60">
        <f>J34-I34</f>
        <v>1</v>
      </c>
      <c r="N34" s="46">
        <f>M34/J34</f>
        <v>2.8571428571428571E-2</v>
      </c>
      <c r="O34" s="61">
        <f>L34</f>
        <v>0.21428571428571427</v>
      </c>
      <c r="P34" s="61">
        <f>1-N34</f>
        <v>0.97142857142857142</v>
      </c>
      <c r="Q34" s="46">
        <f>P34*0.8+0.2*O34</f>
        <v>0.82</v>
      </c>
    </row>
    <row r="35" spans="7:17" x14ac:dyDescent="0.25">
      <c r="G35" s="48" t="s">
        <v>147</v>
      </c>
      <c r="H35" s="49">
        <v>0.6</v>
      </c>
      <c r="I35" s="50">
        <v>0.65</v>
      </c>
      <c r="J35" s="49">
        <v>0.7</v>
      </c>
      <c r="K35" s="50">
        <f t="shared" ref="K35:K37" si="26">I35-H35</f>
        <v>5.0000000000000044E-2</v>
      </c>
      <c r="L35" s="55">
        <f t="shared" ref="L35:L37" si="27">K35/H35</f>
        <v>8.3333333333333412E-2</v>
      </c>
      <c r="M35" s="50">
        <f t="shared" ref="M35:M37" si="28">J35-I35</f>
        <v>4.9999999999999933E-2</v>
      </c>
      <c r="N35" s="55">
        <f t="shared" ref="N35:N37" si="29">M35/J35</f>
        <v>7.1428571428571341E-2</v>
      </c>
      <c r="O35" s="54">
        <f>L35</f>
        <v>8.3333333333333412E-2</v>
      </c>
      <c r="P35" s="54">
        <f t="shared" ref="P35:P37" si="30">1-N35</f>
        <v>0.9285714285714286</v>
      </c>
      <c r="Q35" s="55">
        <f t="shared" ref="Q35:Q36" si="31">P35*0.8+0.2*O35</f>
        <v>0.7595238095238096</v>
      </c>
    </row>
    <row r="36" spans="7:17" x14ac:dyDescent="0.25">
      <c r="G36" s="42" t="s">
        <v>149</v>
      </c>
      <c r="H36" s="43">
        <v>4.5</v>
      </c>
      <c r="I36" s="44">
        <v>6</v>
      </c>
      <c r="J36" s="43">
        <v>10</v>
      </c>
      <c r="K36" s="44">
        <f t="shared" si="26"/>
        <v>1.5</v>
      </c>
      <c r="L36" s="47">
        <f t="shared" si="27"/>
        <v>0.33333333333333331</v>
      </c>
      <c r="M36" s="44">
        <f t="shared" si="28"/>
        <v>4</v>
      </c>
      <c r="N36" s="47">
        <f t="shared" si="29"/>
        <v>0.4</v>
      </c>
      <c r="O36" s="45">
        <f>L36</f>
        <v>0.33333333333333331</v>
      </c>
      <c r="P36" s="45">
        <f t="shared" si="30"/>
        <v>0.6</v>
      </c>
      <c r="Q36" s="47">
        <f t="shared" si="31"/>
        <v>0.54666666666666663</v>
      </c>
    </row>
    <row r="37" spans="7:17" ht="15.75" thickBot="1" x14ac:dyDescent="0.3">
      <c r="G37" s="51" t="s">
        <v>155</v>
      </c>
      <c r="H37" s="52">
        <v>15.2</v>
      </c>
      <c r="I37" s="53">
        <v>16.2</v>
      </c>
      <c r="J37" s="52">
        <v>13.5</v>
      </c>
      <c r="K37" s="53">
        <f t="shared" si="26"/>
        <v>1</v>
      </c>
      <c r="L37" s="57">
        <f t="shared" si="27"/>
        <v>6.5789473684210523E-2</v>
      </c>
      <c r="M37" s="53">
        <f t="shared" si="28"/>
        <v>-2.6999999999999993</v>
      </c>
      <c r="N37" s="57">
        <f t="shared" si="29"/>
        <v>-0.19999999999999996</v>
      </c>
      <c r="O37" s="56">
        <f>L37</f>
        <v>6.5789473684210523E-2</v>
      </c>
      <c r="P37" s="56">
        <f t="shared" si="30"/>
        <v>1.2</v>
      </c>
      <c r="Q37" s="57">
        <f>MIN(P37*0.8+0.2*O37, 1)</f>
        <v>0.97315789473684211</v>
      </c>
    </row>
    <row r="38" spans="7:17" ht="15.75" thickBot="1" x14ac:dyDescent="0.3">
      <c r="P38" s="37" t="s">
        <v>115</v>
      </c>
      <c r="Q38" s="65">
        <f>Q34*0.25+Q35*0.25+Q36*0.25+Q37*0.25</f>
        <v>0.77483709273182955</v>
      </c>
    </row>
  </sheetData>
  <mergeCells count="5">
    <mergeCell ref="G3:Q3"/>
    <mergeCell ref="G12:Q12"/>
    <mergeCell ref="G24:Q24"/>
    <mergeCell ref="G32:Q32"/>
    <mergeCell ref="C3:D3"/>
  </mergeCells>
  <phoneticPr fontId="12" type="noConversion"/>
  <conditionalFormatting sqref="K5:K1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O5:O10">
    <cfRule type="iconSet" priority="19">
      <iconSet>
        <cfvo type="percent" val="0"/>
        <cfvo type="percent" val="33"/>
        <cfvo type="percent" val="67"/>
      </iconSet>
    </cfRule>
  </conditionalFormatting>
  <conditionalFormatting sqref="P5:P10">
    <cfRule type="iconSet" priority="18">
      <iconSet>
        <cfvo type="percent" val="0"/>
        <cfvo type="percent" val="33"/>
        <cfvo type="percent" val="67"/>
      </iconSet>
    </cfRule>
  </conditionalFormatting>
  <conditionalFormatting sqref="Q5:Q10"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{FC152B02-0A90-49B2-9968-B7A72EC70A0E}</x14:id>
        </ext>
      </extLst>
    </cfRule>
  </conditionalFormatting>
  <conditionalFormatting sqref="K14:K19">
    <cfRule type="iconSet" priority="14">
      <iconSet iconSet="3Arrows">
        <cfvo type="percent" val="0"/>
        <cfvo type="num" val="0"/>
        <cfvo type="num" val="0"/>
      </iconSet>
    </cfRule>
  </conditionalFormatting>
  <conditionalFormatting sqref="O14:O19">
    <cfRule type="iconSet" priority="13">
      <iconSet>
        <cfvo type="percent" val="0"/>
        <cfvo type="percent" val="33"/>
        <cfvo type="percent" val="67"/>
      </iconSet>
    </cfRule>
  </conditionalFormatting>
  <conditionalFormatting sqref="P14:P19">
    <cfRule type="iconSet" priority="12">
      <iconSet>
        <cfvo type="percent" val="0"/>
        <cfvo type="percent" val="33"/>
        <cfvo type="percent" val="67"/>
      </iconSet>
    </cfRule>
  </conditionalFormatting>
  <conditionalFormatting sqref="Q14:Q19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{F4517451-6172-4AAF-BD68-68D3AFCADFC2}</x14:id>
        </ext>
      </extLst>
    </cfRule>
  </conditionalFormatting>
  <conditionalFormatting sqref="Q26:Q29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{AA6497C0-4B56-45F0-B1FE-7DE6B1B6AD39}</x14:id>
        </ext>
      </extLst>
    </cfRule>
  </conditionalFormatting>
  <conditionalFormatting sqref="K26:K29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O26:O29">
    <cfRule type="iconSet" priority="22">
      <iconSet>
        <cfvo type="percent" val="0"/>
        <cfvo type="percent" val="33"/>
        <cfvo type="percent" val="67"/>
      </iconSet>
    </cfRule>
  </conditionalFormatting>
  <conditionalFormatting sqref="P26:P29">
    <cfRule type="iconSet" priority="23">
      <iconSet>
        <cfvo type="percent" val="0"/>
        <cfvo type="percent" val="33"/>
        <cfvo type="percent" val="67"/>
      </iconSet>
    </cfRule>
  </conditionalFormatting>
  <conditionalFormatting sqref="Q30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{8D0EA6D3-6222-481E-8485-BC1CD092971D}</x14:id>
        </ext>
      </extLst>
    </cfRule>
  </conditionalFormatting>
  <conditionalFormatting sqref="Q34:Q37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{C4C6535C-9EB6-43FA-8C18-7DB873859C46}</x14:id>
        </ext>
      </extLst>
    </cfRule>
  </conditionalFormatting>
  <conditionalFormatting sqref="K34:K37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O34:O37">
    <cfRule type="iconSet" priority="4">
      <iconSet>
        <cfvo type="percent" val="0"/>
        <cfvo type="percent" val="33"/>
        <cfvo type="percent" val="67"/>
      </iconSet>
    </cfRule>
  </conditionalFormatting>
  <conditionalFormatting sqref="P34:P37">
    <cfRule type="iconSet" priority="5">
      <iconSet>
        <cfvo type="percent" val="0"/>
        <cfvo type="percent" val="33"/>
        <cfvo type="percent" val="67"/>
      </iconSet>
    </cfRule>
  </conditionalFormatting>
  <conditionalFormatting sqref="Q3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{E2BB57BE-0D62-4EC6-813E-D1DA2E419BEA}</x14:id>
        </ext>
      </extLst>
    </cfRule>
  </conditionalFormatting>
  <pageMargins left="0.7" right="0.7" top="0.75" bottom="0.75" header="0.3" footer="0.3"/>
  <ignoredErrors>
    <ignoredError sqref="M5:M10 M14:M19 M26:M29 M34:M3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152B02-0A90-49B2-9968-B7A72EC70A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Q5:Q10</xm:sqref>
        </x14:conditionalFormatting>
        <x14:conditionalFormatting xmlns:xm="http://schemas.microsoft.com/office/excel/2006/main">
          <x14:cfRule type="dataBar" id="{F4517451-6172-4AAF-BD68-68D3AFCADF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Q14:Q19</xm:sqref>
        </x14:conditionalFormatting>
        <x14:conditionalFormatting xmlns:xm="http://schemas.microsoft.com/office/excel/2006/main">
          <x14:cfRule type="dataBar" id="{AA6497C0-4B56-45F0-B1FE-7DE6B1B6AD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Q26:Q29</xm:sqref>
        </x14:conditionalFormatting>
        <x14:conditionalFormatting xmlns:xm="http://schemas.microsoft.com/office/excel/2006/main">
          <x14:cfRule type="dataBar" id="{8D0EA6D3-6222-481E-8485-BC1CD0929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Q30</xm:sqref>
        </x14:conditionalFormatting>
        <x14:conditionalFormatting xmlns:xm="http://schemas.microsoft.com/office/excel/2006/main">
          <x14:cfRule type="dataBar" id="{C4C6535C-9EB6-43FA-8C18-7DB873859C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Q34:Q37</xm:sqref>
        </x14:conditionalFormatting>
        <x14:conditionalFormatting xmlns:xm="http://schemas.microsoft.com/office/excel/2006/main">
          <x14:cfRule type="dataBar" id="{E2BB57BE-0D62-4EC6-813E-D1DA2E419B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82B1-CE99-4572-96B7-93314EC1F761}">
  <dimension ref="A1:K51"/>
  <sheetViews>
    <sheetView topLeftCell="A10" workbookViewId="0">
      <selection activeCell="A23" sqref="A23:H27"/>
    </sheetView>
  </sheetViews>
  <sheetFormatPr defaultRowHeight="15" x14ac:dyDescent="0.25"/>
  <cols>
    <col min="1" max="1" width="22.140625" customWidth="1"/>
    <col min="4" max="4" width="12.140625" customWidth="1"/>
    <col min="5" max="6" width="13.42578125" customWidth="1"/>
    <col min="7" max="7" width="24.42578125" customWidth="1"/>
  </cols>
  <sheetData>
    <row r="1" spans="1:11" ht="16.5" thickTop="1" thickBot="1" x14ac:dyDescent="0.3">
      <c r="A1" s="1" t="s">
        <v>0</v>
      </c>
      <c r="B1" s="95" t="s">
        <v>1</v>
      </c>
      <c r="C1" s="96"/>
      <c r="D1" s="96"/>
      <c r="E1" s="96"/>
      <c r="F1" s="96"/>
      <c r="G1" s="96"/>
      <c r="H1" s="96"/>
      <c r="I1" s="96"/>
      <c r="J1" s="97"/>
      <c r="K1" s="2"/>
    </row>
    <row r="2" spans="1:11" ht="16.5" thickTop="1" thickBot="1" x14ac:dyDescent="0.3">
      <c r="A2" s="3" t="s">
        <v>2</v>
      </c>
      <c r="B2" s="95" t="s">
        <v>3</v>
      </c>
      <c r="C2" s="96"/>
      <c r="D2" s="96"/>
      <c r="E2" s="96"/>
      <c r="F2" s="96"/>
      <c r="G2" s="96"/>
      <c r="H2" s="96"/>
      <c r="I2" s="96"/>
      <c r="J2" s="97"/>
      <c r="K2" s="2"/>
    </row>
    <row r="3" spans="1:11" ht="16.5" thickTop="1" thickBot="1" x14ac:dyDescent="0.3">
      <c r="A3" s="4" t="s">
        <v>4</v>
      </c>
      <c r="B3" s="95" t="s">
        <v>5</v>
      </c>
      <c r="C3" s="96"/>
      <c r="D3" s="96"/>
      <c r="E3" s="96"/>
      <c r="F3" s="96"/>
      <c r="G3" s="96"/>
      <c r="H3" s="96"/>
      <c r="I3" s="96"/>
      <c r="J3" s="97"/>
      <c r="K3" s="2"/>
    </row>
    <row r="4" spans="1:11" ht="15.7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.75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thickBot="1" x14ac:dyDescent="0.3">
      <c r="A6" s="90" t="s">
        <v>6</v>
      </c>
      <c r="B6" s="91"/>
      <c r="C6" s="91"/>
      <c r="D6" s="91"/>
      <c r="E6" s="91"/>
      <c r="F6" s="91"/>
      <c r="G6" s="91"/>
      <c r="H6" s="91"/>
      <c r="I6" s="91"/>
      <c r="J6" s="91"/>
      <c r="K6" s="92"/>
    </row>
    <row r="7" spans="1:11" ht="15.75" customHeight="1" thickBot="1" x14ac:dyDescent="0.3">
      <c r="A7" s="5"/>
      <c r="B7" s="98" t="s">
        <v>7</v>
      </c>
      <c r="C7" s="99"/>
      <c r="D7" s="102" t="s">
        <v>8</v>
      </c>
      <c r="E7" s="98" t="s">
        <v>9</v>
      </c>
      <c r="F7" s="99"/>
      <c r="G7" s="102" t="s">
        <v>8</v>
      </c>
      <c r="H7" s="98" t="s">
        <v>10</v>
      </c>
      <c r="I7" s="99"/>
      <c r="J7" s="98" t="s">
        <v>11</v>
      </c>
      <c r="K7" s="99"/>
    </row>
    <row r="8" spans="1:11" ht="15.75" thickBot="1" x14ac:dyDescent="0.3">
      <c r="A8" s="5" t="s">
        <v>12</v>
      </c>
      <c r="B8" s="100"/>
      <c r="C8" s="101"/>
      <c r="D8" s="103"/>
      <c r="E8" s="100"/>
      <c r="F8" s="101"/>
      <c r="G8" s="103"/>
      <c r="H8" s="100"/>
      <c r="I8" s="101"/>
      <c r="J8" s="100"/>
      <c r="K8" s="101"/>
    </row>
    <row r="9" spans="1:11" ht="15.75" thickBot="1" x14ac:dyDescent="0.3">
      <c r="A9" s="5" t="s">
        <v>13</v>
      </c>
      <c r="B9" s="80">
        <v>28</v>
      </c>
      <c r="C9" s="81"/>
      <c r="D9" s="6" t="s">
        <v>14</v>
      </c>
      <c r="E9" s="80">
        <v>30</v>
      </c>
      <c r="F9" s="81"/>
      <c r="G9" s="6" t="s">
        <v>15</v>
      </c>
      <c r="H9" s="80">
        <v>35</v>
      </c>
      <c r="I9" s="81"/>
      <c r="J9" s="7" t="s">
        <v>16</v>
      </c>
      <c r="K9" s="8" t="s">
        <v>17</v>
      </c>
    </row>
    <row r="10" spans="1:11" ht="15.75" thickBot="1" x14ac:dyDescent="0.3">
      <c r="A10" s="5" t="s">
        <v>18</v>
      </c>
      <c r="B10" s="80" t="s">
        <v>19</v>
      </c>
      <c r="C10" s="81"/>
      <c r="D10" s="6" t="s">
        <v>20</v>
      </c>
      <c r="E10" s="80" t="s">
        <v>21</v>
      </c>
      <c r="F10" s="81"/>
      <c r="G10" s="6" t="s">
        <v>22</v>
      </c>
      <c r="H10" s="80" t="s">
        <v>23</v>
      </c>
      <c r="I10" s="81"/>
      <c r="J10" s="7" t="s">
        <v>24</v>
      </c>
      <c r="K10" s="8" t="s">
        <v>25</v>
      </c>
    </row>
    <row r="11" spans="1:11" ht="30.75" thickBot="1" x14ac:dyDescent="0.3">
      <c r="A11" s="5" t="s">
        <v>26</v>
      </c>
      <c r="B11" s="80" t="s">
        <v>27</v>
      </c>
      <c r="C11" s="81"/>
      <c r="D11" s="6" t="s">
        <v>28</v>
      </c>
      <c r="E11" s="80" t="s">
        <v>29</v>
      </c>
      <c r="F11" s="81"/>
      <c r="G11" s="6" t="s">
        <v>30</v>
      </c>
      <c r="H11" s="80">
        <v>10</v>
      </c>
      <c r="I11" s="81"/>
      <c r="J11" s="7" t="s">
        <v>31</v>
      </c>
      <c r="K11" s="8" t="s">
        <v>32</v>
      </c>
    </row>
    <row r="12" spans="1:11" ht="15.75" thickBot="1" x14ac:dyDescent="0.3">
      <c r="A12" s="5" t="s">
        <v>33</v>
      </c>
      <c r="B12" s="80" t="s">
        <v>34</v>
      </c>
      <c r="C12" s="81"/>
      <c r="D12" s="9" t="s">
        <v>35</v>
      </c>
      <c r="E12" s="80" t="s">
        <v>36</v>
      </c>
      <c r="F12" s="81"/>
      <c r="G12" s="9" t="s">
        <v>37</v>
      </c>
      <c r="H12" s="80" t="s">
        <v>38</v>
      </c>
      <c r="I12" s="81"/>
      <c r="J12" s="7" t="s">
        <v>39</v>
      </c>
      <c r="K12" s="10" t="s">
        <v>40</v>
      </c>
    </row>
    <row r="13" spans="1:11" ht="15.75" thickBot="1" x14ac:dyDescent="0.3">
      <c r="A13" s="2"/>
      <c r="B13" s="2"/>
      <c r="C13" s="2"/>
      <c r="D13" s="11"/>
      <c r="E13" s="93" t="s">
        <v>41</v>
      </c>
      <c r="F13" s="94"/>
      <c r="G13" s="12">
        <v>7.0000000000000007E-2</v>
      </c>
      <c r="H13" s="2"/>
      <c r="I13" s="2"/>
    </row>
    <row r="14" spans="1:11" ht="15.75" thickBot="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ht="15.75" thickBot="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ht="15.75" thickBot="1" x14ac:dyDescent="0.3">
      <c r="A16" s="90" t="s">
        <v>42</v>
      </c>
      <c r="B16" s="91"/>
      <c r="C16" s="91"/>
      <c r="D16" s="91"/>
      <c r="E16" s="91"/>
      <c r="F16" s="91"/>
      <c r="G16" s="91"/>
      <c r="H16" s="92"/>
      <c r="I16" s="13"/>
    </row>
    <row r="17" spans="1:9" ht="42" customHeight="1" thickBot="1" x14ac:dyDescent="0.3">
      <c r="A17" s="14"/>
      <c r="B17" s="88" t="s">
        <v>43</v>
      </c>
      <c r="C17" s="89"/>
      <c r="D17" s="15" t="s">
        <v>44</v>
      </c>
      <c r="E17" s="15" t="s">
        <v>45</v>
      </c>
      <c r="F17" s="15" t="s">
        <v>44</v>
      </c>
      <c r="G17" s="16" t="s">
        <v>46</v>
      </c>
      <c r="H17" s="17" t="s">
        <v>47</v>
      </c>
      <c r="I17" s="16"/>
    </row>
    <row r="18" spans="1:9" ht="15.75" thickBot="1" x14ac:dyDescent="0.3">
      <c r="A18" s="14" t="s">
        <v>48</v>
      </c>
      <c r="B18" s="80">
        <v>47</v>
      </c>
      <c r="C18" s="81"/>
      <c r="D18" s="9" t="s">
        <v>49</v>
      </c>
      <c r="E18" s="7">
        <v>45</v>
      </c>
      <c r="F18" s="9" t="s">
        <v>50</v>
      </c>
      <c r="G18" s="7">
        <v>40</v>
      </c>
      <c r="H18" s="7" t="s">
        <v>16</v>
      </c>
      <c r="I18" s="8" t="s">
        <v>17</v>
      </c>
    </row>
    <row r="19" spans="1:9" ht="30.75" thickBot="1" x14ac:dyDescent="0.3">
      <c r="A19" s="14" t="s">
        <v>51</v>
      </c>
      <c r="B19" s="80" t="s">
        <v>52</v>
      </c>
      <c r="C19" s="81"/>
      <c r="D19" s="9" t="s">
        <v>53</v>
      </c>
      <c r="E19" s="7" t="s">
        <v>54</v>
      </c>
      <c r="F19" s="9" t="s">
        <v>55</v>
      </c>
      <c r="G19" s="7">
        <v>40</v>
      </c>
      <c r="H19" s="7" t="s">
        <v>56</v>
      </c>
      <c r="I19" s="8" t="s">
        <v>57</v>
      </c>
    </row>
    <row r="20" spans="1:9" ht="30.75" thickBot="1" x14ac:dyDescent="0.3">
      <c r="A20" s="14" t="s">
        <v>58</v>
      </c>
      <c r="B20" s="80" t="s">
        <v>59</v>
      </c>
      <c r="C20" s="81"/>
      <c r="D20" s="9" t="s">
        <v>53</v>
      </c>
      <c r="E20" s="7" t="s">
        <v>60</v>
      </c>
      <c r="F20" s="9" t="s">
        <v>61</v>
      </c>
      <c r="G20" s="7" t="s">
        <v>62</v>
      </c>
      <c r="H20" s="7" t="s">
        <v>63</v>
      </c>
      <c r="I20" s="8" t="s">
        <v>64</v>
      </c>
    </row>
    <row r="21" spans="1:9" ht="30.75" thickBot="1" x14ac:dyDescent="0.3">
      <c r="A21" s="14" t="s">
        <v>65</v>
      </c>
      <c r="B21" s="80" t="s">
        <v>66</v>
      </c>
      <c r="C21" s="81"/>
      <c r="D21" s="18"/>
      <c r="E21" s="7" t="s">
        <v>67</v>
      </c>
      <c r="F21" s="19"/>
      <c r="G21" s="20" t="s">
        <v>68</v>
      </c>
      <c r="H21" s="19"/>
      <c r="I21" s="8">
        <v>0</v>
      </c>
    </row>
    <row r="22" spans="1:9" ht="15.75" thickBot="1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ht="15.75" thickBot="1" x14ac:dyDescent="0.3">
      <c r="A23" s="90" t="s">
        <v>69</v>
      </c>
      <c r="B23" s="91"/>
      <c r="C23" s="91"/>
      <c r="D23" s="91"/>
      <c r="E23" s="91"/>
      <c r="F23" s="91"/>
      <c r="G23" s="91"/>
      <c r="H23" s="92"/>
      <c r="I23" s="13"/>
    </row>
    <row r="24" spans="1:9" ht="30.75" thickBot="1" x14ac:dyDescent="0.3">
      <c r="A24" s="14" t="s">
        <v>70</v>
      </c>
      <c r="B24" s="88" t="s">
        <v>43</v>
      </c>
      <c r="C24" s="89"/>
      <c r="D24" s="15" t="s">
        <v>44</v>
      </c>
      <c r="E24" s="15" t="s">
        <v>45</v>
      </c>
      <c r="F24" s="15" t="s">
        <v>44</v>
      </c>
      <c r="G24" s="16" t="s">
        <v>10</v>
      </c>
      <c r="H24" s="17" t="s">
        <v>47</v>
      </c>
      <c r="I24" s="16"/>
    </row>
    <row r="25" spans="1:9" ht="15.75" thickBot="1" x14ac:dyDescent="0.3">
      <c r="A25" s="14" t="s">
        <v>71</v>
      </c>
      <c r="B25" s="80">
        <v>50</v>
      </c>
      <c r="C25" s="81"/>
      <c r="D25" s="6" t="s">
        <v>72</v>
      </c>
      <c r="E25" s="7">
        <v>65</v>
      </c>
      <c r="F25" s="6" t="s">
        <v>73</v>
      </c>
      <c r="G25" s="7">
        <v>80</v>
      </c>
      <c r="H25" s="12">
        <v>0.3</v>
      </c>
      <c r="I25" s="8" t="s">
        <v>74</v>
      </c>
    </row>
    <row r="26" spans="1:9" ht="27" thickBot="1" x14ac:dyDescent="0.3">
      <c r="A26" s="14" t="s">
        <v>75</v>
      </c>
      <c r="B26" s="80">
        <v>55</v>
      </c>
      <c r="C26" s="81"/>
      <c r="D26" s="6" t="s">
        <v>15</v>
      </c>
      <c r="E26" s="7">
        <v>75</v>
      </c>
      <c r="F26" s="9" t="s">
        <v>76</v>
      </c>
      <c r="G26" s="7">
        <v>60</v>
      </c>
      <c r="H26" s="12">
        <v>0.36</v>
      </c>
      <c r="I26" s="8" t="s">
        <v>77</v>
      </c>
    </row>
    <row r="27" spans="1:9" ht="27" thickBot="1" x14ac:dyDescent="0.3">
      <c r="A27" s="14" t="s">
        <v>78</v>
      </c>
      <c r="B27" s="80">
        <v>45</v>
      </c>
      <c r="C27" s="81"/>
      <c r="D27" s="9" t="s">
        <v>79</v>
      </c>
      <c r="E27" s="7" t="s">
        <v>80</v>
      </c>
      <c r="F27" s="9" t="s">
        <v>81</v>
      </c>
      <c r="G27" s="7" t="s">
        <v>62</v>
      </c>
      <c r="H27" s="12">
        <v>0.17</v>
      </c>
      <c r="I27" s="8" t="s">
        <v>82</v>
      </c>
    </row>
    <row r="28" spans="1:9" ht="15.75" thickBot="1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ht="15.75" thickBot="1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ht="15.75" thickBot="1" x14ac:dyDescent="0.3">
      <c r="A30" s="90" t="s">
        <v>83</v>
      </c>
      <c r="B30" s="91"/>
      <c r="C30" s="91"/>
      <c r="D30" s="91"/>
      <c r="E30" s="91"/>
      <c r="F30" s="91"/>
      <c r="G30" s="91"/>
      <c r="H30" s="92"/>
      <c r="I30" s="13"/>
    </row>
    <row r="31" spans="1:9" ht="30.75" thickBot="1" x14ac:dyDescent="0.3">
      <c r="A31" s="14"/>
      <c r="B31" s="88" t="s">
        <v>43</v>
      </c>
      <c r="C31" s="89"/>
      <c r="D31" s="15" t="s">
        <v>44</v>
      </c>
      <c r="E31" s="15" t="s">
        <v>45</v>
      </c>
      <c r="F31" s="15" t="s">
        <v>44</v>
      </c>
      <c r="G31" s="16" t="s">
        <v>10</v>
      </c>
      <c r="H31" s="17" t="s">
        <v>47</v>
      </c>
      <c r="I31" s="16"/>
    </row>
    <row r="32" spans="1:9" ht="30.75" thickBot="1" x14ac:dyDescent="0.3">
      <c r="A32" s="14" t="s">
        <v>84</v>
      </c>
      <c r="B32" s="80">
        <v>7</v>
      </c>
      <c r="C32" s="81"/>
      <c r="D32" s="6" t="s">
        <v>85</v>
      </c>
      <c r="E32" s="7" t="s">
        <v>86</v>
      </c>
      <c r="F32" s="6" t="s">
        <v>87</v>
      </c>
      <c r="G32" s="7" t="s">
        <v>88</v>
      </c>
      <c r="H32" s="12">
        <v>0.21</v>
      </c>
      <c r="I32" s="8" t="s">
        <v>89</v>
      </c>
    </row>
    <row r="33" spans="1:9" ht="15.75" thickBot="1" x14ac:dyDescent="0.3">
      <c r="A33" s="21"/>
      <c r="B33" s="18"/>
      <c r="C33" s="18"/>
      <c r="D33" s="18"/>
      <c r="E33" s="18"/>
      <c r="F33" s="18"/>
      <c r="G33" s="18"/>
      <c r="H33" s="18"/>
      <c r="I33" s="18"/>
    </row>
    <row r="34" spans="1:9" ht="15.75" thickBot="1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ht="15.75" thickBot="1" x14ac:dyDescent="0.3">
      <c r="A35" s="90" t="s">
        <v>90</v>
      </c>
      <c r="B35" s="91"/>
      <c r="C35" s="91"/>
      <c r="D35" s="91"/>
      <c r="E35" s="91"/>
      <c r="F35" s="91"/>
      <c r="G35" s="91"/>
      <c r="H35" s="92"/>
      <c r="I35" s="13"/>
    </row>
    <row r="36" spans="1:9" ht="30.75" thickBot="1" x14ac:dyDescent="0.3">
      <c r="A36" s="14"/>
      <c r="B36" s="88" t="s">
        <v>43</v>
      </c>
      <c r="C36" s="89"/>
      <c r="D36" s="15" t="s">
        <v>44</v>
      </c>
      <c r="E36" s="15" t="s">
        <v>45</v>
      </c>
      <c r="F36" s="15" t="s">
        <v>44</v>
      </c>
      <c r="G36" s="16" t="s">
        <v>10</v>
      </c>
      <c r="H36" s="17" t="s">
        <v>47</v>
      </c>
      <c r="I36" s="16"/>
    </row>
    <row r="37" spans="1:9" ht="32.25" customHeight="1" thickBot="1" x14ac:dyDescent="0.3">
      <c r="A37" s="14" t="s">
        <v>91</v>
      </c>
      <c r="B37" s="80" t="s">
        <v>92</v>
      </c>
      <c r="C37" s="81"/>
      <c r="D37" s="9" t="s">
        <v>93</v>
      </c>
      <c r="E37" s="7" t="s">
        <v>94</v>
      </c>
      <c r="F37" s="9" t="s">
        <v>95</v>
      </c>
      <c r="G37" s="7" t="s">
        <v>88</v>
      </c>
      <c r="H37" s="12">
        <v>-0.05</v>
      </c>
      <c r="I37" s="8" t="s">
        <v>96</v>
      </c>
    </row>
    <row r="38" spans="1:9" ht="38.25" customHeight="1" thickBot="1" x14ac:dyDescent="0.3">
      <c r="A38" s="14" t="s">
        <v>97</v>
      </c>
      <c r="B38" s="80" t="s">
        <v>98</v>
      </c>
      <c r="C38" s="81"/>
      <c r="D38" s="9" t="s">
        <v>99</v>
      </c>
      <c r="E38" s="7" t="s">
        <v>100</v>
      </c>
      <c r="F38" s="9" t="s">
        <v>101</v>
      </c>
      <c r="G38" s="7" t="s">
        <v>102</v>
      </c>
      <c r="H38" s="12">
        <v>-0.01</v>
      </c>
      <c r="I38" s="8" t="s">
        <v>103</v>
      </c>
    </row>
    <row r="39" spans="1:9" ht="15.75" thickBot="1" x14ac:dyDescent="0.3">
      <c r="A39" s="22"/>
      <c r="B39" s="23"/>
      <c r="C39" s="24"/>
      <c r="D39" s="18"/>
      <c r="E39" s="18"/>
      <c r="F39" s="18"/>
      <c r="G39" s="24"/>
      <c r="H39" s="23"/>
      <c r="I39" s="24"/>
    </row>
    <row r="40" spans="1:9" ht="15.75" thickBot="1" x14ac:dyDescent="0.3">
      <c r="A40" s="82"/>
      <c r="B40" s="84"/>
      <c r="C40" s="85"/>
      <c r="D40" s="24"/>
      <c r="E40" s="24"/>
      <c r="F40" s="24"/>
      <c r="G40" s="82"/>
      <c r="H40" s="78"/>
      <c r="I40" s="71" t="s">
        <v>104</v>
      </c>
    </row>
    <row r="41" spans="1:9" ht="15.75" thickBot="1" x14ac:dyDescent="0.3">
      <c r="A41" s="83"/>
      <c r="B41" s="86"/>
      <c r="C41" s="87"/>
      <c r="D41" s="18"/>
      <c r="E41" s="18"/>
      <c r="F41" s="18"/>
      <c r="G41" s="83"/>
      <c r="H41" s="79"/>
      <c r="I41" s="72"/>
    </row>
    <row r="42" spans="1:9" ht="30" customHeight="1" thickBot="1" x14ac:dyDescent="0.3">
      <c r="A42" s="73" t="s">
        <v>105</v>
      </c>
      <c r="B42" s="74"/>
      <c r="C42" s="74"/>
      <c r="D42" s="74"/>
      <c r="E42" s="75"/>
    </row>
    <row r="43" spans="1:9" ht="15.75" thickBot="1" x14ac:dyDescent="0.3">
      <c r="A43" s="25" t="s">
        <v>106</v>
      </c>
      <c r="B43" s="76" t="s">
        <v>107</v>
      </c>
      <c r="C43" s="77"/>
      <c r="D43" s="76" t="s">
        <v>108</v>
      </c>
      <c r="E43" s="77"/>
    </row>
    <row r="44" spans="1:9" ht="16.5" thickBot="1" x14ac:dyDescent="0.3">
      <c r="A44" s="26" t="s">
        <v>109</v>
      </c>
      <c r="B44" s="69">
        <v>0.54</v>
      </c>
      <c r="C44" s="70"/>
      <c r="D44" s="69">
        <v>0.99</v>
      </c>
      <c r="E44" s="70"/>
    </row>
    <row r="45" spans="1:9" ht="16.5" thickTop="1" thickBot="1" x14ac:dyDescent="0.3">
      <c r="A45" s="27" t="s">
        <v>110</v>
      </c>
      <c r="B45" s="69">
        <v>0.6</v>
      </c>
      <c r="C45" s="70"/>
      <c r="D45" s="69">
        <v>0.99</v>
      </c>
      <c r="E45" s="70"/>
    </row>
    <row r="46" spans="1:9" ht="33" thickTop="1" thickBot="1" x14ac:dyDescent="0.3">
      <c r="A46" s="26" t="s">
        <v>111</v>
      </c>
      <c r="B46" s="69">
        <v>0.65</v>
      </c>
      <c r="C46" s="70"/>
      <c r="D46" s="69">
        <v>0.99</v>
      </c>
      <c r="E46" s="70"/>
    </row>
    <row r="47" spans="1:9" ht="48.75" thickTop="1" thickBot="1" x14ac:dyDescent="0.3">
      <c r="A47" s="26" t="s">
        <v>112</v>
      </c>
      <c r="B47" s="69">
        <v>0.75</v>
      </c>
      <c r="C47" s="70"/>
      <c r="D47" s="69">
        <v>0.99</v>
      </c>
      <c r="E47" s="70"/>
    </row>
    <row r="48" spans="1:9" ht="17.25" thickTop="1" thickBot="1" x14ac:dyDescent="0.3">
      <c r="A48" s="26" t="s">
        <v>113</v>
      </c>
      <c r="B48" s="69">
        <v>0.75</v>
      </c>
      <c r="C48" s="70"/>
      <c r="D48" s="69">
        <v>0.99</v>
      </c>
      <c r="E48" s="70"/>
    </row>
    <row r="49" spans="1:5" ht="33" thickTop="1" thickBot="1" x14ac:dyDescent="0.3">
      <c r="A49" s="26" t="s">
        <v>114</v>
      </c>
      <c r="B49" s="69">
        <v>0.65</v>
      </c>
      <c r="C49" s="70"/>
      <c r="D49" s="69">
        <v>0.99</v>
      </c>
      <c r="E49" s="70"/>
    </row>
    <row r="50" spans="1:5" ht="33" thickTop="1" thickBot="1" x14ac:dyDescent="0.3">
      <c r="A50" s="26" t="s">
        <v>114</v>
      </c>
      <c r="B50" s="69">
        <v>0.5</v>
      </c>
      <c r="C50" s="70"/>
      <c r="D50" s="69">
        <v>0.99</v>
      </c>
      <c r="E50" s="70"/>
    </row>
    <row r="51" spans="1:5" ht="15.75" thickTop="1" x14ac:dyDescent="0.25"/>
  </sheetData>
  <mergeCells count="63">
    <mergeCell ref="B1:J1"/>
    <mergeCell ref="B2:J2"/>
    <mergeCell ref="B3:J3"/>
    <mergeCell ref="A6:K6"/>
    <mergeCell ref="B7:C8"/>
    <mergeCell ref="D7:D8"/>
    <mergeCell ref="E7:F8"/>
    <mergeCell ref="G7:G8"/>
    <mergeCell ref="H7:I8"/>
    <mergeCell ref="J7:K8"/>
    <mergeCell ref="B9:C9"/>
    <mergeCell ref="E9:F9"/>
    <mergeCell ref="H9:I9"/>
    <mergeCell ref="B10:C10"/>
    <mergeCell ref="E10:F10"/>
    <mergeCell ref="H10:I10"/>
    <mergeCell ref="B11:C11"/>
    <mergeCell ref="E11:F11"/>
    <mergeCell ref="H11:I11"/>
    <mergeCell ref="B12:C12"/>
    <mergeCell ref="E12:F12"/>
    <mergeCell ref="H12:I12"/>
    <mergeCell ref="E13:F13"/>
    <mergeCell ref="A16:H16"/>
    <mergeCell ref="B17:C17"/>
    <mergeCell ref="B18:C18"/>
    <mergeCell ref="B19:C19"/>
    <mergeCell ref="B36:C36"/>
    <mergeCell ref="B20:C20"/>
    <mergeCell ref="B21:C21"/>
    <mergeCell ref="A23:H23"/>
    <mergeCell ref="B24:C24"/>
    <mergeCell ref="B25:C25"/>
    <mergeCell ref="B26:C26"/>
    <mergeCell ref="B27:C27"/>
    <mergeCell ref="A30:H30"/>
    <mergeCell ref="B31:C31"/>
    <mergeCell ref="B32:C32"/>
    <mergeCell ref="A35:H35"/>
    <mergeCell ref="B37:C37"/>
    <mergeCell ref="B38:C38"/>
    <mergeCell ref="A40:A41"/>
    <mergeCell ref="B40:C41"/>
    <mergeCell ref="G40:G41"/>
    <mergeCell ref="B45:C45"/>
    <mergeCell ref="D45:E45"/>
    <mergeCell ref="B46:C46"/>
    <mergeCell ref="D46:E46"/>
    <mergeCell ref="I40:I41"/>
    <mergeCell ref="A42:E42"/>
    <mergeCell ref="B43:C43"/>
    <mergeCell ref="D43:E43"/>
    <mergeCell ref="B44:C44"/>
    <mergeCell ref="D44:E44"/>
    <mergeCell ref="H40:H41"/>
    <mergeCell ref="B50:C50"/>
    <mergeCell ref="D50:E50"/>
    <mergeCell ref="B47:C47"/>
    <mergeCell ref="D47:E47"/>
    <mergeCell ref="B48:C48"/>
    <mergeCell ref="D48:E48"/>
    <mergeCell ref="B49:C49"/>
    <mergeCell ref="D49:E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D31C-4DBC-4AEA-BDA1-03EC4D343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A6C6-F104-4FAB-A4E6-468A6353E3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9AD-55EC-4995-AE5D-8A2EE2D44CEB}">
  <dimension ref="A1"/>
  <sheetViews>
    <sheetView workbookViewId="0">
      <selection activeCell="O35" sqref="O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801A-C5A3-423E-B2D5-6613CF0E4EEC}">
  <dimension ref="C9:O41"/>
  <sheetViews>
    <sheetView tabSelected="1" topLeftCell="A10" workbookViewId="0">
      <selection activeCell="G33" sqref="G33:G38"/>
    </sheetView>
  </sheetViews>
  <sheetFormatPr defaultRowHeight="15" x14ac:dyDescent="0.25"/>
  <cols>
    <col min="3" max="3" width="22.85546875" bestFit="1" customWidth="1"/>
    <col min="6" max="6" width="9.85546875" bestFit="1" customWidth="1"/>
    <col min="7" max="8" width="15.140625" bestFit="1" customWidth="1"/>
    <col min="10" max="10" width="13.28515625" bestFit="1" customWidth="1"/>
    <col min="14" max="14" width="12.85546875" bestFit="1" customWidth="1"/>
    <col min="15" max="15" width="15.140625" bestFit="1" customWidth="1"/>
  </cols>
  <sheetData>
    <row r="9" spans="3:8" x14ac:dyDescent="0.25">
      <c r="C9" t="s">
        <v>136</v>
      </c>
    </row>
    <row r="10" spans="3:8" x14ac:dyDescent="0.25">
      <c r="C10" t="s">
        <v>158</v>
      </c>
      <c r="D10" t="s">
        <v>165</v>
      </c>
      <c r="E10" t="s">
        <v>130</v>
      </c>
      <c r="F10" t="s">
        <v>169</v>
      </c>
      <c r="G10" t="s">
        <v>166</v>
      </c>
      <c r="H10" t="s">
        <v>167</v>
      </c>
    </row>
    <row r="11" spans="3:8" x14ac:dyDescent="0.25">
      <c r="C11" t="s">
        <v>159</v>
      </c>
      <c r="D11">
        <v>3000</v>
      </c>
      <c r="E11">
        <v>3100</v>
      </c>
      <c r="F11">
        <v>80</v>
      </c>
      <c r="G11">
        <f t="shared" ref="G11:G16" si="0">E11-D11</f>
        <v>100</v>
      </c>
      <c r="H11" s="36">
        <f t="shared" ref="H11:H16" si="1">(E11-D11)/D11</f>
        <v>3.3333333333333333E-2</v>
      </c>
    </row>
    <row r="12" spans="3:8" x14ac:dyDescent="0.25">
      <c r="C12" t="s">
        <v>160</v>
      </c>
      <c r="D12">
        <v>10</v>
      </c>
      <c r="E12">
        <v>13</v>
      </c>
      <c r="F12">
        <v>60</v>
      </c>
      <c r="G12">
        <f t="shared" si="0"/>
        <v>3</v>
      </c>
      <c r="H12" s="36">
        <f t="shared" si="1"/>
        <v>0.3</v>
      </c>
    </row>
    <row r="13" spans="3:8" x14ac:dyDescent="0.25">
      <c r="C13" t="s">
        <v>161</v>
      </c>
      <c r="D13">
        <v>1000</v>
      </c>
      <c r="E13">
        <v>1150</v>
      </c>
      <c r="F13">
        <v>70</v>
      </c>
      <c r="G13">
        <f t="shared" si="0"/>
        <v>150</v>
      </c>
      <c r="H13" s="36">
        <f t="shared" si="1"/>
        <v>0.15</v>
      </c>
    </row>
    <row r="14" spans="3:8" x14ac:dyDescent="0.25">
      <c r="C14" t="s">
        <v>162</v>
      </c>
      <c r="D14">
        <v>200</v>
      </c>
      <c r="E14">
        <v>210</v>
      </c>
      <c r="F14">
        <v>60</v>
      </c>
      <c r="G14">
        <f t="shared" si="0"/>
        <v>10</v>
      </c>
      <c r="H14" s="36">
        <f t="shared" si="1"/>
        <v>0.05</v>
      </c>
    </row>
    <row r="15" spans="3:8" x14ac:dyDescent="0.25">
      <c r="C15" t="s">
        <v>163</v>
      </c>
      <c r="D15" s="36">
        <f>(D13+D14)/D11</f>
        <v>0.4</v>
      </c>
      <c r="E15" s="36">
        <f>(E13+E14)/E11</f>
        <v>0.43870967741935485</v>
      </c>
      <c r="F15" t="s">
        <v>128</v>
      </c>
      <c r="G15" s="36">
        <f t="shared" si="0"/>
        <v>3.8709677419354827E-2</v>
      </c>
      <c r="H15" s="36">
        <f t="shared" si="1"/>
        <v>9.6774193548387066E-2</v>
      </c>
    </row>
    <row r="16" spans="3:8" x14ac:dyDescent="0.25">
      <c r="C16" t="s">
        <v>164</v>
      </c>
      <c r="D16">
        <v>0.7</v>
      </c>
      <c r="E16">
        <v>0.6</v>
      </c>
      <c r="F16" t="s">
        <v>128</v>
      </c>
      <c r="G16">
        <f t="shared" si="0"/>
        <v>-9.9999999999999978E-2</v>
      </c>
      <c r="H16" s="36">
        <f t="shared" si="1"/>
        <v>-0.14285714285714282</v>
      </c>
    </row>
    <row r="17" spans="3:15" x14ac:dyDescent="0.25">
      <c r="F17" t="s">
        <v>168</v>
      </c>
      <c r="G17" s="36"/>
    </row>
    <row r="20" spans="3:15" x14ac:dyDescent="0.25">
      <c r="C20" t="s">
        <v>136</v>
      </c>
    </row>
    <row r="21" spans="3:15" x14ac:dyDescent="0.25">
      <c r="C21" t="s">
        <v>170</v>
      </c>
      <c r="D21" t="s">
        <v>165</v>
      </c>
      <c r="E21" t="s">
        <v>130</v>
      </c>
      <c r="F21" t="s">
        <v>169</v>
      </c>
      <c r="G21" t="s">
        <v>166</v>
      </c>
      <c r="H21" t="s">
        <v>167</v>
      </c>
    </row>
    <row r="22" spans="3:15" x14ac:dyDescent="0.25">
      <c r="C22" t="s">
        <v>159</v>
      </c>
      <c r="D22">
        <v>3000</v>
      </c>
      <c r="E22">
        <v>3100</v>
      </c>
      <c r="F22">
        <v>80</v>
      </c>
      <c r="G22">
        <f t="shared" ref="G22:G28" si="2">E22-D22</f>
        <v>100</v>
      </c>
      <c r="H22" s="36">
        <f t="shared" ref="H22:H28" si="3">(E22-D22)/D22</f>
        <v>3.3333333333333333E-2</v>
      </c>
    </row>
    <row r="23" spans="3:15" x14ac:dyDescent="0.25">
      <c r="C23" t="s">
        <v>173</v>
      </c>
      <c r="D23">
        <v>10</v>
      </c>
      <c r="E23">
        <v>13</v>
      </c>
      <c r="F23">
        <v>60</v>
      </c>
      <c r="G23">
        <f t="shared" si="2"/>
        <v>3</v>
      </c>
      <c r="H23" s="36">
        <f t="shared" si="3"/>
        <v>0.3</v>
      </c>
    </row>
    <row r="24" spans="3:15" x14ac:dyDescent="0.25">
      <c r="C24" t="s">
        <v>174</v>
      </c>
      <c r="D24">
        <v>1000</v>
      </c>
      <c r="E24">
        <v>1150</v>
      </c>
      <c r="F24">
        <v>70</v>
      </c>
      <c r="G24">
        <f t="shared" si="2"/>
        <v>150</v>
      </c>
      <c r="H24" s="36">
        <f t="shared" si="3"/>
        <v>0.15</v>
      </c>
    </row>
    <row r="25" spans="3:15" x14ac:dyDescent="0.25">
      <c r="C25" t="s">
        <v>175</v>
      </c>
      <c r="D25">
        <v>1000</v>
      </c>
      <c r="E25">
        <v>1150</v>
      </c>
      <c r="F25">
        <v>70</v>
      </c>
      <c r="G25">
        <f t="shared" ref="G25" si="4">E25-D25</f>
        <v>150</v>
      </c>
      <c r="H25" s="36">
        <f t="shared" ref="H25" si="5">(E25-D25)/D25</f>
        <v>0.15</v>
      </c>
    </row>
    <row r="26" spans="3:15" x14ac:dyDescent="0.25">
      <c r="C26" t="s">
        <v>162</v>
      </c>
      <c r="D26">
        <v>200</v>
      </c>
      <c r="E26">
        <v>210</v>
      </c>
      <c r="F26">
        <v>60</v>
      </c>
      <c r="G26">
        <f t="shared" si="2"/>
        <v>10</v>
      </c>
      <c r="H26" s="36">
        <f t="shared" si="3"/>
        <v>0.05</v>
      </c>
    </row>
    <row r="27" spans="3:15" x14ac:dyDescent="0.25">
      <c r="C27" t="s">
        <v>163</v>
      </c>
      <c r="D27" s="36">
        <f>(D24+D26)/D22</f>
        <v>0.4</v>
      </c>
      <c r="E27" s="36">
        <f>(E24+E26)/E22</f>
        <v>0.43870967741935485</v>
      </c>
      <c r="F27" t="s">
        <v>128</v>
      </c>
      <c r="G27" s="36">
        <f t="shared" si="2"/>
        <v>3.8709677419354827E-2</v>
      </c>
      <c r="H27" s="36">
        <f t="shared" si="3"/>
        <v>9.6774193548387066E-2</v>
      </c>
    </row>
    <row r="28" spans="3:15" x14ac:dyDescent="0.25">
      <c r="C28" t="s">
        <v>164</v>
      </c>
      <c r="D28">
        <v>0.7</v>
      </c>
      <c r="E28">
        <v>0.6</v>
      </c>
      <c r="F28" t="s">
        <v>128</v>
      </c>
      <c r="G28">
        <f t="shared" si="2"/>
        <v>-9.9999999999999978E-2</v>
      </c>
      <c r="H28" s="36">
        <f t="shared" si="3"/>
        <v>-0.14285714285714282</v>
      </c>
    </row>
    <row r="29" spans="3:15" x14ac:dyDescent="0.25">
      <c r="F29" t="s">
        <v>171</v>
      </c>
      <c r="G29" s="36"/>
    </row>
    <row r="31" spans="3:15" x14ac:dyDescent="0.25">
      <c r="C31" t="s">
        <v>136</v>
      </c>
      <c r="J31" t="s">
        <v>136</v>
      </c>
    </row>
    <row r="32" spans="3:15" x14ac:dyDescent="0.25">
      <c r="C32" t="s">
        <v>172</v>
      </c>
      <c r="D32" t="s">
        <v>165</v>
      </c>
      <c r="E32" t="s">
        <v>130</v>
      </c>
      <c r="F32" t="s">
        <v>169</v>
      </c>
      <c r="G32" t="s">
        <v>166</v>
      </c>
      <c r="H32" t="s">
        <v>167</v>
      </c>
      <c r="J32" t="s">
        <v>172</v>
      </c>
      <c r="K32" t="s">
        <v>165</v>
      </c>
      <c r="L32" t="s">
        <v>130</v>
      </c>
      <c r="M32" t="s">
        <v>169</v>
      </c>
      <c r="N32" t="s">
        <v>166</v>
      </c>
      <c r="O32" t="s">
        <v>167</v>
      </c>
    </row>
    <row r="33" spans="3:15" x14ac:dyDescent="0.25">
      <c r="C33" t="s">
        <v>159</v>
      </c>
      <c r="D33">
        <v>3000</v>
      </c>
      <c r="E33">
        <v>3100</v>
      </c>
      <c r="F33">
        <v>0.8</v>
      </c>
      <c r="G33">
        <f t="shared" ref="G33:G35" si="6">E33-D33</f>
        <v>100</v>
      </c>
      <c r="H33" s="106">
        <f t="shared" ref="H33:H35" si="7">(E33-D33)/D33</f>
        <v>3.3333333333333333E-2</v>
      </c>
      <c r="J33" t="s">
        <v>159</v>
      </c>
      <c r="K33">
        <v>10</v>
      </c>
      <c r="L33">
        <v>12</v>
      </c>
      <c r="M33">
        <v>0.1</v>
      </c>
      <c r="N33">
        <f t="shared" ref="N33:N38" si="8">L33-K33</f>
        <v>2</v>
      </c>
      <c r="O33" s="36">
        <f t="shared" ref="O33:O38" si="9">(L33-K33)/K33</f>
        <v>0.2</v>
      </c>
    </row>
    <row r="34" spans="3:15" x14ac:dyDescent="0.25">
      <c r="C34" t="s">
        <v>160</v>
      </c>
      <c r="D34">
        <v>10</v>
      </c>
      <c r="E34">
        <v>13</v>
      </c>
      <c r="F34">
        <v>0.6</v>
      </c>
      <c r="G34">
        <f t="shared" si="6"/>
        <v>3</v>
      </c>
      <c r="H34" s="106">
        <f t="shared" si="7"/>
        <v>0.3</v>
      </c>
      <c r="J34" t="s">
        <v>160</v>
      </c>
      <c r="K34">
        <v>1</v>
      </c>
      <c r="L34">
        <v>2</v>
      </c>
      <c r="M34">
        <v>0.1</v>
      </c>
      <c r="N34">
        <f t="shared" si="8"/>
        <v>1</v>
      </c>
      <c r="O34" s="36">
        <f t="shared" si="9"/>
        <v>1</v>
      </c>
    </row>
    <row r="35" spans="3:15" x14ac:dyDescent="0.25">
      <c r="C35" t="s">
        <v>176</v>
      </c>
      <c r="D35">
        <v>1000</v>
      </c>
      <c r="E35">
        <v>1150</v>
      </c>
      <c r="F35">
        <v>0.7</v>
      </c>
      <c r="G35">
        <f t="shared" si="6"/>
        <v>150</v>
      </c>
      <c r="H35" s="106">
        <f t="shared" si="7"/>
        <v>0.15</v>
      </c>
      <c r="J35" t="s">
        <v>176</v>
      </c>
      <c r="K35">
        <v>3</v>
      </c>
      <c r="L35">
        <v>6</v>
      </c>
      <c r="M35">
        <v>0.1</v>
      </c>
      <c r="N35">
        <f t="shared" si="8"/>
        <v>3</v>
      </c>
      <c r="O35" s="36">
        <f t="shared" si="9"/>
        <v>1</v>
      </c>
    </row>
    <row r="36" spans="3:15" x14ac:dyDescent="0.25">
      <c r="C36" t="s">
        <v>162</v>
      </c>
      <c r="D36">
        <v>200</v>
      </c>
      <c r="E36">
        <v>210</v>
      </c>
      <c r="F36">
        <v>0.6</v>
      </c>
      <c r="G36">
        <f t="shared" ref="G36:G39" si="10">E36-D36</f>
        <v>10</v>
      </c>
      <c r="H36" s="106">
        <f t="shared" ref="H36:H39" si="11">(E36-D36)/D36</f>
        <v>0.05</v>
      </c>
      <c r="J36" t="s">
        <v>162</v>
      </c>
      <c r="K36">
        <v>1</v>
      </c>
      <c r="L36">
        <v>2</v>
      </c>
      <c r="M36">
        <v>0.1</v>
      </c>
      <c r="N36">
        <f t="shared" si="8"/>
        <v>1</v>
      </c>
      <c r="O36" s="36">
        <f t="shared" si="9"/>
        <v>1</v>
      </c>
    </row>
    <row r="37" spans="3:15" x14ac:dyDescent="0.25">
      <c r="C37" t="s">
        <v>163</v>
      </c>
      <c r="D37" s="36">
        <f>(D35+D36)/D33</f>
        <v>0.4</v>
      </c>
      <c r="E37" s="36">
        <f>(E35+E36)/E33</f>
        <v>0.43870967741935485</v>
      </c>
      <c r="F37">
        <v>0.5</v>
      </c>
      <c r="G37" s="36">
        <f t="shared" si="10"/>
        <v>3.8709677419354827E-2</v>
      </c>
      <c r="H37" s="106">
        <f t="shared" si="11"/>
        <v>9.6774193548387066E-2</v>
      </c>
      <c r="J37" t="s">
        <v>163</v>
      </c>
      <c r="K37" s="36">
        <f>(K35+K36)/K33</f>
        <v>0.4</v>
      </c>
      <c r="L37" s="36">
        <f>(L35+L36)/L33</f>
        <v>0.66666666666666663</v>
      </c>
      <c r="M37">
        <v>0.3</v>
      </c>
      <c r="N37" s="36">
        <f t="shared" si="8"/>
        <v>0.26666666666666661</v>
      </c>
      <c r="O37" s="36">
        <f t="shared" si="9"/>
        <v>0.66666666666666652</v>
      </c>
    </row>
    <row r="38" spans="3:15" x14ac:dyDescent="0.25">
      <c r="C38" t="s">
        <v>164</v>
      </c>
      <c r="D38">
        <v>0.7</v>
      </c>
      <c r="E38">
        <v>0.6</v>
      </c>
      <c r="F38">
        <v>0.8</v>
      </c>
      <c r="G38">
        <f t="shared" si="10"/>
        <v>-9.9999999999999978E-2</v>
      </c>
      <c r="H38" s="106">
        <f t="shared" si="11"/>
        <v>-0.14285714285714282</v>
      </c>
      <c r="J38" t="s">
        <v>164</v>
      </c>
      <c r="K38">
        <v>0.6</v>
      </c>
      <c r="L38">
        <v>0.6</v>
      </c>
      <c r="M38">
        <v>0.5</v>
      </c>
      <c r="N38">
        <f t="shared" si="8"/>
        <v>0</v>
      </c>
      <c r="O38" s="36">
        <f t="shared" si="9"/>
        <v>0</v>
      </c>
    </row>
    <row r="39" spans="3:15" x14ac:dyDescent="0.25">
      <c r="G39" s="36" t="s">
        <v>178</v>
      </c>
      <c r="H39" s="104">
        <f>AVERAGE(F33:F38)</f>
        <v>0.66666666666666663</v>
      </c>
      <c r="N39" s="36" t="s">
        <v>178</v>
      </c>
      <c r="O39" s="104">
        <f>AVERAGE(M33:M38)</f>
        <v>0.19999999999999998</v>
      </c>
    </row>
    <row r="40" spans="3:15" x14ac:dyDescent="0.25">
      <c r="G40" t="s">
        <v>179</v>
      </c>
      <c r="H40" s="105">
        <f>AVERAGE(H33:H38)</f>
        <v>8.1208397337429614E-2</v>
      </c>
      <c r="N40" t="s">
        <v>179</v>
      </c>
      <c r="O40" s="105">
        <f>AVERAGE(O33:O38)</f>
        <v>0.64444444444444449</v>
      </c>
    </row>
    <row r="41" spans="3:15" x14ac:dyDescent="0.25">
      <c r="G41" t="s">
        <v>177</v>
      </c>
      <c r="H41" s="105">
        <f>H39+H40*0.1</f>
        <v>0.67478750640040963</v>
      </c>
      <c r="N41" t="s">
        <v>177</v>
      </c>
      <c r="O41" s="105">
        <f>O39+O40*0.1</f>
        <v>0.26444444444444443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Computation</vt:lpstr>
      <vt:lpstr>Training Performance Index</vt:lpstr>
      <vt:lpstr>Athletic Performance Index</vt:lpstr>
      <vt:lpstr>Social Performance Index</vt:lpstr>
      <vt:lpstr>Educational Performance Index</vt:lpstr>
      <vt:lpstr>Vertical Performance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2022-11-02T18:25:09Z</dcterms:created>
  <dcterms:modified xsi:type="dcterms:W3CDTF">2022-11-24T22:43:10Z</dcterms:modified>
</cp:coreProperties>
</file>