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2025 DGOS\A.PROCESOS POI 2025\1A.ELABORACIÓN Y APROBACIÓN DEL POI 2025 - PLANEAMIENTO- Dic24-Ene25\Informe\DGOS\"/>
    </mc:Choice>
  </mc:AlternateContent>
  <xr:revisionPtr revIDLastSave="0" documentId="13_ncr:1_{E0B4B1AD-81FD-4116-A700-8A8B92F32E8E}" xr6:coauthVersionLast="47" xr6:coauthVersionMax="47" xr10:uidLastSave="{00000000-0000-0000-0000-000000000000}"/>
  <bookViews>
    <workbookView xWindow="-110" yWindow="-110" windowWidth="19420" windowHeight="10300" xr2:uid="{D8C207E9-037F-4D92-AFC3-463418ECE007}"/>
  </bookViews>
  <sheets>
    <sheet name="DGOS" sheetId="1" r:id="rId1"/>
  </sheets>
  <definedNames>
    <definedName name="_xlnm._FilterDatabase" localSheetId="0" hidden="1">DGOS!$D$10:$HA$40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8" i="1" l="1"/>
  <c r="Z59" i="1" s="1"/>
  <c r="Y58" i="1"/>
  <c r="Y59" i="1" s="1"/>
  <c r="X58" i="1"/>
  <c r="X59" i="1" s="1"/>
  <c r="W58" i="1"/>
  <c r="W59" i="1" s="1"/>
  <c r="V58" i="1"/>
  <c r="V59" i="1" s="1"/>
  <c r="U58" i="1"/>
  <c r="U59" i="1" s="1"/>
  <c r="T58" i="1"/>
  <c r="T59" i="1" s="1"/>
  <c r="S58" i="1"/>
  <c r="S59" i="1" s="1"/>
  <c r="R58" i="1"/>
  <c r="R59" i="1" s="1"/>
  <c r="Q58" i="1"/>
  <c r="Q59" i="1" s="1"/>
  <c r="P58" i="1"/>
  <c r="P59" i="1" s="1"/>
  <c r="O58" i="1"/>
  <c r="O59" i="1" s="1"/>
  <c r="AA57" i="1"/>
  <c r="AA56" i="1"/>
  <c r="Z55" i="1"/>
  <c r="Y55" i="1"/>
  <c r="X55" i="1"/>
  <c r="W55" i="1"/>
  <c r="V55" i="1"/>
  <c r="U55" i="1"/>
  <c r="T55" i="1"/>
  <c r="S55" i="1"/>
  <c r="R55" i="1"/>
  <c r="Q55" i="1"/>
  <c r="P55" i="1"/>
  <c r="O55" i="1"/>
  <c r="AA54" i="1"/>
  <c r="AA51" i="1"/>
  <c r="AA50" i="1"/>
  <c r="Z49" i="1"/>
  <c r="Y49" i="1"/>
  <c r="X49" i="1"/>
  <c r="W49" i="1"/>
  <c r="V49" i="1"/>
  <c r="U49" i="1"/>
  <c r="T49" i="1"/>
  <c r="S49" i="1"/>
  <c r="R49" i="1"/>
  <c r="Q49" i="1"/>
  <c r="P49" i="1"/>
  <c r="O49" i="1"/>
  <c r="AA48" i="1"/>
  <c r="AA46" i="1"/>
  <c r="AA49" i="1" s="1"/>
  <c r="Z45" i="1"/>
  <c r="Y45" i="1"/>
  <c r="X45" i="1"/>
  <c r="W45" i="1"/>
  <c r="V45" i="1"/>
  <c r="U45" i="1"/>
  <c r="T45" i="1"/>
  <c r="S45" i="1"/>
  <c r="R45" i="1"/>
  <c r="Q45" i="1"/>
  <c r="P45" i="1"/>
  <c r="O45" i="1"/>
  <c r="AA44" i="1"/>
  <c r="AA43" i="1"/>
  <c r="AA45" i="1" s="1"/>
  <c r="AA42" i="1"/>
  <c r="AA40" i="1"/>
  <c r="Z39" i="1"/>
  <c r="AA39" i="1" s="1"/>
  <c r="AA38" i="1"/>
  <c r="AA37" i="1"/>
  <c r="AA36" i="1"/>
  <c r="AA35" i="1"/>
  <c r="Z34" i="1"/>
  <c r="Z41" i="1" s="1"/>
  <c r="Y34" i="1"/>
  <c r="Y41" i="1" s="1"/>
  <c r="X34" i="1"/>
  <c r="W34" i="1"/>
  <c r="V34" i="1"/>
  <c r="U34" i="1"/>
  <c r="T34" i="1"/>
  <c r="S34" i="1"/>
  <c r="R34" i="1"/>
  <c r="Q34" i="1"/>
  <c r="P34" i="1"/>
  <c r="O34" i="1"/>
  <c r="AA33" i="1"/>
  <c r="X32" i="1"/>
  <c r="W32" i="1"/>
  <c r="V32" i="1"/>
  <c r="U32" i="1"/>
  <c r="T32" i="1"/>
  <c r="S32" i="1"/>
  <c r="R32" i="1"/>
  <c r="Q32" i="1"/>
  <c r="P32" i="1"/>
  <c r="O32" i="1"/>
  <c r="AA31" i="1"/>
  <c r="AA30" i="1"/>
  <c r="AA29" i="1"/>
  <c r="AA28" i="1"/>
  <c r="AA27" i="1"/>
  <c r="X26" i="1"/>
  <c r="W26" i="1"/>
  <c r="V26" i="1"/>
  <c r="U26" i="1"/>
  <c r="T26" i="1"/>
  <c r="S26" i="1"/>
  <c r="R26" i="1"/>
  <c r="Q26" i="1"/>
  <c r="P26" i="1"/>
  <c r="O26" i="1"/>
  <c r="AA25" i="1"/>
  <c r="AA24" i="1"/>
  <c r="X23" i="1"/>
  <c r="X41" i="1" s="1"/>
  <c r="W23" i="1"/>
  <c r="W41" i="1" s="1"/>
  <c r="V23" i="1"/>
  <c r="U23" i="1"/>
  <c r="T23" i="1"/>
  <c r="S23" i="1"/>
  <c r="R23" i="1"/>
  <c r="Q23" i="1"/>
  <c r="P23" i="1"/>
  <c r="P41" i="1" s="1"/>
  <c r="O23" i="1"/>
  <c r="AA23" i="1" s="1"/>
  <c r="AA22" i="1"/>
  <c r="AA21" i="1"/>
  <c r="AA20" i="1"/>
  <c r="AA19" i="1"/>
  <c r="Z18" i="1"/>
  <c r="Y18" i="1"/>
  <c r="X18" i="1"/>
  <c r="W18" i="1"/>
  <c r="V18" i="1"/>
  <c r="U18" i="1"/>
  <c r="T18" i="1"/>
  <c r="S18" i="1"/>
  <c r="R18" i="1"/>
  <c r="Q18" i="1"/>
  <c r="P18" i="1"/>
  <c r="O18" i="1"/>
  <c r="AA17" i="1"/>
  <c r="AA16" i="1"/>
  <c r="AA15" i="1"/>
  <c r="AA14" i="1"/>
  <c r="AA13" i="1"/>
  <c r="AA12" i="1"/>
  <c r="AA11" i="1"/>
  <c r="AA18" i="1" s="1"/>
  <c r="AA32" i="1" l="1"/>
  <c r="U41" i="1"/>
  <c r="AA34" i="1"/>
  <c r="AA41" i="1" s="1"/>
  <c r="AA55" i="1"/>
  <c r="Q41" i="1"/>
  <c r="R41" i="1"/>
  <c r="V41" i="1"/>
  <c r="S41" i="1"/>
  <c r="T41" i="1"/>
  <c r="AA26" i="1"/>
  <c r="O41" i="1"/>
  <c r="AA58" i="1"/>
  <c r="AA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DIEMTERCERO</author>
  </authors>
  <commentList>
    <comment ref="C10" authorId="0" shapeId="0" xr:uid="{4C0A4AB2-815A-4DF3-8EE3-09EA9F57ADF1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 xr:uid="{9E354DE7-2CE2-4B9C-8DBF-0E752D77C6EA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AA04A2B1-1F95-453C-8EAF-E65D3C3AA218}">
      <text>
        <r>
          <rPr>
            <b/>
            <sz val="9"/>
            <color indexed="81"/>
            <rFont val="Tahoma"/>
            <family val="2"/>
          </rPr>
          <t xml:space="preserve">COORDINAR CON GONZALO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7574C731-53FA-4A71-A2AE-4F12807D364D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V12" authorId="0" shapeId="0" xr:uid="{674B96D4-4C37-40DD-8EA1-09653A324F00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E42" authorId="0" shapeId="0" xr:uid="{6CDEE019-7E02-4A2F-A5A0-8127094D4D73}">
      <text>
        <r>
          <rPr>
            <b/>
            <sz val="9"/>
            <color indexed="81"/>
            <rFont val="Tahoma"/>
            <family val="2"/>
          </rPr>
          <t xml:space="preserve">COORDINAR CON GONZALO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42" authorId="0" shapeId="0" xr:uid="{D283EBFA-4453-454B-A8D8-16351B7D8420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V43" authorId="0" shapeId="0" xr:uid="{A01DD0D3-F776-454B-8A62-E539165C3BFB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E50" authorId="0" shapeId="0" xr:uid="{DDC8A492-046A-4B8C-82F5-6019AF53DC71}">
      <text>
        <r>
          <rPr>
            <b/>
            <sz val="9"/>
            <color indexed="81"/>
            <rFont val="Tahoma"/>
            <family val="2"/>
          </rPr>
          <t xml:space="preserve">COORDINAR CON GONZALO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50" authorId="0" shapeId="0" xr:uid="{80319DF2-EE20-43A2-96ED-A02817E91A88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V51" authorId="0" shapeId="0" xr:uid="{CFAF2925-B6E4-4DB6-A11E-DD391912A02C}">
      <text>
        <r>
          <rPr>
            <sz val="16"/>
            <color indexed="81"/>
            <rFont val="Tahoma"/>
            <family val="2"/>
          </rPr>
          <t xml:space="preserve">ROSARIO
</t>
        </r>
      </text>
    </comment>
  </commentList>
</comments>
</file>

<file path=xl/sharedStrings.xml><?xml version="1.0" encoding="utf-8"?>
<sst xmlns="http://schemas.openxmlformats.org/spreadsheetml/2006/main" count="433" uniqueCount="142">
  <si>
    <t>FOMATO 2: PROGRAMACIÓN DE METAS FÍSICAS Y METAS PRESUPUESTALES</t>
  </si>
  <si>
    <t>PROGRAMACIÓN MENSUAL</t>
  </si>
  <si>
    <t>TOTAL ANUAL DE LA T/AO</t>
  </si>
  <si>
    <t>RESPONSABLES DE LA T/AO</t>
  </si>
  <si>
    <t>CRITERIOS DE PROGRAMACIÓN PRESUPUESTAL (RRHH)</t>
  </si>
  <si>
    <t>OBJETIVO ESTRATÉGICO INSTITUCIONAL</t>
  </si>
  <si>
    <t>ACCIÓN ESTRATÉGICA INSTITUCIONAL</t>
  </si>
  <si>
    <t>FUNCIONES DEL ROF</t>
  </si>
  <si>
    <t>COD.</t>
  </si>
  <si>
    <t>ACTIVIDAD OPERATIVA/INVERSIONES</t>
  </si>
  <si>
    <t>U.M</t>
  </si>
  <si>
    <t>PRIORIDAD</t>
  </si>
  <si>
    <t>TAREAS</t>
  </si>
  <si>
    <t>DEFINICIÓN OPERACIONAL</t>
  </si>
  <si>
    <t>CRITERIOS DE PROGRAMACIÓN</t>
  </si>
  <si>
    <t>META</t>
  </si>
  <si>
    <t>ESPECÍFICA DE GASTO</t>
  </si>
  <si>
    <t>CAS IDENTERMINADO</t>
  </si>
  <si>
    <t>CAS TRANSITORIO</t>
  </si>
  <si>
    <t>CANT.LOCADOR</t>
  </si>
  <si>
    <t>OEI.02  GARANTIZAR EL ACCESO A CUIDADOS Y SERVICIOS DE SALUD DE CALIDAD ORGANIZADOS EN REDES INTEGRADAS DE SALUD; CENTRADAS EN LA PERSONA; FAMILIA Y COMUNIDAD; CON ÉNFASIS EN LA PROMOCIÓN DE LA SALUD Y LA PREVENCIÓN DE LA ENFERMEDAD</t>
  </si>
  <si>
    <t>AEI.02.03. REDES INTEGRADAS DE SALUD; IMPLEMENTADAS PROGRESIVAMENTE A NIVEL NACIONAL.</t>
  </si>
  <si>
    <t>DGOS:
a) Proponer y conducir la implementación de las normas, lineamientos, estándares, mecanismos y planes para realizar el monitoreo y evaluación de la Gestión Administrativa en las IPRESS y UGIPRESS públicas a nivel nacional; así como de la infraestructura, equipamiento y mantenimiento de los establecimientos en salud.</t>
  </si>
  <si>
    <t>AO1</t>
  </si>
  <si>
    <t xml:space="preserve">GESTIÓN  DE LOS PROCESOS ADMINISTRATIVOS DE LA DIRECCIÓN GENERAL DE OPERACIONES EN SALUD	</t>
  </si>
  <si>
    <t>060 : INFORME</t>
  </si>
  <si>
    <t>Muy Alta</t>
  </si>
  <si>
    <t>T1</t>
  </si>
  <si>
    <t>Asistencia técnica para la elaboración, seguimiento y evaluación de las actividades del POI.</t>
  </si>
  <si>
    <t>Informe (*)</t>
  </si>
  <si>
    <t>Consiste en brindar asistencia tecnica para la Elaboración y validación de las actividades, tareas, metas fisicas y presupuestales a incluirse en el POI del MINSA ( POI Multianual y revision/actualización anual),  Actualizaciones de las actividades y metas fiscas de la DGOS ( POI-MINSA), registro de Actividades Operativas e Inversiones en el aplicativo CEPLAN V.01.
Asistencia tecnica y consolidacion del seguimiento y evaluación de las actividades y metas fisicas y presupuestales de la DGOS de manera periodica.</t>
  </si>
  <si>
    <t>01 Informe de elaboración de actividades-POI 2025 (enero)
01 Informe de elaboración del POI Multianual 2026-2028 (marzo)
01 informe de seguimiento físico y  presupuestal cada trimestral 2025 (abril)
01 Informe de Actualización de actividades-POI 2024 (mayo)
01 Informe de Implementación de las acciones estratégicas institucionales del POI 2024 Modificado V.02 (Evaluación) (junio)
01 Informe de Actualización de actividades-POI 2025 (julio)
01 reporte Ejecutivo mensual (sobre los avances de la ejecución de metas fisicas y presupuestales de las tres direcciones ejecutivas), dirigido a los Directores.</t>
  </si>
  <si>
    <t>FISICA</t>
  </si>
  <si>
    <t>Administración- Katty</t>
  </si>
  <si>
    <t>Alta</t>
  </si>
  <si>
    <t>T2</t>
  </si>
  <si>
    <t>Seguimiento de la ejecución presupuestal de la DGOS</t>
  </si>
  <si>
    <t>Reporte</t>
  </si>
  <si>
    <t>Reporte y analisis de la ejecucion presupuestal, según finalidad de la habilitacion de recursos, generica de gasto y clasificador de gasto de los tres centros de costos</t>
  </si>
  <si>
    <t xml:space="preserve">01 Reporte semanal
</t>
  </si>
  <si>
    <t>Administración-Gina</t>
  </si>
  <si>
    <t>T3</t>
  </si>
  <si>
    <t xml:space="preserve">Realizar la gestíon para la provisión de bienes y servicios, y seguimiento de la ejecución del gasto. </t>
  </si>
  <si>
    <t>Análisis del estado situacional de la provision de bienes y servicios requeridos por los centros de costo DGOS, DIEM y DIMON, que permita conocer el gasto a nivel de actividades POI.</t>
  </si>
  <si>
    <t>Un   documento  que consolida el análisis del gasto a nivel de actividades POI del mes.</t>
  </si>
  <si>
    <t>Administración - (Luis  Lunarejo-Alexander)</t>
  </si>
  <si>
    <t>T4</t>
  </si>
  <si>
    <t>Control de asistencia del personal.</t>
  </si>
  <si>
    <t>Realizar la revision del reporte de asistencia, actualizar la informacion sustentada en documentos emitidos por los servidores.
Remitir informacion mensual a la OGGRH  de las tardanzas y faltas injustificadas (CAS y Nombrados).</t>
  </si>
  <si>
    <t>2 reportes mensuales.</t>
  </si>
  <si>
    <t>Administración-Filomeno</t>
  </si>
  <si>
    <t>T5</t>
  </si>
  <si>
    <t>Realizar acciones de soporte informático a los usuarios de la Dirección General de Operaciones en Salud.</t>
  </si>
  <si>
    <t>Realizar el diagnóstico y resolución de problemas, de Instalación y configuración de software y hardware.
Realizar el Mantenimiento preventivo, Actualización de sistemas y software
Capacitación de usuarios
Gestión de activos informaticos.</t>
  </si>
  <si>
    <t xml:space="preserve">Se proyecta 10 acciones de soporte informático al día  </t>
  </si>
  <si>
    <t>Administración-Informática</t>
  </si>
  <si>
    <t>T6</t>
  </si>
  <si>
    <t>Desarrollo, seguimiento y actualización de Aplicativos locales para para DGOS</t>
  </si>
  <si>
    <t>Implica el ciclo de vida completo del desarrollo de software personalizado para la Dirección General de Operaciones en Salud (DGOS), con el siguiente contenido:
Desarrollo: Diseñar y construir aplicaciones informáticas específicas para las necesidades de la DGOS, o automatización de procesos.
Seguimiento: Monitorear el rendimiento de las aplicaciones, detectar errores y proponer mejoras.
Actualización: Implementar nuevas funcionalidades, corregir errores y adaptar las aplicaciones a las nuevas necesidades de la DGOS.</t>
  </si>
  <si>
    <t>1 informe mensual, detallando el proceso de elaboración, seguimiento y actualización de los aplicativos desarollados para la DG y Direcciones Ejecutivas.</t>
  </si>
  <si>
    <t>Administración-Luis Salas</t>
  </si>
  <si>
    <t>Media</t>
  </si>
  <si>
    <t>T7</t>
  </si>
  <si>
    <t>Administración y cuidado de los bienes patrimoniales de la DGOS</t>
  </si>
  <si>
    <t>Informe</t>
  </si>
  <si>
    <t>Supervisar la conservacion y control de los bienes, Efectuar inventarios internos, Supervisar el traslado de bienes, supervisar el traslado de bienes de baja</t>
  </si>
  <si>
    <t>01 informe mensual</t>
  </si>
  <si>
    <t>Administración-Archivo</t>
  </si>
  <si>
    <t xml:space="preserve">AO1 GESTIÓN  DE LOS PROCESOS ADMINISTRATIVOS DE LA DIRECCIÓN GENERAL DE OPERACIONES EN SALUD	</t>
  </si>
  <si>
    <t>META FÍSICA MENSUAL DE LA AO1</t>
  </si>
  <si>
    <t>Gina Sarmiento</t>
  </si>
  <si>
    <t>PRESUPUESTAL G.G1 5.21</t>
  </si>
  <si>
    <t>2.1.1.3.1.1. PERSONAL NOMBRADO</t>
  </si>
  <si>
    <t>2.1.3.1.1.14. CONTRIBUCIONES A ESSALUD DE REGÍMENES ESPECIALES Y OTROS REGÍMENES</t>
  </si>
  <si>
    <t>2.1.1.1.1.3. PERSONAL CON CONTRATO A PLAZO FIJO (REGIMEN LABORAL PUBLICO)</t>
  </si>
  <si>
    <t>2.1.1.9.1.3. BONIFICACION POR ESCOLARIDAD</t>
  </si>
  <si>
    <t>2.1.3.1.1.15.CONTRIBUCIONES A ESSALUD DE CONTRATO ADMINISTRATIVO DE SERVICIOS</t>
  </si>
  <si>
    <t>2.1.1.9.1.2. AGUINALDOS</t>
  </si>
  <si>
    <t>2.1.1.1.2.1. ASIGNACION A FONDOS PARA PERSONAL</t>
  </si>
  <si>
    <t>2.1.1.13.1.1.CONTRATO ADMINISTRATIVO DE SERVICIOS - INDETERMINADO</t>
  </si>
  <si>
    <t>2.1.1.1.1.9.PERSONAL DE CONFIANZA (RÉGIMEN LABORAL PÚBLICO)</t>
  </si>
  <si>
    <t>2.1.1.9.1.4. AGUINALDOS DE CONTRATO ADMINISTRATIVO DE SERVICIOS</t>
  </si>
  <si>
    <t>2.1.3.1.1.13. CONTRIBUCIONES A ESSALUD DEL PERSONAL ADMINISTRATIVO</t>
  </si>
  <si>
    <t>2.1.1.3.3.3.BONIFICACIONES O ENTREGAS ECONOMICAS AL PUESTO DE PROFESIONALES DE LA SALUD</t>
  </si>
  <si>
    <t>2.1.1.1.1.2.PERSONAL ADMINISTRATIVO NOMBRADO (REGIMEN PUBLICO)</t>
  </si>
  <si>
    <t>2.1.1.13.1.2.CONTRATO ADMINISTRATIVO DE SERVICIOS - TRANSITORIO</t>
  </si>
  <si>
    <t>2.1.3.1.1.12. CONTRIBUCIONES POR EL SEGURO COMPLEMENTARIO DE TRABAJO DE RIESGO</t>
  </si>
  <si>
    <t>PRESUPUESTAL G.G2 5.23</t>
  </si>
  <si>
    <t>2.3.2.9.1.1. LOCACIÓN DE SERVICIOS REALIZADOS POR PERSONA NATURAL</t>
  </si>
  <si>
    <t>ENE-NOV:11 DIC: 10</t>
  </si>
  <si>
    <t>2.3.1.1.1.1. ALIMENTOS Y BEBIDAS PARA CONSUMO HUMANO</t>
  </si>
  <si>
    <t>2.3.2.5.1.1. DE EDIFICIOS Y ESTRUCTURAS (local)</t>
  </si>
  <si>
    <t>2.3.1.5.1.2. PAPELERIA EN GENERAL, UTILES Y MATERIALES DE OFICINA</t>
  </si>
  <si>
    <t>2.3.2.4.7.1. DE MAQUINARIAS Y EQUIPOS</t>
  </si>
  <si>
    <t>2.3.2.5.1.4. DE MAQUINARIAS Y EQUIPOS</t>
  </si>
  <si>
    <t>2.3.2.1.2.1. PASAJES Y GASTOS DE TRANSPORTE</t>
  </si>
  <si>
    <t>META PRESUPUESTAL  MENSUAL DE LA AO1</t>
  </si>
  <si>
    <t>a) Proponer y conducir la implementación de las normas, lineamientos, estándares, mecanismos y planes para realizar el monitoreo y evaluación de la Gestión Administrativa en las IPRESS y UGIPRESS públicas a nivel nacional; así como de la infraestructura, equipamiento y mantenimiento de los establecimientos en salud.</t>
  </si>
  <si>
    <t>AO2</t>
  </si>
  <si>
    <t>DESARROLLAR Y REALIZAR ESTRATEGIAS DE COMUNICACIÓN Y POSICIONAMIENTO DE LA DIRECCIÓN GENERAL DE OPERACIONES EN SALUD</t>
  </si>
  <si>
    <t xml:space="preserve">Coordinación de los eventos o actividades institucionales de la Dirección General de Operaciones de Salud y/o sus Direcciones Ejecutivas; asi como, el seguimiento y compendio de la matriz de actividades de las 30 ejecutoras de Lima Metropolitana (IPRESS Y UGIPRESS), respeto a sus actividades protocolares y extramurales. </t>
  </si>
  <si>
    <t>Coordinación con Dirección General y ejecutiva, para la particpación en actividades (Interno).
Coordinación con los establecimientos y protocolo MINSA para la participación y visita de autoridades (Externo)</t>
  </si>
  <si>
    <t>1 reporte mensual</t>
  </si>
  <si>
    <t>Comunicaciones</t>
  </si>
  <si>
    <t>Generación de contenidos respecto a las actividades de la Dirección General de Operaciones en Salud y sus Direcciones Ejecutivas.</t>
  </si>
  <si>
    <t>Informe(*)</t>
  </si>
  <si>
    <t>Desarrollo de  notas de prensa, material informativo o post en redes sociales respecto a las actividades de la DGOS.</t>
  </si>
  <si>
    <t>01 reporte mensual, cuyo contenido será incluido en una plataforma fisica o digital.</t>
  </si>
  <si>
    <t>Desarrollo de acciones comunicacionales que fortalezcan la imagen institucional y el posicionamiento de la DGOS.</t>
  </si>
  <si>
    <t xml:space="preserve">Elaboración de estrategias y materiales comunicacionales y/o audiovisuales que resalten las acciones de la DGOS.  </t>
  </si>
  <si>
    <t>1 reporte mensual con sustento del tema elaborado,según contenido realizado.</t>
  </si>
  <si>
    <t>AO2 DESARROLLAR Y REALIZAR ESTRATEGIAS DE COMUNICACIÓN Y POSICIONAMIENTO DE LA DIRECCIÓN GENERAL DE OPERACIONES EN SALUD</t>
  </si>
  <si>
    <t>Gonzalo Granda</t>
  </si>
  <si>
    <t>ENE-DIC:1</t>
  </si>
  <si>
    <t>j) Conducir la asistencia técnica en materia de sus competencias.</t>
  </si>
  <si>
    <t>AO3</t>
  </si>
  <si>
    <t xml:space="preserve">SISTENCIA TÉCNICA LEGAL  EN EL MARCO DE LA COMPETENCIA DE LA DIRECCIÓN GENERAL DE OPERACIONES EN SALUD	</t>
  </si>
  <si>
    <t>036 : DOCUMENTO</t>
  </si>
  <si>
    <t>Brindar Asistencia Tenico Legal a las Unidades Ejecutoras de Lima Metropolitana.</t>
  </si>
  <si>
    <t>Se brindara asistencia técnica legal en temas: Defensa Legal en el marco del	Decreto Supremo N° 040-2014-PCM, Reglamento General de la Ley Nº 30057.
Directiva N° 004-2015-SERVIR/GPGSC, “Reglas para acceder al beneficio de defensa y asesoría de los servidores y ex servidores civiles”., Ley N° 30225 – Ley de Contrataciones del Estado.  Dirigido a las oficinas de asesoria Juridica.</t>
  </si>
  <si>
    <t>01 informe por asistencias tecnicas - trimestral</t>
  </si>
  <si>
    <t>Legal</t>
  </si>
  <si>
    <t>37 : DOCUMENTO</t>
  </si>
  <si>
    <t>Apoyo técnico Legal en la elaboracion de documentos remitidos a la DGOS.</t>
  </si>
  <si>
    <t>Acta(*)</t>
  </si>
  <si>
    <t>Acompañamiento y asesoramiento legal en la elaboración de respuesta a las solicitudes inggresadas</t>
  </si>
  <si>
    <t xml:space="preserve">01 acta por acompañamiento o asesoramiento  </t>
  </si>
  <si>
    <t>38 : DOCUMENTO</t>
  </si>
  <si>
    <t xml:space="preserve">Revisón de las normas elaboradas por las Direcciones Ejecutivas de la DGOS (DIEM Y DIMON) </t>
  </si>
  <si>
    <t xml:space="preserve">Consiste en la revision de la base legal, la estructura de acuerdo a  la  RM 826 " Norma para la elaboracion de documentos normativos del MINSA". </t>
  </si>
  <si>
    <t>01 Informe que consolida la revision de las normas elaboradas por las direcciones ejecutivas de la DGOS</t>
  </si>
  <si>
    <t>39 : DOCUMENTO</t>
  </si>
  <si>
    <t>Absolver los recursos impugnatorios interpuestos por los administrados, asi como resolver en segunda instancia recurso de nulidad</t>
  </si>
  <si>
    <t xml:space="preserve">Elaboración de Informes Técnico Legal </t>
  </si>
  <si>
    <t xml:space="preserve">Proyección en base a demanda. </t>
  </si>
  <si>
    <t>40 : DOCUMENTO</t>
  </si>
  <si>
    <t xml:space="preserve">Emisión de actos Resolutivos (Resolución Directoral) </t>
  </si>
  <si>
    <t>Elaboración del Proyecto de Resolución Directoral</t>
  </si>
  <si>
    <t xml:space="preserve">AO3 SISTENCIA TÉCNICA LEGAL  EN EL MARCO DE LA COMPETENCIA DE LA DIRECCIÓN GENERAL DE OPERACIONES EN SALUD	</t>
  </si>
  <si>
    <t>Gloria Leyva</t>
  </si>
  <si>
    <t>ENE-DIC:2</t>
  </si>
  <si>
    <t>(*) TAREA TRAZADORA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</si>
</sst>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name val="Aptos Narrow"/>
      <family val="2"/>
      <scheme val="minor"/>
    </font>
    <font>
      <b/>
      <sz val="28"/>
      <name val="Aptos Narrow"/>
      <family val="2"/>
      <scheme val="minor"/>
    </font>
    <font>
      <sz val="16"/>
      <name val="Aptos Narrow"/>
      <family val="2"/>
      <scheme val="minor"/>
    </font>
    <font>
      <sz val="16"/>
      <name val="Arial"/>
      <family val="2"/>
    </font>
    <font>
      <b/>
      <sz val="48"/>
      <name val="Aptos Narrow"/>
      <family val="2"/>
      <scheme val="minor"/>
    </font>
    <font>
      <sz val="72"/>
      <name val="Aptos Narrow"/>
      <family val="2"/>
      <scheme val="minor"/>
    </font>
    <font>
      <b/>
      <sz val="26"/>
      <name val="Aptos Narrow"/>
      <family val="2"/>
      <scheme val="minor"/>
    </font>
    <font>
      <b/>
      <sz val="20"/>
      <name val="Aptos Narrow"/>
      <family val="2"/>
      <scheme val="minor"/>
    </font>
    <font>
      <sz val="18"/>
      <color rgb="FF0070C0"/>
      <name val="Aptos Narrow"/>
      <family val="2"/>
      <scheme val="minor"/>
    </font>
    <font>
      <b/>
      <sz val="18"/>
      <name val="Aptos Narrow"/>
      <family val="2"/>
      <scheme val="minor"/>
    </font>
    <font>
      <b/>
      <sz val="18"/>
      <color rgb="FF0070C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sz val="16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 tint="-0.24994659260841701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/>
      <right/>
      <top style="thin">
        <color theme="8" tint="-0.24994659260841701"/>
      </top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3" fontId="8" fillId="2" borderId="2" xfId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5" xfId="0" quotePrefix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vertical="center" wrapText="1"/>
    </xf>
    <xf numFmtId="0" fontId="11" fillId="3" borderId="5" xfId="0" quotePrefix="1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0" borderId="0" xfId="0" applyFont="1"/>
    <xf numFmtId="164" fontId="2" fillId="3" borderId="6" xfId="0" applyNumberFormat="1" applyFont="1" applyFill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43" fontId="2" fillId="5" borderId="6" xfId="1" applyFont="1" applyFill="1" applyBorder="1" applyAlignment="1">
      <alignment horizontal="center" vertical="center"/>
    </xf>
    <xf numFmtId="43" fontId="2" fillId="5" borderId="6" xfId="1" applyFont="1" applyFill="1" applyBorder="1" applyAlignment="1">
      <alignment vertical="center"/>
    </xf>
    <xf numFmtId="0" fontId="2" fillId="5" borderId="6" xfId="0" applyFont="1" applyFill="1" applyBorder="1"/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3" borderId="5" xfId="0" quotePrefix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164" fontId="10" fillId="3" borderId="6" xfId="0" applyNumberFormat="1" applyFont="1" applyFill="1" applyBorder="1" applyAlignment="1">
      <alignment horizontal="center" vertical="center" wrapText="1"/>
    </xf>
    <xf numFmtId="43" fontId="10" fillId="5" borderId="6" xfId="1" applyFont="1" applyFill="1" applyBorder="1" applyAlignment="1">
      <alignment horizontal="center" vertical="center"/>
    </xf>
    <xf numFmtId="43" fontId="10" fillId="5" borderId="6" xfId="1" applyFont="1" applyFill="1" applyBorder="1" applyAlignment="1">
      <alignment vertical="center"/>
    </xf>
    <xf numFmtId="0" fontId="10" fillId="5" borderId="6" xfId="0" applyFont="1" applyFill="1" applyBorder="1"/>
    <xf numFmtId="0" fontId="10" fillId="0" borderId="0" xfId="0" applyFont="1"/>
    <xf numFmtId="0" fontId="11" fillId="3" borderId="14" xfId="0" applyFont="1" applyFill="1" applyBorder="1" applyAlignment="1">
      <alignment horizontal="center" vertical="center" wrapText="1"/>
    </xf>
    <xf numFmtId="164" fontId="11" fillId="3" borderId="6" xfId="0" applyNumberFormat="1" applyFont="1" applyFill="1" applyBorder="1" applyAlignment="1">
      <alignment horizontal="center" vertical="center" wrapText="1"/>
    </xf>
    <xf numFmtId="43" fontId="11" fillId="3" borderId="6" xfId="1" applyFont="1" applyFill="1" applyBorder="1" applyAlignment="1">
      <alignment horizontal="center" vertical="center"/>
    </xf>
    <xf numFmtId="0" fontId="11" fillId="3" borderId="6" xfId="0" applyFont="1" applyFill="1" applyBorder="1"/>
    <xf numFmtId="0" fontId="2" fillId="4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3" fontId="2" fillId="0" borderId="6" xfId="1" applyFont="1" applyFill="1" applyBorder="1" applyAlignment="1">
      <alignment horizontal="center" vertical="center"/>
    </xf>
    <xf numFmtId="43" fontId="2" fillId="0" borderId="6" xfId="1" applyFont="1" applyFill="1" applyBorder="1" applyAlignment="1">
      <alignment vertical="center"/>
    </xf>
    <xf numFmtId="0" fontId="2" fillId="0" borderId="6" xfId="0" applyFont="1" applyBorder="1"/>
    <xf numFmtId="0" fontId="2" fillId="0" borderId="5" xfId="0" applyFont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9" fontId="11" fillId="0" borderId="0" xfId="2" applyFont="1" applyFill="1"/>
    <xf numFmtId="9" fontId="11" fillId="0" borderId="0" xfId="2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3" fontId="8" fillId="2" borderId="2" xfId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196523</xdr:colOff>
      <xdr:row>0</xdr:row>
      <xdr:rowOff>332301</xdr:rowOff>
    </xdr:from>
    <xdr:to>
      <xdr:col>6</xdr:col>
      <xdr:colOff>1918789</xdr:colOff>
      <xdr:row>1</xdr:row>
      <xdr:rowOff>441835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DC040D7-257F-4BB6-AC91-2BA6A035F9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31" t="17855" r="6774" b="11777"/>
        <a:stretch/>
      </xdr:blipFill>
      <xdr:spPr bwMode="auto">
        <a:xfrm>
          <a:off x="20624473" y="332301"/>
          <a:ext cx="1722266" cy="80168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2186725</xdr:colOff>
      <xdr:row>0</xdr:row>
      <xdr:rowOff>294701</xdr:rowOff>
    </xdr:from>
    <xdr:to>
      <xdr:col>6</xdr:col>
      <xdr:colOff>3650043</xdr:colOff>
      <xdr:row>1</xdr:row>
      <xdr:rowOff>494159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4F8D7CD-9770-44BE-B0E0-E9CD5DCBB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14675" y="294701"/>
          <a:ext cx="1463318" cy="89160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1706260</xdr:colOff>
      <xdr:row>0</xdr:row>
      <xdr:rowOff>227352</xdr:rowOff>
    </xdr:from>
    <xdr:ext cx="6975894" cy="925080"/>
    <xdr:pic>
      <xdr:nvPicPr>
        <xdr:cNvPr id="4" name="Imagen 3" descr="Forma, Rectángulo&#10;&#10;Descripción generada automáticamente">
          <a:extLst>
            <a:ext uri="{FF2B5EF4-FFF2-40B4-BE49-F238E27FC236}">
              <a16:creationId xmlns:a16="http://schemas.microsoft.com/office/drawing/2014/main" id="{513AF455-74D0-447B-9D9C-B40305236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34660" y="227352"/>
          <a:ext cx="6975894" cy="925080"/>
        </a:xfrm>
        <a:prstGeom prst="rect">
          <a:avLst/>
        </a:prstGeom>
      </xdr:spPr>
    </xdr:pic>
    <xdr:clientData/>
  </xdr:oneCellAnchor>
  <xdr:twoCellAnchor editAs="oneCell">
    <xdr:from>
      <xdr:col>6</xdr:col>
      <xdr:colOff>2475443</xdr:colOff>
      <xdr:row>6</xdr:row>
      <xdr:rowOff>554039</xdr:rowOff>
    </xdr:from>
    <xdr:to>
      <xdr:col>7</xdr:col>
      <xdr:colOff>376940</xdr:colOff>
      <xdr:row>6</xdr:row>
      <xdr:rowOff>1349373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BB8E611-B699-48BC-8B88-84DF9CC1BAE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31" t="17855" r="6774" b="11777"/>
        <a:stretch/>
      </xdr:blipFill>
      <xdr:spPr bwMode="auto">
        <a:xfrm>
          <a:off x="22903393" y="3487739"/>
          <a:ext cx="1863897" cy="79533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866783</xdr:colOff>
      <xdr:row>6</xdr:row>
      <xdr:rowOff>586289</xdr:rowOff>
    </xdr:from>
    <xdr:to>
      <xdr:col>6</xdr:col>
      <xdr:colOff>2402492</xdr:colOff>
      <xdr:row>7</xdr:row>
      <xdr:rowOff>107155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F8A5B04-6BBF-4D72-974C-16B8087F3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94733" y="3519989"/>
          <a:ext cx="1535709" cy="892466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2548581</xdr:colOff>
      <xdr:row>6</xdr:row>
      <xdr:rowOff>463378</xdr:rowOff>
    </xdr:from>
    <xdr:ext cx="6975894" cy="925080"/>
    <xdr:pic>
      <xdr:nvPicPr>
        <xdr:cNvPr id="7" name="Imagen 6" descr="Forma, Rectángulo&#10;&#10;Descripción generada automáticamente">
          <a:extLst>
            <a:ext uri="{FF2B5EF4-FFF2-40B4-BE49-F238E27FC236}">
              <a16:creationId xmlns:a16="http://schemas.microsoft.com/office/drawing/2014/main" id="{E8436DA3-5CAD-45D5-9E2A-022FC319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6981" y="3397078"/>
          <a:ext cx="6975894" cy="92508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748AF-762D-4839-B347-80C4F06D46B3}">
  <sheetPr>
    <tabColor rgb="FFFF0000"/>
    <pageSetUpPr fitToPage="1"/>
  </sheetPr>
  <dimension ref="A1:AE60"/>
  <sheetViews>
    <sheetView showGridLines="0" tabSelected="1" topLeftCell="T7" zoomScale="37" zoomScaleNormal="37" zoomScalePageLayoutView="71" workbookViewId="0">
      <pane ySplit="4" topLeftCell="A11" activePane="bottomLeft" state="frozen"/>
      <selection activeCell="BI7" sqref="BI7"/>
      <selection pane="bottomLeft" activeCell="AK14" sqref="AK14"/>
    </sheetView>
  </sheetViews>
  <sheetFormatPr baseColWidth="10" defaultColWidth="11.453125" defaultRowHeight="23.5" x14ac:dyDescent="0.55000000000000004"/>
  <cols>
    <col min="1" max="2" width="38" style="1" bestFit="1" customWidth="1"/>
    <col min="3" max="3" width="38" style="1" customWidth="1"/>
    <col min="4" max="4" width="48.1796875" style="1" customWidth="1"/>
    <col min="5" max="5" width="94.7265625" style="56" customWidth="1"/>
    <col min="6" max="6" width="35.54296875" style="56" customWidth="1"/>
    <col min="7" max="7" width="56.7265625" style="1" customWidth="1"/>
    <col min="8" max="8" width="33.1796875" style="1" customWidth="1"/>
    <col min="9" max="9" width="48.54296875" style="1" customWidth="1"/>
    <col min="10" max="12" width="58.54296875" style="1" customWidth="1"/>
    <col min="13" max="14" width="52.453125" style="1" customWidth="1"/>
    <col min="15" max="15" width="33.453125" style="1" customWidth="1"/>
    <col min="16" max="16" width="32.81640625" style="1" customWidth="1"/>
    <col min="17" max="17" width="28.54296875" style="57" customWidth="1"/>
    <col min="18" max="20" width="30.453125" style="1" customWidth="1"/>
    <col min="21" max="21" width="24" style="58" customWidth="1"/>
    <col min="22" max="22" width="30.1796875" style="1" customWidth="1"/>
    <col min="23" max="23" width="32.453125" style="1" customWidth="1"/>
    <col min="24" max="24" width="34.1796875" style="1" customWidth="1"/>
    <col min="25" max="25" width="30.54296875" style="58" customWidth="1"/>
    <col min="26" max="26" width="31.453125" style="1" customWidth="1"/>
    <col min="27" max="27" width="34.54296875" style="1" customWidth="1"/>
    <col min="28" max="28" width="43.453125" style="1" customWidth="1"/>
    <col min="29" max="31" width="30.36328125" style="1" customWidth="1"/>
    <col min="32" max="16384" width="11.453125" style="1"/>
  </cols>
  <sheetData>
    <row r="1" spans="1:31" ht="54.75" customHeight="1" x14ac:dyDescent="0.55000000000000004">
      <c r="E1" s="1"/>
      <c r="F1" s="1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spans="1:31" ht="54.75" customHeight="1" x14ac:dyDescent="0.55000000000000004">
      <c r="E2" s="1"/>
      <c r="F2" s="1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31" ht="30.75" customHeight="1" x14ac:dyDescent="0.55000000000000004">
      <c r="E3" s="2"/>
      <c r="F3" s="1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31" ht="30.75" customHeight="1" x14ac:dyDescent="0.55000000000000004">
      <c r="E4" s="2"/>
      <c r="F4" s="1"/>
      <c r="G4" s="3"/>
      <c r="H4" s="3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1" ht="30.75" customHeight="1" x14ac:dyDescent="0.55000000000000004">
      <c r="E5" s="2"/>
      <c r="F5" s="1"/>
      <c r="G5" s="3"/>
      <c r="H5" s="3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31" ht="30.75" customHeight="1" x14ac:dyDescent="0.55000000000000004">
      <c r="E6" s="2"/>
      <c r="F6" s="1"/>
      <c r="G6" s="3"/>
      <c r="H6" s="3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31" ht="108" customHeight="1" x14ac:dyDescent="0.55000000000000004">
      <c r="D7" s="70" t="s">
        <v>0</v>
      </c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31" ht="25.5" customHeight="1" x14ac:dyDescent="0.55000000000000004"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31" ht="54" customHeight="1" x14ac:dyDescent="0.55000000000000004">
      <c r="A9" s="72"/>
      <c r="B9" s="72"/>
      <c r="C9" s="72"/>
      <c r="D9" s="72"/>
      <c r="E9" s="72"/>
      <c r="F9" s="72"/>
      <c r="G9" s="72"/>
      <c r="H9" s="72"/>
      <c r="I9" s="72"/>
      <c r="J9" s="72"/>
      <c r="K9" s="6"/>
      <c r="L9" s="6"/>
      <c r="M9" s="72" t="s">
        <v>1</v>
      </c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3" t="s">
        <v>2</v>
      </c>
      <c r="AB9" s="73" t="s">
        <v>3</v>
      </c>
      <c r="AC9" s="59" t="s">
        <v>4</v>
      </c>
      <c r="AD9" s="59"/>
      <c r="AE9" s="59"/>
    </row>
    <row r="10" spans="1:31" ht="81" customHeight="1" x14ac:dyDescent="0.55000000000000004">
      <c r="A10" s="7" t="s">
        <v>5</v>
      </c>
      <c r="B10" s="7" t="s">
        <v>6</v>
      </c>
      <c r="C10" s="7" t="s">
        <v>7</v>
      </c>
      <c r="D10" s="7" t="s">
        <v>8</v>
      </c>
      <c r="E10" s="8" t="s">
        <v>9</v>
      </c>
      <c r="F10" s="7" t="s">
        <v>10</v>
      </c>
      <c r="G10" s="8" t="s">
        <v>11</v>
      </c>
      <c r="H10" s="8" t="s">
        <v>8</v>
      </c>
      <c r="I10" s="7" t="s">
        <v>12</v>
      </c>
      <c r="J10" s="7" t="s">
        <v>10</v>
      </c>
      <c r="K10" s="7" t="s">
        <v>13</v>
      </c>
      <c r="L10" s="7" t="s">
        <v>14</v>
      </c>
      <c r="M10" s="7" t="s">
        <v>15</v>
      </c>
      <c r="N10" s="7" t="s">
        <v>16</v>
      </c>
      <c r="O10" s="7">
        <v>1</v>
      </c>
      <c r="P10" s="7">
        <v>2</v>
      </c>
      <c r="Q10" s="7">
        <v>3</v>
      </c>
      <c r="R10" s="7">
        <v>4</v>
      </c>
      <c r="S10" s="7">
        <v>5</v>
      </c>
      <c r="T10" s="7">
        <v>6</v>
      </c>
      <c r="U10" s="7">
        <v>7</v>
      </c>
      <c r="V10" s="7">
        <v>8</v>
      </c>
      <c r="W10" s="7">
        <v>9</v>
      </c>
      <c r="X10" s="7">
        <v>10</v>
      </c>
      <c r="Y10" s="7">
        <v>11</v>
      </c>
      <c r="Z10" s="7">
        <v>12</v>
      </c>
      <c r="AA10" s="73"/>
      <c r="AB10" s="74"/>
      <c r="AC10" s="9" t="s">
        <v>17</v>
      </c>
      <c r="AD10" s="9" t="s">
        <v>18</v>
      </c>
      <c r="AE10" s="9" t="s">
        <v>19</v>
      </c>
    </row>
    <row r="11" spans="1:31" ht="50.25" customHeight="1" x14ac:dyDescent="0.55000000000000004">
      <c r="A11" s="10" t="s">
        <v>20</v>
      </c>
      <c r="B11" s="11" t="s">
        <v>21</v>
      </c>
      <c r="C11" s="12" t="s">
        <v>22</v>
      </c>
      <c r="D11" s="13" t="s">
        <v>23</v>
      </c>
      <c r="E11" s="14" t="s">
        <v>24</v>
      </c>
      <c r="F11" s="15" t="s">
        <v>25</v>
      </c>
      <c r="G11" s="15" t="s">
        <v>26</v>
      </c>
      <c r="H11" s="13" t="s">
        <v>27</v>
      </c>
      <c r="I11" s="15" t="s">
        <v>28</v>
      </c>
      <c r="J11" s="16" t="s">
        <v>29</v>
      </c>
      <c r="K11" s="16" t="s">
        <v>30</v>
      </c>
      <c r="L11" s="16" t="s">
        <v>31</v>
      </c>
      <c r="M11" s="17" t="s">
        <v>32</v>
      </c>
      <c r="N11" s="17"/>
      <c r="O11" s="18">
        <v>1</v>
      </c>
      <c r="P11" s="18"/>
      <c r="Q11" s="18">
        <v>1</v>
      </c>
      <c r="R11" s="18">
        <v>2</v>
      </c>
      <c r="S11" s="18">
        <v>1</v>
      </c>
      <c r="T11" s="18">
        <v>1</v>
      </c>
      <c r="U11" s="18">
        <v>1</v>
      </c>
      <c r="V11" s="18">
        <v>1</v>
      </c>
      <c r="W11" s="18"/>
      <c r="X11" s="18">
        <v>1</v>
      </c>
      <c r="Y11" s="18"/>
      <c r="Z11" s="18">
        <v>1</v>
      </c>
      <c r="AA11" s="18">
        <f>SUM(O11:Z11)</f>
        <v>10</v>
      </c>
      <c r="AB11" s="19" t="s">
        <v>33</v>
      </c>
      <c r="AC11" s="20"/>
      <c r="AD11" s="20"/>
      <c r="AE11" s="20"/>
    </row>
    <row r="12" spans="1:31" ht="50.25" customHeight="1" x14ac:dyDescent="0.55000000000000004">
      <c r="A12" s="10" t="s">
        <v>20</v>
      </c>
      <c r="B12" s="11" t="s">
        <v>21</v>
      </c>
      <c r="C12" s="12" t="s">
        <v>22</v>
      </c>
      <c r="D12" s="13" t="s">
        <v>23</v>
      </c>
      <c r="E12" s="14" t="s">
        <v>24</v>
      </c>
      <c r="F12" s="15" t="s">
        <v>25</v>
      </c>
      <c r="G12" s="15" t="s">
        <v>34</v>
      </c>
      <c r="H12" s="13" t="s">
        <v>35</v>
      </c>
      <c r="I12" s="19" t="s">
        <v>36</v>
      </c>
      <c r="J12" s="15" t="s">
        <v>37</v>
      </c>
      <c r="K12" s="15" t="s">
        <v>38</v>
      </c>
      <c r="L12" s="15" t="s">
        <v>39</v>
      </c>
      <c r="M12" s="17" t="s">
        <v>32</v>
      </c>
      <c r="N12" s="17"/>
      <c r="O12" s="21">
        <v>4</v>
      </c>
      <c r="P12" s="21">
        <v>4</v>
      </c>
      <c r="Q12" s="21">
        <v>4</v>
      </c>
      <c r="R12" s="21">
        <v>4</v>
      </c>
      <c r="S12" s="21">
        <v>4</v>
      </c>
      <c r="T12" s="21">
        <v>4</v>
      </c>
      <c r="U12" s="21">
        <v>4</v>
      </c>
      <c r="V12" s="21">
        <v>4</v>
      </c>
      <c r="W12" s="21">
        <v>4</v>
      </c>
      <c r="X12" s="21">
        <v>4</v>
      </c>
      <c r="Y12" s="21">
        <v>4</v>
      </c>
      <c r="Z12" s="21">
        <v>4</v>
      </c>
      <c r="AA12" s="18">
        <f t="shared" ref="AA12:AA17" si="0">SUM(O12:Z12)</f>
        <v>48</v>
      </c>
      <c r="AB12" s="19" t="s">
        <v>40</v>
      </c>
      <c r="AC12" s="20"/>
      <c r="AD12" s="20"/>
      <c r="AE12" s="20"/>
    </row>
    <row r="13" spans="1:31" ht="50.25" customHeight="1" x14ac:dyDescent="0.55000000000000004">
      <c r="A13" s="10" t="s">
        <v>20</v>
      </c>
      <c r="B13" s="11" t="s">
        <v>21</v>
      </c>
      <c r="C13" s="12" t="s">
        <v>22</v>
      </c>
      <c r="D13" s="13" t="s">
        <v>23</v>
      </c>
      <c r="E13" s="14" t="s">
        <v>24</v>
      </c>
      <c r="F13" s="15" t="s">
        <v>25</v>
      </c>
      <c r="G13" s="15" t="s">
        <v>26</v>
      </c>
      <c r="H13" s="13" t="s">
        <v>41</v>
      </c>
      <c r="I13" s="19" t="s">
        <v>42</v>
      </c>
      <c r="J13" s="16" t="s">
        <v>29</v>
      </c>
      <c r="K13" s="16" t="s">
        <v>43</v>
      </c>
      <c r="L13" s="16" t="s">
        <v>44</v>
      </c>
      <c r="M13" s="17" t="s">
        <v>32</v>
      </c>
      <c r="N13" s="17"/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18">
        <f t="shared" si="0"/>
        <v>12</v>
      </c>
      <c r="AB13" s="19" t="s">
        <v>45</v>
      </c>
      <c r="AC13" s="20"/>
      <c r="AD13" s="20"/>
      <c r="AE13" s="20"/>
    </row>
    <row r="14" spans="1:31" ht="50.25" customHeight="1" x14ac:dyDescent="0.55000000000000004">
      <c r="A14" s="10" t="s">
        <v>20</v>
      </c>
      <c r="B14" s="11" t="s">
        <v>21</v>
      </c>
      <c r="C14" s="12" t="s">
        <v>22</v>
      </c>
      <c r="D14" s="13" t="s">
        <v>23</v>
      </c>
      <c r="E14" s="14" t="s">
        <v>24</v>
      </c>
      <c r="F14" s="15" t="s">
        <v>25</v>
      </c>
      <c r="G14" s="15" t="s">
        <v>34</v>
      </c>
      <c r="H14" s="13" t="s">
        <v>46</v>
      </c>
      <c r="I14" s="19" t="s">
        <v>47</v>
      </c>
      <c r="J14" s="15" t="s">
        <v>37</v>
      </c>
      <c r="K14" s="15" t="s">
        <v>48</v>
      </c>
      <c r="L14" s="15" t="s">
        <v>49</v>
      </c>
      <c r="M14" s="17" t="s">
        <v>32</v>
      </c>
      <c r="N14" s="17"/>
      <c r="O14" s="21">
        <v>2</v>
      </c>
      <c r="P14" s="21">
        <v>2</v>
      </c>
      <c r="Q14" s="21">
        <v>2</v>
      </c>
      <c r="R14" s="21">
        <v>2</v>
      </c>
      <c r="S14" s="21">
        <v>2</v>
      </c>
      <c r="T14" s="21">
        <v>2</v>
      </c>
      <c r="U14" s="21">
        <v>2</v>
      </c>
      <c r="V14" s="21">
        <v>2</v>
      </c>
      <c r="W14" s="21">
        <v>2</v>
      </c>
      <c r="X14" s="21">
        <v>2</v>
      </c>
      <c r="Y14" s="21">
        <v>2</v>
      </c>
      <c r="Z14" s="21">
        <v>2</v>
      </c>
      <c r="AA14" s="18">
        <f t="shared" si="0"/>
        <v>24</v>
      </c>
      <c r="AB14" s="19" t="s">
        <v>50</v>
      </c>
      <c r="AC14" s="20"/>
      <c r="AD14" s="20"/>
      <c r="AE14" s="20"/>
    </row>
    <row r="15" spans="1:31" ht="50.25" customHeight="1" x14ac:dyDescent="0.55000000000000004">
      <c r="A15" s="10" t="s">
        <v>20</v>
      </c>
      <c r="B15" s="11" t="s">
        <v>21</v>
      </c>
      <c r="C15" s="12" t="s">
        <v>22</v>
      </c>
      <c r="D15" s="13" t="s">
        <v>23</v>
      </c>
      <c r="E15" s="14" t="s">
        <v>24</v>
      </c>
      <c r="F15" s="15" t="s">
        <v>25</v>
      </c>
      <c r="G15" s="15" t="s">
        <v>34</v>
      </c>
      <c r="H15" s="13" t="s">
        <v>51</v>
      </c>
      <c r="I15" s="19" t="s">
        <v>52</v>
      </c>
      <c r="J15" s="15" t="s">
        <v>37</v>
      </c>
      <c r="K15" s="15" t="s">
        <v>53</v>
      </c>
      <c r="L15" s="15" t="s">
        <v>54</v>
      </c>
      <c r="M15" s="17" t="s">
        <v>32</v>
      </c>
      <c r="N15" s="17"/>
      <c r="O15" s="21">
        <v>230</v>
      </c>
      <c r="P15" s="21">
        <v>200</v>
      </c>
      <c r="Q15" s="21">
        <v>210</v>
      </c>
      <c r="R15" s="21">
        <v>220</v>
      </c>
      <c r="S15" s="21">
        <v>220</v>
      </c>
      <c r="T15" s="21">
        <v>210</v>
      </c>
      <c r="U15" s="21">
        <v>230</v>
      </c>
      <c r="V15" s="21">
        <v>210</v>
      </c>
      <c r="W15" s="21">
        <v>220</v>
      </c>
      <c r="X15" s="21">
        <v>230</v>
      </c>
      <c r="Y15" s="21">
        <v>200</v>
      </c>
      <c r="Z15" s="21">
        <v>230</v>
      </c>
      <c r="AA15" s="18">
        <f t="shared" si="0"/>
        <v>2610</v>
      </c>
      <c r="AB15" s="19" t="s">
        <v>55</v>
      </c>
      <c r="AC15" s="20"/>
      <c r="AD15" s="20"/>
      <c r="AE15" s="20"/>
    </row>
    <row r="16" spans="1:31" ht="50.25" customHeight="1" x14ac:dyDescent="0.55000000000000004">
      <c r="A16" s="10" t="s">
        <v>20</v>
      </c>
      <c r="B16" s="11" t="s">
        <v>21</v>
      </c>
      <c r="C16" s="12" t="s">
        <v>22</v>
      </c>
      <c r="D16" s="13" t="s">
        <v>23</v>
      </c>
      <c r="E16" s="14" t="s">
        <v>24</v>
      </c>
      <c r="F16" s="15" t="s">
        <v>25</v>
      </c>
      <c r="G16" s="15" t="s">
        <v>34</v>
      </c>
      <c r="H16" s="13" t="s">
        <v>56</v>
      </c>
      <c r="I16" s="19" t="s">
        <v>57</v>
      </c>
      <c r="J16" s="16" t="s">
        <v>29</v>
      </c>
      <c r="K16" s="16" t="s">
        <v>58</v>
      </c>
      <c r="L16" s="16" t="s">
        <v>59</v>
      </c>
      <c r="M16" s="17" t="s">
        <v>32</v>
      </c>
      <c r="N16" s="17"/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18">
        <f t="shared" si="0"/>
        <v>12</v>
      </c>
      <c r="AB16" s="19" t="s">
        <v>60</v>
      </c>
      <c r="AC16" s="20"/>
      <c r="AD16" s="20"/>
      <c r="AE16" s="20"/>
    </row>
    <row r="17" spans="1:31" ht="50.25" customHeight="1" x14ac:dyDescent="0.55000000000000004">
      <c r="A17" s="10" t="s">
        <v>20</v>
      </c>
      <c r="B17" s="11" t="s">
        <v>21</v>
      </c>
      <c r="C17" s="12" t="s">
        <v>22</v>
      </c>
      <c r="D17" s="13" t="s">
        <v>23</v>
      </c>
      <c r="E17" s="14" t="s">
        <v>24</v>
      </c>
      <c r="F17" s="15" t="s">
        <v>25</v>
      </c>
      <c r="G17" s="15" t="s">
        <v>61</v>
      </c>
      <c r="H17" s="13" t="s">
        <v>62</v>
      </c>
      <c r="I17" s="19" t="s">
        <v>63</v>
      </c>
      <c r="J17" s="19" t="s">
        <v>64</v>
      </c>
      <c r="K17" s="15" t="s">
        <v>65</v>
      </c>
      <c r="L17" s="15" t="s">
        <v>66</v>
      </c>
      <c r="M17" s="17" t="s">
        <v>32</v>
      </c>
      <c r="N17" s="17"/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18">
        <f t="shared" si="0"/>
        <v>12</v>
      </c>
      <c r="AB17" s="19" t="s">
        <v>67</v>
      </c>
      <c r="AC17" s="20"/>
      <c r="AD17" s="20"/>
      <c r="AE17" s="20"/>
    </row>
    <row r="18" spans="1:31" s="29" customFormat="1" ht="50.25" customHeight="1" x14ac:dyDescent="0.55000000000000004">
      <c r="A18" s="22" t="s">
        <v>20</v>
      </c>
      <c r="B18" s="23" t="s">
        <v>21</v>
      </c>
      <c r="C18" s="12" t="s">
        <v>22</v>
      </c>
      <c r="D18" s="24" t="s">
        <v>23</v>
      </c>
      <c r="E18" s="60" t="s">
        <v>68</v>
      </c>
      <c r="F18" s="61"/>
      <c r="G18" s="61"/>
      <c r="H18" s="61"/>
      <c r="I18" s="61"/>
      <c r="J18" s="62"/>
      <c r="K18" s="25"/>
      <c r="L18" s="25"/>
      <c r="M18" s="26" t="s">
        <v>69</v>
      </c>
      <c r="N18" s="26"/>
      <c r="O18" s="27">
        <f>SUM(O11,O13,O16)</f>
        <v>3</v>
      </c>
      <c r="P18" s="27">
        <f t="shared" ref="P18:AA18" si="1">SUM(P11,P13,P16)</f>
        <v>2</v>
      </c>
      <c r="Q18" s="27">
        <f t="shared" si="1"/>
        <v>3</v>
      </c>
      <c r="R18" s="27">
        <f t="shared" si="1"/>
        <v>4</v>
      </c>
      <c r="S18" s="27">
        <f t="shared" si="1"/>
        <v>3</v>
      </c>
      <c r="T18" s="27">
        <f t="shared" si="1"/>
        <v>3</v>
      </c>
      <c r="U18" s="27">
        <f t="shared" si="1"/>
        <v>3</v>
      </c>
      <c r="V18" s="27">
        <f t="shared" si="1"/>
        <v>3</v>
      </c>
      <c r="W18" s="27">
        <f t="shared" si="1"/>
        <v>2</v>
      </c>
      <c r="X18" s="27">
        <f t="shared" si="1"/>
        <v>3</v>
      </c>
      <c r="Y18" s="27">
        <f t="shared" si="1"/>
        <v>2</v>
      </c>
      <c r="Z18" s="27">
        <f t="shared" si="1"/>
        <v>3</v>
      </c>
      <c r="AA18" s="27">
        <f t="shared" si="1"/>
        <v>34</v>
      </c>
      <c r="AB18" s="28" t="s">
        <v>70</v>
      </c>
      <c r="AC18" s="20"/>
      <c r="AD18" s="20"/>
      <c r="AE18" s="20"/>
    </row>
    <row r="19" spans="1:31" ht="50.25" customHeight="1" x14ac:dyDescent="0.55000000000000004">
      <c r="A19" s="10" t="s">
        <v>20</v>
      </c>
      <c r="B19" s="11" t="s">
        <v>21</v>
      </c>
      <c r="C19" s="12" t="s">
        <v>22</v>
      </c>
      <c r="D19" s="13" t="s">
        <v>23</v>
      </c>
      <c r="E19" s="63"/>
      <c r="F19" s="64"/>
      <c r="G19" s="64"/>
      <c r="H19" s="64"/>
      <c r="I19" s="64"/>
      <c r="J19" s="65"/>
      <c r="K19" s="25"/>
      <c r="L19" s="25"/>
      <c r="M19" s="30" t="s">
        <v>71</v>
      </c>
      <c r="N19" s="31" t="s">
        <v>72</v>
      </c>
      <c r="O19" s="32">
        <v>42642.83</v>
      </c>
      <c r="P19" s="32">
        <v>44116</v>
      </c>
      <c r="Q19" s="32">
        <v>44333.06</v>
      </c>
      <c r="R19" s="32">
        <v>44182.5</v>
      </c>
      <c r="S19" s="32">
        <v>44182.5</v>
      </c>
      <c r="T19" s="32">
        <v>43922.32</v>
      </c>
      <c r="U19" s="32">
        <v>44182.5</v>
      </c>
      <c r="V19" s="32">
        <v>44182.5</v>
      </c>
      <c r="W19" s="32">
        <v>44182.5</v>
      </c>
      <c r="X19" s="32">
        <v>44182.5</v>
      </c>
      <c r="Y19" s="32">
        <v>45040.39499999999</v>
      </c>
      <c r="Z19" s="32">
        <v>45040.39499999999</v>
      </c>
      <c r="AA19" s="33">
        <f>SUM(O19:Z19)</f>
        <v>530190</v>
      </c>
      <c r="AB19" s="34"/>
      <c r="AC19" s="20"/>
      <c r="AD19" s="20"/>
      <c r="AE19" s="20"/>
    </row>
    <row r="20" spans="1:31" ht="50.25" customHeight="1" x14ac:dyDescent="0.55000000000000004">
      <c r="A20" s="10" t="s">
        <v>20</v>
      </c>
      <c r="B20" s="11" t="s">
        <v>21</v>
      </c>
      <c r="C20" s="12" t="s">
        <v>22</v>
      </c>
      <c r="D20" s="13" t="s">
        <v>23</v>
      </c>
      <c r="E20" s="63"/>
      <c r="F20" s="64"/>
      <c r="G20" s="64"/>
      <c r="H20" s="64"/>
      <c r="I20" s="64"/>
      <c r="J20" s="65"/>
      <c r="K20" s="25"/>
      <c r="L20" s="25"/>
      <c r="M20" s="30" t="s">
        <v>71</v>
      </c>
      <c r="N20" s="31" t="s">
        <v>73</v>
      </c>
      <c r="O20" s="32">
        <v>3039.12</v>
      </c>
      <c r="P20" s="32">
        <v>3804.65</v>
      </c>
      <c r="Q20" s="32">
        <v>3495.21</v>
      </c>
      <c r="R20" s="32">
        <v>3482.29</v>
      </c>
      <c r="S20" s="32">
        <v>3482.29</v>
      </c>
      <c r="T20" s="32">
        <v>3464.14</v>
      </c>
      <c r="U20" s="32">
        <v>3482.29</v>
      </c>
      <c r="V20" s="32">
        <v>3480.19</v>
      </c>
      <c r="W20" s="32">
        <v>3480.19</v>
      </c>
      <c r="X20" s="32">
        <v>3480.19</v>
      </c>
      <c r="Y20" s="32">
        <v>3548.2200000000012</v>
      </c>
      <c r="Z20" s="32">
        <v>3548.2200000000012</v>
      </c>
      <c r="AA20" s="33">
        <f t="shared" ref="AA20:AA25" si="2">SUM(O20:Z20)</f>
        <v>41787</v>
      </c>
      <c r="AB20" s="34"/>
      <c r="AC20" s="20"/>
      <c r="AD20" s="20"/>
      <c r="AE20" s="20"/>
    </row>
    <row r="21" spans="1:31" ht="50.25" customHeight="1" x14ac:dyDescent="0.55000000000000004">
      <c r="A21" s="10" t="s">
        <v>20</v>
      </c>
      <c r="B21" s="11" t="s">
        <v>21</v>
      </c>
      <c r="C21" s="12" t="s">
        <v>22</v>
      </c>
      <c r="D21" s="13" t="s">
        <v>23</v>
      </c>
      <c r="E21" s="63"/>
      <c r="F21" s="64"/>
      <c r="G21" s="64"/>
      <c r="H21" s="64"/>
      <c r="I21" s="64"/>
      <c r="J21" s="65"/>
      <c r="K21" s="25"/>
      <c r="L21" s="25"/>
      <c r="M21" s="30" t="s">
        <v>71</v>
      </c>
      <c r="N21" s="31" t="s">
        <v>74</v>
      </c>
      <c r="O21" s="32">
        <v>4000</v>
      </c>
      <c r="P21" s="32">
        <v>4000</v>
      </c>
      <c r="Q21" s="32">
        <v>4000</v>
      </c>
      <c r="R21" s="32">
        <v>4000</v>
      </c>
      <c r="S21" s="32">
        <v>4000</v>
      </c>
      <c r="T21" s="32">
        <v>4000</v>
      </c>
      <c r="U21" s="32">
        <v>4000</v>
      </c>
      <c r="V21" s="32">
        <v>4000</v>
      </c>
      <c r="W21" s="32">
        <v>4000</v>
      </c>
      <c r="X21" s="32">
        <v>4000</v>
      </c>
      <c r="Y21" s="32">
        <v>4000</v>
      </c>
      <c r="Z21" s="32">
        <v>4000</v>
      </c>
      <c r="AA21" s="33">
        <f t="shared" si="2"/>
        <v>48000</v>
      </c>
      <c r="AB21" s="34"/>
      <c r="AC21" s="20"/>
      <c r="AD21" s="20"/>
      <c r="AE21" s="20"/>
    </row>
    <row r="22" spans="1:31" ht="50.25" customHeight="1" x14ac:dyDescent="0.55000000000000004">
      <c r="A22" s="10" t="s">
        <v>20</v>
      </c>
      <c r="B22" s="11" t="s">
        <v>21</v>
      </c>
      <c r="C22" s="12" t="s">
        <v>22</v>
      </c>
      <c r="D22" s="13" t="s">
        <v>23</v>
      </c>
      <c r="E22" s="63"/>
      <c r="F22" s="64"/>
      <c r="G22" s="64"/>
      <c r="H22" s="64"/>
      <c r="I22" s="64"/>
      <c r="J22" s="65"/>
      <c r="K22" s="25"/>
      <c r="L22" s="25"/>
      <c r="M22" s="30" t="s">
        <v>71</v>
      </c>
      <c r="N22" s="31" t="s">
        <v>75</v>
      </c>
      <c r="O22" s="32">
        <v>30800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3">
        <f t="shared" si="2"/>
        <v>30800</v>
      </c>
      <c r="AB22" s="34"/>
      <c r="AC22" s="20"/>
      <c r="AD22" s="20"/>
      <c r="AE22" s="20"/>
    </row>
    <row r="23" spans="1:31" ht="50.25" customHeight="1" x14ac:dyDescent="0.55000000000000004">
      <c r="A23" s="10" t="s">
        <v>20</v>
      </c>
      <c r="B23" s="11" t="s">
        <v>21</v>
      </c>
      <c r="C23" s="12" t="s">
        <v>22</v>
      </c>
      <c r="D23" s="13" t="s">
        <v>23</v>
      </c>
      <c r="E23" s="63"/>
      <c r="F23" s="64"/>
      <c r="G23" s="64"/>
      <c r="H23" s="64"/>
      <c r="I23" s="64"/>
      <c r="J23" s="65"/>
      <c r="K23" s="25"/>
      <c r="L23" s="25"/>
      <c r="M23" s="30" t="s">
        <v>71</v>
      </c>
      <c r="N23" s="31" t="s">
        <v>76</v>
      </c>
      <c r="O23" s="32">
        <f>3337.28-(208.58*2)</f>
        <v>2920.1200000000003</v>
      </c>
      <c r="P23" s="32">
        <f t="shared" ref="P23:S23" si="3">3337.28-(208.58*2)</f>
        <v>2920.1200000000003</v>
      </c>
      <c r="Q23" s="32">
        <f t="shared" si="3"/>
        <v>2920.1200000000003</v>
      </c>
      <c r="R23" s="32">
        <f t="shared" si="3"/>
        <v>2920.1200000000003</v>
      </c>
      <c r="S23" s="32">
        <f t="shared" si="3"/>
        <v>2920.1200000000003</v>
      </c>
      <c r="T23" s="32">
        <f>3545.86+(208.58*2)</f>
        <v>3963.02</v>
      </c>
      <c r="U23" s="32">
        <f t="shared" ref="U23:V23" si="4">3545.86+(208.58*2)</f>
        <v>3963.02</v>
      </c>
      <c r="V23" s="32">
        <f t="shared" si="4"/>
        <v>3963.02</v>
      </c>
      <c r="W23" s="32">
        <f t="shared" ref="W23:X23" si="5">3337.28-(208.58*2)</f>
        <v>2920.1200000000003</v>
      </c>
      <c r="X23" s="32">
        <f t="shared" si="5"/>
        <v>2920.1200000000003</v>
      </c>
      <c r="Y23" s="32">
        <v>2607.59</v>
      </c>
      <c r="Z23" s="32">
        <v>2607.59</v>
      </c>
      <c r="AA23" s="33">
        <f>SUM(O23:Z23)</f>
        <v>37545.08</v>
      </c>
      <c r="AB23" s="34"/>
      <c r="AC23" s="20"/>
      <c r="AD23" s="20"/>
      <c r="AE23" s="20"/>
    </row>
    <row r="24" spans="1:31" ht="50.25" customHeight="1" x14ac:dyDescent="0.55000000000000004">
      <c r="A24" s="10" t="s">
        <v>20</v>
      </c>
      <c r="B24" s="11" t="s">
        <v>21</v>
      </c>
      <c r="C24" s="12" t="s">
        <v>22</v>
      </c>
      <c r="D24" s="13" t="s">
        <v>23</v>
      </c>
      <c r="E24" s="63"/>
      <c r="F24" s="64"/>
      <c r="G24" s="64"/>
      <c r="H24" s="64"/>
      <c r="I24" s="64"/>
      <c r="J24" s="65"/>
      <c r="K24" s="25"/>
      <c r="L24" s="25"/>
      <c r="M24" s="30" t="s">
        <v>71</v>
      </c>
      <c r="N24" s="31" t="s">
        <v>77</v>
      </c>
      <c r="O24" s="32"/>
      <c r="P24" s="32"/>
      <c r="Q24" s="32"/>
      <c r="R24" s="32"/>
      <c r="S24" s="32"/>
      <c r="T24" s="32"/>
      <c r="U24" s="32">
        <v>23100</v>
      </c>
      <c r="V24" s="32">
        <v>23100</v>
      </c>
      <c r="W24" s="32"/>
      <c r="X24" s="32"/>
      <c r="Y24" s="32"/>
      <c r="Z24" s="32"/>
      <c r="AA24" s="33">
        <f t="shared" si="2"/>
        <v>46200</v>
      </c>
      <c r="AB24" s="34"/>
      <c r="AC24" s="20"/>
      <c r="AD24" s="20"/>
      <c r="AE24" s="20"/>
    </row>
    <row r="25" spans="1:31" ht="50.25" customHeight="1" x14ac:dyDescent="0.55000000000000004">
      <c r="A25" s="10" t="s">
        <v>20</v>
      </c>
      <c r="B25" s="11" t="s">
        <v>21</v>
      </c>
      <c r="C25" s="12" t="s">
        <v>22</v>
      </c>
      <c r="D25" s="13" t="s">
        <v>23</v>
      </c>
      <c r="E25" s="63"/>
      <c r="F25" s="64"/>
      <c r="G25" s="64"/>
      <c r="H25" s="64"/>
      <c r="I25" s="64"/>
      <c r="J25" s="65"/>
      <c r="K25" s="25"/>
      <c r="L25" s="25"/>
      <c r="M25" s="30" t="s">
        <v>71</v>
      </c>
      <c r="N25" s="31" t="s">
        <v>78</v>
      </c>
      <c r="O25" s="32">
        <v>110204.8</v>
      </c>
      <c r="P25" s="32">
        <v>108162.74</v>
      </c>
      <c r="Q25" s="32">
        <v>108286.5</v>
      </c>
      <c r="R25" s="32">
        <v>111999.34</v>
      </c>
      <c r="S25" s="32">
        <v>109090.95</v>
      </c>
      <c r="T25" s="32">
        <v>106368.2</v>
      </c>
      <c r="U25" s="32">
        <v>106491.96</v>
      </c>
      <c r="V25" s="32">
        <v>106491.96</v>
      </c>
      <c r="W25" s="32">
        <v>105378.1</v>
      </c>
      <c r="X25" s="32">
        <v>102407.84</v>
      </c>
      <c r="Y25" s="32">
        <v>505171.80500000005</v>
      </c>
      <c r="Z25" s="32">
        <v>505171.80500000005</v>
      </c>
      <c r="AA25" s="33">
        <f t="shared" si="2"/>
        <v>2085226</v>
      </c>
      <c r="AB25" s="34"/>
      <c r="AC25" s="20"/>
      <c r="AD25" s="20"/>
      <c r="AE25" s="20"/>
    </row>
    <row r="26" spans="1:31" ht="50.25" customHeight="1" x14ac:dyDescent="0.55000000000000004">
      <c r="A26" s="10" t="s">
        <v>20</v>
      </c>
      <c r="B26" s="11" t="s">
        <v>21</v>
      </c>
      <c r="C26" s="12" t="s">
        <v>22</v>
      </c>
      <c r="D26" s="13" t="s">
        <v>23</v>
      </c>
      <c r="E26" s="63"/>
      <c r="F26" s="64"/>
      <c r="G26" s="64"/>
      <c r="H26" s="64"/>
      <c r="I26" s="64"/>
      <c r="J26" s="65"/>
      <c r="K26" s="25"/>
      <c r="L26" s="25"/>
      <c r="M26" s="30" t="s">
        <v>71</v>
      </c>
      <c r="N26" s="31" t="s">
        <v>79</v>
      </c>
      <c r="O26" s="32">
        <f>14469.46-(8000)</f>
        <v>6469.4599999999991</v>
      </c>
      <c r="P26" s="32">
        <f>14688.42-8000</f>
        <v>6688.42</v>
      </c>
      <c r="Q26" s="32">
        <f>14677.4+8000</f>
        <v>22677.4</v>
      </c>
      <c r="R26" s="32">
        <f>14682.45-8000</f>
        <v>6682.4500000000007</v>
      </c>
      <c r="S26" s="32">
        <f>14655.35-8000</f>
        <v>6655.35</v>
      </c>
      <c r="T26" s="32">
        <f>14624.57-8000</f>
        <v>6624.57</v>
      </c>
      <c r="U26" s="32">
        <f>14682.91-8000</f>
        <v>6682.91</v>
      </c>
      <c r="V26" s="32">
        <f>14700.72-8000</f>
        <v>6700.7199999999993</v>
      </c>
      <c r="W26" s="32">
        <f>14679.69-8000</f>
        <v>6679.6900000000005</v>
      </c>
      <c r="X26" s="32">
        <f>14683.37-8000-1802.34</f>
        <v>4881.0300000000007</v>
      </c>
      <c r="Y26" s="32"/>
      <c r="Z26" s="32"/>
      <c r="AA26" s="33">
        <f>SUM(O26:Z26)</f>
        <v>80742</v>
      </c>
      <c r="AB26" s="34"/>
      <c r="AC26" s="20"/>
      <c r="AD26" s="20"/>
      <c r="AE26" s="20"/>
    </row>
    <row r="27" spans="1:31" ht="50.25" customHeight="1" x14ac:dyDescent="0.55000000000000004">
      <c r="A27" s="10" t="s">
        <v>20</v>
      </c>
      <c r="B27" s="11" t="s">
        <v>21</v>
      </c>
      <c r="C27" s="12" t="s">
        <v>22</v>
      </c>
      <c r="D27" s="13" t="s">
        <v>23</v>
      </c>
      <c r="E27" s="63"/>
      <c r="F27" s="64"/>
      <c r="G27" s="64"/>
      <c r="H27" s="64"/>
      <c r="I27" s="64"/>
      <c r="J27" s="65"/>
      <c r="K27" s="25"/>
      <c r="L27" s="25"/>
      <c r="M27" s="30" t="s">
        <v>71</v>
      </c>
      <c r="N27" s="31" t="s">
        <v>80</v>
      </c>
      <c r="O27" s="32">
        <v>858.52</v>
      </c>
      <c r="P27" s="32">
        <v>858.52</v>
      </c>
      <c r="Q27" s="32">
        <v>858.52</v>
      </c>
      <c r="R27" s="32">
        <v>858.52</v>
      </c>
      <c r="S27" s="32">
        <v>858.52</v>
      </c>
      <c r="T27" s="32">
        <v>858.52</v>
      </c>
      <c r="U27" s="32">
        <v>858.52</v>
      </c>
      <c r="V27" s="32">
        <v>858.52</v>
      </c>
      <c r="W27" s="32">
        <v>858.52</v>
      </c>
      <c r="X27" s="32">
        <v>1369.99</v>
      </c>
      <c r="Y27" s="32">
        <v>82863.664999999994</v>
      </c>
      <c r="Z27" s="32">
        <v>82863.664999999994</v>
      </c>
      <c r="AA27" s="33">
        <f>SUM(O27:Z27)</f>
        <v>174824</v>
      </c>
      <c r="AB27" s="34"/>
      <c r="AC27" s="20"/>
      <c r="AD27" s="20"/>
      <c r="AE27" s="20"/>
    </row>
    <row r="28" spans="1:31" ht="50.25" customHeight="1" x14ac:dyDescent="0.55000000000000004">
      <c r="A28" s="10" t="s">
        <v>20</v>
      </c>
      <c r="B28" s="11" t="s">
        <v>21</v>
      </c>
      <c r="C28" s="12" t="s">
        <v>22</v>
      </c>
      <c r="D28" s="13" t="s">
        <v>23</v>
      </c>
      <c r="E28" s="63"/>
      <c r="F28" s="64"/>
      <c r="G28" s="64"/>
      <c r="H28" s="64"/>
      <c r="I28" s="64"/>
      <c r="J28" s="65"/>
      <c r="K28" s="25"/>
      <c r="L28" s="25"/>
      <c r="M28" s="30" t="s">
        <v>71</v>
      </c>
      <c r="N28" s="31" t="s">
        <v>81</v>
      </c>
      <c r="O28" s="32"/>
      <c r="P28" s="32"/>
      <c r="Q28" s="32"/>
      <c r="R28" s="32"/>
      <c r="S28" s="32"/>
      <c r="T28" s="32"/>
      <c r="U28" s="32">
        <v>4886.67</v>
      </c>
      <c r="V28" s="32"/>
      <c r="W28" s="32"/>
      <c r="X28" s="32"/>
      <c r="Y28" s="32"/>
      <c r="Z28" s="32">
        <v>5313.33</v>
      </c>
      <c r="AA28" s="33">
        <f>SUM(O28:Z28)</f>
        <v>10200</v>
      </c>
      <c r="AB28" s="34"/>
      <c r="AC28" s="20"/>
      <c r="AD28" s="20"/>
      <c r="AE28" s="20"/>
    </row>
    <row r="29" spans="1:31" ht="50.25" customHeight="1" x14ac:dyDescent="0.55000000000000004">
      <c r="A29" s="10" t="s">
        <v>20</v>
      </c>
      <c r="B29" s="11" t="s">
        <v>21</v>
      </c>
      <c r="C29" s="12" t="s">
        <v>22</v>
      </c>
      <c r="D29" s="13" t="s">
        <v>23</v>
      </c>
      <c r="E29" s="63"/>
      <c r="F29" s="64"/>
      <c r="G29" s="64"/>
      <c r="H29" s="64"/>
      <c r="I29" s="64"/>
      <c r="J29" s="65"/>
      <c r="K29" s="25"/>
      <c r="L29" s="25"/>
      <c r="M29" s="30" t="s">
        <v>71</v>
      </c>
      <c r="N29" s="31" t="s">
        <v>82</v>
      </c>
      <c r="O29" s="32">
        <v>5346.15</v>
      </c>
      <c r="P29" s="32">
        <v>5253.9</v>
      </c>
      <c r="Q29" s="32">
        <v>5253.9</v>
      </c>
      <c r="R29" s="32">
        <v>5440.14</v>
      </c>
      <c r="S29" s="32">
        <v>5437.77</v>
      </c>
      <c r="T29" s="32">
        <v>5139.5</v>
      </c>
      <c r="U29" s="32">
        <v>5068.7700000000004</v>
      </c>
      <c r="V29" s="32">
        <v>5039.01</v>
      </c>
      <c r="W29" s="32">
        <v>5068.7700000000004</v>
      </c>
      <c r="X29" s="32">
        <v>4899.2</v>
      </c>
      <c r="Y29" s="32">
        <v>13071.945</v>
      </c>
      <c r="Z29" s="32">
        <v>13071.945</v>
      </c>
      <c r="AA29" s="33">
        <f t="shared" ref="AA29:AA33" si="6">SUM(O29:Z29)</f>
        <v>78091</v>
      </c>
      <c r="AB29" s="34"/>
      <c r="AC29" s="20"/>
      <c r="AD29" s="20"/>
      <c r="AE29" s="20"/>
    </row>
    <row r="30" spans="1:31" ht="50.25" customHeight="1" x14ac:dyDescent="0.55000000000000004">
      <c r="A30" s="10" t="s">
        <v>20</v>
      </c>
      <c r="B30" s="11" t="s">
        <v>21</v>
      </c>
      <c r="C30" s="12" t="s">
        <v>22</v>
      </c>
      <c r="D30" s="13" t="s">
        <v>23</v>
      </c>
      <c r="E30" s="63"/>
      <c r="F30" s="64"/>
      <c r="G30" s="64"/>
      <c r="H30" s="64"/>
      <c r="I30" s="64"/>
      <c r="J30" s="65"/>
      <c r="K30" s="25"/>
      <c r="L30" s="25"/>
      <c r="M30" s="30" t="s">
        <v>71</v>
      </c>
      <c r="N30" s="31" t="s">
        <v>83</v>
      </c>
      <c r="O30" s="32">
        <v>9000</v>
      </c>
      <c r="P30" s="32">
        <v>20612.919999999998</v>
      </c>
      <c r="Q30" s="32">
        <v>15000</v>
      </c>
      <c r="R30" s="32">
        <v>15000</v>
      </c>
      <c r="S30" s="32">
        <v>15000</v>
      </c>
      <c r="T30" s="32">
        <v>14950</v>
      </c>
      <c r="U30" s="32">
        <v>15000</v>
      </c>
      <c r="V30" s="32">
        <v>15000</v>
      </c>
      <c r="W30" s="32">
        <v>15000</v>
      </c>
      <c r="X30" s="32">
        <v>15000</v>
      </c>
      <c r="Y30" s="32">
        <v>15218.540000000008</v>
      </c>
      <c r="Z30" s="32">
        <v>15218.540000000008</v>
      </c>
      <c r="AA30" s="33">
        <f t="shared" si="6"/>
        <v>180000</v>
      </c>
      <c r="AB30" s="34"/>
      <c r="AC30" s="20"/>
      <c r="AD30" s="20"/>
      <c r="AE30" s="20"/>
    </row>
    <row r="31" spans="1:31" ht="50.25" customHeight="1" x14ac:dyDescent="0.55000000000000004">
      <c r="A31" s="10" t="s">
        <v>20</v>
      </c>
      <c r="B31" s="11" t="s">
        <v>21</v>
      </c>
      <c r="C31" s="12" t="s">
        <v>22</v>
      </c>
      <c r="D31" s="13" t="s">
        <v>23</v>
      </c>
      <c r="E31" s="63"/>
      <c r="F31" s="64"/>
      <c r="G31" s="64"/>
      <c r="H31" s="64"/>
      <c r="I31" s="64"/>
      <c r="J31" s="65"/>
      <c r="K31" s="25"/>
      <c r="L31" s="25"/>
      <c r="M31" s="30" t="s">
        <v>71</v>
      </c>
      <c r="N31" s="31" t="s">
        <v>84</v>
      </c>
      <c r="O31" s="32">
        <v>65075.86</v>
      </c>
      <c r="P31" s="32">
        <v>63912.72</v>
      </c>
      <c r="Q31" s="32">
        <v>63950.54</v>
      </c>
      <c r="R31" s="32">
        <v>66068.78</v>
      </c>
      <c r="S31" s="32">
        <v>63871.24</v>
      </c>
      <c r="T31" s="32">
        <v>62261.08</v>
      </c>
      <c r="U31" s="32">
        <v>61664</v>
      </c>
      <c r="V31" s="32">
        <v>61402.65</v>
      </c>
      <c r="W31" s="32">
        <v>60908.55</v>
      </c>
      <c r="X31" s="32">
        <v>58849.49</v>
      </c>
      <c r="Y31" s="32">
        <v>117308.04499999998</v>
      </c>
      <c r="Z31" s="32">
        <v>117308.04499999998</v>
      </c>
      <c r="AA31" s="33">
        <f t="shared" si="6"/>
        <v>862581</v>
      </c>
      <c r="AB31" s="34"/>
      <c r="AC31" s="20"/>
      <c r="AD31" s="20"/>
      <c r="AE31" s="20"/>
    </row>
    <row r="32" spans="1:31" ht="50.25" customHeight="1" x14ac:dyDescent="0.55000000000000004">
      <c r="A32" s="10" t="s">
        <v>20</v>
      </c>
      <c r="B32" s="11" t="s">
        <v>21</v>
      </c>
      <c r="C32" s="12" t="s">
        <v>22</v>
      </c>
      <c r="D32" s="13" t="s">
        <v>23</v>
      </c>
      <c r="E32" s="63"/>
      <c r="F32" s="64"/>
      <c r="G32" s="64"/>
      <c r="H32" s="64"/>
      <c r="I32" s="64"/>
      <c r="J32" s="65"/>
      <c r="K32" s="25"/>
      <c r="L32" s="25"/>
      <c r="M32" s="30" t="s">
        <v>71</v>
      </c>
      <c r="N32" s="31" t="s">
        <v>85</v>
      </c>
      <c r="O32" s="32">
        <f>100242.31-10000</f>
        <v>90242.31</v>
      </c>
      <c r="P32" s="32">
        <f>100095.27-10000</f>
        <v>90095.27</v>
      </c>
      <c r="Q32" s="32">
        <f>100164.04-10000</f>
        <v>90164.04</v>
      </c>
      <c r="R32" s="32">
        <f>100119.94-10000</f>
        <v>90119.94</v>
      </c>
      <c r="S32" s="32">
        <f>100006.5-10000</f>
        <v>90006.5</v>
      </c>
      <c r="T32" s="32">
        <f>115583.53-10000</f>
        <v>105583.53</v>
      </c>
      <c r="U32" s="32">
        <f>115500.9-10000</f>
        <v>105500.9</v>
      </c>
      <c r="V32" s="32">
        <f>100026.84-10000</f>
        <v>90026.84</v>
      </c>
      <c r="W32" s="32">
        <f>99979.21-10000</f>
        <v>89979.21</v>
      </c>
      <c r="X32" s="32">
        <f>99934.97-10000</f>
        <v>89934.97</v>
      </c>
      <c r="Y32" s="32">
        <v>171370.24500000005</v>
      </c>
      <c r="Z32" s="32">
        <v>171370.24500000005</v>
      </c>
      <c r="AA32" s="33">
        <f t="shared" si="6"/>
        <v>1274394</v>
      </c>
      <c r="AB32" s="34"/>
      <c r="AC32" s="20"/>
      <c r="AD32" s="20"/>
      <c r="AE32" s="20"/>
    </row>
    <row r="33" spans="1:31" ht="50.25" customHeight="1" x14ac:dyDescent="0.55000000000000004">
      <c r="A33" s="10" t="s">
        <v>20</v>
      </c>
      <c r="B33" s="11" t="s">
        <v>21</v>
      </c>
      <c r="C33" s="12" t="s">
        <v>22</v>
      </c>
      <c r="D33" s="13" t="s">
        <v>23</v>
      </c>
      <c r="E33" s="63"/>
      <c r="F33" s="64"/>
      <c r="G33" s="64"/>
      <c r="H33" s="64"/>
      <c r="I33" s="64"/>
      <c r="J33" s="65"/>
      <c r="K33" s="25"/>
      <c r="L33" s="25"/>
      <c r="M33" s="30" t="s">
        <v>71</v>
      </c>
      <c r="N33" s="31" t="s">
        <v>86</v>
      </c>
      <c r="O33" s="32">
        <v>1502.75</v>
      </c>
      <c r="P33" s="32">
        <v>1502.75</v>
      </c>
      <c r="Q33" s="32">
        <v>1502.75</v>
      </c>
      <c r="R33" s="32">
        <v>1502.75</v>
      </c>
      <c r="S33" s="32">
        <v>1502.75</v>
      </c>
      <c r="T33" s="32">
        <v>1502.75</v>
      </c>
      <c r="U33" s="32">
        <v>1502.75</v>
      </c>
      <c r="V33" s="32">
        <v>1502.75</v>
      </c>
      <c r="W33" s="32">
        <v>1502.75</v>
      </c>
      <c r="X33" s="32">
        <v>1502.75</v>
      </c>
      <c r="Y33" s="32">
        <v>1502.75</v>
      </c>
      <c r="Z33" s="32">
        <v>1502.75</v>
      </c>
      <c r="AA33" s="33">
        <f t="shared" si="6"/>
        <v>18033</v>
      </c>
      <c r="AB33" s="34"/>
      <c r="AC33" s="20"/>
      <c r="AD33" s="20"/>
      <c r="AE33" s="20"/>
    </row>
    <row r="34" spans="1:31" s="44" customFormat="1" ht="50.25" customHeight="1" x14ac:dyDescent="0.55000000000000004">
      <c r="A34" s="35" t="s">
        <v>20</v>
      </c>
      <c r="B34" s="36" t="s">
        <v>21</v>
      </c>
      <c r="C34" s="37" t="s">
        <v>22</v>
      </c>
      <c r="D34" s="38" t="s">
        <v>23</v>
      </c>
      <c r="E34" s="63"/>
      <c r="F34" s="64"/>
      <c r="G34" s="64"/>
      <c r="H34" s="64"/>
      <c r="I34" s="64"/>
      <c r="J34" s="65"/>
      <c r="K34" s="39"/>
      <c r="L34" s="39"/>
      <c r="M34" s="40" t="s">
        <v>87</v>
      </c>
      <c r="N34" s="31" t="s">
        <v>88</v>
      </c>
      <c r="O34" s="41">
        <f>+(3500+6000+3500+8000)+(7000+6000+4000+8000+3000+5375+7000)</f>
        <v>61375</v>
      </c>
      <c r="P34" s="41">
        <f t="shared" ref="P34:Y34" si="7">+(3500+6000+3500+8000)+(7000+6000+4000+8000+3000+5375+7000)</f>
        <v>61375</v>
      </c>
      <c r="Q34" s="41">
        <f t="shared" si="7"/>
        <v>61375</v>
      </c>
      <c r="R34" s="41">
        <f t="shared" si="7"/>
        <v>61375</v>
      </c>
      <c r="S34" s="41">
        <f t="shared" si="7"/>
        <v>61375</v>
      </c>
      <c r="T34" s="41">
        <f t="shared" si="7"/>
        <v>61375</v>
      </c>
      <c r="U34" s="41">
        <f t="shared" si="7"/>
        <v>61375</v>
      </c>
      <c r="V34" s="41">
        <f t="shared" si="7"/>
        <v>61375</v>
      </c>
      <c r="W34" s="41">
        <f t="shared" si="7"/>
        <v>61375</v>
      </c>
      <c r="X34" s="41">
        <f t="shared" si="7"/>
        <v>61375</v>
      </c>
      <c r="Y34" s="41">
        <f t="shared" si="7"/>
        <v>61375</v>
      </c>
      <c r="Z34" s="41">
        <f>+(3500+6000+3500+8000)+(7000+6000+4000+8000+3000+5375-500)</f>
        <v>53875</v>
      </c>
      <c r="AA34" s="42">
        <f>SUM(O34:Z34)</f>
        <v>729000</v>
      </c>
      <c r="AB34" s="43"/>
      <c r="AC34" s="20"/>
      <c r="AD34" s="20"/>
      <c r="AE34" s="20" t="s">
        <v>89</v>
      </c>
    </row>
    <row r="35" spans="1:31" ht="50.25" customHeight="1" x14ac:dyDescent="0.55000000000000004">
      <c r="A35" s="10" t="s">
        <v>20</v>
      </c>
      <c r="B35" s="11" t="s">
        <v>21</v>
      </c>
      <c r="C35" s="12" t="s">
        <v>22</v>
      </c>
      <c r="D35" s="13" t="s">
        <v>23</v>
      </c>
      <c r="E35" s="63"/>
      <c r="F35" s="64"/>
      <c r="G35" s="64"/>
      <c r="H35" s="64"/>
      <c r="I35" s="64"/>
      <c r="J35" s="65"/>
      <c r="K35" s="25"/>
      <c r="L35" s="25"/>
      <c r="M35" s="30" t="s">
        <v>87</v>
      </c>
      <c r="N35" s="31" t="s">
        <v>90</v>
      </c>
      <c r="O35" s="32"/>
      <c r="P35" s="32">
        <v>175</v>
      </c>
      <c r="Q35" s="32"/>
      <c r="R35" s="32">
        <v>402</v>
      </c>
      <c r="S35" s="32">
        <v>402</v>
      </c>
      <c r="T35" s="32"/>
      <c r="U35" s="32"/>
      <c r="V35" s="32"/>
      <c r="W35" s="32"/>
      <c r="X35" s="32"/>
      <c r="Y35" s="32"/>
      <c r="Z35" s="32"/>
      <c r="AA35" s="33">
        <f t="shared" ref="AA35:AA40" si="8">SUM(O35:Z35)</f>
        <v>979</v>
      </c>
      <c r="AB35" s="34"/>
      <c r="AC35" s="20"/>
      <c r="AD35" s="20"/>
      <c r="AE35" s="20"/>
    </row>
    <row r="36" spans="1:31" ht="50.25" customHeight="1" x14ac:dyDescent="0.55000000000000004">
      <c r="A36" s="10" t="s">
        <v>20</v>
      </c>
      <c r="B36" s="11" t="s">
        <v>21</v>
      </c>
      <c r="C36" s="12" t="s">
        <v>22</v>
      </c>
      <c r="D36" s="13" t="s">
        <v>23</v>
      </c>
      <c r="E36" s="63"/>
      <c r="F36" s="64"/>
      <c r="G36" s="64"/>
      <c r="H36" s="64"/>
      <c r="I36" s="64"/>
      <c r="J36" s="65"/>
      <c r="K36" s="25"/>
      <c r="L36" s="25"/>
      <c r="M36" s="30" t="s">
        <v>87</v>
      </c>
      <c r="N36" s="31" t="s">
        <v>91</v>
      </c>
      <c r="O36" s="32">
        <v>57800</v>
      </c>
      <c r="P36" s="32">
        <v>57800</v>
      </c>
      <c r="Q36" s="32">
        <v>57800</v>
      </c>
      <c r="R36" s="32">
        <v>57800</v>
      </c>
      <c r="S36" s="32">
        <v>57800</v>
      </c>
      <c r="T36" s="32">
        <v>57800</v>
      </c>
      <c r="U36" s="32">
        <v>57800</v>
      </c>
      <c r="V36" s="32">
        <v>57800</v>
      </c>
      <c r="W36" s="32">
        <v>57800</v>
      </c>
      <c r="X36" s="32">
        <v>57800</v>
      </c>
      <c r="Y36" s="32">
        <v>57800</v>
      </c>
      <c r="Z36" s="32">
        <v>57800</v>
      </c>
      <c r="AA36" s="33">
        <f t="shared" si="8"/>
        <v>693600</v>
      </c>
      <c r="AB36" s="34"/>
      <c r="AC36" s="20"/>
      <c r="AD36" s="20"/>
      <c r="AE36" s="20"/>
    </row>
    <row r="37" spans="1:31" ht="50.25" customHeight="1" x14ac:dyDescent="0.55000000000000004">
      <c r="A37" s="10" t="s">
        <v>20</v>
      </c>
      <c r="B37" s="11" t="s">
        <v>21</v>
      </c>
      <c r="C37" s="12" t="s">
        <v>22</v>
      </c>
      <c r="D37" s="13" t="s">
        <v>23</v>
      </c>
      <c r="E37" s="63"/>
      <c r="F37" s="64"/>
      <c r="G37" s="64"/>
      <c r="H37" s="64"/>
      <c r="I37" s="64"/>
      <c r="J37" s="65"/>
      <c r="K37" s="25"/>
      <c r="L37" s="25"/>
      <c r="M37" s="30" t="s">
        <v>87</v>
      </c>
      <c r="N37" s="31" t="s">
        <v>92</v>
      </c>
      <c r="O37" s="32"/>
      <c r="P37" s="32">
        <v>90</v>
      </c>
      <c r="Q37" s="32"/>
      <c r="R37" s="32"/>
      <c r="S37" s="32">
        <v>602</v>
      </c>
      <c r="T37" s="32"/>
      <c r="U37" s="32"/>
      <c r="V37" s="32"/>
      <c r="W37" s="32"/>
      <c r="X37" s="32"/>
      <c r="Y37" s="32"/>
      <c r="Z37" s="32"/>
      <c r="AA37" s="33">
        <f t="shared" si="8"/>
        <v>692</v>
      </c>
      <c r="AB37" s="34"/>
      <c r="AC37" s="20"/>
      <c r="AD37" s="20"/>
      <c r="AE37" s="20"/>
    </row>
    <row r="38" spans="1:31" ht="50.25" customHeight="1" x14ac:dyDescent="0.55000000000000004">
      <c r="A38" s="10" t="s">
        <v>20</v>
      </c>
      <c r="B38" s="11" t="s">
        <v>21</v>
      </c>
      <c r="C38" s="12" t="s">
        <v>22</v>
      </c>
      <c r="D38" s="13" t="s">
        <v>23</v>
      </c>
      <c r="E38" s="63"/>
      <c r="F38" s="64"/>
      <c r="G38" s="64"/>
      <c r="H38" s="64"/>
      <c r="I38" s="64"/>
      <c r="J38" s="65"/>
      <c r="K38" s="25"/>
      <c r="L38" s="25"/>
      <c r="M38" s="30" t="s">
        <v>87</v>
      </c>
      <c r="N38" s="31" t="s">
        <v>93</v>
      </c>
      <c r="O38" s="32"/>
      <c r="P38" s="32"/>
      <c r="Q38" s="32"/>
      <c r="R38" s="32"/>
      <c r="S38" s="32"/>
      <c r="T38" s="32">
        <v>6844</v>
      </c>
      <c r="U38" s="32"/>
      <c r="V38" s="32"/>
      <c r="W38" s="32"/>
      <c r="X38" s="32"/>
      <c r="Y38" s="32"/>
      <c r="Z38" s="32">
        <v>5156</v>
      </c>
      <c r="AA38" s="33">
        <f t="shared" si="8"/>
        <v>12000</v>
      </c>
      <c r="AB38" s="34"/>
      <c r="AC38" s="20"/>
      <c r="AD38" s="20"/>
      <c r="AE38" s="20"/>
    </row>
    <row r="39" spans="1:31" ht="50.25" customHeight="1" x14ac:dyDescent="0.55000000000000004">
      <c r="A39" s="10" t="s">
        <v>20</v>
      </c>
      <c r="B39" s="11" t="s">
        <v>21</v>
      </c>
      <c r="C39" s="12" t="s">
        <v>22</v>
      </c>
      <c r="D39" s="13" t="s">
        <v>23</v>
      </c>
      <c r="E39" s="63"/>
      <c r="F39" s="64"/>
      <c r="G39" s="64"/>
      <c r="H39" s="64"/>
      <c r="I39" s="64"/>
      <c r="J39" s="65"/>
      <c r="K39" s="25"/>
      <c r="L39" s="25"/>
      <c r="M39" s="30" t="s">
        <v>87</v>
      </c>
      <c r="N39" s="31" t="s">
        <v>94</v>
      </c>
      <c r="O39" s="32"/>
      <c r="P39" s="32"/>
      <c r="Q39" s="32"/>
      <c r="R39" s="32">
        <v>507.64</v>
      </c>
      <c r="S39" s="32"/>
      <c r="T39" s="32"/>
      <c r="U39" s="32"/>
      <c r="V39" s="32"/>
      <c r="W39" s="32">
        <v>4032</v>
      </c>
      <c r="X39" s="32">
        <v>4032</v>
      </c>
      <c r="Y39" s="32">
        <v>4032</v>
      </c>
      <c r="Z39" s="32">
        <f>4032+439.36</f>
        <v>4471.3599999999997</v>
      </c>
      <c r="AA39" s="33">
        <f>SUM(O39:Z39)</f>
        <v>17075</v>
      </c>
      <c r="AB39" s="34"/>
      <c r="AC39" s="20"/>
      <c r="AD39" s="20"/>
      <c r="AE39" s="20"/>
    </row>
    <row r="40" spans="1:31" ht="48" customHeight="1" x14ac:dyDescent="0.55000000000000004">
      <c r="A40" s="10" t="s">
        <v>20</v>
      </c>
      <c r="B40" s="11" t="s">
        <v>21</v>
      </c>
      <c r="C40" s="12" t="s">
        <v>22</v>
      </c>
      <c r="D40" s="13" t="s">
        <v>23</v>
      </c>
      <c r="E40" s="63"/>
      <c r="F40" s="64"/>
      <c r="G40" s="64"/>
      <c r="H40" s="64"/>
      <c r="I40" s="64"/>
      <c r="J40" s="65"/>
      <c r="K40" s="25"/>
      <c r="L40" s="25"/>
      <c r="M40" s="30" t="s">
        <v>87</v>
      </c>
      <c r="N40" s="31" t="s">
        <v>95</v>
      </c>
      <c r="O40" s="32">
        <v>6104.57</v>
      </c>
      <c r="P40" s="32">
        <v>4352.17</v>
      </c>
      <c r="Q40" s="32">
        <v>2269.0100000000002</v>
      </c>
      <c r="R40" s="32">
        <v>1304.6199999999999</v>
      </c>
      <c r="S40" s="32">
        <v>1229.06</v>
      </c>
      <c r="T40" s="32">
        <v>5971.07</v>
      </c>
      <c r="U40" s="32">
        <v>2025.43</v>
      </c>
      <c r="V40" s="32">
        <v>1195.4000000000001</v>
      </c>
      <c r="W40" s="32">
        <v>1527.67</v>
      </c>
      <c r="X40" s="32"/>
      <c r="Y40" s="32"/>
      <c r="Z40" s="32"/>
      <c r="AA40" s="33">
        <f t="shared" si="8"/>
        <v>25979</v>
      </c>
      <c r="AB40" s="34"/>
      <c r="AC40" s="20"/>
      <c r="AD40" s="20"/>
      <c r="AE40" s="20"/>
    </row>
    <row r="41" spans="1:31" s="29" customFormat="1" ht="50.25" customHeight="1" x14ac:dyDescent="0.55000000000000004">
      <c r="A41" s="22" t="s">
        <v>20</v>
      </c>
      <c r="B41" s="23" t="s">
        <v>21</v>
      </c>
      <c r="C41" s="12" t="s">
        <v>22</v>
      </c>
      <c r="D41" s="24" t="s">
        <v>23</v>
      </c>
      <c r="E41" s="66"/>
      <c r="F41" s="67"/>
      <c r="G41" s="67"/>
      <c r="H41" s="67"/>
      <c r="I41" s="67"/>
      <c r="J41" s="68"/>
      <c r="K41" s="45"/>
      <c r="L41" s="45"/>
      <c r="M41" s="46" t="s">
        <v>96</v>
      </c>
      <c r="N41" s="46"/>
      <c r="O41" s="47">
        <f>SUM(O19:O40)</f>
        <v>497381.49</v>
      </c>
      <c r="P41" s="47">
        <f t="shared" ref="P41:Z41" si="9">SUM(P19:P40)</f>
        <v>475720.18</v>
      </c>
      <c r="Q41" s="47">
        <f t="shared" si="9"/>
        <v>483886.05</v>
      </c>
      <c r="R41" s="47">
        <f t="shared" si="9"/>
        <v>473646.09</v>
      </c>
      <c r="S41" s="47">
        <f t="shared" si="9"/>
        <v>468416.05</v>
      </c>
      <c r="T41" s="47">
        <f t="shared" si="9"/>
        <v>490627.7</v>
      </c>
      <c r="U41" s="47">
        <f t="shared" si="9"/>
        <v>507584.72000000003</v>
      </c>
      <c r="V41" s="47">
        <f t="shared" si="9"/>
        <v>486118.56000000006</v>
      </c>
      <c r="W41" s="47">
        <f t="shared" si="9"/>
        <v>464693.07</v>
      </c>
      <c r="X41" s="47">
        <f t="shared" si="9"/>
        <v>456635.07999999996</v>
      </c>
      <c r="Y41" s="47">
        <f t="shared" si="9"/>
        <v>1084910.2000000002</v>
      </c>
      <c r="Z41" s="47">
        <f t="shared" si="9"/>
        <v>1088318.8900000001</v>
      </c>
      <c r="AA41" s="47">
        <f>SUM(AA19:AA40)</f>
        <v>6977938.0800000001</v>
      </c>
      <c r="AB41" s="48"/>
      <c r="AC41" s="20"/>
      <c r="AD41" s="20"/>
      <c r="AE41" s="20"/>
    </row>
    <row r="42" spans="1:31" ht="50.25" customHeight="1" x14ac:dyDescent="0.55000000000000004">
      <c r="A42" s="10" t="s">
        <v>20</v>
      </c>
      <c r="B42" s="11" t="s">
        <v>21</v>
      </c>
      <c r="C42" s="12" t="s">
        <v>97</v>
      </c>
      <c r="D42" s="13" t="s">
        <v>98</v>
      </c>
      <c r="E42" s="14" t="s">
        <v>99</v>
      </c>
      <c r="F42" s="15" t="s">
        <v>25</v>
      </c>
      <c r="G42" s="15" t="s">
        <v>34</v>
      </c>
      <c r="H42" s="13" t="s">
        <v>27</v>
      </c>
      <c r="I42" s="15" t="s">
        <v>100</v>
      </c>
      <c r="J42" s="15" t="s">
        <v>37</v>
      </c>
      <c r="K42" s="15" t="s">
        <v>101</v>
      </c>
      <c r="L42" s="15" t="s">
        <v>102</v>
      </c>
      <c r="M42" s="17" t="s">
        <v>32</v>
      </c>
      <c r="N42" s="17"/>
      <c r="O42" s="18">
        <v>1</v>
      </c>
      <c r="P42" s="18">
        <v>1</v>
      </c>
      <c r="Q42" s="18">
        <v>1</v>
      </c>
      <c r="R42" s="18">
        <v>1</v>
      </c>
      <c r="S42" s="18">
        <v>1</v>
      </c>
      <c r="T42" s="18">
        <v>1</v>
      </c>
      <c r="U42" s="18">
        <v>1</v>
      </c>
      <c r="V42" s="18">
        <v>1</v>
      </c>
      <c r="W42" s="18">
        <v>1</v>
      </c>
      <c r="X42" s="18">
        <v>1</v>
      </c>
      <c r="Y42" s="18">
        <v>1</v>
      </c>
      <c r="Z42" s="18">
        <v>1</v>
      </c>
      <c r="AA42" s="18">
        <f t="shared" ref="AA42:AA58" si="10">SUM(O42:Z42)</f>
        <v>12</v>
      </c>
      <c r="AB42" s="21" t="s">
        <v>103</v>
      </c>
      <c r="AC42" s="20"/>
      <c r="AD42" s="20"/>
      <c r="AE42" s="20"/>
    </row>
    <row r="43" spans="1:31" ht="50.25" customHeight="1" x14ac:dyDescent="0.55000000000000004">
      <c r="A43" s="10" t="s">
        <v>20</v>
      </c>
      <c r="B43" s="11" t="s">
        <v>21</v>
      </c>
      <c r="C43" s="12" t="s">
        <v>97</v>
      </c>
      <c r="D43" s="13" t="s">
        <v>98</v>
      </c>
      <c r="E43" s="14" t="s">
        <v>99</v>
      </c>
      <c r="F43" s="15" t="s">
        <v>25</v>
      </c>
      <c r="G43" s="15" t="s">
        <v>26</v>
      </c>
      <c r="H43" s="13" t="s">
        <v>35</v>
      </c>
      <c r="I43" s="19" t="s">
        <v>104</v>
      </c>
      <c r="J43" s="49" t="s">
        <v>105</v>
      </c>
      <c r="K43" s="16" t="s">
        <v>106</v>
      </c>
      <c r="L43" s="16" t="s">
        <v>107</v>
      </c>
      <c r="M43" s="17" t="s">
        <v>32</v>
      </c>
      <c r="N43" s="17"/>
      <c r="O43" s="21">
        <v>1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18">
        <f t="shared" si="10"/>
        <v>12</v>
      </c>
      <c r="AB43" s="21" t="s">
        <v>103</v>
      </c>
      <c r="AC43" s="20"/>
      <c r="AD43" s="20"/>
      <c r="AE43" s="20"/>
    </row>
    <row r="44" spans="1:31" ht="50.25" customHeight="1" x14ac:dyDescent="0.55000000000000004">
      <c r="A44" s="10" t="s">
        <v>20</v>
      </c>
      <c r="B44" s="11" t="s">
        <v>21</v>
      </c>
      <c r="C44" s="12" t="s">
        <v>97</v>
      </c>
      <c r="D44" s="13" t="s">
        <v>98</v>
      </c>
      <c r="E44" s="14" t="s">
        <v>99</v>
      </c>
      <c r="F44" s="15" t="s">
        <v>25</v>
      </c>
      <c r="G44" s="15" t="s">
        <v>61</v>
      </c>
      <c r="H44" s="13" t="s">
        <v>41</v>
      </c>
      <c r="I44" s="19" t="s">
        <v>108</v>
      </c>
      <c r="J44" s="19" t="s">
        <v>37</v>
      </c>
      <c r="K44" s="15" t="s">
        <v>109</v>
      </c>
      <c r="L44" s="15" t="s">
        <v>110</v>
      </c>
      <c r="M44" s="17" t="s">
        <v>32</v>
      </c>
      <c r="N44" s="17"/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1</v>
      </c>
      <c r="U44" s="21">
        <v>1</v>
      </c>
      <c r="V44" s="21">
        <v>1</v>
      </c>
      <c r="W44" s="21">
        <v>1</v>
      </c>
      <c r="X44" s="21">
        <v>1</v>
      </c>
      <c r="Y44" s="21">
        <v>1</v>
      </c>
      <c r="Z44" s="21">
        <v>1</v>
      </c>
      <c r="AA44" s="18">
        <f t="shared" si="10"/>
        <v>12</v>
      </c>
      <c r="AB44" s="21" t="s">
        <v>103</v>
      </c>
      <c r="AC44" s="20"/>
      <c r="AD44" s="20"/>
      <c r="AE44" s="20"/>
    </row>
    <row r="45" spans="1:31" s="29" customFormat="1" ht="50.25" customHeight="1" x14ac:dyDescent="0.55000000000000004">
      <c r="A45" s="22" t="s">
        <v>20</v>
      </c>
      <c r="B45" s="23" t="s">
        <v>21</v>
      </c>
      <c r="C45" s="50" t="s">
        <v>97</v>
      </c>
      <c r="D45" s="24" t="s">
        <v>98</v>
      </c>
      <c r="E45" s="60" t="s">
        <v>111</v>
      </c>
      <c r="F45" s="61"/>
      <c r="G45" s="61"/>
      <c r="H45" s="61"/>
      <c r="I45" s="61"/>
      <c r="J45" s="62"/>
      <c r="K45" s="25"/>
      <c r="L45" s="25"/>
      <c r="M45" s="26" t="s">
        <v>69</v>
      </c>
      <c r="N45" s="26"/>
      <c r="O45" s="27">
        <f>+O43</f>
        <v>1</v>
      </c>
      <c r="P45" s="27">
        <f t="shared" ref="P45:AA45" si="11">+P43</f>
        <v>1</v>
      </c>
      <c r="Q45" s="27">
        <f t="shared" si="11"/>
        <v>1</v>
      </c>
      <c r="R45" s="27">
        <f t="shared" si="11"/>
        <v>1</v>
      </c>
      <c r="S45" s="27">
        <f t="shared" si="11"/>
        <v>1</v>
      </c>
      <c r="T45" s="27">
        <f t="shared" si="11"/>
        <v>1</v>
      </c>
      <c r="U45" s="27">
        <f t="shared" si="11"/>
        <v>1</v>
      </c>
      <c r="V45" s="27">
        <f t="shared" si="11"/>
        <v>1</v>
      </c>
      <c r="W45" s="27">
        <f t="shared" si="11"/>
        <v>1</v>
      </c>
      <c r="X45" s="27">
        <f t="shared" si="11"/>
        <v>1</v>
      </c>
      <c r="Y45" s="27">
        <f t="shared" si="11"/>
        <v>1</v>
      </c>
      <c r="Z45" s="27">
        <f t="shared" si="11"/>
        <v>1</v>
      </c>
      <c r="AA45" s="27">
        <f t="shared" si="11"/>
        <v>12</v>
      </c>
      <c r="AB45" s="27" t="s">
        <v>112</v>
      </c>
      <c r="AC45" s="20"/>
      <c r="AD45" s="20"/>
      <c r="AE45" s="20"/>
    </row>
    <row r="46" spans="1:31" ht="50.25" customHeight="1" x14ac:dyDescent="0.55000000000000004">
      <c r="A46" s="10" t="s">
        <v>20</v>
      </c>
      <c r="B46" s="11" t="s">
        <v>21</v>
      </c>
      <c r="C46" s="12" t="s">
        <v>97</v>
      </c>
      <c r="D46" s="13" t="s">
        <v>98</v>
      </c>
      <c r="E46" s="63"/>
      <c r="F46" s="64"/>
      <c r="G46" s="64"/>
      <c r="H46" s="64"/>
      <c r="I46" s="64"/>
      <c r="J46" s="65"/>
      <c r="K46" s="25"/>
      <c r="L46" s="25"/>
      <c r="M46" s="30" t="s">
        <v>71</v>
      </c>
      <c r="N46" s="31" t="s">
        <v>79</v>
      </c>
      <c r="O46" s="51">
        <v>8000</v>
      </c>
      <c r="P46" s="51">
        <v>8000</v>
      </c>
      <c r="Q46" s="51">
        <v>8000</v>
      </c>
      <c r="R46" s="51">
        <v>8000</v>
      </c>
      <c r="S46" s="51">
        <v>8000</v>
      </c>
      <c r="T46" s="51">
        <v>8000</v>
      </c>
      <c r="U46" s="51">
        <v>8000</v>
      </c>
      <c r="V46" s="51">
        <v>8000</v>
      </c>
      <c r="W46" s="51">
        <v>8000</v>
      </c>
      <c r="X46" s="51">
        <v>8000</v>
      </c>
      <c r="Y46" s="51">
        <v>8000</v>
      </c>
      <c r="Z46" s="51">
        <v>8000</v>
      </c>
      <c r="AA46" s="52">
        <f t="shared" si="10"/>
        <v>96000</v>
      </c>
      <c r="AB46" s="53"/>
      <c r="AC46" s="20" t="s">
        <v>113</v>
      </c>
      <c r="AD46" s="20"/>
      <c r="AE46" s="20"/>
    </row>
    <row r="47" spans="1:31" ht="50.25" customHeight="1" x14ac:dyDescent="0.55000000000000004">
      <c r="A47" s="10"/>
      <c r="B47" s="11"/>
      <c r="C47" s="12" t="s">
        <v>97</v>
      </c>
      <c r="D47" s="13" t="s">
        <v>98</v>
      </c>
      <c r="E47" s="63"/>
      <c r="F47" s="64"/>
      <c r="G47" s="64"/>
      <c r="H47" s="64"/>
      <c r="I47" s="64"/>
      <c r="J47" s="65"/>
      <c r="K47" s="25"/>
      <c r="L47" s="25"/>
      <c r="M47" s="30" t="s">
        <v>71</v>
      </c>
      <c r="N47" s="31" t="s">
        <v>76</v>
      </c>
      <c r="O47" s="51">
        <v>208.58</v>
      </c>
      <c r="P47" s="51">
        <v>208.58</v>
      </c>
      <c r="Q47" s="51">
        <v>208.58</v>
      </c>
      <c r="R47" s="51">
        <v>208.58</v>
      </c>
      <c r="S47" s="51">
        <v>208.58</v>
      </c>
      <c r="T47" s="51">
        <v>208.58</v>
      </c>
      <c r="U47" s="51">
        <v>208.58</v>
      </c>
      <c r="V47" s="51">
        <v>208.58</v>
      </c>
      <c r="W47" s="51">
        <v>208.58</v>
      </c>
      <c r="X47" s="51">
        <v>208.58</v>
      </c>
      <c r="Y47" s="51">
        <v>208.58</v>
      </c>
      <c r="Z47" s="51">
        <v>208.58</v>
      </c>
      <c r="AA47" s="52">
        <v>2502.9599999999996</v>
      </c>
      <c r="AB47" s="53"/>
      <c r="AC47" s="20"/>
      <c r="AD47" s="20"/>
      <c r="AE47" s="20"/>
    </row>
    <row r="48" spans="1:31" ht="50.25" customHeight="1" x14ac:dyDescent="0.55000000000000004">
      <c r="A48" s="10" t="s">
        <v>20</v>
      </c>
      <c r="B48" s="11" t="s">
        <v>21</v>
      </c>
      <c r="C48" s="12" t="s">
        <v>97</v>
      </c>
      <c r="D48" s="13" t="s">
        <v>98</v>
      </c>
      <c r="E48" s="63"/>
      <c r="F48" s="64"/>
      <c r="G48" s="64"/>
      <c r="H48" s="64"/>
      <c r="I48" s="64"/>
      <c r="J48" s="65"/>
      <c r="K48" s="25"/>
      <c r="L48" s="25"/>
      <c r="M48" s="30" t="s">
        <v>87</v>
      </c>
      <c r="N48" s="31" t="s">
        <v>88</v>
      </c>
      <c r="O48" s="51">
        <v>5500</v>
      </c>
      <c r="P48" s="51">
        <v>5500</v>
      </c>
      <c r="Q48" s="51">
        <v>5500</v>
      </c>
      <c r="R48" s="51">
        <v>5500</v>
      </c>
      <c r="S48" s="51">
        <v>5500</v>
      </c>
      <c r="T48" s="51">
        <v>5500</v>
      </c>
      <c r="U48" s="51">
        <v>5500</v>
      </c>
      <c r="V48" s="51">
        <v>5500</v>
      </c>
      <c r="W48" s="51">
        <v>5500</v>
      </c>
      <c r="X48" s="51">
        <v>5500</v>
      </c>
      <c r="Y48" s="51">
        <v>5500</v>
      </c>
      <c r="Z48" s="51">
        <v>5500</v>
      </c>
      <c r="AA48" s="52">
        <f t="shared" si="10"/>
        <v>66000</v>
      </c>
      <c r="AB48" s="53"/>
      <c r="AC48" s="20"/>
      <c r="AD48" s="20"/>
      <c r="AE48" s="20" t="s">
        <v>113</v>
      </c>
    </row>
    <row r="49" spans="1:31" s="29" customFormat="1" ht="50.25" customHeight="1" x14ac:dyDescent="0.55000000000000004">
      <c r="A49" s="22" t="s">
        <v>20</v>
      </c>
      <c r="B49" s="23" t="s">
        <v>21</v>
      </c>
      <c r="C49" s="12" t="s">
        <v>97</v>
      </c>
      <c r="D49" s="24" t="s">
        <v>98</v>
      </c>
      <c r="E49" s="66"/>
      <c r="F49" s="67"/>
      <c r="G49" s="67"/>
      <c r="H49" s="67"/>
      <c r="I49" s="67"/>
      <c r="J49" s="68"/>
      <c r="K49" s="45"/>
      <c r="L49" s="45"/>
      <c r="M49" s="46" t="s">
        <v>96</v>
      </c>
      <c r="N49" s="46"/>
      <c r="O49" s="47">
        <f t="shared" ref="O49:AA49" si="12">SUM(O46:O48)</f>
        <v>13708.58</v>
      </c>
      <c r="P49" s="47">
        <f t="shared" si="12"/>
        <v>13708.58</v>
      </c>
      <c r="Q49" s="47">
        <f t="shared" si="12"/>
        <v>13708.58</v>
      </c>
      <c r="R49" s="47">
        <f t="shared" si="12"/>
        <v>13708.58</v>
      </c>
      <c r="S49" s="47">
        <f t="shared" si="12"/>
        <v>13708.58</v>
      </c>
      <c r="T49" s="47">
        <f t="shared" si="12"/>
        <v>13708.58</v>
      </c>
      <c r="U49" s="47">
        <f t="shared" si="12"/>
        <v>13708.58</v>
      </c>
      <c r="V49" s="47">
        <f t="shared" si="12"/>
        <v>13708.58</v>
      </c>
      <c r="W49" s="47">
        <f t="shared" si="12"/>
        <v>13708.58</v>
      </c>
      <c r="X49" s="47">
        <f t="shared" si="12"/>
        <v>13708.58</v>
      </c>
      <c r="Y49" s="47">
        <f t="shared" si="12"/>
        <v>13708.58</v>
      </c>
      <c r="Z49" s="47">
        <f t="shared" si="12"/>
        <v>13708.58</v>
      </c>
      <c r="AA49" s="47">
        <f t="shared" si="12"/>
        <v>164502.96000000002</v>
      </c>
      <c r="AB49" s="48"/>
      <c r="AC49" s="20"/>
      <c r="AD49" s="20"/>
      <c r="AE49" s="20"/>
    </row>
    <row r="50" spans="1:31" ht="50.25" customHeight="1" x14ac:dyDescent="0.55000000000000004">
      <c r="A50" s="10" t="s">
        <v>20</v>
      </c>
      <c r="B50" s="11" t="s">
        <v>21</v>
      </c>
      <c r="C50" s="12" t="s">
        <v>114</v>
      </c>
      <c r="D50" s="13" t="s">
        <v>115</v>
      </c>
      <c r="E50" s="14" t="s">
        <v>116</v>
      </c>
      <c r="F50" s="15" t="s">
        <v>117</v>
      </c>
      <c r="G50" s="15" t="s">
        <v>26</v>
      </c>
      <c r="H50" s="13" t="s">
        <v>27</v>
      </c>
      <c r="I50" s="15" t="s">
        <v>118</v>
      </c>
      <c r="J50" s="49" t="s">
        <v>105</v>
      </c>
      <c r="K50" s="54" t="s">
        <v>119</v>
      </c>
      <c r="L50" s="54" t="s">
        <v>120</v>
      </c>
      <c r="M50" s="17" t="s">
        <v>32</v>
      </c>
      <c r="N50" s="17"/>
      <c r="O50" s="18"/>
      <c r="P50" s="18"/>
      <c r="Q50" s="18">
        <v>1</v>
      </c>
      <c r="R50" s="18"/>
      <c r="S50" s="18"/>
      <c r="T50" s="18">
        <v>1</v>
      </c>
      <c r="U50" s="18"/>
      <c r="V50" s="18"/>
      <c r="W50" s="18">
        <v>1</v>
      </c>
      <c r="X50" s="18"/>
      <c r="Y50" s="18"/>
      <c r="Z50" s="18">
        <v>1</v>
      </c>
      <c r="AA50" s="18">
        <f t="shared" si="10"/>
        <v>4</v>
      </c>
      <c r="AB50" s="21" t="s">
        <v>121</v>
      </c>
      <c r="AC50" s="20"/>
      <c r="AD50" s="20"/>
      <c r="AE50" s="20"/>
    </row>
    <row r="51" spans="1:31" ht="50.25" customHeight="1" x14ac:dyDescent="0.55000000000000004">
      <c r="A51" s="10" t="s">
        <v>20</v>
      </c>
      <c r="B51" s="11" t="s">
        <v>21</v>
      </c>
      <c r="C51" s="12" t="s">
        <v>114</v>
      </c>
      <c r="D51" s="13" t="s">
        <v>115</v>
      </c>
      <c r="E51" s="14" t="s">
        <v>116</v>
      </c>
      <c r="F51" s="15" t="s">
        <v>122</v>
      </c>
      <c r="G51" s="15" t="s">
        <v>34</v>
      </c>
      <c r="H51" s="13" t="s">
        <v>35</v>
      </c>
      <c r="I51" s="19" t="s">
        <v>123</v>
      </c>
      <c r="J51" s="49" t="s">
        <v>124</v>
      </c>
      <c r="K51" s="54" t="s">
        <v>125</v>
      </c>
      <c r="L51" s="54" t="s">
        <v>126</v>
      </c>
      <c r="M51" s="17" t="s">
        <v>32</v>
      </c>
      <c r="N51" s="17"/>
      <c r="O51" s="21">
        <v>3</v>
      </c>
      <c r="P51" s="21">
        <v>3</v>
      </c>
      <c r="Q51" s="21">
        <v>3</v>
      </c>
      <c r="R51" s="21">
        <v>3</v>
      </c>
      <c r="S51" s="21">
        <v>3</v>
      </c>
      <c r="T51" s="21">
        <v>3</v>
      </c>
      <c r="U51" s="21">
        <v>3</v>
      </c>
      <c r="V51" s="21">
        <v>3</v>
      </c>
      <c r="W51" s="21">
        <v>3</v>
      </c>
      <c r="X51" s="21">
        <v>3</v>
      </c>
      <c r="Y51" s="21">
        <v>3</v>
      </c>
      <c r="Z51" s="21">
        <v>3</v>
      </c>
      <c r="AA51" s="18">
        <f t="shared" si="10"/>
        <v>36</v>
      </c>
      <c r="AB51" s="21" t="s">
        <v>121</v>
      </c>
      <c r="AC51" s="20"/>
      <c r="AD51" s="20"/>
      <c r="AE51" s="20"/>
    </row>
    <row r="52" spans="1:31" ht="50.25" customHeight="1" x14ac:dyDescent="0.55000000000000004">
      <c r="A52" s="10"/>
      <c r="B52" s="11"/>
      <c r="C52" s="12" t="s">
        <v>114</v>
      </c>
      <c r="D52" s="13" t="s">
        <v>115</v>
      </c>
      <c r="E52" s="14" t="s">
        <v>116</v>
      </c>
      <c r="F52" s="15" t="s">
        <v>127</v>
      </c>
      <c r="G52" s="15" t="s">
        <v>61</v>
      </c>
      <c r="H52" s="13" t="s">
        <v>41</v>
      </c>
      <c r="I52" s="19" t="s">
        <v>128</v>
      </c>
      <c r="J52" s="49" t="s">
        <v>105</v>
      </c>
      <c r="K52" s="54" t="s">
        <v>129</v>
      </c>
      <c r="L52" s="54" t="s">
        <v>130</v>
      </c>
      <c r="M52" s="17" t="s">
        <v>32</v>
      </c>
      <c r="N52" s="17"/>
      <c r="O52" s="21"/>
      <c r="P52" s="21"/>
      <c r="Q52" s="21">
        <v>1</v>
      </c>
      <c r="R52" s="21"/>
      <c r="S52" s="21"/>
      <c r="T52" s="21">
        <v>1</v>
      </c>
      <c r="U52" s="21"/>
      <c r="V52" s="21"/>
      <c r="W52" s="21">
        <v>1</v>
      </c>
      <c r="X52" s="21"/>
      <c r="Y52" s="21"/>
      <c r="Z52" s="21">
        <v>1</v>
      </c>
      <c r="AA52" s="18"/>
      <c r="AB52" s="21" t="s">
        <v>121</v>
      </c>
      <c r="AC52" s="20"/>
      <c r="AD52" s="20"/>
      <c r="AE52" s="20"/>
    </row>
    <row r="53" spans="1:31" ht="50.25" customHeight="1" x14ac:dyDescent="0.55000000000000004">
      <c r="A53" s="10"/>
      <c r="B53" s="11"/>
      <c r="C53" s="12" t="s">
        <v>114</v>
      </c>
      <c r="D53" s="13" t="s">
        <v>115</v>
      </c>
      <c r="E53" s="14" t="s">
        <v>116</v>
      </c>
      <c r="F53" s="15" t="s">
        <v>131</v>
      </c>
      <c r="G53" s="15" t="s">
        <v>61</v>
      </c>
      <c r="H53" s="13" t="s">
        <v>46</v>
      </c>
      <c r="I53" s="19" t="s">
        <v>132</v>
      </c>
      <c r="J53" s="49" t="s">
        <v>105</v>
      </c>
      <c r="K53" s="54" t="s">
        <v>133</v>
      </c>
      <c r="L53" s="54" t="s">
        <v>134</v>
      </c>
      <c r="M53" s="17" t="s">
        <v>32</v>
      </c>
      <c r="N53" s="17"/>
      <c r="O53" s="21"/>
      <c r="P53" s="21">
        <v>1</v>
      </c>
      <c r="Q53" s="21"/>
      <c r="R53" s="21">
        <v>1</v>
      </c>
      <c r="S53" s="21"/>
      <c r="T53" s="21">
        <v>1</v>
      </c>
      <c r="U53" s="21"/>
      <c r="V53" s="21">
        <v>1</v>
      </c>
      <c r="W53" s="21"/>
      <c r="X53" s="21">
        <v>1</v>
      </c>
      <c r="Y53" s="21"/>
      <c r="Z53" s="21">
        <v>1</v>
      </c>
      <c r="AA53" s="18"/>
      <c r="AB53" s="21" t="s">
        <v>121</v>
      </c>
      <c r="AC53" s="20"/>
      <c r="AD53" s="20"/>
      <c r="AE53" s="20"/>
    </row>
    <row r="54" spans="1:31" ht="50.25" customHeight="1" x14ac:dyDescent="0.55000000000000004">
      <c r="A54" s="10" t="s">
        <v>20</v>
      </c>
      <c r="B54" s="11" t="s">
        <v>21</v>
      </c>
      <c r="C54" s="12" t="s">
        <v>114</v>
      </c>
      <c r="D54" s="13" t="s">
        <v>115</v>
      </c>
      <c r="E54" s="14" t="s">
        <v>116</v>
      </c>
      <c r="F54" s="15" t="s">
        <v>135</v>
      </c>
      <c r="G54" s="15" t="s">
        <v>61</v>
      </c>
      <c r="H54" s="13" t="s">
        <v>51</v>
      </c>
      <c r="I54" s="19" t="s">
        <v>136</v>
      </c>
      <c r="J54" s="49" t="s">
        <v>105</v>
      </c>
      <c r="K54" s="54" t="s">
        <v>137</v>
      </c>
      <c r="L54" s="54" t="s">
        <v>134</v>
      </c>
      <c r="M54" s="17" t="s">
        <v>32</v>
      </c>
      <c r="N54" s="17"/>
      <c r="O54" s="21"/>
      <c r="P54" s="21">
        <v>1</v>
      </c>
      <c r="Q54" s="21"/>
      <c r="R54" s="21">
        <v>1</v>
      </c>
      <c r="S54" s="21"/>
      <c r="T54" s="21">
        <v>1</v>
      </c>
      <c r="U54" s="21"/>
      <c r="V54" s="21">
        <v>1</v>
      </c>
      <c r="W54" s="21"/>
      <c r="X54" s="21">
        <v>1</v>
      </c>
      <c r="Y54" s="21"/>
      <c r="Z54" s="21">
        <v>1</v>
      </c>
      <c r="AA54" s="18">
        <f t="shared" si="10"/>
        <v>6</v>
      </c>
      <c r="AB54" s="21" t="s">
        <v>121</v>
      </c>
      <c r="AC54" s="20"/>
      <c r="AD54" s="20"/>
      <c r="AE54" s="20"/>
    </row>
    <row r="55" spans="1:31" ht="50.25" customHeight="1" x14ac:dyDescent="0.55000000000000004">
      <c r="A55" s="10" t="s">
        <v>20</v>
      </c>
      <c r="B55" s="11" t="s">
        <v>21</v>
      </c>
      <c r="C55" s="12" t="s">
        <v>114</v>
      </c>
      <c r="D55" s="13" t="s">
        <v>115</v>
      </c>
      <c r="E55" s="60" t="s">
        <v>138</v>
      </c>
      <c r="F55" s="61"/>
      <c r="G55" s="61"/>
      <c r="H55" s="61"/>
      <c r="I55" s="61"/>
      <c r="J55" s="62"/>
      <c r="K55" s="25"/>
      <c r="L55" s="25"/>
      <c r="M55" s="26" t="s">
        <v>69</v>
      </c>
      <c r="N55" s="26"/>
      <c r="O55" s="55">
        <f>SUM(O50:O54)</f>
        <v>3</v>
      </c>
      <c r="P55" s="55">
        <f t="shared" ref="P55:Z55" si="13">SUM(P50:P54)</f>
        <v>5</v>
      </c>
      <c r="Q55" s="55">
        <f t="shared" si="13"/>
        <v>5</v>
      </c>
      <c r="R55" s="55">
        <f t="shared" si="13"/>
        <v>5</v>
      </c>
      <c r="S55" s="55">
        <f t="shared" si="13"/>
        <v>3</v>
      </c>
      <c r="T55" s="55">
        <f t="shared" si="13"/>
        <v>7</v>
      </c>
      <c r="U55" s="55">
        <f t="shared" si="13"/>
        <v>3</v>
      </c>
      <c r="V55" s="55">
        <f t="shared" si="13"/>
        <v>5</v>
      </c>
      <c r="W55" s="55">
        <f t="shared" si="13"/>
        <v>5</v>
      </c>
      <c r="X55" s="55">
        <f t="shared" si="13"/>
        <v>5</v>
      </c>
      <c r="Y55" s="55">
        <f t="shared" si="13"/>
        <v>3</v>
      </c>
      <c r="Z55" s="55">
        <f t="shared" si="13"/>
        <v>7</v>
      </c>
      <c r="AA55" s="55">
        <f t="shared" si="10"/>
        <v>56</v>
      </c>
      <c r="AB55" s="27" t="s">
        <v>139</v>
      </c>
      <c r="AC55" s="20"/>
      <c r="AD55" s="20"/>
      <c r="AE55" s="20"/>
    </row>
    <row r="56" spans="1:31" ht="50.25" customHeight="1" x14ac:dyDescent="0.55000000000000004">
      <c r="A56" s="10" t="s">
        <v>20</v>
      </c>
      <c r="B56" s="11" t="s">
        <v>21</v>
      </c>
      <c r="C56" s="12" t="s">
        <v>114</v>
      </c>
      <c r="D56" s="13" t="s">
        <v>115</v>
      </c>
      <c r="E56" s="63"/>
      <c r="F56" s="64"/>
      <c r="G56" s="64"/>
      <c r="H56" s="64"/>
      <c r="I56" s="64"/>
      <c r="J56" s="65"/>
      <c r="K56" s="25"/>
      <c r="L56" s="25"/>
      <c r="M56" s="30" t="s">
        <v>71</v>
      </c>
      <c r="N56" s="31" t="s">
        <v>85</v>
      </c>
      <c r="O56" s="51">
        <v>10000</v>
      </c>
      <c r="P56" s="51">
        <v>10000</v>
      </c>
      <c r="Q56" s="51">
        <v>10000</v>
      </c>
      <c r="R56" s="51">
        <v>10000</v>
      </c>
      <c r="S56" s="51">
        <v>10000</v>
      </c>
      <c r="T56" s="51">
        <v>10000</v>
      </c>
      <c r="U56" s="51">
        <v>10000</v>
      </c>
      <c r="V56" s="51">
        <v>10000</v>
      </c>
      <c r="W56" s="51">
        <v>10000</v>
      </c>
      <c r="X56" s="51">
        <v>10000</v>
      </c>
      <c r="Y56" s="51">
        <v>10000</v>
      </c>
      <c r="Z56" s="51">
        <v>10000</v>
      </c>
      <c r="AA56" s="52">
        <f t="shared" si="10"/>
        <v>120000</v>
      </c>
      <c r="AB56" s="53"/>
      <c r="AC56" s="20"/>
      <c r="AD56" s="20" t="s">
        <v>113</v>
      </c>
      <c r="AE56" s="20"/>
    </row>
    <row r="57" spans="1:31" ht="50.25" customHeight="1" x14ac:dyDescent="0.55000000000000004">
      <c r="A57" s="10"/>
      <c r="B57" s="11"/>
      <c r="C57" s="12" t="s">
        <v>114</v>
      </c>
      <c r="D57" s="13"/>
      <c r="E57" s="63"/>
      <c r="F57" s="64"/>
      <c r="G57" s="64"/>
      <c r="H57" s="64"/>
      <c r="I57" s="64"/>
      <c r="J57" s="65"/>
      <c r="K57" s="25"/>
      <c r="L57" s="25"/>
      <c r="M57" s="30" t="s">
        <v>71</v>
      </c>
      <c r="N57" s="31" t="s">
        <v>76</v>
      </c>
      <c r="O57" s="51">
        <v>208.58</v>
      </c>
      <c r="P57" s="51">
        <v>208.58</v>
      </c>
      <c r="Q57" s="51">
        <v>208.58</v>
      </c>
      <c r="R57" s="51">
        <v>208.58</v>
      </c>
      <c r="S57" s="51">
        <v>208.58</v>
      </c>
      <c r="T57" s="51">
        <v>208.58</v>
      </c>
      <c r="U57" s="51">
        <v>208.58</v>
      </c>
      <c r="V57" s="51">
        <v>208.58</v>
      </c>
      <c r="W57" s="51">
        <v>208.58</v>
      </c>
      <c r="X57" s="51">
        <v>208.58</v>
      </c>
      <c r="Y57" s="51">
        <v>208.58</v>
      </c>
      <c r="Z57" s="51">
        <v>208.58</v>
      </c>
      <c r="AA57" s="52">
        <f>SUM(O57:Z57)</f>
        <v>2502.9599999999996</v>
      </c>
      <c r="AB57" s="53"/>
      <c r="AC57" s="20"/>
      <c r="AD57" s="20"/>
      <c r="AE57" s="20"/>
    </row>
    <row r="58" spans="1:31" ht="50.25" customHeight="1" x14ac:dyDescent="0.55000000000000004">
      <c r="A58" s="10" t="s">
        <v>20</v>
      </c>
      <c r="B58" s="11" t="s">
        <v>21</v>
      </c>
      <c r="C58" s="12" t="s">
        <v>114</v>
      </c>
      <c r="D58" s="13" t="s">
        <v>115</v>
      </c>
      <c r="E58" s="63"/>
      <c r="F58" s="64"/>
      <c r="G58" s="64"/>
      <c r="H58" s="64"/>
      <c r="I58" s="64"/>
      <c r="J58" s="65"/>
      <c r="K58" s="25"/>
      <c r="L58" s="25"/>
      <c r="M58" s="30" t="s">
        <v>87</v>
      </c>
      <c r="N58" s="31" t="s">
        <v>88</v>
      </c>
      <c r="O58" s="51">
        <f>8000+9000</f>
        <v>17000</v>
      </c>
      <c r="P58" s="51">
        <f t="shared" ref="P58:Z58" si="14">8000+9000</f>
        <v>17000</v>
      </c>
      <c r="Q58" s="51">
        <f t="shared" si="14"/>
        <v>17000</v>
      </c>
      <c r="R58" s="51">
        <f t="shared" si="14"/>
        <v>17000</v>
      </c>
      <c r="S58" s="51">
        <f t="shared" si="14"/>
        <v>17000</v>
      </c>
      <c r="T58" s="51">
        <f t="shared" si="14"/>
        <v>17000</v>
      </c>
      <c r="U58" s="51">
        <f t="shared" si="14"/>
        <v>17000</v>
      </c>
      <c r="V58" s="51">
        <f t="shared" si="14"/>
        <v>17000</v>
      </c>
      <c r="W58" s="51">
        <f t="shared" si="14"/>
        <v>17000</v>
      </c>
      <c r="X58" s="51">
        <f t="shared" si="14"/>
        <v>17000</v>
      </c>
      <c r="Y58" s="51">
        <f t="shared" si="14"/>
        <v>17000</v>
      </c>
      <c r="Z58" s="51">
        <f t="shared" si="14"/>
        <v>17000</v>
      </c>
      <c r="AA58" s="52">
        <f t="shared" si="10"/>
        <v>204000</v>
      </c>
      <c r="AB58" s="53"/>
      <c r="AC58" s="20"/>
      <c r="AD58" s="20"/>
      <c r="AE58" s="20" t="s">
        <v>140</v>
      </c>
    </row>
    <row r="59" spans="1:31" s="29" customFormat="1" ht="50.25" customHeight="1" x14ac:dyDescent="0.55000000000000004">
      <c r="A59" s="22" t="s">
        <v>20</v>
      </c>
      <c r="B59" s="23" t="s">
        <v>21</v>
      </c>
      <c r="C59" s="12" t="s">
        <v>114</v>
      </c>
      <c r="D59" s="24" t="s">
        <v>115</v>
      </c>
      <c r="E59" s="66"/>
      <c r="F59" s="67"/>
      <c r="G59" s="67"/>
      <c r="H59" s="67"/>
      <c r="I59" s="67"/>
      <c r="J59" s="68"/>
      <c r="K59" s="45"/>
      <c r="L59" s="45"/>
      <c r="M59" s="46" t="s">
        <v>96</v>
      </c>
      <c r="N59" s="46"/>
      <c r="O59" s="47">
        <f t="shared" ref="O59:AA59" si="15">SUM(O56:O58)</f>
        <v>27208.58</v>
      </c>
      <c r="P59" s="47">
        <f t="shared" si="15"/>
        <v>27208.58</v>
      </c>
      <c r="Q59" s="47">
        <f t="shared" si="15"/>
        <v>27208.58</v>
      </c>
      <c r="R59" s="47">
        <f t="shared" si="15"/>
        <v>27208.58</v>
      </c>
      <c r="S59" s="47">
        <f t="shared" si="15"/>
        <v>27208.58</v>
      </c>
      <c r="T59" s="47">
        <f t="shared" si="15"/>
        <v>27208.58</v>
      </c>
      <c r="U59" s="47">
        <f t="shared" si="15"/>
        <v>27208.58</v>
      </c>
      <c r="V59" s="47">
        <f t="shared" si="15"/>
        <v>27208.58</v>
      </c>
      <c r="W59" s="47">
        <f t="shared" si="15"/>
        <v>27208.58</v>
      </c>
      <c r="X59" s="47">
        <f t="shared" si="15"/>
        <v>27208.58</v>
      </c>
      <c r="Y59" s="47">
        <f t="shared" si="15"/>
        <v>27208.58</v>
      </c>
      <c r="Z59" s="47">
        <f t="shared" si="15"/>
        <v>27208.58</v>
      </c>
      <c r="AA59" s="47">
        <f t="shared" si="15"/>
        <v>326502.96000000002</v>
      </c>
      <c r="AB59" s="48"/>
      <c r="AC59" s="20"/>
      <c r="AD59" s="20"/>
      <c r="AE59" s="20"/>
    </row>
    <row r="60" spans="1:31" x14ac:dyDescent="0.55000000000000004">
      <c r="J60" s="1" t="s">
        <v>141</v>
      </c>
    </row>
  </sheetData>
  <mergeCells count="10">
    <mergeCell ref="AC9:AE9"/>
    <mergeCell ref="E18:J41"/>
    <mergeCell ref="E45:J49"/>
    <mergeCell ref="E55:J59"/>
    <mergeCell ref="G1:Z2"/>
    <mergeCell ref="D7:AB8"/>
    <mergeCell ref="A9:J9"/>
    <mergeCell ref="M9:Z9"/>
    <mergeCell ref="AA9:AA10"/>
    <mergeCell ref="AB9:AB10"/>
  </mergeCells>
  <dataValidations count="1">
    <dataValidation type="list" allowBlank="1" showInputMessage="1" showErrorMessage="1" sqref="G42:G44 G50:G54 G11:G17" xr:uid="{B8EE7B97-4DC7-4DF4-8BB5-FDB8EF8B09BC}">
      <formula1>"Muy Alta, Alta, Media"</formula1>
    </dataValidation>
  </dataValidations>
  <pageMargins left="0.7" right="0.7" top="0.75" bottom="0.75" header="0.3" footer="0.3"/>
  <pageSetup paperSize="9" scale="10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 RV</dc:creator>
  <cp:lastModifiedBy>Katty RV</cp:lastModifiedBy>
  <dcterms:created xsi:type="dcterms:W3CDTF">2025-01-08T23:41:53Z</dcterms:created>
  <dcterms:modified xsi:type="dcterms:W3CDTF">2025-01-08T23:46:06Z</dcterms:modified>
</cp:coreProperties>
</file>