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soporte\Downloads\"/>
    </mc:Choice>
  </mc:AlternateContent>
  <xr:revisionPtr revIDLastSave="0" documentId="13_ncr:1_{12D731B0-3587-49C8-8E26-9AE1BEAABB9D}" xr6:coauthVersionLast="47" xr6:coauthVersionMax="47" xr10:uidLastSave="{00000000-0000-0000-0000-000000000000}"/>
  <bookViews>
    <workbookView xWindow="-108" yWindow="-108" windowWidth="23256" windowHeight="12576" firstSheet="2" activeTab="2" xr2:uid="{00000000-000D-0000-FFFF-FFFF00000000}"/>
  </bookViews>
  <sheets>
    <sheet name="PLAZOS" sheetId="2" r:id="rId1"/>
    <sheet name="07.04.01-DGOS" sheetId="1" r:id="rId2"/>
    <sheet name="07.04.03-DIEM" sheetId="4" r:id="rId3"/>
  </sheets>
  <definedNames>
    <definedName name="_xlnm._FilterDatabase" localSheetId="1" hidden="1">'07.04.01-DGOS'!$D$10:$GZ$40</definedName>
    <definedName name="_xlnm._FilterDatabase" localSheetId="2" hidden="1">'07.04.03-DIEM'!$A$6:$AG$43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16" i="4" l="1"/>
  <c r="AE114" i="4"/>
  <c r="P114" i="4"/>
  <c r="Q114" i="4"/>
  <c r="R114" i="4"/>
  <c r="S114" i="4"/>
  <c r="T114" i="4"/>
  <c r="U114" i="4"/>
  <c r="V114" i="4"/>
  <c r="W114" i="4"/>
  <c r="X114" i="4"/>
  <c r="Y114" i="4"/>
  <c r="Z114" i="4"/>
  <c r="AA114" i="4"/>
  <c r="AB114" i="4"/>
  <c r="AC114" i="4"/>
  <c r="AD114" i="4"/>
  <c r="O114" i="4"/>
  <c r="AF113" i="4"/>
  <c r="AF114" i="4" s="1"/>
  <c r="V22" i="4" l="1"/>
  <c r="P22" i="4"/>
  <c r="Q22" i="4"/>
  <c r="R22" i="4"/>
  <c r="S22" i="4"/>
  <c r="T22" i="4"/>
  <c r="P112" i="4"/>
  <c r="Q112" i="4"/>
  <c r="R112" i="4"/>
  <c r="S112" i="4"/>
  <c r="T112" i="4"/>
  <c r="U112" i="4"/>
  <c r="V112" i="4"/>
  <c r="P108" i="4"/>
  <c r="Q108" i="4"/>
  <c r="R108" i="4"/>
  <c r="S108" i="4"/>
  <c r="T108" i="4"/>
  <c r="U108" i="4"/>
  <c r="V108" i="4"/>
  <c r="P105" i="4"/>
  <c r="Q105" i="4"/>
  <c r="R105" i="4"/>
  <c r="S105" i="4"/>
  <c r="T105" i="4"/>
  <c r="U105" i="4"/>
  <c r="V105" i="4"/>
  <c r="P101" i="4"/>
  <c r="Q101" i="4"/>
  <c r="R101" i="4"/>
  <c r="S101" i="4"/>
  <c r="T101" i="4"/>
  <c r="U101" i="4"/>
  <c r="V101" i="4"/>
  <c r="P98" i="4"/>
  <c r="Q98" i="4"/>
  <c r="R98" i="4"/>
  <c r="S98" i="4"/>
  <c r="T98" i="4"/>
  <c r="U98" i="4"/>
  <c r="V98" i="4"/>
  <c r="P94" i="4"/>
  <c r="Q94" i="4"/>
  <c r="R94" i="4"/>
  <c r="S94" i="4"/>
  <c r="T94" i="4"/>
  <c r="U94" i="4"/>
  <c r="V94" i="4"/>
  <c r="P90" i="4"/>
  <c r="Q90" i="4"/>
  <c r="R90" i="4"/>
  <c r="S90" i="4"/>
  <c r="T90" i="4"/>
  <c r="U90" i="4"/>
  <c r="V90" i="4"/>
  <c r="P86" i="4"/>
  <c r="Q86" i="4"/>
  <c r="R86" i="4"/>
  <c r="S86" i="4"/>
  <c r="T86" i="4"/>
  <c r="U86" i="4"/>
  <c r="V86" i="4"/>
  <c r="P80" i="4"/>
  <c r="Q80" i="4"/>
  <c r="R80" i="4"/>
  <c r="S80" i="4"/>
  <c r="T80" i="4"/>
  <c r="U80" i="4"/>
  <c r="V80" i="4"/>
  <c r="P76" i="4"/>
  <c r="Q76" i="4"/>
  <c r="R76" i="4"/>
  <c r="S76" i="4"/>
  <c r="T76" i="4"/>
  <c r="U76" i="4"/>
  <c r="V76" i="4"/>
  <c r="P71" i="4"/>
  <c r="Q71" i="4"/>
  <c r="R71" i="4"/>
  <c r="S71" i="4"/>
  <c r="T71" i="4"/>
  <c r="U71" i="4"/>
  <c r="V71" i="4"/>
  <c r="P59" i="4"/>
  <c r="Q59" i="4"/>
  <c r="R59" i="4"/>
  <c r="S59" i="4"/>
  <c r="T59" i="4"/>
  <c r="U59" i="4"/>
  <c r="V59" i="4"/>
  <c r="P55" i="4"/>
  <c r="Q55" i="4"/>
  <c r="R55" i="4"/>
  <c r="S55" i="4"/>
  <c r="T55" i="4"/>
  <c r="U55" i="4"/>
  <c r="V55" i="4"/>
  <c r="P49" i="4"/>
  <c r="Q49" i="4"/>
  <c r="R49" i="4"/>
  <c r="S49" i="4"/>
  <c r="T49" i="4"/>
  <c r="U49" i="4"/>
  <c r="V49" i="4"/>
  <c r="P45" i="4"/>
  <c r="Q45" i="4"/>
  <c r="R45" i="4"/>
  <c r="S45" i="4"/>
  <c r="T45" i="4"/>
  <c r="U45" i="4"/>
  <c r="V45" i="4"/>
  <c r="P42" i="4"/>
  <c r="Q42" i="4"/>
  <c r="R42" i="4"/>
  <c r="S42" i="4"/>
  <c r="T42" i="4"/>
  <c r="U42" i="4"/>
  <c r="V42" i="4"/>
  <c r="P38" i="4"/>
  <c r="Q38" i="4"/>
  <c r="R38" i="4"/>
  <c r="S38" i="4"/>
  <c r="T38" i="4"/>
  <c r="U38" i="4"/>
  <c r="V38" i="4"/>
  <c r="P31" i="4"/>
  <c r="Q31" i="4"/>
  <c r="R31" i="4"/>
  <c r="S31" i="4"/>
  <c r="T31" i="4"/>
  <c r="U31" i="4"/>
  <c r="V31" i="4"/>
  <c r="V27" i="4"/>
  <c r="T27" i="4"/>
  <c r="R27" i="4"/>
  <c r="P27" i="4"/>
  <c r="V18" i="4"/>
  <c r="V67" i="4" l="1"/>
  <c r="T67" i="4" l="1"/>
  <c r="S67" i="4"/>
  <c r="R67" i="4"/>
  <c r="Q67" i="4"/>
  <c r="P67" i="4"/>
  <c r="T18" i="4"/>
  <c r="R18" i="4"/>
  <c r="P18" i="4"/>
  <c r="AE112" i="4" l="1"/>
  <c r="AD112" i="4"/>
  <c r="AC112" i="4"/>
  <c r="AB112" i="4"/>
  <c r="AA112" i="4"/>
  <c r="Z112" i="4"/>
  <c r="Y112" i="4"/>
  <c r="W112" i="4"/>
  <c r="O112" i="4"/>
  <c r="AF111" i="4"/>
  <c r="AF110" i="4"/>
  <c r="AF109" i="4"/>
  <c r="AE108" i="4"/>
  <c r="AD108" i="4"/>
  <c r="AC108" i="4"/>
  <c r="AB108" i="4"/>
  <c r="AA108" i="4"/>
  <c r="Z108" i="4"/>
  <c r="Y108" i="4"/>
  <c r="W108" i="4"/>
  <c r="O108" i="4"/>
  <c r="AF107" i="4"/>
  <c r="AF106" i="4"/>
  <c r="AE105" i="4"/>
  <c r="AD105" i="4"/>
  <c r="AC105" i="4"/>
  <c r="AB105" i="4"/>
  <c r="AA105" i="4"/>
  <c r="Z105" i="4"/>
  <c r="Y105" i="4"/>
  <c r="W105" i="4"/>
  <c r="O105" i="4"/>
  <c r="AF104" i="4"/>
  <c r="AF103" i="4"/>
  <c r="AF102" i="4"/>
  <c r="AE101" i="4"/>
  <c r="AD101" i="4"/>
  <c r="AC101" i="4"/>
  <c r="AB101" i="4"/>
  <c r="AA101" i="4"/>
  <c r="Z101" i="4"/>
  <c r="Y101" i="4"/>
  <c r="W101" i="4"/>
  <c r="O101" i="4"/>
  <c r="AF100" i="4"/>
  <c r="AF99" i="4"/>
  <c r="AE98" i="4"/>
  <c r="AD98" i="4"/>
  <c r="AC98" i="4"/>
  <c r="AB98" i="4"/>
  <c r="AA98" i="4"/>
  <c r="Z98" i="4"/>
  <c r="Y98" i="4"/>
  <c r="W98" i="4"/>
  <c r="O98" i="4"/>
  <c r="AF97" i="4"/>
  <c r="AF96" i="4"/>
  <c r="AF95" i="4"/>
  <c r="AE94" i="4"/>
  <c r="AD94" i="4"/>
  <c r="AC94" i="4"/>
  <c r="AB94" i="4"/>
  <c r="AA94" i="4"/>
  <c r="Z94" i="4"/>
  <c r="Y94" i="4"/>
  <c r="W94" i="4"/>
  <c r="O94" i="4"/>
  <c r="AF93" i="4"/>
  <c r="AF92" i="4"/>
  <c r="AF91" i="4"/>
  <c r="AE90" i="4"/>
  <c r="AD90" i="4"/>
  <c r="AC90" i="4"/>
  <c r="AB90" i="4"/>
  <c r="AA90" i="4"/>
  <c r="Z90" i="4"/>
  <c r="Y90" i="4"/>
  <c r="W90" i="4"/>
  <c r="O90" i="4"/>
  <c r="AF89" i="4"/>
  <c r="AF88" i="4"/>
  <c r="AF87" i="4"/>
  <c r="AE86" i="4"/>
  <c r="AD86" i="4"/>
  <c r="AC86" i="4"/>
  <c r="AB86" i="4"/>
  <c r="AA86" i="4"/>
  <c r="Z86" i="4"/>
  <c r="Y86" i="4"/>
  <c r="W86" i="4"/>
  <c r="O86" i="4"/>
  <c r="AF85" i="4"/>
  <c r="AF84" i="4"/>
  <c r="AF83" i="4"/>
  <c r="AF82" i="4"/>
  <c r="AF81" i="4"/>
  <c r="AE80" i="4"/>
  <c r="AD80" i="4"/>
  <c r="AC80" i="4"/>
  <c r="AB80" i="4"/>
  <c r="AA80" i="4"/>
  <c r="Z80" i="4"/>
  <c r="Y80" i="4"/>
  <c r="W80" i="4"/>
  <c r="O80" i="4"/>
  <c r="AF79" i="4"/>
  <c r="AF78" i="4"/>
  <c r="AF77" i="4"/>
  <c r="AE76" i="4"/>
  <c r="AD76" i="4"/>
  <c r="AC76" i="4"/>
  <c r="AB76" i="4"/>
  <c r="AA76" i="4"/>
  <c r="Z76" i="4"/>
  <c r="Y76" i="4"/>
  <c r="W76" i="4"/>
  <c r="O76" i="4"/>
  <c r="AF75" i="4"/>
  <c r="AF74" i="4"/>
  <c r="AF73" i="4"/>
  <c r="AF72" i="4"/>
  <c r="AE71" i="4"/>
  <c r="AD71" i="4"/>
  <c r="AC71" i="4"/>
  <c r="AB71" i="4"/>
  <c r="AA71" i="4"/>
  <c r="Z71" i="4"/>
  <c r="Y71" i="4"/>
  <c r="W71" i="4"/>
  <c r="O71" i="4"/>
  <c r="AF70" i="4"/>
  <c r="AF69" i="4"/>
  <c r="AF68" i="4"/>
  <c r="AE67" i="4"/>
  <c r="AD67" i="4"/>
  <c r="AC67" i="4"/>
  <c r="AB67" i="4"/>
  <c r="AA67" i="4"/>
  <c r="Z67" i="4"/>
  <c r="Y67" i="4"/>
  <c r="W67" i="4"/>
  <c r="U67" i="4"/>
  <c r="O67" i="4"/>
  <c r="AF66" i="4"/>
  <c r="AF65" i="4"/>
  <c r="AF64" i="4"/>
  <c r="AF63" i="4"/>
  <c r="AF62" i="4"/>
  <c r="AF61" i="4"/>
  <c r="AF60" i="4"/>
  <c r="AE59" i="4"/>
  <c r="AD59" i="4"/>
  <c r="AC59" i="4"/>
  <c r="AB59" i="4"/>
  <c r="AA59" i="4"/>
  <c r="Z59" i="4"/>
  <c r="Y59" i="4"/>
  <c r="W59" i="4"/>
  <c r="O59" i="4"/>
  <c r="AF58" i="4"/>
  <c r="AF57" i="4"/>
  <c r="AF56" i="4"/>
  <c r="AE55" i="4"/>
  <c r="AD55" i="4"/>
  <c r="AC55" i="4"/>
  <c r="AB55" i="4"/>
  <c r="AA55" i="4"/>
  <c r="Z55" i="4"/>
  <c r="Y55" i="4"/>
  <c r="W55" i="4"/>
  <c r="O55" i="4"/>
  <c r="AF54" i="4"/>
  <c r="AF53" i="4"/>
  <c r="AF52" i="4"/>
  <c r="AF51" i="4"/>
  <c r="AF50" i="4"/>
  <c r="AE49" i="4"/>
  <c r="AD49" i="4"/>
  <c r="AC49" i="4"/>
  <c r="AB49" i="4"/>
  <c r="AA49" i="4"/>
  <c r="Z49" i="4"/>
  <c r="Y49" i="4"/>
  <c r="W49" i="4"/>
  <c r="O49" i="4"/>
  <c r="AF48" i="4"/>
  <c r="AF47" i="4"/>
  <c r="AF46" i="4"/>
  <c r="AE45" i="4"/>
  <c r="AD45" i="4"/>
  <c r="AC45" i="4"/>
  <c r="AB45" i="4"/>
  <c r="AA45" i="4"/>
  <c r="Z45" i="4"/>
  <c r="Y45" i="4"/>
  <c r="W45" i="4"/>
  <c r="O45" i="4"/>
  <c r="AF44" i="4"/>
  <c r="AF43" i="4"/>
  <c r="AE42" i="4"/>
  <c r="AD42" i="4"/>
  <c r="AC42" i="4"/>
  <c r="AB42" i="4"/>
  <c r="AA42" i="4"/>
  <c r="Z42" i="4"/>
  <c r="Y42" i="4"/>
  <c r="W42" i="4"/>
  <c r="O42" i="4"/>
  <c r="AF41" i="4"/>
  <c r="AF40" i="4"/>
  <c r="AF39" i="4"/>
  <c r="AE38" i="4"/>
  <c r="AD38" i="4"/>
  <c r="AC38" i="4"/>
  <c r="AB38" i="4"/>
  <c r="AA38" i="4"/>
  <c r="Z38" i="4"/>
  <c r="Y38" i="4"/>
  <c r="W38" i="4"/>
  <c r="O38" i="4"/>
  <c r="AF37" i="4"/>
  <c r="AF36" i="4"/>
  <c r="AF35" i="4"/>
  <c r="AF34" i="4"/>
  <c r="AF33" i="4"/>
  <c r="AF32" i="4"/>
  <c r="AE31" i="4"/>
  <c r="AD31" i="4"/>
  <c r="AC31" i="4"/>
  <c r="AB31" i="4"/>
  <c r="AA31" i="4"/>
  <c r="Z31" i="4"/>
  <c r="Y31" i="4"/>
  <c r="W31" i="4"/>
  <c r="O31" i="4"/>
  <c r="AF30" i="4"/>
  <c r="AF29" i="4"/>
  <c r="AF28" i="4"/>
  <c r="AE27" i="4"/>
  <c r="AD27" i="4"/>
  <c r="AC27" i="4"/>
  <c r="AB27" i="4"/>
  <c r="AA27" i="4"/>
  <c r="Z27" i="4"/>
  <c r="Y27" i="4"/>
  <c r="W27" i="4"/>
  <c r="U27" i="4"/>
  <c r="S27" i="4"/>
  <c r="Q27" i="4"/>
  <c r="O27" i="4"/>
  <c r="AF26" i="4"/>
  <c r="AF25" i="4"/>
  <c r="AF24" i="4"/>
  <c r="AF23" i="4"/>
  <c r="AE22" i="4"/>
  <c r="AD22" i="4"/>
  <c r="AC22" i="4"/>
  <c r="AB22" i="4"/>
  <c r="AA22" i="4"/>
  <c r="Z22" i="4"/>
  <c r="Y22" i="4"/>
  <c r="W22" i="4"/>
  <c r="U22" i="4"/>
  <c r="O22" i="4"/>
  <c r="AF21" i="4"/>
  <c r="AF20" i="4"/>
  <c r="AF19" i="4"/>
  <c r="AE18" i="4"/>
  <c r="AD18" i="4"/>
  <c r="AC18" i="4"/>
  <c r="AB18" i="4"/>
  <c r="AA18" i="4"/>
  <c r="Z18" i="4"/>
  <c r="Y18" i="4"/>
  <c r="W18" i="4"/>
  <c r="U18" i="4"/>
  <c r="S18" i="4"/>
  <c r="Q18" i="4"/>
  <c r="O18" i="4"/>
  <c r="AF86" i="4" l="1"/>
  <c r="AF105" i="4"/>
  <c r="AF55" i="4"/>
  <c r="AF45" i="4"/>
  <c r="AF80" i="4"/>
  <c r="AF38" i="4"/>
  <c r="AF59" i="4"/>
  <c r="AF101" i="4"/>
  <c r="AF76" i="4"/>
  <c r="AF22" i="4"/>
  <c r="AF31" i="4"/>
  <c r="AF27" i="4"/>
  <c r="AF71" i="4"/>
  <c r="AF98" i="4"/>
  <c r="AF112" i="4"/>
  <c r="AF18" i="4"/>
  <c r="AF67" i="4"/>
  <c r="AF94" i="4"/>
  <c r="AF108" i="4"/>
  <c r="AF49" i="4"/>
  <c r="AF90" i="4"/>
  <c r="AF42" i="4"/>
  <c r="AB58" i="1" l="1"/>
  <c r="AB59" i="1" s="1"/>
  <c r="AA58" i="1"/>
  <c r="AA59" i="1" s="1"/>
  <c r="Z58" i="1"/>
  <c r="Z59" i="1" s="1"/>
  <c r="Y58" i="1"/>
  <c r="Y59" i="1" s="1"/>
  <c r="X58" i="1"/>
  <c r="X59" i="1" s="1"/>
  <c r="W58" i="1"/>
  <c r="W59" i="1" s="1"/>
  <c r="V58" i="1"/>
  <c r="V59" i="1" s="1"/>
  <c r="U58" i="1"/>
  <c r="U59" i="1" s="1"/>
  <c r="T58" i="1"/>
  <c r="T59" i="1" s="1"/>
  <c r="S58" i="1"/>
  <c r="S59" i="1" s="1"/>
  <c r="Q58" i="1"/>
  <c r="Q59" i="1" s="1"/>
  <c r="O58" i="1"/>
  <c r="O59" i="1" s="1"/>
  <c r="AC57" i="1"/>
  <c r="AC56" i="1"/>
  <c r="AB55" i="1"/>
  <c r="AA55" i="1"/>
  <c r="Z55" i="1"/>
  <c r="Y55" i="1"/>
  <c r="X55" i="1"/>
  <c r="W55" i="1"/>
  <c r="V55" i="1"/>
  <c r="U55" i="1"/>
  <c r="T55" i="1"/>
  <c r="S55" i="1"/>
  <c r="Q55" i="1"/>
  <c r="O55" i="1"/>
  <c r="AC54" i="1"/>
  <c r="AC51" i="1"/>
  <c r="AC50" i="1"/>
  <c r="AB49" i="1"/>
  <c r="AA49" i="1"/>
  <c r="Z49" i="1"/>
  <c r="Y49" i="1"/>
  <c r="X49" i="1"/>
  <c r="W49" i="1"/>
  <c r="V49" i="1"/>
  <c r="U49" i="1"/>
  <c r="T49" i="1"/>
  <c r="S49" i="1"/>
  <c r="Q49" i="1"/>
  <c r="O49" i="1"/>
  <c r="AC48" i="1"/>
  <c r="AC46" i="1"/>
  <c r="AB45" i="1"/>
  <c r="AA45" i="1"/>
  <c r="Z45" i="1"/>
  <c r="Y45" i="1"/>
  <c r="X45" i="1"/>
  <c r="W45" i="1"/>
  <c r="V45" i="1"/>
  <c r="U45" i="1"/>
  <c r="T45" i="1"/>
  <c r="S45" i="1"/>
  <c r="Q45" i="1"/>
  <c r="O45" i="1"/>
  <c r="AC44" i="1"/>
  <c r="AC43" i="1"/>
  <c r="AC45" i="1" s="1"/>
  <c r="AC42" i="1"/>
  <c r="AC40" i="1"/>
  <c r="AB39" i="1"/>
  <c r="AC39" i="1" s="1"/>
  <c r="AC38" i="1"/>
  <c r="AC37" i="1"/>
  <c r="AC36" i="1"/>
  <c r="AC35" i="1"/>
  <c r="AB34" i="1"/>
  <c r="AA34" i="1"/>
  <c r="AA41" i="1" s="1"/>
  <c r="Z34" i="1"/>
  <c r="Y34" i="1"/>
  <c r="X34" i="1"/>
  <c r="W34" i="1"/>
  <c r="V34" i="1"/>
  <c r="U34" i="1"/>
  <c r="T34" i="1"/>
  <c r="S34" i="1"/>
  <c r="Q34" i="1"/>
  <c r="O34" i="1"/>
  <c r="AC33" i="1"/>
  <c r="Z32" i="1"/>
  <c r="Y32" i="1"/>
  <c r="X32" i="1"/>
  <c r="W32" i="1"/>
  <c r="V32" i="1"/>
  <c r="U32" i="1"/>
  <c r="T32" i="1"/>
  <c r="S32" i="1"/>
  <c r="Q32" i="1"/>
  <c r="O32" i="1"/>
  <c r="AC31" i="1"/>
  <c r="AC30" i="1"/>
  <c r="AC29" i="1"/>
  <c r="AC28" i="1"/>
  <c r="AC27" i="1"/>
  <c r="Z26" i="1"/>
  <c r="Y26" i="1"/>
  <c r="X26" i="1"/>
  <c r="W26" i="1"/>
  <c r="V26" i="1"/>
  <c r="U26" i="1"/>
  <c r="T26" i="1"/>
  <c r="S26" i="1"/>
  <c r="Q26" i="1"/>
  <c r="O26" i="1"/>
  <c r="AC25" i="1"/>
  <c r="AC24" i="1"/>
  <c r="Z23" i="1"/>
  <c r="Y23" i="1"/>
  <c r="X23" i="1"/>
  <c r="W23" i="1"/>
  <c r="V23" i="1"/>
  <c r="U23" i="1"/>
  <c r="T23" i="1"/>
  <c r="S23" i="1"/>
  <c r="Q23" i="1"/>
  <c r="O23" i="1"/>
  <c r="AC22" i="1"/>
  <c r="AC21" i="1"/>
  <c r="AC20" i="1"/>
  <c r="AC19" i="1"/>
  <c r="AB18" i="1"/>
  <c r="AA18" i="1"/>
  <c r="Z18" i="1"/>
  <c r="Y18" i="1"/>
  <c r="X18" i="1"/>
  <c r="W18" i="1"/>
  <c r="V18" i="1"/>
  <c r="U18" i="1"/>
  <c r="T18" i="1"/>
  <c r="S18" i="1"/>
  <c r="Q18" i="1"/>
  <c r="O18" i="1"/>
  <c r="AC17" i="1"/>
  <c r="AC16" i="1"/>
  <c r="AC15" i="1"/>
  <c r="AC14" i="1"/>
  <c r="AC13" i="1"/>
  <c r="AC12" i="1"/>
  <c r="AC11" i="1"/>
  <c r="AC49" i="1" l="1"/>
  <c r="AC23" i="1"/>
  <c r="Y41" i="1"/>
  <c r="AC18" i="1"/>
  <c r="Q41" i="1"/>
  <c r="Z41" i="1"/>
  <c r="AB41" i="1"/>
  <c r="AC32" i="1"/>
  <c r="W41" i="1"/>
  <c r="AC34" i="1"/>
  <c r="AC55" i="1"/>
  <c r="S41" i="1"/>
  <c r="T41" i="1"/>
  <c r="X41" i="1"/>
  <c r="U41" i="1"/>
  <c r="V41" i="1"/>
  <c r="AC26" i="1"/>
  <c r="O41" i="1"/>
  <c r="AC58" i="1"/>
  <c r="AC59" i="1" s="1"/>
  <c r="AC4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DIEMTERCERO</author>
  </authors>
  <commentList>
    <comment ref="C10" authorId="0" shapeId="0" xr:uid="{00000000-0006-0000-0100-000001000000}">
      <text>
        <r>
          <rPr>
            <b/>
            <sz val="9"/>
            <color indexed="81"/>
            <rFont val="Tahoma"/>
            <family val="2"/>
          </rPr>
          <t>CC Responsable ID: ´07.04.XX</t>
        </r>
        <r>
          <rPr>
            <sz val="9"/>
            <color indexed="81"/>
            <rFont val="Tahoma"/>
            <family val="2"/>
          </rPr>
          <t xml:space="preserve">
</t>
        </r>
      </text>
    </comment>
    <comment ref="D10" authorId="0" shapeId="0" xr:uid="{00000000-0006-0000-0100-000002000000}">
      <text>
        <r>
          <rPr>
            <b/>
            <sz val="9"/>
            <color indexed="81"/>
            <rFont val="Tahoma"/>
            <family val="2"/>
          </rPr>
          <t>CC Responsable ID: ´07.04.XX</t>
        </r>
        <r>
          <rPr>
            <sz val="9"/>
            <color indexed="81"/>
            <rFont val="Tahoma"/>
            <family val="2"/>
          </rPr>
          <t xml:space="preserve">
</t>
        </r>
      </text>
    </comment>
    <comment ref="E11" authorId="0" shapeId="0" xr:uid="{00000000-0006-0000-0100-000003000000}">
      <text>
        <r>
          <rPr>
            <b/>
            <sz val="9"/>
            <color indexed="81"/>
            <rFont val="Tahoma"/>
            <family val="2"/>
          </rPr>
          <t xml:space="preserve">COORDINAR CON GONZALO
</t>
        </r>
        <r>
          <rPr>
            <sz val="9"/>
            <color indexed="81"/>
            <rFont val="Tahoma"/>
            <family val="2"/>
          </rPr>
          <t xml:space="preserve">
</t>
        </r>
      </text>
    </comment>
    <comment ref="AB11" authorId="0" shapeId="0" xr:uid="{00000000-0006-0000-0100-000004000000}">
      <text>
        <r>
          <rPr>
            <b/>
            <sz val="14"/>
            <color indexed="81"/>
            <rFont val="Tahoma"/>
            <family val="2"/>
          </rPr>
          <t>ROSARIO</t>
        </r>
        <r>
          <rPr>
            <sz val="14"/>
            <color indexed="81"/>
            <rFont val="Tahoma"/>
            <family val="2"/>
          </rPr>
          <t xml:space="preserve">
</t>
        </r>
      </text>
    </comment>
    <comment ref="X12" authorId="0" shapeId="0" xr:uid="{00000000-0006-0000-0100-000005000000}">
      <text>
        <r>
          <rPr>
            <sz val="16"/>
            <color indexed="81"/>
            <rFont val="Tahoma"/>
            <family val="2"/>
          </rPr>
          <t xml:space="preserve">ROSARIO
</t>
        </r>
      </text>
    </comment>
    <comment ref="E42" authorId="0" shapeId="0" xr:uid="{00000000-0006-0000-0100-000006000000}">
      <text>
        <r>
          <rPr>
            <b/>
            <sz val="9"/>
            <color indexed="81"/>
            <rFont val="Tahoma"/>
            <family val="2"/>
          </rPr>
          <t xml:space="preserve">COORDINAR CON GONZALO
</t>
        </r>
        <r>
          <rPr>
            <sz val="9"/>
            <color indexed="81"/>
            <rFont val="Tahoma"/>
            <family val="2"/>
          </rPr>
          <t xml:space="preserve">
</t>
        </r>
      </text>
    </comment>
    <comment ref="AB42" authorId="0" shapeId="0" xr:uid="{00000000-0006-0000-0100-000007000000}">
      <text>
        <r>
          <rPr>
            <b/>
            <sz val="14"/>
            <color indexed="81"/>
            <rFont val="Tahoma"/>
            <family val="2"/>
          </rPr>
          <t>ROSARIO</t>
        </r>
        <r>
          <rPr>
            <sz val="14"/>
            <color indexed="81"/>
            <rFont val="Tahoma"/>
            <family val="2"/>
          </rPr>
          <t xml:space="preserve">
</t>
        </r>
      </text>
    </comment>
    <comment ref="X43" authorId="0" shapeId="0" xr:uid="{00000000-0006-0000-0100-000008000000}">
      <text>
        <r>
          <rPr>
            <sz val="16"/>
            <color indexed="81"/>
            <rFont val="Tahoma"/>
            <family val="2"/>
          </rPr>
          <t xml:space="preserve">ROSARIO
</t>
        </r>
      </text>
    </comment>
    <comment ref="E50" authorId="0" shapeId="0" xr:uid="{00000000-0006-0000-0100-000009000000}">
      <text>
        <r>
          <rPr>
            <b/>
            <sz val="9"/>
            <color indexed="81"/>
            <rFont val="Tahoma"/>
            <family val="2"/>
          </rPr>
          <t xml:space="preserve">COORDINAR CON GONZALO
</t>
        </r>
        <r>
          <rPr>
            <sz val="9"/>
            <color indexed="81"/>
            <rFont val="Tahoma"/>
            <family val="2"/>
          </rPr>
          <t xml:space="preserve">
</t>
        </r>
      </text>
    </comment>
    <comment ref="AB50" authorId="0" shapeId="0" xr:uid="{00000000-0006-0000-0100-00000A000000}">
      <text>
        <r>
          <rPr>
            <b/>
            <sz val="14"/>
            <color indexed="81"/>
            <rFont val="Tahoma"/>
            <family val="2"/>
          </rPr>
          <t>ROSARIO</t>
        </r>
        <r>
          <rPr>
            <sz val="14"/>
            <color indexed="81"/>
            <rFont val="Tahoma"/>
            <family val="2"/>
          </rPr>
          <t xml:space="preserve">
</t>
        </r>
      </text>
    </comment>
    <comment ref="X51" authorId="0" shapeId="0" xr:uid="{00000000-0006-0000-0100-00000B000000}">
      <text>
        <r>
          <rPr>
            <sz val="16"/>
            <color indexed="81"/>
            <rFont val="Tahoma"/>
            <family val="2"/>
          </rPr>
          <t xml:space="preserve">ROSARIO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DIEMTERCERO</author>
    <author>soporte</author>
  </authors>
  <commentList>
    <comment ref="C6" authorId="0" shapeId="0" xr:uid="{00000000-0006-0000-0200-000001000000}">
      <text>
        <r>
          <rPr>
            <b/>
            <sz val="9"/>
            <color indexed="81"/>
            <rFont val="Tahoma"/>
            <family val="2"/>
          </rPr>
          <t>CC Responsable ID: ´07.04.XX</t>
        </r>
        <r>
          <rPr>
            <sz val="9"/>
            <color indexed="81"/>
            <rFont val="Tahoma"/>
            <family val="2"/>
          </rPr>
          <t xml:space="preserve">
</t>
        </r>
      </text>
    </comment>
    <comment ref="D6" authorId="0" shapeId="0" xr:uid="{00000000-0006-0000-0200-000002000000}">
      <text>
        <r>
          <rPr>
            <b/>
            <sz val="9"/>
            <color indexed="81"/>
            <rFont val="Tahoma"/>
            <family val="2"/>
          </rPr>
          <t>CC Responsable ID: ´07.04.XX</t>
        </r>
        <r>
          <rPr>
            <sz val="9"/>
            <color indexed="81"/>
            <rFont val="Tahoma"/>
            <family val="2"/>
          </rPr>
          <t xml:space="preserve">
</t>
        </r>
      </text>
    </comment>
    <comment ref="L7" authorId="1" shapeId="0" xr:uid="{00000000-0006-0000-0200-000003000000}">
      <text>
        <r>
          <rPr>
            <b/>
            <sz val="9"/>
            <color indexed="81"/>
            <rFont val="Tahoma"/>
            <family val="2"/>
          </rPr>
          <t>larissa, vicente, + ing (x1)</t>
        </r>
      </text>
    </comment>
    <comment ref="AE7" authorId="0" shapeId="0" xr:uid="{00000000-0006-0000-0200-000004000000}">
      <text>
        <r>
          <rPr>
            <b/>
            <sz val="14"/>
            <color indexed="81"/>
            <rFont val="Tahoma"/>
            <family val="2"/>
          </rPr>
          <t>ROSARIO</t>
        </r>
        <r>
          <rPr>
            <sz val="14"/>
            <color indexed="81"/>
            <rFont val="Tahoma"/>
            <family val="2"/>
          </rPr>
          <t xml:space="preserve">
</t>
        </r>
      </text>
    </comment>
    <comment ref="AA17" authorId="0" shapeId="0" xr:uid="{00000000-0006-0000-0200-000005000000}">
      <text>
        <r>
          <rPr>
            <sz val="16"/>
            <color indexed="81"/>
            <rFont val="Tahoma"/>
            <family val="2"/>
          </rPr>
          <t xml:space="preserve">ROSARIO
</t>
        </r>
      </text>
    </comment>
    <comment ref="AE23" authorId="0" shapeId="0" xr:uid="{00000000-0006-0000-0200-000006000000}">
      <text>
        <r>
          <rPr>
            <b/>
            <sz val="14"/>
            <color indexed="81"/>
            <rFont val="Tahoma"/>
            <family val="2"/>
          </rPr>
          <t>ROSARIO</t>
        </r>
        <r>
          <rPr>
            <sz val="14"/>
            <color indexed="81"/>
            <rFont val="Tahoma"/>
            <family val="2"/>
          </rPr>
          <t xml:space="preserve">
</t>
        </r>
      </text>
    </comment>
    <comment ref="I25" authorId="0" shapeId="0" xr:uid="{00000000-0006-0000-0200-000007000000}">
      <text>
        <r>
          <rPr>
            <b/>
            <sz val="9"/>
            <color indexed="81"/>
            <rFont val="Tahoma"/>
            <family val="2"/>
          </rPr>
          <t>DIEMTERCERO:</t>
        </r>
        <r>
          <rPr>
            <sz val="9"/>
            <color indexed="81"/>
            <rFont val="Tahoma"/>
            <family val="2"/>
          </rPr>
          <t xml:space="preserve">
para evaluacion</t>
        </r>
      </text>
    </comment>
    <comment ref="K60" authorId="0" shapeId="0" xr:uid="{00000000-0006-0000-0200-000008000000}">
      <text>
        <r>
          <rPr>
            <b/>
            <sz val="9"/>
            <color indexed="81"/>
            <rFont val="Tahoma"/>
            <family val="2"/>
          </rPr>
          <t>DIEMTERCERO:</t>
        </r>
        <r>
          <rPr>
            <sz val="9"/>
            <color indexed="81"/>
            <rFont val="Tahoma"/>
            <family val="2"/>
          </rPr>
          <t xml:space="preserve">
describir las subtareas de infraestructura.</t>
        </r>
      </text>
    </comment>
    <comment ref="L61" authorId="0" shapeId="0" xr:uid="{00000000-0006-0000-0200-000009000000}">
      <text>
        <r>
          <rPr>
            <b/>
            <sz val="9"/>
            <color indexed="81"/>
            <rFont val="Tahoma"/>
            <family val="2"/>
          </rPr>
          <t>Informe mensuales programados desde el mes de enero,febrero y marzo(01 informe por mes); de abril a diciembre (03 informes por mes). Total=30 informes</t>
        </r>
        <r>
          <rPr>
            <sz val="9"/>
            <color indexed="81"/>
            <rFont val="Tahoma"/>
            <family val="2"/>
          </rPr>
          <t xml:space="preserve">
</t>
        </r>
      </text>
    </comment>
    <comment ref="L65" authorId="0" shapeId="0" xr:uid="{00000000-0006-0000-0200-00000A000000}">
      <text>
        <r>
          <rPr>
            <b/>
            <sz val="9"/>
            <color indexed="81"/>
            <rFont val="Tahoma"/>
            <family val="2"/>
          </rPr>
          <t>Informe mensuales programados desde el mes de enero,febrero y marzo(01 informe por mes); de abril a diciembre (03 informes por mes). Total=30 informes</t>
        </r>
        <r>
          <rPr>
            <sz val="9"/>
            <color indexed="81"/>
            <rFont val="Tahoma"/>
            <family val="2"/>
          </rPr>
          <t xml:space="preserve">
</t>
        </r>
      </text>
    </comment>
  </commentList>
</comments>
</file>

<file path=xl/sharedStrings.xml><?xml version="1.0" encoding="utf-8"?>
<sst xmlns="http://schemas.openxmlformats.org/spreadsheetml/2006/main" count="1362" uniqueCount="342">
  <si>
    <t>PROGRAMACIÓN MENSUAL</t>
  </si>
  <si>
    <t>TOTAL ANUAL DE LA T/AO</t>
  </si>
  <si>
    <t>RESPONSABLES DE LA T/AO</t>
  </si>
  <si>
    <t>OBJETIVO ESTRATÉGICO INSTITUCIONAL</t>
  </si>
  <si>
    <t>ACCIÓN ESTRATÉGICA INSTITUCIONAL</t>
  </si>
  <si>
    <t>FUNCIONES DEL ROF</t>
  </si>
  <si>
    <t>COD.</t>
  </si>
  <si>
    <t>ACTIVIDAD OPERATIVA/INVERSIONES</t>
  </si>
  <si>
    <t>U.M</t>
  </si>
  <si>
    <t>PRIORIDAD</t>
  </si>
  <si>
    <t>TAREAS</t>
  </si>
  <si>
    <t>DEFINICIÓN OPERACIONAL</t>
  </si>
  <si>
    <t>CRITERIOS DE PROGRAMACIÓN</t>
  </si>
  <si>
    <t>META</t>
  </si>
  <si>
    <t>ESPECÍFICA DE GASTO</t>
  </si>
  <si>
    <t>OEI.02  GARANTIZAR EL ACCESO A CUIDADOS Y SERVICIOS DE SALUD DE CALIDAD ORGANIZADOS EN REDES INTEGRADAS DE SALUD; CENTRADAS EN LA PERSONA; FAMILIA Y COMUNIDAD; CON ÉNFASIS EN LA PROMOCIÓN DE LA SALUD Y LA PREVENCIÓN DE LA ENFERMEDAD</t>
  </si>
  <si>
    <t>AEI.02.03. REDES INTEGRADAS DE SALUD; IMPLEMENTADAS PROGRESIVAMENTE A NIVEL NACIONAL.</t>
  </si>
  <si>
    <t>DGOS:
a) Proponer y conducir la implementación de las normas, lineamientos, estándares, mecanismos y planes para realizar el monitoreo y evaluación de la Gestión Administrativa en las IPRESS y UGIPRESS públicas a nivel nacional; así como de la infraestructura, equipamiento y mantenimiento de los establecimientos en salud.</t>
  </si>
  <si>
    <t>AO1</t>
  </si>
  <si>
    <t xml:space="preserve">GESTIÓN  DE LOS PROCESOS ADMINISTRATIVOS DE LA DIRECCIÓN GENERAL DE OPERACIONES EN SALUD	</t>
  </si>
  <si>
    <t>060 : INFORME</t>
  </si>
  <si>
    <t>Muy Alta</t>
  </si>
  <si>
    <t>T1</t>
  </si>
  <si>
    <t>Asistencia técnica para la elaboración, seguimiento y evaluación de las actividades del POI.</t>
  </si>
  <si>
    <t>Informe (*)</t>
  </si>
  <si>
    <t>Consiste en brindar asistencia tecnica para la Elaboración y validación de las actividades, tareas, metas fisicas y presupuestales a incluirse en el POI del MINSA ( POI Multianual y revision/actualización anual),  Actualizaciones de las actividades y metas fiscas de la DGOS ( POI-MINSA), registro de Actividades Operativas e Inversiones en el aplicativo CEPLAN V.01.
Asistencia tecnica y consolidacion del seguimiento y evaluación de las actividades y metas fisicas y presupuestales de la DGOS de manera periodica.</t>
  </si>
  <si>
    <t>01 Informe de elaboración de actividades-POI 2025 (enero)
01 Informe de elaboración del POI Multianual 2026-2028 (marzo)
01 informe de seguimiento físico y  presupuestal cada trimestral 2025 (abril)
01 Informe de Actualización de actividades-POI 2024 (mayo)
01 Informe de Implementación de las acciones estratégicas institucionales del POI 2024 Modificado V.02 (Evaluación) (junio)
01 Informe de Actualización de actividades-POI 2025 (julio)
01 reporte Ejecutivo mensual (sobre los avances de la ejecución de metas fisicas y presupuestales de las tres direcciones ejecutivas), dirigido a los Directores.</t>
  </si>
  <si>
    <t>FISICA</t>
  </si>
  <si>
    <t>Administración- Katty</t>
  </si>
  <si>
    <t>Alta</t>
  </si>
  <si>
    <t>T2</t>
  </si>
  <si>
    <t>Seguimiento de la ejecución presupuestal de la DGOS</t>
  </si>
  <si>
    <t>Reporte</t>
  </si>
  <si>
    <t>Reporte y analisis de la ejecucion presupuestal, según finalidad de la habilitacion de recursos, generica de gasto y clasificador de gasto de los tres centros de costos</t>
  </si>
  <si>
    <t xml:space="preserve">01 Reporte semanal
</t>
  </si>
  <si>
    <t>Administración-Gina</t>
  </si>
  <si>
    <t>T3</t>
  </si>
  <si>
    <t xml:space="preserve">Realizar la gestíon para la provisión de bienes y servicios, y seguimiento de la ejecución del gasto. </t>
  </si>
  <si>
    <t>Análisis del estado situacional de la provision de bienes y servicios requeridos por los centros de costo DGOS, DIEM y DIMON, que permita conocer el gasto a nivel de actividades POI.</t>
  </si>
  <si>
    <t>Un   documento  que consolida el análisis del gasto a nivel de actividades POI del mes.</t>
  </si>
  <si>
    <t>Administración - (Luis  Lunarejo-Alexander)</t>
  </si>
  <si>
    <t>T4</t>
  </si>
  <si>
    <t>Control de asistencia del personal.</t>
  </si>
  <si>
    <t>Realizar la revision del reporte de asistencia, actualizar la informacion sustentada en documentos emitidos por los servidores.
Remitir informacion mensual a la OGGRH  de las tardanzas y faltas injustificadas (CAS y Nombrados).</t>
  </si>
  <si>
    <t>2 reportes mensuales.</t>
  </si>
  <si>
    <t>Administración-Filomeno</t>
  </si>
  <si>
    <t>T5</t>
  </si>
  <si>
    <t>Realizar acciones de soporte informático a los usuarios de la Dirección General de Operaciones en Salud.</t>
  </si>
  <si>
    <t>Realizar el diagnóstico y resolución de problemas, de Instalación y configuración de software y hardware.
Realizar el Mantenimiento preventivo, Actualización de sistemas y software
Capacitación de usuarios
Gestión de activos informaticos.</t>
  </si>
  <si>
    <t xml:space="preserve">Se proyecta 10 acciones de soporte informático al día  </t>
  </si>
  <si>
    <t>Administración-Informática</t>
  </si>
  <si>
    <t>T6</t>
  </si>
  <si>
    <t>Desarrollo, seguimiento y actualización de Aplicativos locales para para DGOS</t>
  </si>
  <si>
    <t>Implica el ciclo de vida completo del desarrollo de software personalizado para la Dirección General de Operaciones en Salud (DGOS), con el siguiente contenido:
Desarrollo: Diseñar y construir aplicaciones informáticas específicas para las necesidades de la DGOS, o automatización de procesos.
Seguimiento: Monitorear el rendimiento de las aplicaciones, detectar errores y proponer mejoras.
Actualización: Implementar nuevas funcionalidades, corregir errores y adaptar las aplicaciones a las nuevas necesidades de la DGOS.</t>
  </si>
  <si>
    <t>1 informe mensual, detallando el proceso de elaboración, seguimiento y actualización de los aplicativos desarollados para la DG y Direcciones Ejecutivas.</t>
  </si>
  <si>
    <t>Administración-Luis Salas</t>
  </si>
  <si>
    <t>Media</t>
  </si>
  <si>
    <t>T7</t>
  </si>
  <si>
    <t>Administración y cuidado de los bienes patrimoniales de la DGOS</t>
  </si>
  <si>
    <t>Informe</t>
  </si>
  <si>
    <t>Supervisar la conservacion y control de los bienes, Efectuar inventarios internos, Supervisar el traslado de bienes, supervisar el traslado de bienes de baja</t>
  </si>
  <si>
    <t>01 informe mensual</t>
  </si>
  <si>
    <t>Administración-Archivo</t>
  </si>
  <si>
    <t xml:space="preserve">AO1 GESTIÓN  DE LOS PROCESOS ADMINISTRATIVOS DE LA DIRECCIÓN GENERAL DE OPERACIONES EN SALUD	</t>
  </si>
  <si>
    <t>META FÍSICA MENSUAL DE LA AO1</t>
  </si>
  <si>
    <t>Gina Sarmiento</t>
  </si>
  <si>
    <t>PRESUPUESTAL G.G1 5.21</t>
  </si>
  <si>
    <t>2.1.1.3.1.1. PERSONAL NOMBRADO</t>
  </si>
  <si>
    <t>2.1.3.1.1.14. CONTRIBUCIONES A ESSALUD DE REGÍMENES ESPECIALES Y OTROS REGÍMENES</t>
  </si>
  <si>
    <t>2.1.1.1.1.3. PERSONAL CON CONTRATO A PLAZO FIJO (REGIMEN LABORAL PUBLICO)</t>
  </si>
  <si>
    <t>2.1.1.9.1.3. BONIFICACION POR ESCOLARIDAD</t>
  </si>
  <si>
    <t>2.1.3.1.1.15.CONTRIBUCIONES A ESSALUD DE CONTRATO ADMINISTRATIVO DE SERVICIOS</t>
  </si>
  <si>
    <t>2.1.1.9.1.2. AGUINALDOS</t>
  </si>
  <si>
    <t>2.1.1.1.2.1. ASIGNACION A FONDOS PARA PERSONAL</t>
  </si>
  <si>
    <t>2.1.1.13.1.1.CONTRATO ADMINISTRATIVO DE SERVICIOS - INDETERMINADO</t>
  </si>
  <si>
    <t>2.1.1.1.1.9.PERSONAL DE CONFIANZA (RÉGIMEN LABORAL PÚBLICO)</t>
  </si>
  <si>
    <t>2.1.1.9.1.4. AGUINALDOS DE CONTRATO ADMINISTRATIVO DE SERVICIOS</t>
  </si>
  <si>
    <t>2.1.3.1.1.13. CONTRIBUCIONES A ESSALUD DEL PERSONAL ADMINISTRATIVO</t>
  </si>
  <si>
    <t>2.1.1.3.3.3.BONIFICACIONES O ENTREGAS ECONOMICAS AL PUESTO DE PROFESIONALES DE LA SALUD</t>
  </si>
  <si>
    <t>2.1.1.1.1.2.PERSONAL ADMINISTRATIVO NOMBRADO (REGIMEN PUBLICO)</t>
  </si>
  <si>
    <t>2.1.1.13.1.2.CONTRATO ADMINISTRATIVO DE SERVICIOS - TRANSITORIO</t>
  </si>
  <si>
    <t>2.1.3.1.1.12. CONTRIBUCIONES POR EL SEGURO COMPLEMENTARIO DE TRABAJO DE RIESGO</t>
  </si>
  <si>
    <t>PRESUPUESTAL G.G2 5.23</t>
  </si>
  <si>
    <t>2.3.2.9.1.1. LOCACIÓN DE SERVICIOS REALIZADOS POR PERSONA NATURAL</t>
  </si>
  <si>
    <t>2.3.1.1.1.1. ALIMENTOS Y BEBIDAS PARA CONSUMO HUMANO</t>
  </si>
  <si>
    <t>2.3.2.5.1.1. DE EDIFICIOS Y ESTRUCTURAS (local)</t>
  </si>
  <si>
    <t>2.3.1.5.1.2. PAPELERIA EN GENERAL, UTILES Y MATERIALES DE OFICINA</t>
  </si>
  <si>
    <t>2.3.2.4.7.1. DE MAQUINARIAS Y EQUIPOS</t>
  </si>
  <si>
    <t>2.3.2.5.1.4. DE MAQUINARIAS Y EQUIPOS</t>
  </si>
  <si>
    <t>2.3.2.1.2.1. PASAJES Y GASTOS DE TRANSPORTE</t>
  </si>
  <si>
    <t>META PRESUPUESTAL  MENSUAL DE LA AO1</t>
  </si>
  <si>
    <t>a) Proponer y conducir la implementación de las normas, lineamientos, estándares, mecanismos y planes para realizar el monitoreo y evaluación de la Gestión Administrativa en las IPRESS y UGIPRESS públicas a nivel nacional; así como de la infraestructura, equipamiento y mantenimiento de los establecimientos en salud.</t>
  </si>
  <si>
    <t>AO2</t>
  </si>
  <si>
    <t>DESARROLLAR Y REALIZAR ESTRATEGIAS DE COMUNICACIÓN Y POSICIONAMIENTO DE LA DIRECCIÓN GENERAL DE OPERACIONES EN SALUD</t>
  </si>
  <si>
    <t xml:space="preserve">Coordinación de los eventos o actividades institucionales de la Dirección General de Operaciones de Salud y/o sus Direcciones Ejecutivas; asi como, el seguimiento y compendio de la matriz de actividades de las 30 ejecutoras de Lima Metropolitana (IPRESS Y UGIPRESS), respeto a sus actividades protocolares y extramurales. </t>
  </si>
  <si>
    <t>Coordinación con Dirección General y ejecutiva, para la particpación en actividades (Interno).
Coordinación con los establecimientos y protocolo MINSA para la participación y visita de autoridades (Externo)</t>
  </si>
  <si>
    <t>1 reporte mensual</t>
  </si>
  <si>
    <t>Comunicaciones</t>
  </si>
  <si>
    <t>Generación de contenidos respecto a las actividades de la Dirección General de Operaciones en Salud y sus Direcciones Ejecutivas.</t>
  </si>
  <si>
    <t>Informe(*)</t>
  </si>
  <si>
    <t>Desarrollo de  notas de prensa, material informativo o post en redes sociales respecto a las actividades de la DGOS.</t>
  </si>
  <si>
    <t>01 reporte mensual, cuyo contenido será incluido en una plataforma fisica o digital.</t>
  </si>
  <si>
    <t>Desarrollo de acciones comunicacionales que fortalezcan la imagen institucional y el posicionamiento de la DGOS.</t>
  </si>
  <si>
    <t xml:space="preserve">Elaboración de estrategias y materiales comunicacionales y/o audiovisuales que resalten las acciones de la DGOS.  </t>
  </si>
  <si>
    <t>1 reporte mensual con sustento del tema elaborado,según contenido realizado.</t>
  </si>
  <si>
    <t>AO2 DESARROLLAR Y REALIZAR ESTRATEGIAS DE COMUNICACIÓN Y POSICIONAMIENTO DE LA DIRECCIÓN GENERAL DE OPERACIONES EN SALUD</t>
  </si>
  <si>
    <t>Gonzalo Granda</t>
  </si>
  <si>
    <t>j) Conducir la asistencia técnica en materia de sus competencias.</t>
  </si>
  <si>
    <t>AO3</t>
  </si>
  <si>
    <t xml:space="preserve">SISTENCIA TÉCNICA LEGAL  EN EL MARCO DE LA COMPETENCIA DE LA DIRECCIÓN GENERAL DE OPERACIONES EN SALUD	</t>
  </si>
  <si>
    <t>036 : DOCUMENTO</t>
  </si>
  <si>
    <t>Brindar Asistencia Tenico Legal a las Unidades Ejecutoras de Lima Metropolitana.</t>
  </si>
  <si>
    <t>Se brindara asistencia técnica legal en temas: Defensa Legal en el marco del	Decreto Supremo N° 040-2014-PCM, Reglamento General de la Ley Nº 30057.
Directiva N° 004-2015-SERVIR/GPGSC, “Reglas para acceder al beneficio de defensa y asesoría de los servidores y ex servidores civiles”., Ley N° 30225 – Ley de Contrataciones del Estado.  Dirigido a las oficinas de asesoria Juridica.</t>
  </si>
  <si>
    <t>01 informe por asistencias tecnicas - trimestral</t>
  </si>
  <si>
    <t>Legal</t>
  </si>
  <si>
    <t>37 : DOCUMENTO</t>
  </si>
  <si>
    <t>Apoyo técnico Legal en la elaboracion de documentos remitidos a la DGOS.</t>
  </si>
  <si>
    <t>Acta(*)</t>
  </si>
  <si>
    <t>Acompañamiento y asesoramiento legal en la elaboración de respuesta a las solicitudes inggresadas</t>
  </si>
  <si>
    <t xml:space="preserve">01 acta por acompañamiento o asesoramiento  </t>
  </si>
  <si>
    <t>38 : DOCUMENTO</t>
  </si>
  <si>
    <t xml:space="preserve">Revisón de las normas elaboradas por las Direcciones Ejecutivas de la DGOS (DIEM Y DIMON) </t>
  </si>
  <si>
    <t xml:space="preserve">Consiste en la revision de la base legal, la estructura de acuerdo a  la  RM 826 " Norma para la elaboracion de documentos normativos del MINSA". </t>
  </si>
  <si>
    <t>01 Informe que consolida la revision de las normas elaboradas por las direcciones ejecutivas de la DGOS</t>
  </si>
  <si>
    <t>39 : DOCUMENTO</t>
  </si>
  <si>
    <t>Absolver los recursos impugnatorios interpuestos por los administrados, asi como resolver en segunda instancia recurso de nulidad</t>
  </si>
  <si>
    <t xml:space="preserve">Elaboración de Informes Técnico Legal </t>
  </si>
  <si>
    <t xml:space="preserve">Proyección en base a demanda. </t>
  </si>
  <si>
    <t>40 : DOCUMENTO</t>
  </si>
  <si>
    <t xml:space="preserve">Emisión de actos Resolutivos (Resolución Directoral) </t>
  </si>
  <si>
    <t>Elaboración del Proyecto de Resolución Directoral</t>
  </si>
  <si>
    <t xml:space="preserve">AO3 SISTENCIA TÉCNICA LEGAL  EN EL MARCO DE LA COMPETENCIA DE LA DIRECCIÓN GENERAL DE OPERACIONES EN SALUD	</t>
  </si>
  <si>
    <t>Gloria Leyva</t>
  </si>
  <si>
    <t>(*) TAREA TRAZADORA</t>
  </si>
  <si>
    <t xml:space="preserve">PLAZOS DE ENTREGA DE INFORMACION DEL SEGUIMIENTO DE LAS ACTIVIDADES DE POI  </t>
  </si>
  <si>
    <t>FECHA DE ENTREGA</t>
  </si>
  <si>
    <t>ENERO</t>
  </si>
  <si>
    <t>FEBRERO</t>
  </si>
  <si>
    <t>MARZO</t>
  </si>
  <si>
    <t>ABRIL</t>
  </si>
  <si>
    <t>08 DE MAYO 2023</t>
  </si>
  <si>
    <t>MAYO</t>
  </si>
  <si>
    <t>JUNIO</t>
  </si>
  <si>
    <t>JULIO</t>
  </si>
  <si>
    <t>08 DE AGOSTO 2023</t>
  </si>
  <si>
    <t>AGOSTO</t>
  </si>
  <si>
    <t>08 DE SETIEMBRE 2023</t>
  </si>
  <si>
    <t>SETIEMBRE</t>
  </si>
  <si>
    <t>OCTUBRE</t>
  </si>
  <si>
    <t>NOVIEMBRE</t>
  </si>
  <si>
    <t>08 DE DICIEMBRE 2023</t>
  </si>
  <si>
    <t>DICIEMBRE</t>
  </si>
  <si>
    <t>INFORMACIÓN CORRESPONDIENTE AL MES DE :</t>
  </si>
  <si>
    <t>14 DE FEBRERO 2023</t>
  </si>
  <si>
    <t>10 DE MARZO 2023</t>
  </si>
  <si>
    <t>08 DE ABRIL 2023</t>
  </si>
  <si>
    <t>09 DE JUNIO 2023</t>
  </si>
  <si>
    <t>08 DE JULIO 2023</t>
  </si>
  <si>
    <t>08 DE OCTUBRE 2023</t>
  </si>
  <si>
    <t>10 DE NOVIEMBRE 2023</t>
  </si>
  <si>
    <t>12 DE ENERO 2024</t>
  </si>
  <si>
    <t>PRIORIDAD
 (MUY ALTA, ALTA, MEDIA)</t>
  </si>
  <si>
    <t>DO</t>
  </si>
  <si>
    <t>CP</t>
  </si>
  <si>
    <t>ESPECIFICA DE GASTO</t>
  </si>
  <si>
    <t>META PRESUPUESTAL  MENSUAL DE LA AO2</t>
  </si>
  <si>
    <t>META PRESUPUESTAL  MENSUAL DE LA AO3</t>
  </si>
  <si>
    <t>AO4</t>
  </si>
  <si>
    <t>AO5</t>
  </si>
  <si>
    <t>AO6</t>
  </si>
  <si>
    <t xml:space="preserve">FORMATO 1: PROGRAMACIÓN DE ACTIVIDADES, TAREAS Y METAS FÍSICAS </t>
  </si>
  <si>
    <t>OEI.04
FORTALECER LA RECTORÍA Y LA GOBERNANZA SOBRE EL SISTEMA DE SALUD; Y LA GESTIÓN INSTITUCIONAL; PARA EL DESEMPEÑO EFICIENTE; ÉTICO E ÍNTEGRO; EN EL MARCO DE LA MODERNIZACIÓN DE LA GESTIÓN PÚBLICA</t>
  </si>
  <si>
    <t>AEI.04.02
GESTIÓN ORIENTADA A RESULTADOS AL SERVICIO DE LA POBLACIÓN; CON PROCESOS OPTIMIZADOS Y PROCEDIMIENTOS ADMINISTRATIVOS SIMPLIFICADO</t>
  </si>
  <si>
    <t>DIEM:
(a) Elaborar normas técnicas, lineamientos, metodologías, estándares de calidad, parámetros, procedimientos y especificaciones técnicas en materia de infraestructura, equipamiento y su mantenimiento de los establecimientos de salud; así como realizar su seguimiento</t>
  </si>
  <si>
    <t>ELABORACIÓN DE DOCUMENTOS NORMATIVOS EN INFRAESTRUCTURA, EQUIPAMIENTO Y MANTENIMIENTO EN SALUD</t>
  </si>
  <si>
    <r>
      <t xml:space="preserve">Elaboración de </t>
    </r>
    <r>
      <rPr>
        <b/>
        <sz val="18"/>
        <rFont val="Aptos Narrow"/>
        <family val="2"/>
        <scheme val="minor"/>
      </rPr>
      <t>proyecto</t>
    </r>
    <r>
      <rPr>
        <sz val="18"/>
        <rFont val="Aptos Narrow"/>
        <family val="2"/>
        <scheme val="minor"/>
      </rPr>
      <t xml:space="preserve"> de modificación de la NTS 113 en sus numerales 6.2 De la Infraestructura y 6.3 Del equipamiento.</t>
    </r>
  </si>
  <si>
    <t>Consiste en la formulación del proyecto modificatorio consiste en la elaboración y presentación del expediente para trámite de aprobación de la modificación de la NTS N° 113-MINSA/DGIEM-V.01 en sus numerales 6.2 y 6.3, que incluye la socialización y validadción de la propuesta modificatoria, las opiniones favorables de los órganos MINSA con competencia, el texto modificatorio y el Informe Técnicos Sustentatorio correspondiente.</t>
  </si>
  <si>
    <t>Anual</t>
  </si>
  <si>
    <r>
      <t xml:space="preserve">Elaboración de </t>
    </r>
    <r>
      <rPr>
        <b/>
        <sz val="18"/>
        <rFont val="Aptos Narrow"/>
        <family val="2"/>
        <scheme val="minor"/>
      </rPr>
      <t>proyecto</t>
    </r>
    <r>
      <rPr>
        <sz val="18"/>
        <rFont val="Aptos Narrow"/>
        <family val="2"/>
        <scheme val="minor"/>
      </rPr>
      <t xml:space="preserve"> de modificación de la NTS N° 051-MINSA/OGDN-V.01, en su numeral 6.1 De las características técnicas mínimas y el equipamiento de las ambulancias.</t>
    </r>
  </si>
  <si>
    <t>Consiste en la formulación del proyecto modificatorio consiste en la elaboración y presentación del expediente para trámite de aprobación de la modificación de la NTS N° 051-MINSA/OGDN-V.01 en su numeral 6.1,  que incluye la socialización y validadción de la propuesta modificatoria, las opiniones favorables de los órganos MINSA con competencia, el texto modificatorio y el Informe Técnicos Sustentatorio correspondiente.</t>
  </si>
  <si>
    <t>Actualización de documentos normativos de infraestructura, equipamiento y mantenimiento de establecimientos de salud. (NTS N° 110)</t>
  </si>
  <si>
    <t>Consiste en la formulación de los anteproyectos de actualización de documentos normativos vigentes (NTS N° 110).</t>
  </si>
  <si>
    <t>Actualización de documentos normativos de infraestructura, equipamiento y mantenimiento de establecimientos de salud. (NTS N° 119)</t>
  </si>
  <si>
    <t>Consiste en la formulación de los anteproyectos de actualización de documentos normativos vigentes (NTS N° 119).</t>
  </si>
  <si>
    <t>Actualización de documentos normativos Lineamientos para la elaboración y seguimiento de los Planes de Equipamiento</t>
  </si>
  <si>
    <t>Consiste en la formulación de los anteproyectos de actualización de Lineamientos para la elaboración de los Planes de Equipamiento</t>
  </si>
  <si>
    <t>Elaborar el documento normativo: "intervenciones integrales para el fortalecimiento del primer nivel de atención"</t>
  </si>
  <si>
    <t>Consiste en la formulación de los anteproyectos de nuevos documentos normativos (NTS, directivas, guías técnicas y documentos Técnicos), su validación por los usuarios, la solicitud de opiniones favorables y la presentación del proyecto para su aprobación.</t>
  </si>
  <si>
    <t>Elaborar el documento normativo: "Puesta en Operación de nuevos Establecimientos de Salud"</t>
  </si>
  <si>
    <t>T8</t>
  </si>
  <si>
    <t>Elaborar protocolos y guia del: "Procedimientos para el monitoreo y evaluación de los Sistemas Eéctricos, Electromecánicos y Térmicos de los Establecimientos de Salud"</t>
  </si>
  <si>
    <t>T9</t>
  </si>
  <si>
    <t>Elaborar el documento normativo: "Directiva para el registro de información en el aplicativo ONIEES"</t>
  </si>
  <si>
    <t>T10</t>
  </si>
  <si>
    <t>Elaborar el documento normativo: "Análisis situacional de la infraestructura  y del Equipamiento de los EESS"</t>
  </si>
  <si>
    <t>T11</t>
  </si>
  <si>
    <t>Fichas homologadas.</t>
  </si>
  <si>
    <t>Consiste en la formulación de los anteproyectos de Fichas de Homologación de Equipos, su validación por los usuarios, la solicitud de opiniones favorables y la presentación del proyecto para su aprobación.</t>
  </si>
  <si>
    <t>Bimestral</t>
  </si>
  <si>
    <t>PRESUPUESTAL G.Gn..</t>
  </si>
  <si>
    <t xml:space="preserve"> DIEM:
(f) Elaborar e implementar normas, lineamientos, estándares, mecanismos y planes para realizar el monitoreo y evaluación de la aplicación de la normatividad relacionada a la infraestructura, equipamiento y mantenimiento de los establecimientos de salud y proponer las acciones correctivas</t>
  </si>
  <si>
    <t>SEGUIMIENTO Y EVALUACIÓN DE DOCUMENTOS NORMATIVOS DE INFRAESTRUCTURA, EQUIPAMIENTO Y MANTENIMIENTO DE ESTABLECIMNIENTOS DE SALUD</t>
  </si>
  <si>
    <t>Difusión de documentos normativos de infraestructura, equipamiento y mantenimiento de EESS.</t>
  </si>
  <si>
    <t>Consiste en hacer de conocimiento de los usuarios (DIRESAS/GERESAS, DIRIS, instituciones nacionales de salud, los documentos normativos vigentes (que incluye sus modificaciones) emitidos por el Ministerio de salud, a través de medios impresos, magnéticos y virtuales, que correspondan.</t>
  </si>
  <si>
    <t>Implementación de nuevos documentos normativos de infraestructura, equipamiento y mantenimiento de establecimientos de salud. Talleres macroregionales.</t>
  </si>
  <si>
    <t>Consiste en realizar talleres presenciales o virtuales con los usuarios a fin de transmitir los conocimientos y las recomendaciones necesarias para la adecuada aplicación de los documentos normativos aprobados.</t>
  </si>
  <si>
    <t>Seguimiento de la aplicación y cumplimiento de los documentos normativos de infraestructura, equipamiento y mantenimiento de los establecimientos de salud.</t>
  </si>
  <si>
    <t>Consiste en la aplicación de instrumentos de manera presencial o virtual, que permita conocer el grado de aplicación, por parte de los ususarios a quienes están dirigidos, de los documentos normativos vigentes sobre ionfraestructura y equipamiento emitidos por el Ministerio de Salud, así como la propuesta der acciones de mejora correspondientes.</t>
  </si>
  <si>
    <t>Evaluación de los documentos normativos de infraestructura, equipamiento y mantenimiento de establecimientos de salud.</t>
  </si>
  <si>
    <t>Consiste aplicar instrumentos de manera presencial o virtual, que permita conocer en qué medida la aplicación de los documentos normativos aprobados por el Ministerio de Salud, están cumpliendo con la finalidad para la que fueron aprobadas, así como la propuesta de acciones correspondientes de mejora.</t>
  </si>
  <si>
    <t>DIEM:
(i) Las demás funciones que le corresponda de acuerdo a las disposiciones legales vigentes y aquellas que le asigne el/la Director General de la Dirección General de Operaciones en Salud</t>
  </si>
  <si>
    <t>ASISTENCIA TÉCNICA EN LA ELABORACIÓN DE LOS PLANES DE MANTENIMIENTO Y EQUIPAMIENTO DE ESTABLECIMIENTOS DE SALUD DIRIGIDO A LOS GOBIERNOS REGIONALES Y ÓRGANOS DE LIMA METROPOLITANA</t>
  </si>
  <si>
    <t>Taller para la actualización del plan multianual de Mantenimiento de Infraestructura y Equipamiento 2025-2027 de establecimientos de salud a los gobiernos regionales y órganos de lima metropolitana</t>
  </si>
  <si>
    <t>Consiste en la implementación de talleres con los equipos de las DIRESAS/GERESAS, para la elaboración del plan multianual de mantenimiento y de equipamiento 2025-2027 de EESS a los gobiernos regionales y órganos de lima metropolitana</t>
  </si>
  <si>
    <t>Asistencia Técnica para la actualización de los Planes de Mantenimiento de Infraestructura y Equipamiento 2025 - 2027 de los Establecimientos de Salud a nivel nacional</t>
  </si>
  <si>
    <t>Consiste, en actividades de asistencia técnica a los equipos de las DIRESAS/GERESAS/DIRIS, sobre aspectos en la formulación de los Planes de Equipamiento y Mantenimiento de los EESS a nivel nacional</t>
  </si>
  <si>
    <t>Mensual</t>
  </si>
  <si>
    <t>Opinión técnica de los planes de Mantenimiento de Infraestructura y Equipamiento de Establecimientos de Salud de las Unidades Ejecutoras de Lima Metropolitana y Gobiernos Regionales</t>
  </si>
  <si>
    <t>Consiste, en actividades de análisis y verificación en el cumplimiento de los lineamientos de los Planes Multianuales de Mantenimiento y Equipamiento a nivel nacional</t>
  </si>
  <si>
    <t>Taller para la elaboración del Plan Multianual Equipamiento 2026-2028 de Establecimientos de Salud a los Gobiernos Regionales y órganos de Lima Metropolitana.</t>
  </si>
  <si>
    <t>Consiste en la implementación de talleres con los equipos de las DIRESAS/GERESAS, para la elaboración del plan multianual de mantenimiento y de equipamiento 2025-2027 de EESS a los gobiernos regionales y órganos de Lima Metropolitana.</t>
  </si>
  <si>
    <t>Asistencia Técnica para la elaboración de los Planes de Equipamiento de los establecimientos de salud</t>
  </si>
  <si>
    <t>Consiste, en actividades de asistencia técnica a los equipos técnicos de las DIRESAS/GERESAS/DIRIS, sobre aspectos técnicos para la elaboración de los planes de Equipamiento (reposición y optimización) de los EESS</t>
  </si>
  <si>
    <t>Opinión técnica de los planes de equipamiento de los establecimientos de salud de las unidades ejecutoras de Lima Metropolitana y de las GORES.</t>
  </si>
  <si>
    <t>Consiste, en revisar y emitir opinión técnica en relación a los planes de equipamiento (reposición y optimización) de los EESS de las unidades ejectutoras de Lima Metropolitana y las GORES</t>
  </si>
  <si>
    <t>SEGUIMIENTO DE LA IMPLEMENTACIÓN DE LOS PLANES DE MANTENIMIENTO Y EQUIPAMIENTO DE LOS ESTABLECIMIENTOS DE SALUD DE LOS GORES Y LIMA METROPOLITANA</t>
  </si>
  <si>
    <t>Seguimiento de la implementación de los planes de mantenimiento de los establecimientos de salud de los GORES y Lima Metropolitana.</t>
  </si>
  <si>
    <t xml:space="preserve">Consiste en actividades de seguimiento físico y presupuestal de la ejecución en el cumplimiento de los Planes Multianuales de Mantenimiento y Equipamiento </t>
  </si>
  <si>
    <t>Seguimiento de la implementación de los planes de  equipamiento de los establecimientos de salud de los GORES y Lima Metropolitana.</t>
  </si>
  <si>
    <t>DIEM:
(h) Emitir opinión técnica en materia de sus competencias</t>
  </si>
  <si>
    <t>EMITIR OPINIÓN TÉCNICA A LOS GOBIERNOS REGIONALES, DIRIS DE LIMA METROPOLITANA Y DEMÁS INSTITUCIONES DEL SECTOR SALUD EN MATERIA DE SUS COMPETENCIAS</t>
  </si>
  <si>
    <t>Opinión técnica a solicitud de las instituciones de salud del nivel nacional y regional, y DIRIS de Lima Metropolitana, relacionado a los documentos normativos de infraestructura, equipamiento y mantenimiento a los establecimientos de salud.</t>
  </si>
  <si>
    <t>Consiste en absolver, a través de informes escritos, consultas formuladas por las entidades de salud de nivel nacional y regional, sobre aspectos relativos a los documentos normativos de infraestructura, equipamiento y mantenimiento de los establecimientos de salud.</t>
  </si>
  <si>
    <t>Opinión técnica a solicitud de los Gobiernos Regionales, DIRIS de Lima Metropolitana y otras entidades multisectoriales así como personas naturales y juridicas  sobre aspectos de INFRAESTRUCTURA a nivel nacional</t>
  </si>
  <si>
    <t>Consiste en absolver, a través de informes escritos, consultas formuladas por las entidades de salud de nivel nacional y regional, sobre aspectos  técnicos relativos de la Infraestructura de los EESS.</t>
  </si>
  <si>
    <t>Opinión técnica a solicitud de los Gobiernos Regionales, DIRIS de Lima Metropolitana yy otras entidades multisectoriales así como personas naturales y juridicas sobre aspectos de EQUIPAMIENTO en las IPRESS a nivel nacional</t>
  </si>
  <si>
    <t>Consiste en absolver, a través de informes escritos, consultas formuladas por las entidades de salud de nivel nacional y regional, sobre aspectos  técnicos relativos del Equipamiento de los EESS.</t>
  </si>
  <si>
    <t>Opinión técnica a solicitud de los Gobiernos Regionales, DIRIS de Lima Metropolitanay otras entidades multisectoriales así como personas naturales y juridicas sobre aspectos de MANTENIMIENTO en las IPRESS a nivel nacional.</t>
  </si>
  <si>
    <t>Consiste en absolver, a través de informes escritos, consultas formuladas por las entidades de salud de nivel nacional y regional, sobre aspectos  técnicos relativos del Mantenimiento Preventivo y/o Correctivo de los EESS.</t>
  </si>
  <si>
    <t>Opinión técnica a solicitud de los Gobiernos Regionales, DIRIS de Lima Metropolitana y otras entidades multisectoriales así como personas naturales y juridicas referente a PLANES DE EQUIPAMIENTO en las IPRESS a nivel nacional.</t>
  </si>
  <si>
    <t>EJECUCIÓN DE ASISTENCIA TÉCNICA A LAS DIRESAS/GERESAS, DIRIS DE LIMA METROPOLITA Y DEMÁS INSTITUCIONES DE SALUD SOBRE LA APLICACIÓN Y CUMPLIMIENTO DE LAS NORMATIVIDAD DE INFRAESTRUCTURA, EQUIPAMIENTO Y MANTENIMIENTO DE ESTABLECIMIENTOS DE SALUD</t>
  </si>
  <si>
    <t>Asistencia técnica a los Gobiernos Regionales, DIRIS de Lima Metropolitana y demás instituciones del sector salud sobre INFRAESTRUCTURA a las IPRESS a nivel nacional</t>
  </si>
  <si>
    <t>Consiste, en actividades de asistencia técnica sobre aspectos de conocimientos y normatividad de la Infraestrcutura en los EE.SS, mediante el cual se fortalecen los conocimientos, habilidades y destrezas de las DIRESAS/GERESAS.</t>
  </si>
  <si>
    <t>Asistencia técnica a los Gobiernos Regionales, DIRIS de Lima Metropolitana y demás instituciones del sector salud sobre EQUIPAMIENTO a las IPRESS a nivel nacional.</t>
  </si>
  <si>
    <t>Consiste, en actividades de asistencia técnica sobre aspectos de conocimientos y normatividad del Equipamiento en los EE.SS, mediante el cual se fortalecen los conocimientos, habilidades y destrezas de las DIRESAS/GERESAS</t>
  </si>
  <si>
    <t>Asistencia técnica a los Gobiernos Regionales, DIRIS de Lima Metropolitana y demás instituciones del sector salud sobre MANTENIMIENTO a las IPRESS a nivel nacional.</t>
  </si>
  <si>
    <t>Consiste, en actividades de asistencia técnica sobre aspectos de conocimientos y normatividad del Mantenimiento Preventivo y/o Correctivo en los EE.SS, mediante el cual se fortalecen los conocimientos, habilidades y destrezas de las DIRESAS/GERESAS.</t>
  </si>
  <si>
    <t>Asistencia tecnica en el marco del Plan de Contingencia Nacional ante Lluvias Intensas (R.M. Nº 322-2018-PCM)</t>
  </si>
  <si>
    <t>Consiste, en actividades de asistencia técnica sobre el mantenimiento correctivo de la infraestructura y del equipamiento de los EE.SS., afectados por la temporada de lluvias, que permita la continuidad operativa de los servicios de salud</t>
  </si>
  <si>
    <t>Asistencia tecnica en el marco del Plan Anual de Fronteras 2024 - 2025</t>
  </si>
  <si>
    <t>Consiste, en actividades de asistencia técnica sobre aspectos de infraestructura a las Unidades Ejecutoras, Gobiernos Locales y EE.SS. en zonas de frontera, de las nueve (9) regiones (Amazonas, Cajamarca, Madre de Dios, Loreto, Piura, Puno, Tacna, Tumbes y Ucayali),</t>
  </si>
  <si>
    <t>Trimestral</t>
  </si>
  <si>
    <t>Asistencia tecnica en el marco del Plan Multisectorial ante la ocurrencia de lluvias intensas y peligros asociados, 2025</t>
  </si>
  <si>
    <t>Consiste, en actividades de asistencia técnica sobre actividades de mantenimiento de infraestructura de los establecimientos de salud ubicados en zonas de riesgo ante lluvias intensas y movimientos en masa, a fin de fortalecer la continuidad de la prestación de servicios de salud</t>
  </si>
  <si>
    <t>Asistencia tecnica en el marco del Plan frente a la temporada de bajas temperaturas, 2025</t>
  </si>
  <si>
    <t>Consiste, en actividades de asistencia técnica sobre el mantenimiento correctivo de la infraestructura y del equipamiento de los EE.SS., afectados por la temporada de bajas temperaturas, que permita la continuidad operativa de los servicios de salud</t>
  </si>
  <si>
    <t>DIEM:
(e) Gestionar el Observatorio Nacional de Infraestructura y Equipamiento de los Establecimientos de Salud y disponer su implementación y funcionamiento</t>
  </si>
  <si>
    <t>GESTION DE LA INFORMACIÓN DEL OBSERVATORIO NACIONAL DE INFRAESTRUCTURA Y EQUIPAMIENTO DE LOS ESTABLECIMIENTOS DE SALUD</t>
  </si>
  <si>
    <t>Asistencia Técnica  a los Gobiernos Regionales, DIRIS de Lima Metropolitana y demás instituciones del sector salud sobre registro de información en el aplicativo ONIEES.</t>
  </si>
  <si>
    <t>Consiste, en actividades de asistencia técnica a las DIRESAS/GERESAS/DIRIS y demas instituciones del sector, sobre la información registrada en el ONIEES, para una adecuada toma de deciciones y /o diagnóstico de los EESS.</t>
  </si>
  <si>
    <t>Análisis y Supervisión de la información registrada en el aplicativo ONIEES  de los Gobiernos Regionales, DIRIS de Lima Metropolitana y demás instituciones del sector salud.</t>
  </si>
  <si>
    <t>Consiste,  en la revisiòn de la información registrada en el aplicativo ONIEES, para asegurar la correcta toma de deciciones y /o diagnóstico de los EESS.</t>
  </si>
  <si>
    <t>Programación trimestral de reuniones de las Sesiones Ordinarias con Miembros de la  Comisión Multisectorial de Naturaleza Permanente del ONIEES.</t>
  </si>
  <si>
    <t>Consiste en asistencia tècnica para las Reuniones programadas por la Comisión Multisectorial del ONIEES, de acuerdo a su reglamento apeobado con R.M. No. 166-2016/MINSA.</t>
  </si>
  <si>
    <t>Elaboraciòn del aplicativo del Plan de Mantenimiento de equipamiento de establecimientos de salud.</t>
  </si>
  <si>
    <t>Consiste, en la elaboraciòn del aplicativo Plan de Mantenimiento y de equipamiento de establecimientos de salud.</t>
  </si>
  <si>
    <t>DIEM:
(c) Elaborar y monitorear protocolos y procedimientos técnicos que aseguren la calidad y eficiencia del equipamiento en salud, para el adecuado servicio a los ciudadanos</t>
  </si>
  <si>
    <t>GESTIÓN DEL MONITOREO DE LA CALIDAD Y EFICIENCIA DE LA OPERATIVIDAD DEL EQUIPAMIENTO EN SALUD</t>
  </si>
  <si>
    <t>Monitoreo y evaluación de la calidad de energia, del sistema eléctrico de los establecimientos de salud del segundo y tercer nivel de atención a nivel nacional.</t>
  </si>
  <si>
    <t xml:space="preserve">Consiste, en actividades de monitoreo de la calidad de energia del sistema eléctrico de los EESS, con el objetivo de evaluar la eficiencia de las cargas eléctricas </t>
  </si>
  <si>
    <t>Monitoreo y evaluación de la operatividad del  equipamiento electromecánico de las UPSSS Nutrición, lavanderia y Esterilización para el Fortalecimiento de las acciones de la calidad de servicio de Salud Público</t>
  </si>
  <si>
    <t>Consiste, en actividades de monitoreo de la operatividad de los  equipamientos electromecánicos de los  EESS a nivel nacional</t>
  </si>
  <si>
    <t>Monitoreo de la eficiencia de los sistemas térmicos en los Hospitales de nivel de atención  II - III a nivel nacional</t>
  </si>
  <si>
    <t xml:space="preserve">Consiste, en actividades de monitoreo de los Sistemas Térmicos en los Hospitales, con el objetivo de evaluar la eficiencia de los citados sistemas </t>
  </si>
  <si>
    <t>Monitoreo del equipamiento estratégico priorizado</t>
  </si>
  <si>
    <t>Consiste en monitorear la prpoducción, mantenimiento, costos y estado situacional del equipamiento estratégico priorizado</t>
  </si>
  <si>
    <t xml:space="preserve">Monitoreo de la operatividad de las Plantas Generadoras de Oxígeno Medicinal de las IPRESS a cargo de Minsiterio de Salud y de los Gobiernos Regionales. </t>
  </si>
  <si>
    <t>Consiste, en actividades del monitoreo por parte de la UFM-DIEM, de la operatividad de las Plantas Generadoras de Oxígeno Medicinal de las IPRESS a nivel nacional</t>
  </si>
  <si>
    <t>SOPORTE TECNICO EN INFRAESTRUCTURA, EQUIPAMIENTO, MANTENIMIENTO A LAS INSTITUCIONES DEL SECTOR SALUD</t>
  </si>
  <si>
    <t>Soporte tecnico en la Liquidacion Tecnica  y  seguimiento de la adquiscicion del equipamiento requerido para diversos proyectos,</t>
  </si>
  <si>
    <t>Consiste, en actividades de apoyo  técnico en la elaboracion de informes referente a la Liquidacion Tecnica de proyectos para su cierre ; asi mismo elaborar el seguimiento de lo adquirido en diversos proyectos y planes en ejecucion en el componente equipamiento</t>
  </si>
  <si>
    <r>
      <rPr>
        <sz val="18"/>
        <rFont val="Aptos Narrow"/>
        <family val="2"/>
        <scheme val="minor"/>
      </rPr>
      <t>Soporte tecnico</t>
    </r>
    <r>
      <rPr>
        <sz val="18"/>
        <color theme="1"/>
        <rFont val="Aptos Narrow"/>
        <family val="2"/>
        <scheme val="minor"/>
      </rPr>
      <t xml:space="preserve"> para la gestión del mejoramiento del equipamiento de UPSS/servicios en EESS I-3,I-4 priorizados ( Laboratorio, apoyo al Dx por imágenes, urgencia) -DPCAN</t>
    </r>
  </si>
  <si>
    <t>Consiste, en actividades de soporte técnico a los Hospitales asignados en la recepción y puesta en funcionamiento  Kit UCI - Incubadoras Neonatales y  en la  Recepción del Equipamiento, destinados para la Prevención y Control del Cáncer.</t>
  </si>
  <si>
    <t>Soporte Técnico en la verificación física de equipos que ingresaron al pais en calidad de donacion  y   mercancias restrigidas por la  SUNAT los mismos que son transferidos al Ministerio de Salud</t>
  </si>
  <si>
    <t xml:space="preserve">Consiste, en actividades de  soporte  técnicas sobre la verificación  fisica del equipamiento donado y de los  transferidos por la Sunat  al Ministerio de Salud  </t>
  </si>
  <si>
    <t>ASISTENCIA TÉCNICA A DIRESAS, GERESAS Y DIRIS PARA EL FORTALECIMIENTO DEL PRIMER NIVEL DE ATENCIÓN PARA LAS INTERVENCIONES INTEGRALES EN EL MARCO DEL PLAN MIL</t>
  </si>
  <si>
    <t>Asistencia Técnica a los Establecimientos de Salud priorizados para intervención integral</t>
  </si>
  <si>
    <t>Consiste, en actividades de soporte técnico sobre aspectos de conocimientos y normatividad de la Infraestrcutura , Equipamiento y Mantenimiento de los establecimientos de salud priorizados para intervención integral  -RM N° 222-2024-MINSA</t>
  </si>
  <si>
    <t>Opinión técnica de los formatos y documentos tecnicos de los establecimientos de salud priorizados para intervención integral</t>
  </si>
  <si>
    <t>Consiste, en revisar y emitir opinión técnica en relación a los formatos y documentos tecnicos de los EESS seleccionados para intervención integral</t>
  </si>
  <si>
    <t>ASISTENCIA TÉCNICA PARA LA ELABORACIÓN DEL PLAN DE IMPLEMENTACIÓN MULTIANUAL PARA LA OPERACIÓN Y MANTENIMIENTO DE LOS NUEVOS EESS</t>
  </si>
  <si>
    <t>Consiste, en brindar la Asistencia Técnica para la elaboración del Plan de Implementación Multianual de Operación y Mantenimiento.</t>
  </si>
  <si>
    <t>SEGUIMIENTO MENSUAL DEL POI</t>
  </si>
  <si>
    <t>SEG.1</t>
  </si>
  <si>
    <t>SEG.2</t>
  </si>
  <si>
    <t>SEG2</t>
  </si>
  <si>
    <t>SUSTENTO FISICO Y PRESUPUESTAL</t>
  </si>
  <si>
    <t>ESTADO</t>
  </si>
  <si>
    <t>VENCIDO</t>
  </si>
  <si>
    <t>LEYENDA</t>
  </si>
  <si>
    <t>EN PLAZO</t>
  </si>
  <si>
    <t>SOLITUD EXTRAORDINARIA</t>
  </si>
  <si>
    <t>UFI</t>
  </si>
  <si>
    <t>UFE</t>
  </si>
  <si>
    <t>UFM</t>
  </si>
  <si>
    <t>UPP</t>
  </si>
  <si>
    <t>SEG3</t>
  </si>
  <si>
    <t>SEG4</t>
  </si>
  <si>
    <t xml:space="preserve">Los Informes de sustento son:
- INFORME N° 133-2025-UFM-DIEM-DGOS-MINSAMONITOREO Y EVALUACIÓN TÉCNICA DE LA PLANTA DE OXÍGENO DEL HOSPITAL SAN JOSÉ DEL CALLAO 
- INFORME N° D00039-2025-DGOS-DIEM-AAQ-MINSA            SOLICITO DONACIÓN DE PLANTA GENERADORA DE OXIGENO MEDICINAL PARA LA IPRESS SAN ALEJANDRO DE JURISDICCIÓN DE LA RIS 4 AGUAYTÍA </t>
  </si>
  <si>
    <t>REPORTE DE ASISTENCIAS TÉCNICAS BRINDADAS EN MANERA VIRTUAL</t>
  </si>
  <si>
    <t>UFI-UFE</t>
  </si>
  <si>
    <t>ONIEES</t>
  </si>
  <si>
    <t>EQUIPO PUESTA EN MARCHA</t>
  </si>
  <si>
    <t>UFI-UFE-UFM</t>
  </si>
  <si>
    <t>Taller</t>
  </si>
  <si>
    <t xml:space="preserve">Informe </t>
  </si>
  <si>
    <t>No se ejecuta la Unidad de Normas se desactivó</t>
  </si>
  <si>
    <t>SEG5</t>
  </si>
  <si>
    <t>ASISTENCIA TÉCNICA EN EL MARCO DEL PLAN MULTISECTORIAL ANTE LA OCURRENCIA DE LLUVIAS INTENSAS Y PELIGROS ASOCIADOS, 2025</t>
  </si>
  <si>
    <t>DIEM:
(g) Brindar asistencia técnica sobre la aplicación y cumplimiento de las normas técnicas en salud vinculadas a infraestructura, equipamiento y mantenimiento, previa suscripcion de convenios de colaboración con los Gobiernos Regionales y Locales.</t>
  </si>
  <si>
    <t xml:space="preserve">Los informes de sustento son: 
- INFORME N°082-2025-UPP-DIEM-DGOS-MINSA - REMITE PLAN MULTIANUAL DE EQUIPAMIENTO (PEES) 2026-2028 DEL HOSPITAL SANTA ROSA
- INFORME N°081-2026-UPP-DIEM-DGOS-MINSA - DOCUMENTO DE APROBACION DEL PLAN DE EQUIPAMIENTO DE EESS 2026-2028 DEL HOSPITAL DE EMERGENCIAS JOSE CASIMIRO ULLOA
- INFORME N°080-2025-UPP-DIEM-DGOS-MINSA - PRESENTACION DEL PLAN DE EQUIPAMIENTO DE ESTABLECIMIENTOS DE SALUD PEES HOSPITAL DE HUAYCAN PERIODO 2026-2028
- INFORME N° 077-2025-UPP-DIEM-DGOS-MINSA - REMITE PLAN DE EQUIPAMIENTO DE ESTABLECIMIENTO DE SALUD (PEES) 2026-2028, DE HOSPITAL JOSE AGURTO TELLO DE CHOSICA
- INFORME N° 076-2025-UPP-DIEM-DGOS-MINSA - PLAN MULTIANUAL DE MANTENIMIENTO DE EQUIPAMIENTO Y INFRAESTRUCTURA Y PLAN DE EQUIPAMIENTO PARA REPOSICION 2026-2028-DEL INSM
- INFORME N° 074-2025-UPP-DIEM-DGOS-MINSA - ELABORACION DEL PLAN MULTIANUAL DE EQUIPAMIENTO DE LOS ESTABLECIMIENTOS DE SALUD PMMES 2026-2028 DEL HVLH
- INFORME N°068-2025-UPP-DIEM-DGOS-MINSA - REMITO EL PLAN DE EQUIPAMIENTO DE ESTABLECIMIENTOS DE SALUD - PEES 2026-2028 DEL HOSPITAL NACIONAL HIPOLITO UNANUE
- INFORME N°066 -2025-UPP-DIEM-DGOS-MINSA - ACTUALIZACIÓN DEL PLAN DE EQUIPAMIENTO DE LOS ESTABLECIMIENTOS DE SALUD PEES 2026 - 2028 DEL INCN
- INFORME N°071-2025-UPP-DIEM-DGOS-MINSA - REMITE FORMATO 8 Y FORMATO 3 CORRESPONDIENTE AL PLAN MULTIANUAL DE EQUIPAMIENTO Y ESTABLECIMIENTOS DE SALUD PERIODO 2026-2028 - INEN
- INFORME N°065-2025-UPP -DIEM-DGOS-MINSA - REMITO FORMATO 3 Y FORMATO 8 DEL PLAN DE EQUIPAMIENTO PEES PARA EVALUACION Y OPINION TECNICA FAVORABLE - DIRIS NORTE
- INFORME N°067 -2025-UPP-DIEM-DGOS-MINSA - REMISION DE FORMATO 3 EQUIPO ADICIONALES PLAN DE EQUIPAMIENTO DE ESTABLECIMIENTOS. SE ADJUNTA CD - HEVES
- INFORME N°069-2025-UPP-DIEM-DGOS-MINSA - REMITE PRESENTACION DEL PLAN DE EQUIPAMIENTO DE ESTABLECIMIENTOS DE SALUD (PMMES) 2026-2028 - INR
</t>
  </si>
  <si>
    <t xml:space="preserve">El informe de sustento es:
- INFORME N°064-2025-UPP-DIEM-DGOS-MINSA - PLAN MULTIANUAL DE EQUIPAMIENTO DEL ESTABLECIMIENTO DE SALUD PERIODO 2026-2028 DEL HOSPITAL NACIONAL DOS DE MAYO </t>
  </si>
  <si>
    <t xml:space="preserve">Los Informes de sustento de las asistencias son:
- INFORME N° 054-2025-UPP-DIEM-DGOS-MINSA - ASISTENCIA TÉCNICA EN EL MARCO DE LAS INTERVENCIONES INTEGRALES PARA EL FORTALECIMIENTO DEL PRIMER NIVEL DE ATENCIÓN – PLAN MIL
- INFORME N°084-2025-UPP-DIEM-DGOS-MINSA - ASISTENCIA TÉCNICA SOBRE LAS INTERVENCIONES INTEGRALES PARA EL FORTALECIMIENTO DE LOS EESS UE 401-900; SALUD LUCIANO CASTILLO COLONNA-REGION PIURA
</t>
  </si>
  <si>
    <t xml:space="preserve">Los Informes de sustento de las opiniones son:
- INFORME N°055-2025-UPP-DIEM-DGOS-MINSA - PROPUESTA DE INTERVENCION INTEGRAL PARA EL EE.SS PRIORIZADO PUESTO DE SALUD CHICHAS- AREQUIPA
- INFORME N°059 -2025-UPP-DIEM-DGOS-MINSA - OPINION TECNICA DE LA INTERVENCION INTEGRAL DL CENTRO DE SALUD HUASCAR XV DE LA DIRIS LIMA CENTRO
</t>
  </si>
  <si>
    <t>El informe de sustento es:
- INFORME N° 036-2025-ONIEES-DIEM-DGOS-MINSA  - ASISTENCIA TÉCNICA A LOS GORES SOBRE EL REGISTRO DE INFORMACIÓN EN EL APLICATIVO ONIEES</t>
  </si>
  <si>
    <t>El informe de sustento es:
- INFORME N°039-2025-ONIEES-DIEM-DGOS-MINSA  - ASISTENCIA TÉCNICA EN EL PROCESO DE CREACIÓN DE USUARIOS Y REGISTRO DE INFORMACIÓN EN EL APLICATIVO ONIEES</t>
  </si>
  <si>
    <t xml:space="preserve">Los informes de sustento son los siguientes:
- INFORME N° 027-2025-ONIEES-DIEM-DGOS-MINSA - ELABORACIÓN DEL APLICATIVO DEL PLAN DE MANTENIMIENTO DE EQUIPAMIENTO DE EE.SS MES DE ENERO
- INFORME N° 028-2025-ONIEES-DIEM-DGOS-MINSA - ELABORACIÓN DEL APLICATIVO DEL PLAN DE MANTENIMIENTO DE EQUIPAMIENTO DE EE.SS MES DE FEBRERO
- INFORME N° 029-2025-ONIEES-DIEM-DGOS-MINSA - ELABORACIÓN DEL APLICATIVO DEL PLAN DE MANTENIMIENTO DE EQUIPAMIENTO DE EE.SS MES DE MARZO
- INFORME N° 030-2025-ONIEES-DIEM-DGOS-MINSA - ELABORACIÓN DEL APLICATIVO DEL PLAN DE MANTENIMIENTO DE EQUIPAMIENTO DE EE.SS MES DE ABRIL
- INFORME N° 034-2025-ONIEES-DIEM-DGOS-MINSA -  ELABORACIÓN DEL APLICATIVO DEL PLAN DE MANTENIMIENTO DE EQUIPAMIENTO DE EE.SS MES DE MAYO
</t>
  </si>
  <si>
    <t xml:space="preserve">La opinión se brindo mediante:
- INFORME N° 000018-2025-DGOS-DIEM-PJH - OPINIÓN TÉCNICO LEGAL SOBRE EL PROYECTO DE LEY N° 010675/2024-CR, LEY QUE DECLARA DE NECESIDAD PÚBLICA E INTERÉS NACIONAL LA CONSTRUCCIÓN DE LA NUEVA INFRAESTRUCTURA DE ALTA COMPLEJIDAD DEL HOSPITAL NACIONAL ADOLFO GUEVARA VELASCO EN EL DEPARTAMENTO DE CUSCO.   </t>
  </si>
  <si>
    <t xml:space="preserve">Las asistencias se brindoron:
- INFORME N° 017-2025-UFI-DIEM-DGOS/MINSA - INFORME FINAL DE LAS ACTIVIDADES POR LA TEMPORADA DE LLUVIAS 2024-2025
- INFORME N° 0000003-2025-DGOS-DIEM-VRP - SOLICITUD DE ACCIONES EJECUTADAS EN EL MARCO DE LAS DECLARATORIAS DE ESTADO DE EMERGENCIA POR LLUVIAS
- INFORME N° 0000004-2025-DGOS-DIEM-VRP - SEGUIMIENTO DE ACCIONES REALIZADAS EN MARCO AL D.S.N°053-2025-PCM
- INFORME N° 000017-2025-DGOS-DIEM-PJH - ESTADO SITUACIONAL DEL PEDIDO DE “INTERVENCIÓN POR EMERGENCIA EXCEPCIONAL”, SOLICITADO POR EL M. C RAÚL RIVERA CLAVO, DIRECTOR EJECUTIVO DEL HOSPITAL REGIONAL “JOSE ALFREDO MENDOZA OLAVARRÍA” JAMO II-2 DE LA REGIÓN TUMBES
</t>
  </si>
  <si>
    <t>Asistencia tecnica en el marco del Plan de Contingencia Nacional ante Lluvias Intensas (D.S. Nº 005-2025-PCM)</t>
  </si>
  <si>
    <t>El informe de sustento es el siguiente:
- INFORME N° 000016-2025-DGOS-DIEM-PJH - INFORME DE SEGUIMIENTO CORRESPONDIENTE AL MES DE ABRIL EN EL MARCO DEL “PLAN MULTISECTORIAL ANTE LA OCURRENCIA DEL LLUVIAS INTENSAS Y PELIGROS ASOCIADOS 2025-2027”.</t>
  </si>
  <si>
    <t>Las opiniones se brindaron mediante:
- INFORME N° 161-2025-UFE-DIEM-DGOS/MINSA - OPINION TECNICA SOBRE EL SEGUIMIENTO DE LAS ACCIONES CORRECTIVAS Y PREVENTIVAS DEL INFORME DE ORIENTACION DE OFICIO N° 042-2024-OCI/3604-S00
- INFORME 172-2025-UFE-DIEM-DGOS/MINSA - OPINION TECNICA DE LAS CARACTERISTICAS TECNICAS DE LOS ACTIVOS ESTRATEGICOS DE LA IOARR APROBADA N° 2654923
- INFORME 174-2025-UFE-DIEM-DGOS/MINSA - SOLICITUD DE APOYO PARA LA EVALUACION DE LAS CARACTERISTICAS TECNICAS DEL PROCEDIMIENTO DE SELECCIÓN ADJUDICACION SIMPLIFICADA N° 005-MINSA-1, ADQUISICION DE UNA AMBULACION RURAL TITPO 1
- INFORME N° 185-2025-UFE-DIEM-DGOS/MINSA - SOLICITUD DE APOYO PARA LA EVALUACION TECNICA DE OFERTAS DEL PROCEDIMIENTO DE SELECCIÓN LICITACION PUBLICA N° 002-2025-MINSA, ADQUISICION DE EQUIPO TERMOCOAGULADOR PORTATIL</t>
  </si>
  <si>
    <t>Las asistencias se brindaron mediante:
- INFORME N° 154-2025-UFE-DIEM-DGOS/MINSA – INFORME SOBRE LA VERIFICACION DEL CUMPLIMIENTO DE LA CARACTERISTICAS TECNICAS DE EQUIPAMIENTO BIOMEDICO Y DE VEHICULO DE 33 AMBULANCIAS - CONTRATO N° 060-2024-MINSA
- INFORME N° 155-2025-UFE-DIEM-DGOS/MINSA - TERMINOS DE REFERENCIA PARA LA CONTRATACION DEL SERVICIO DE PERITAJE, RELACIONADO AL CONTRATO N° 103-2024-MINSA, DERIVADO DE LA LICITACION PUBLICA N° 08-2024-MINSA-1 PARA LA ADQUISICION DE SISTEMA DE VIDEO GASTROENDOSCOPIA TORRE ENDOSCOPICA
- INFORME N° 158-2025-UFE-DIEM-DGOS/MINSA - SOLICITUD DE INFORMACION DE LA GERENCIA REGIONAL DE CONTROL DEL CUSCO RELACIONADO A LA ADQUISICION DE UNA AMBULANCIA URBANA TIPO III
- INFORME N° 159-2025-UFE-DIEM-DGOS/MINSA – SOLICITUD DE LOS TÉRMINOS DE REFERENCIA PARA LA CONTRATACIÓN DEL SERVICIO DE PERITAJE, RELACIONADO AL CONTRATO N° 103-2024-MINSA, DERIVADO A LA LICITACIÓN PÚBLICA N° 08-2024-MINSA-1, PARA LA “ADQUISICIÓN DE SISTEMA DE VIDEO GASTROENDOSCOPÍA (TORRE ENDOSCÓPICA).”
- INFORME N° 160-2025-UFE-DIEM-DGOS/MINSA - ACTUALIZACION DE REQUERIMIENTO DE CONTRATACION PARA LA ADQUISICION DE UN (01) EQUIPO DE RAYOS X ESTACIONARIO DIGITAL, EN VIRTUD DE LA ENTRADA RN VIGENCIA DE LA NUEVA LEY GENERAL DE CONTRATACIONES PUBLICAS (LEY N° 32069)
- INFORME N° 164-2025-UFE-DIEM-DGOS/MINSA - ACTUALIZACION DE REQUERIMIENTO DE CONTRATACION PARA LA ADQUISICION DE UN (01) EQUIPO DE RAYOS X ESTACIONARIO DIGITAL, EN VIRTUD DE LA ENTRADA RN VIGENCIA DE LA NUEVA LEY GENERAL DE CONTRATACIONES PUBLICAS (LEY N° 32069)
- INFORME N° 167-2025-UFE-DIEM-DGOS/MINSA  - MONITOREO DEL ESTADO DE FUNCIONAMIENTO DE TOMOGRAFO COMPUTARIZADO DE 128 CORTES DEL HOSPITAL SAN JUAN DE LURIGANCHO, LIMA, CONTRATO N° 104-2023-MINESA, ADQUISICION SIMPLIFICADA N° 002-2023-MINSA
- INFORME N° 169-2025-UFE-DIEM-DGOS/MINSA - SOLICITUD DE MODIFICACION DE LA FRECUENCIA DEL MANTENIMIENTO PREVENTIVO ANEXO 8A - SIETEN TOMOGRAFOS DE 128 CORTES EN EL MARCO DEL CONTRATO N° 104-2023-MINSA - EMPRESA SIEMENS HEALTHCARE SAC
- INFORME N° 170-2025-UFE-DIEM-DGOS/MINSA - FORMULACIO DE CONSULTAS Y OBSERVACIONES LICITACION PUBLICA N° 003-2025-MINSA "ADQUISICION DE MICROTOMOS VERTICAL AUTOMATICO)
- INFORME N° 171-2025-UFE-DIEM-DGOS/MINSA - FORMULACIO DE CONSULTAS Y OBSERVACIONES LICITACION PUBLICA N° 004-2025-MINSA-1 "ADQUISICION, INSTALACION, PRUEBAS, CAPACITACION Y PUESTA EN OPERACIÓN DE EQUIPOS BIOMEDICOS DE VIDEOCOLPOSCOPIO ADULTOS"
- INFORME N° 173-2025-UFE-DIEM-DGOS/MINSA - ALIMENTACION ELECTRICA DEL HOSPITAL RAMON EGOAVIL PANDO - VILLA RICA
- INFORME N° 175-2025-UFE-DIEM-DGOS/MINSA - RESPUESTA A LA FORMULACION DE CONSULTAS Y OBSERVACIONES - LICITACION PUBLICA N° 001-2025-MINSA, ADQUISICION DE MICROSCOPIO BINOCULAR
- INFORME N° 176-2025-UFE-DIEM-DGOS/MINSA - SOLICITA ACTUALIZACION DE ESPECIFICACIONES TECNICAS DE LA IOARR CON CUI N° 2615695 Y 2615715
- INFORME N° 177-2025-UFE-DIEM-DGOS/MINSA - FORMULACION DE CONSULTAS Y OBSERVACIONES LICITACION PUBLICA N° 003-2025-MINSA, ADQUISICION DE MICROTOMO VERTICAL AUTOMATICO
- INFORME N° 178-2025-UFE-DIEM-DGOS/MINSA - ASISTENCIA TÉCNICA PARA EVALUAR EL INFORME DEL HITO DE CONTROL N° 157-2024-OCI/0191-SCC / HITO DE CONTROL N° 2: PROCESO DE INSTALACIÓN Y PUESTA EN FUNCIONAMIENTO DE LOS EQUIPOS BIOMÉDICOS (RESONANCIA MAGNÉTICA) EN LOS ESTABLECIMIENTOS DE SALUD; HOSPITAL NACIONAL CAYETANO HEREDIA Y HOSPITAL MARIA AUXILIADORA
- INFORME N° 179-2025-UFE-DIEM-DGOS/MINSA - FORMULACIÓN DE CONSULTAS Y OBSERVACIONES – LICITACIÓN PÚBLICA N° 004-2025-MINSA-1 “ADQUISICIÓN, INSTALACIÓN, PRUEBAS, CAPACITACIÓN Y PUESTA EN OPERACIÓN DE EQUIPOS BIOMÉDICOS DE VIDEOCOLPOSCOPIO ADULTOS”.
- INFORME N° 180-2025-UFE-DIEM-DGOS/MINSA - ACTUALIZACIÓN DE RESPUESTA A LA FORMULACIÓN DE CONSULTAS Y OBSERVACIONES – LICITACIÓN PÚBLICA N° 001-2025-MINSA “ADQUISICIÓN DE MICROSCOPIO BINOCULAR”
- INFORME N° 181-2025-UFE-DIEM-DGOS/MINSA - SOLICITUD DE VISADO DE LAS ESPECIFICACIONES TECICAS DEL EQUIPO DE ELECTROCIRUGIA PARA CONO LEEP - ADECUADO A LA LEY GENERAL DE CONTRATACIONES PUBLICAS (LEY N° 32069)
- INFORME N° 182-2025-UFE-DIEM-DGOS/MINSA - APROBACION DEL PROGRAMA DE MANTENIMIENTO PREVENTIVO CONTRATO N° 100-2023-MINSA AS N° 004-2023-MINSA, EMPRESA SIEMENS HEALTCARE SAC CORRESPONDIENTE AL HOSPITAL MARIA AUXILIADORA DISTRITO SAN JUAN DE MIRAFLORES Y AL HOSPITAL CAYETANO HEREDIA SMP
- INFORME N° 186-2025-UFE-DIEM-DGOS/MINSA SOLICITUD DE ACTUALIZACION DE ESPECIFICACIONES TECNICAS DE LA IOARR CON CUI N° 2651983
- INFORME N° 187-2025-UFE-DIEM-DGOS/MINSA - VERIFICACION DE CUMPLIMIENTO DE CARACTERISTICAS TECNICAS  - RESULTADO DE LA INDAGACION DE MERCADO PARA LA ADQUISICION DE UN (01) RAYO X ESTACIONARIO DIGITAL</t>
  </si>
  <si>
    <t xml:space="preserve">Los informes de sustento son los siguientes:
- INFORME N° 156-2025-UFE-DIEM-DGOS/MINSA – INFORME DE LIQUIDACIÓN TÉCNICA DE LA IOARR: “ADQUISICIÓN      DE MONITOR DE FUNCIONES VITALES, VENTILADOR MECÁNICO, VENTILADOR DE TRANSPORTE Y DESFIBRILADOR; ADEMÁS DE OTROS ACTIVOS EN EL (LA) EESS HOSPITAL REGIONAL DOCENTE LAS MERCEDES - CHICLAYO DISTRITO DE CHICLAYO, PROVINCIA CHICLAYO, DEPARTAMENTO LAMBAYEQUE”, CON CUI N° 2484860.
- INFORME N° 157-2025-UFE-DIEM-DGOS/MINSA - INFORME DE LIQUIDACIÓN TÉCNICA DE LA IOARR: “ADQUISICIÓN DE MONITOR DE FUNCIONES VITALES, VENTILADOR MECÁNICO, VENTILADOR DE TRANSPORTE Y DESFIBRILADOR; ADEMÁS DE OTROS ACTIVOS EN EL(LA) EESS HOSPITAL REGIONAL HERMILIO VALDIZÁN - HUÁNUCO DISTRITO DE HUÁNUCO, PROVINCIA HUÁNUCO, DEPARTAMENTO HUÁNUCO”, CON CUI N° 2484814.
- INFORME N° 188-2025-UFE-DIEM-DGOS/MINSA - INFORME DE LA LIQUIDACIÓN TÉCNICA DE LA IOARR: “ADQUISICIÓN DE MONITOR DE FUNCIONES VITALES, VENTILADOR MECÁNICO, VENTILADOR DE TRANSPORTE Y DESFIBRILADOR; ADEMÁS DE OTROS ACTIVOS EN EL (LA) EESS HOSPITAL SUBREGIONAL DE ANDAHUAYLAS – ANDAHUAYLAS DISTRITO DE ANDAHUAYLAS, PROVINCIA ANDAHUAYLAS, DEPARTAMENTO APURÍMAC”, CON CUI N° 2484868
</t>
  </si>
  <si>
    <t>Los informes de sustento son los siguientes:
- INFORME N° 166-2025-UFE-DIEM-DGOS/MINSA – ESTADO SITUACIONAL DEL EQUIPO CABINA DE FLUJO LAMINAR VERTICAL, CLASE II TIPO B2 DE 4 PIES PARA CITOTOXICOS - HOSPITAL REGIONAL DE HUANUCO HERMILIO VALDIZAN
- INFORME N° 183-2025-UFE-DIEM-DGOS/MINSA - ASISTENCIA TECNICA A LA DPCAN -DGIESP PARA VERIFICACION EN HOSPITAL LIMA ESTE VITARTE DEL AMBIENTE Y LOS REQUISITOS DE PRE INSTALACION PARA UNA (01) ESTACION DE TRABAJO DE MACROSCOPIA, EL EQUIPO SERA ADQUIRIDO PARA LA ADMINISTRACION CENTRAL DEL MINSA
- INFORME N° 184-2025-UFE-DIEM-DGOS/MINSA - ASISTENCIA TECNICA A LA DPCAN -DGIESP PARA VERIFICACION EN HOSPITAL NACIONAL HIPOLITO UNANUE Y LOS REQUISITOS DE PREINSTALACION PARA UNA (01) ESTACION DE TRABAJO DE MACROSCOPIA, EL EQUIPO SERA ADQUIRIDO POR LA ADMINISTRACION CENTRAL DEL MINSA</t>
  </si>
  <si>
    <t>Los informes de sustento son:
- INFORME N° 000026-2025-DGOS-DIEM-RMR - SOLICITUD DE VERIFICACIÓN FÍSICA DE MERCANCÍA RESTRINGIDA PUESTAS A DISPOSICIÓN POR LA SUNAT
- INFORME N° 000027-2025-DGOS-DIEM-RMR - SOLICITUD DE VERIFICACIÓN FÍSICA DE MERCANCÍA RESTRINGIDA PUESTAS A DISPOSICIÓN POR LA SUNAT</t>
  </si>
  <si>
    <t xml:space="preserve">Los informes de sustento son: 
- INFORME N° 155-2025-UFM-DIEM-DGOS-MINSA - OPINIÓN TÉCNICA A LA ACTUALIZACION DEL PLAN MULTIANUAL DE MANTENIMIENTO DE LA INFRAESTRUCTURA Y EL EQUIPAMIENTO DE ESTABLECIMIENTOS DE SALUD (PMMES) 2025 – 2027 DEL HOSPITAL DE EMERGENCIAS JOSÉ CASIMIRO ULLOA
- INFORME N° 156-2025-UFM-DIEM-DGOS-MINSA – OPINIÓN TÉCNICA PARA LA ACTUALIZACIÓN DE LOS PLANES MULTIANUALES DE MANTENIMIENTO DE LOS ESTABLECIMIENTOS DE SALUD CORRESPONDIENTE AL PERIODO 2025-2027 DE LA REGION LAMBAYEQUE
- INFORME N° 157-2025-UFM-DIEM-DGOS-MINSA - OPINIÓN TÉCNICA A LA ACTUALIZACIÓN DEL PLAN MULTIANUAL DE MANTENIMIENTO DE LA INFRAESTRUCTURA Y EL EQUIPAMIENTO DE ESTABLECIMIENTOS DE SALUD (PMMES) 2025 – 2027 DE LA UE 143-1683: DIRECCIÓN DE REDES INTEGRADAS DE SALUD LIMA CENTRO
- INFORME N° 158-2025-UFM-DIEM-DGOS-MINSA - OPINIÓN TÉCNICA A LA ACTUALIZACIÓN DEL PLAN MULTIANUAL DE MANTENIMIENTO DE LA INFRAESTRUCTURA Y EL EQUIPAMIENTO DE ESTABLECIMIENTOS DE SALUD (PMMES) 2025 – 2027 DEL HOSPITAL NACIONAL HIPÓLITO UNANUE.
- INFORME N° 159-2025-UFM-DIEM-DGOS-MINSA - OPINIÓN TÉCNICA DE ACTUALIZACIÓN DEL PLAN MULTIANUAL DE MANTENIMIENTO DE LA INFRAESTRUCTURA Y EL EQUIPAMIENTO DE ESTABLECIMIENTOS DE SALUD (PMMES) 2025 – 2027 DE LA DIRECCIÓN INTEGRADA DE REDES DE SALUD LIMA NORTE-DLN.
- INFORME N° 160-2025-UFM-DIEM-DGOS-MINSA - OPINIÓN TÉCNICA DE ACTUALIZACIÓN DEL PLAN MULTIANUAL DE MANTENIMIENTO DE LA INFRAESTRUCTURA Y EL EQUIPAMIENTO DE ESTABLECIMIENTOS DE SALUD (PMMES) 2025 – 2027 DEL HOSPITAL VÍCTOR LARCO HERRERA.
- INFORME N° 161-2025-UFM-DIEM-DGOS-MINSA - OPINIÓN TÉCNICA A LA ACTUALIZACIÓN DEL PLAN MULTIANUAL DE LA INFRAESTRUCTURA Y EL EQUIPAMIENTO DE ESTABLECIMIENTOS DE SALUD (PMMES) 2025-2027 DE LA U.E. 139-1512 INSTITUTO NACIONAL DE SALUD DEL NIÑO - SAN BORJA
- INFORME N° 164-2025-UFM-DIEM-DGOS-MINSA - OPINIÓN TÉCNICA A LA ACTUALIZACIÓN DEL PLAN MULTIANUAL DE MANTENIMIENTO DE  LA INFRAESTRUCTURA Y EL EQUIPAMIENTO DE ESTABLECIMIENTOS DE SALUD (PMMES) 2025-2027 DEL HOSPITAL DE APOYO SANTA ROSA
- INFORME N° 165-2025-UFM-DIEM-DGOS-MINSA - OPINIÓN TÉCNICA A LA ACTUALIZACIÓN DEL PLAN MULTIANUAL DE MANTENIMIENTO DE  LA INFRAESTRUCTURA Y EL EQUIPAMIENTO DE ESTABLECIMIENTOS DE SALUD (PMMES) 2025-2027 DEL HOSPITAL NACIONAL ARZOBISPO LOAYZA
- INFORME N° 167-2025-UFM-DIEM-DGOS-MINSA - OPINIÓN TÉCNICA A LA ACTUALIZACIÓN DEL PLAN MULTIANUAL DE MANTENIMIENTO DE  LA INFRAESTRUCTURA Y EL EQUIPAMIENTO DE ESTABLECIMIENTOS DE SALUD (PMMES) 2025-2027 DEL HOSPITAL DEPARTAMENTAL MARIA AUXILIADORA
- INFORME N° 168-2025-UFM-DIEM-DGOS-MINSA - OPINIÓN TÉCNICA A LA ACTUALIZACIÓN DEL PLAN MULTIANUAL DE MANTENIMIENTO DE  LA INFRAESTRUCTURA Y EL EQUIPAMIENTO DE ESTABLECIMIENTOS DE SALUD (PMMES) 2025-2027 DEL HOSPITAL NACIONAL SERGIO BERNALES
- INFORME N° 169-2025-UFM-DIEM-DGOS-MINSA - OPINIÓN TÉCNICA A LA ACTUALIZACIÓN DEL PLAN MULTIANUAL DE MANTENIMIENTO DE  LA INFRAESTRUCTURA Y EL EQUIPAMIENTO DE ESTABLECIMIENTOS DE SALUD (PMMES) 2025-2027 DEL HOSPITAL DE EMERGENCIAS VILLA EL SALVADOR
- INFORME N° 170-2025-UFM-DIEM-DGOS-MINSA - OPINIÓN TÉCNICA A LA ACTUALIZACIÓN DEL PLAN MULTIANUAL DE MANTENIMIENTO DE  LA INFRAESTRUCTURA Y EL EQUIPAMIENTO DE ESTABLECIMIENTOS DE SALUD (PMMES) 2025-2027 DE LA DIRECCIÓN DE REDES INTEGRADAS DE SALUD LIMA SUR
- INFORME N° 171-2025-UFM-DIEM-DGOS-MINSA - OPINIÓN TÉCNICA A LA ACTUALIZACIÓN DEL PLAN MULTIANUAL DE MANTENIMIENTO DE  LA INFRAESTRUCTURA Y EL EQUIPAMIENTO DE ESTABLECIMIENTOS DE SALUD (PMMES) 2025-2027 DEL HOSPITAL SAN JUAN DE LURIGANCHO
- INFORME N° 172-2025-UFM-DIEM-DGOS-MINSA - OPINIÓN TÉCNICA A LA ACTUALIZACIÓN DEL PLAN MULTIANUAL DE MANTENIMIENTO DE  LA INFRAESTRUCTURA Y EL EQUIPAMIENTO DE ESTABLECIMIENTOS DE SALUD (PMMES) 2025-2027 DEL HOSPITAL DE EMERGENCIAS PEDIATRICAS
- INFORME N° 173-2025-UFM-DIEM-DGOS-MINSA - OPINIÓN TÉCNICA A LA ACTUALIZACIÓN DEL PLAN MULTIANUAL DE MANTENIMIENTO DE  LA INFRAESTRUCTURA Y EL EQUIPAMIENTO DE ESTABLECIMIENTOS DE SALUD (PMMES) 2025-2027 DE LA U.E. 036-522 HOSPITAL CARLOS LANFRANCO LA HOZ
- INFORME N° 174-2025-UFM-DIEM-DGOS-MINSA - OPINIÓN TÉCNICA A LA ACTUALIZACIÓN DEL PLAN MULTIANUAL DE MANTENIMIENTO DE  LA INFRAESTRUCTURA Y EL EQUIPAMIENTO DE ESTABLECIMIENTOS DE SALUD (PMMES) 2025-2027 DE LA U.E. 010-126 INSTITUTO NACIONAL DE SALUD DEL NIÑO - BREÑA
- INFORME N° 175-2025-UFM-DIEM-DGOS-MINSA - OPINIÓN TÉCNICA A LA ACTUALIZACIÓN DEL PLAN MULTIANUAL DE MANTENIMIENTO DE  LA INFRAESTRUCTURA Y EL EQUIPAMIENTO DE ESTABLECIMIENTOS DE SALUD (PMMES) 2025-2027 DEL INSTITUTO NACIONAL MATERNO PERINATAL
- INFORME N° 176-2025-UFM-DIEM-DGOS-MINSA - OPINIÓN TÉCNICA A LA ACTUALIZACIÓN DEL PLAN MULTIANUAL DE MANTENIMIENTO DE  LA INFRAESTRUCTURA Y EL EQUIPAMIENTO DE ESTABLECIMIENTOS DE SALUD (PMMES) 2025-2027 DE LA UE INSTITUTO NACIONAL DE OFTALMOLOGÍA
- INFORME N° 177-2025-UFM-DIEM-DGOS-MINSA - OPINIÓN TÉCNICA A LA ACTUALIZACIÓN DEL PLAN MULTIANUAL DE MANTENIMIENTO DE  LA INFRAESTRUCTURA Y EL EQUIPAMIENTO DE ESTABLECIMIENTOS DE SALUD (PMMES) 2025-2027 DE LA UE 033-149: HOSPITAL NACIONAL DOCENTE MADRE NIÑO SAN BARTOLOMÉ
- INFORME N° 178-2025-UFM-DIEM-DGOS-MINSA - OPINIÓN TÉCNICA A LA ACTUALIZACIÓN DEL PLAN MULTIANUAL DE MANTENIMIENTO DE  LA INFRAESTRUCTURA Y EL EQUIPAMIENTO DE ESTABLECIMIENTOS DE SALUD (PMMES) 2025-2027 DEL INSTITUTO NACIONAL DE SALUD MENTAL "HD-HN"
- INFORME N° 180-2025-UFM-DIEM-DGOS-MINSA - OPINIÓN TÉCNICA DE ACTUALIZACION DEL PLAN MULTIANUAL DE MANTENIMIENTO DE LA INFRAESTRUCTURA Y EL EQUIPAMIENTO DE ESTABLECIMIENTOS DE SALUD (PMMES) 2025 – 2027 DEL INSTITUTO NACIONAL DE CIENCIAS NEUROLOGICAS
- INFORME N° 181-2025-UFM-DIEM-DGOS-MINSA - OPINIÓN TÉCNICA DE ACTUALIZACION DEL PLAN MULTIANUAL DE MANTENIMIENTO DE LA INFRAESTRUCTURA Y EL EQUIPAMIENTO DE ESTABLECIMIENTOS DE SALUD (PMMES) 2025 – 2027 DEL HOSPITAL NACIONAL DOS DE MAYO
- INFORME N° 186-2025-UFM-DIEM-DGOS-MINSA - OPINIÓN TÉCNICA A LA ACTUALIZACION DEL PLAN MULTIANUAL DE MANTENIMIENTO DE LA INFRAESTRUCTURA Y EL EQUIPAMIENTO DE ESTABLECIMIENTOS DE SALUD (PMMES) 2025 – 2027 DEL HOSPITAL JOSE AGURTO TELLO DE CHOSICA.
- INFORME N° 188-2025-UFM-DIEM-DGOS-MINSA - OPINIÓN TÉCNICA DE ACTUALIZACION DEL PLAN MULTIANUAL DE MANTENIMIENTO DE LA INFRAESTRUCTURA Y EL EQUIPAMIENTO DE ESTABLECIMIENTOS DE SALUD (PMMES) 2025 – 2027 DEL HOSPITAL NACIONAL DOS DE MAYO
- INFORME N° 189-2025-UFM-DIEM-DGOS-MINSA - OPINIÓN TÉCNICA DE ACTUALIZACION DEL PLAN MULTIANUAL DE MANTENIMIENTO DE LA INFRAESTRUCTURA Y EL EQUIPAMIENTO DE ESTABLECIMIENTOS DE SALUD (PMMES) 2025 – 2027 DE LA DIRECCIÓN DE REDES INTEGRADAS DE SALUD LIMA ESTE - DLE
- INFORME N° 190-2025-UFM-DIEM-DGOS-MINSA - OPINIÓN TÉCNICA DE ACTUALIZACION DEL PLAN MULTIANUAL DE MANTENIMIENTO DE LA INFRAESTRUCTURA Y EL EQUIPAMIENTO DE ESTABLECIMIENTOS DE SALUD (PMMES) 2025 – 2027 DEL HOSPITAL DE LIMA ESTE - VITARTE
- INFORME N° 193-2025-UFM-DIEM-DGOS-MINSA - OPINIÓN TÉCNICA DE ACTUALIZACION DEL PLAN MULTIANUAL DE MANTENIMIENTO DE LA INFRAESTRUCTURA Y EL EQUIPAMIENTO DE ESTABLECIMIENTOS DE SALUD (PMMES) 2025 – 2027 DE LA UE 143-1683 DIRECCIÓN DE REDES INTEGRADAS DE SALUD LIMA CENTRO
- INFORME N° 197-2025-UFM-DIEM-DGOS-MINSA - OPINIÓN TÉCNICA DE ACTUALIZACION DEL PLAN MULTIANUAL DE MANTENIMIENTO DE LA INFRAESTRUCTURA Y EL EQUIPAMIENTO DE ESTABLECIMIENTOS DE SALUD (PMMES) 2025 – 2027 DEL GOBIERNO REGIONAL DEL DEPARTAMENTO DE PASCO
- INFORME N° 199-2025-UFM-DIEM-DGOS-MINSA - ACTUALIZACIÓN DEL FORMATO 7.1 DE EQUIPAMIENTO DEL "PLAN MULTIANUAL DE MANTENIMIENTO DE LA INFRAESTRUCTURA DE LOS ESTABLECIMIENTOS DE SALUD (PMMES) 2025 - 2027, DE LA GERENCIA REGIONAL DE SALUD LAMBAYEQUE - CORRESPONDIENTE A LA UE 403 HOSPITAL REGIONAL LAMBAYEQUE.
- INFORME N° 200-2025-UFM-DIEM-DGOS-MINSA - OPINIÓN TÉCNICA DE ACTUALIZACION DEL PLAN MULTIANUAL DE MANTENIMIENTO DE LA INFRAESTRUCTURA Y EL EQUIPAMIENTO DE ESTABLECIMIENTOS DE SALUD (PMMES) 2025 – 2027 DEL GOBIERNO REGIONAL DEL DEPARTAMENTO DE HUANCAVELICA
- INFORME N° 201-2025-UFM-DIEM-DGOS-MINSA - OPINIÓN TÉCNICA A LA ACTUALIZACIÓN DEL PLAN MULTIANUAL DE MANTENIMIENTO DE LA INFRAESTRUCTURA Y EL EQUIPAMIENTO DE ESTABLECIMIENTOS DE SALUD (PMMES) 2025 – 2027 DEL GOBIERNO REGIONAL DEL CALLAO.
- INFORME N° 202-2025-UFM-DIEM-DGOS-MINSA - OPINIÓN TÉCNICA A LA ACTUALIZACIÓN DEL PLAN MULTIANUAL DE MANTENIMIENTO DE LA INFRAESTRUCTURA Y EL EQUIPAMIENTO DE ESTABLECIMIENTOS DE SALUD (PMMES) 2025 – 2027 DEL INSTITUTO NACIONAL DE ENFERMEDADES NEOPLÁSICAS.
- INFORME N° 203-2025-UFM-DIEM-DGOS-MINSA - OPINIÓN TÉCNICA A LA ACTUALIZACIÓN DEL PLAN MULTIANUAL DE MANTENIMIENTO DE LA INFRAESTRUCTURA Y EL EQUIPAMIENTO DE ESTABLECIMIENTOS DE SALUD (PMMES) 2025 – 2027 DEL GOBIERNO REGIONAL DE ANCASH.
- INFORME N° 204-2025-UFM-DIEM-DGOS-MINSA - OPINIÓN TÉCNICA DE ACTUALIZACION DEL PLAN MULTIANUAL DE MANTENIMIENTO DE LA INFRAESTRUCTURA Y EL EQUIPAMIENTO DE ESTABLECIMIENTOS DE SALUD (PMMES) 2025 – 2027 DE LA GERENCIA REGIONAL DE SALUD LA LIBERTAD
- INFORME N° 205-2025-UFM-DIEM-DGOS-MINSA - OPINIÓN TÉCNICA A LA INCORPORACIÓN DE ACTIVIDADES Y SUBSANACIÓN DE OBSERVACIÓN DE LA ACTUALIZACIÓN DEL PLAN MULTIANUAL DE MANTENIMIENTO DE LA INFRAESTRUCTURA Y EL EQUIPAMIENTO DE ESTABLECIMIENTOS DE SALUD (PMMES) 2025 – 2027 DEL HOSPITAL NACIONAL CAYETANO HEREDIA.
- INFORME N° 206-2025-UFM-DIEM-DGOS-MINSA - OPINIÓN TÉCNICA DE ACTUALIZACION DEL PLAN MULTIANUAL DE MANTENIMIENTO DE LA INFRAESTRUCTURA Y EL EQUIPAMIENTO DE ESTABLECIMIENTOS DE SALUD (PMMES) 2025 – 2027 DE LA DIRECCIÓN REGIONAL DE SALUD JUNIN
- INFORME N° 209-2025-UFM-DIEM-DGOS-MINSA - OPINIÓN TÉCNICA DE ACTUALIZACION DEL PLAN MULTIANUAL DE MANTENIMIENTO DE LA INFRAESTRUCTURA Y EL EQUIPAMIENTO DE ESTABLECIMIENTOS DE SALUD (PMMES) 2025 – 2027 DEL GOBIERNO REGIONAL DEL DEPARTAMENTO DE SAN MARTÍN
- INFORME N° 210-2025-UFM-DIEM-DGOS-MINSA - OPINIÓN TÉCNICA DE ACTUALIZACION DEL PLAN MULTIANUAL DE MANTENIMIENTO DE LA INFRAESTRUCTURA Y EL EQUIPAMIENTO DE ESTABLECIMIENTOS DE SALUD (PMMES) 2025 – 2027 DEL INSTITUTO NACIONAL DE REHABILITACIÓN
- INFORME N° 217-2025-UFM-DIEM-DGOS-MINSA - OPINIÓN TÉCNICA DE ACTUALIZACION DEL PLAN MULTIANUAL DE MANTENIMIENTO DE LA INFRAESTRUCTURA Y EL EQUIPAMIENTO DE ESTABLECIMIENTOS DE SALUD (PMMES) 2025 – 2027 DE LA DIRECCIÓN REGIONAL DE SALUD PUNO
- INFORME N° 220-2025-UFM-DIEM-DGOS-MINSA - OPINIÓN TÉCNICA A LA ACTUALIZACIÓN DEL PLAN MULTIANUAL DE MANTENIMIENTO DE LA INFRAESTRUCTURA Y EL EQUIPAMIENTO DE ESTABLECIMIENTOS DE SALUD (PMMES) 2025 – 2027 DEL GOBIERNO REGIONAL DE LAMBAYEQUE.
- INFORME N° 221-2025-UFM-DIEM-DGOS-MINSA - OPINIÓN TÉCNICA DE ACTUALIZACION DEL PLAN MULTIANUAL DE MANTENIMIENTO DE LA INFRAESTRUCTURA Y EL EQUIPAMIENTO DE ESTABLECIMIENTOS DE SALUD (PMMES) 2025 – 2027 DEL GOBIERNO REGIONAL DEL DEPARTAMENTO DE AMAZONAS
</t>
  </si>
  <si>
    <t>Los informes de sustento son los siguientes:
- INFORME N° 183-2025-UFM-DIEM-DGOS-MINSAS- INFORME DE SUSTENTO TECNICO PARA LA SOLICITUD DE DEMANDA ADICIONAL DE LOS SERVICIOS DE MANTENIMIENTO DE INFRAESTRUCTURA DEL C.S.M.C. DE EXCELENCIA SAN MIGUEL Y DEL C.S. SAN ATANACIO DE PEDREGAL.
- INFORME N° 185-2025-UFM-DIEM-DGOS-REMISIÓN DE PLAN MULTIANUAL DE MANTENIMIENTO DE EQUIPAMIENTO E INFRAESTRUCTURA DE SALUD 2025 – 2027 CORRESPONDIENTE AL HOSPITAL DE HUAYCÁN..
- INFORME N° D00014-2025-DGOS-DIEM-MRB-MINSA            DEMANDA ADICIONAL Y PROPUESTA DE ARTÍCULOS A SER CONSIDERADOS EN EL PROYECTO DE LEY DE PRESUPUESTO DEL SECTOR PÚBLICO PARA EL AÑO FISCAL 2026.</t>
  </si>
  <si>
    <t>La opinión se brindo mediante:
- INFORME N° D00010-2025-DGOS-DIEM-CAM-MINSA - OPINIÓN TÉCNICA REFERENTE A LA SOLICITUD DE TRANSFERENCIA DE RECURSOS PRESUPUESTALES AL HOSPITAL SANTA ROSA DE PIURA.</t>
  </si>
  <si>
    <t>Las asistencias se brindaron mediante:
- INFORME N° 179-2025-UFM-DIEM-DGOS-MINSA- INREUNION DE COORDINACION PROGRAMADA PARA EL DIA 15 DE MAYO 2025 A LAS 9:00 HORAS EN EL DESPACHO UBICADO EN LA AV ABANCAY 491 SEGUNDO PISO - CON LAS INSTITUCIONES: MUNICIPALIDAD DE LA VICTORIA, SUSALUD Y LA CONTRALORIA
- INFORME N° 184-2025-UFM-DIEM-DGOS-MINSA - AINFORME DETALLADO DE LAS ACCIONES ADOPTADAS ANTE EL ACCIDENTE EN EL CENTRO DE SALUD CRUCETA (DEBIO SER C.S. SAN ISIDRO)
- INFORME N° 194-2025-UFM-DIEM-DGOS-MINSA-IOLICITUD DE LA SEÑORA CONGRESISTA DE LA REPÚBLICA ANA ZADITH ZEGARRA SABOYA PARA UNA REUNIÓN CON CARÁCTER URGENTE CON LA GERENCIA REGIONAL DE SALUD DE LORETO Y SUS UNIDADES EJECUTORAS.
- INFORME N° 222-2025-UFM-DIEM-DGOS-MINSA - OPINIÓN A LA DIEM - DGOS RESPECTO AL PLAN DE MANTENIMIENTO PRESENTADO POR LA EMPRESA PRIVADA EN EL MARCO DEL PROYECTO: MEJORAMIENTO Y AMPLIACIÓN DE LOS SERVICIOS DE SALUD DEL ESTABLECIMIENTO DE SALUD LLATA, DISTRITO DE LLATA, PROVINCIA DE HUAMALIES - REGIÓN HUÁNUCO - CUI 2285839.</t>
  </si>
  <si>
    <t>Los informes de sustento son los siguientes:
- INFORME N° 195-2025-UFM-DIEM-DGOS-MINSA - MONITOREO DE ACCIONES DE  MANTENIMIENTO DE LA GUIA TÉCNICA PARA EL "MANTENIMIENTO DE POZO A TIERRA" Y CALIDAD DE ENERGÍA EN EL INSTITUTO NACIONAL DE CIENCIAS NEUROLÓGICAS 
- INFORME N° 207-2025-UFM-DIEM-DGOS-MINSA - INFORME DE MONITOREO DE ACCIONES DE MANTENIMIENTO     DE LA GUÍA TÉCNICA PARA EL “MANTENIMIENTO DE POZO A TIERRA” Y CALIDAD DE ENERGÍA EN EL HOSPITAL NACIONAL DOS DE MAYO.
- INFORME N° 208-2025-UFM-DIEM-DGOS-MINSA - MONITOREO DE  LA CALIDAD Y EFICIENCIA DEL SISTEMA ELÉCTRICO DE LOS ESTABLECIMIENTOS DE SALUD</t>
  </si>
  <si>
    <t>El informe de sustento es el siguiente:
- INFORME N° D00043-2025-DGOS-DIEM-AAQ-MINSA - INSPECCIÓN Y MANTENIMIENTO DE PLANTA DE OXÍGENO EN CUTERVO, REGION CAJAMARCA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</si>
</sst>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27" x14ac:knownFonts="1">
    <font>
      <sz val="11"/>
      <color theme="1"/>
      <name val="Aptos Narrow"/>
      <family val="2"/>
      <scheme val="minor"/>
    </font>
    <font>
      <sz val="11"/>
      <color theme="1"/>
      <name val="Aptos Narrow"/>
      <family val="2"/>
      <scheme val="minor"/>
    </font>
    <font>
      <sz val="18"/>
      <name val="Aptos Narrow"/>
      <family val="2"/>
      <scheme val="minor"/>
    </font>
    <font>
      <b/>
      <sz val="28"/>
      <name val="Aptos Narrow"/>
      <family val="2"/>
      <scheme val="minor"/>
    </font>
    <font>
      <sz val="16"/>
      <name val="Aptos Narrow"/>
      <family val="2"/>
      <scheme val="minor"/>
    </font>
    <font>
      <sz val="16"/>
      <name val="Arial"/>
      <family val="2"/>
    </font>
    <font>
      <b/>
      <sz val="48"/>
      <name val="Aptos Narrow"/>
      <family val="2"/>
      <scheme val="minor"/>
    </font>
    <font>
      <sz val="72"/>
      <name val="Aptos Narrow"/>
      <family val="2"/>
      <scheme val="minor"/>
    </font>
    <font>
      <b/>
      <sz val="26"/>
      <name val="Aptos Narrow"/>
      <family val="2"/>
      <scheme val="minor"/>
    </font>
    <font>
      <b/>
      <sz val="20"/>
      <name val="Aptos Narrow"/>
      <family val="2"/>
      <scheme val="minor"/>
    </font>
    <font>
      <b/>
      <sz val="18"/>
      <name val="Aptos Narrow"/>
      <family val="2"/>
      <scheme val="minor"/>
    </font>
    <font>
      <b/>
      <sz val="9"/>
      <color indexed="81"/>
      <name val="Tahoma"/>
      <family val="2"/>
    </font>
    <font>
      <sz val="9"/>
      <color indexed="81"/>
      <name val="Tahoma"/>
      <family val="2"/>
    </font>
    <font>
      <b/>
      <sz val="14"/>
      <color indexed="81"/>
      <name val="Tahoma"/>
      <family val="2"/>
    </font>
    <font>
      <sz val="14"/>
      <color indexed="81"/>
      <name val="Tahoma"/>
      <family val="2"/>
    </font>
    <font>
      <sz val="16"/>
      <color indexed="81"/>
      <name val="Tahoma"/>
      <family val="2"/>
    </font>
    <font>
      <b/>
      <sz val="11"/>
      <color theme="0"/>
      <name val="Aptos Narrow"/>
      <family val="2"/>
      <scheme val="minor"/>
    </font>
    <font>
      <b/>
      <sz val="12"/>
      <color theme="1"/>
      <name val="Aptos Narrow"/>
      <family val="2"/>
      <scheme val="minor"/>
    </font>
    <font>
      <b/>
      <sz val="22"/>
      <name val="Aptos Narrow"/>
      <family val="2"/>
      <scheme val="minor"/>
    </font>
    <font>
      <sz val="20"/>
      <name val="Aptos Narrow"/>
      <family val="2"/>
      <scheme val="minor"/>
    </font>
    <font>
      <sz val="18"/>
      <color theme="1"/>
      <name val="Aptos Narrow"/>
      <family val="2"/>
      <scheme val="minor"/>
    </font>
    <font>
      <b/>
      <sz val="11"/>
      <color theme="1"/>
      <name val="Aptos Narrow"/>
      <family val="2"/>
      <scheme val="minor"/>
    </font>
    <font>
      <sz val="18"/>
      <color rgb="FFFF0000"/>
      <name val="Aptos Narrow"/>
      <family val="2"/>
      <scheme val="minor"/>
    </font>
    <font>
      <b/>
      <sz val="14"/>
      <name val="Aptos Narrow"/>
      <family val="2"/>
      <scheme val="minor"/>
    </font>
    <font>
      <b/>
      <sz val="18"/>
      <name val="Aptos Narrow"/>
      <scheme val="minor"/>
    </font>
    <font>
      <sz val="18"/>
      <color theme="1"/>
      <name val="Aptos Narrow"/>
      <scheme val="minor"/>
    </font>
    <font>
      <sz val="18"/>
      <name val="Aptos Narrow"/>
      <scheme val="minor"/>
    </font>
  </fonts>
  <fills count="10">
    <fill>
      <patternFill patternType="none"/>
    </fill>
    <fill>
      <patternFill patternType="gray125"/>
    </fill>
    <fill>
      <patternFill patternType="solid">
        <fgColor theme="4"/>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1" tint="0.34998626667073579"/>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41">
    <border>
      <left/>
      <right/>
      <top/>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4"/>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theme="4"/>
      </left>
      <right style="thin">
        <color theme="4"/>
      </right>
      <top style="thin">
        <color theme="4"/>
      </top>
      <bottom/>
      <diagonal/>
    </border>
    <border>
      <left style="thin">
        <color theme="4"/>
      </left>
      <right style="thin">
        <color theme="4"/>
      </right>
      <top/>
      <bottom/>
      <diagonal/>
    </border>
    <border>
      <left style="thin">
        <color theme="4"/>
      </left>
      <right/>
      <top style="thin">
        <color theme="4"/>
      </top>
      <bottom/>
      <diagonal/>
    </border>
    <border>
      <left/>
      <right/>
      <top style="thin">
        <color theme="4"/>
      </top>
      <bottom/>
      <diagonal/>
    </border>
    <border>
      <left style="thin">
        <color theme="4"/>
      </left>
      <right/>
      <top/>
      <bottom/>
      <diagonal/>
    </border>
    <border>
      <left style="thin">
        <color theme="4"/>
      </left>
      <right style="thin">
        <color theme="4"/>
      </right>
      <top/>
      <bottom style="thin">
        <color theme="4"/>
      </bottom>
      <diagonal/>
    </border>
    <border>
      <left style="thin">
        <color theme="4"/>
      </left>
      <right/>
      <top/>
      <bottom style="thin">
        <color theme="4"/>
      </bottom>
      <diagonal/>
    </border>
    <border>
      <left/>
      <right/>
      <top/>
      <bottom style="thin">
        <color theme="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24994659260841701"/>
      </left>
      <right style="thin">
        <color theme="3" tint="0.24994659260841701"/>
      </right>
      <top style="thin">
        <color theme="3" tint="0.24994659260841701"/>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theme="4"/>
      </right>
      <top style="thin">
        <color theme="4"/>
      </top>
      <bottom style="thin">
        <color theme="4"/>
      </bottom>
      <diagonal/>
    </border>
    <border>
      <left/>
      <right style="thin">
        <color theme="4"/>
      </right>
      <top/>
      <bottom/>
      <diagonal/>
    </border>
    <border>
      <left style="thin">
        <color theme="4"/>
      </left>
      <right/>
      <top/>
      <bottom style="thin">
        <color indexed="64"/>
      </bottom>
      <diagonal/>
    </border>
    <border>
      <left/>
      <right/>
      <top/>
      <bottom style="thin">
        <color indexed="64"/>
      </bottom>
      <diagonal/>
    </border>
    <border>
      <left/>
      <right style="thin">
        <color theme="4"/>
      </right>
      <top/>
      <bottom style="thin">
        <color indexed="64"/>
      </bottom>
      <diagonal/>
    </border>
    <border>
      <left style="thin">
        <color theme="4"/>
      </left>
      <right/>
      <top style="thin">
        <color theme="4"/>
      </top>
      <bottom style="thin">
        <color theme="4"/>
      </bottom>
      <diagonal/>
    </border>
    <border>
      <left style="thin">
        <color indexed="64"/>
      </left>
      <right/>
      <top style="thin">
        <color indexed="64"/>
      </top>
      <bottom style="thin">
        <color indexed="64"/>
      </bottom>
      <diagonal/>
    </border>
    <border>
      <left style="thin">
        <color theme="4"/>
      </left>
      <right style="thin">
        <color theme="4"/>
      </right>
      <top style="thin">
        <color theme="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6">
    <xf numFmtId="0" fontId="0" fillId="0" borderId="0" xfId="0"/>
    <xf numFmtId="0" fontId="2" fillId="0" borderId="0" xfId="0" applyFont="1"/>
    <xf numFmtId="0" fontId="4" fillId="0" borderId="0" xfId="0" applyFont="1"/>
    <xf numFmtId="0" fontId="5" fillId="0" borderId="0" xfId="0" applyFont="1"/>
    <xf numFmtId="0" fontId="5" fillId="0" borderId="0" xfId="0" applyFont="1" applyAlignment="1">
      <alignment horizontal="center" vertical="center"/>
    </xf>
    <xf numFmtId="0" fontId="6" fillId="0" borderId="0" xfId="0" applyFont="1" applyAlignment="1">
      <alignment horizontal="center" vertical="center" wrapText="1"/>
    </xf>
    <xf numFmtId="0" fontId="9" fillId="2" borderId="3"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10" fillId="0" borderId="0" xfId="0" applyFont="1"/>
    <xf numFmtId="0" fontId="2" fillId="0" borderId="0" xfId="0" applyFont="1" applyAlignment="1">
      <alignment horizontal="left"/>
    </xf>
    <xf numFmtId="9" fontId="10" fillId="0" borderId="0" xfId="2" applyFont="1" applyFill="1"/>
    <xf numFmtId="9" fontId="10" fillId="0" borderId="0" xfId="2" applyFont="1" applyFill="1" applyAlignment="1">
      <alignment horizontal="center" vertical="center"/>
    </xf>
    <xf numFmtId="0" fontId="7" fillId="0" borderId="1" xfId="0" applyFont="1" applyBorder="1" applyAlignment="1">
      <alignment horizontal="center" vertical="center"/>
    </xf>
    <xf numFmtId="0" fontId="0" fillId="0" borderId="5" xfId="0" applyBorder="1" applyAlignment="1">
      <alignment horizontal="center"/>
    </xf>
    <xf numFmtId="0" fontId="16" fillId="6" borderId="5" xfId="0" applyFont="1" applyFill="1" applyBorder="1" applyAlignment="1">
      <alignment horizontal="center" vertical="center" wrapText="1"/>
    </xf>
    <xf numFmtId="0" fontId="19" fillId="0" borderId="0" xfId="0" applyFont="1"/>
    <xf numFmtId="0" fontId="9" fillId="2" borderId="3" xfId="0" applyFont="1" applyFill="1" applyBorder="1" applyAlignment="1">
      <alignment horizontal="center" vertical="center"/>
    </xf>
    <xf numFmtId="0" fontId="18" fillId="2" borderId="3" xfId="0" applyFont="1" applyFill="1" applyBorder="1" applyAlignment="1">
      <alignment horizontal="center" vertical="center" wrapText="1"/>
    </xf>
    <xf numFmtId="0" fontId="2" fillId="3" borderId="4" xfId="0" quotePrefix="1"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0" applyFont="1" applyBorder="1" applyAlignment="1">
      <alignment horizontal="center" vertical="center"/>
    </xf>
    <xf numFmtId="0" fontId="10" fillId="3" borderId="4" xfId="0" applyFont="1" applyFill="1" applyBorder="1" applyAlignment="1">
      <alignment horizontal="center" vertical="center" wrapText="1"/>
    </xf>
    <xf numFmtId="0" fontId="2" fillId="3" borderId="4" xfId="0" applyFont="1" applyFill="1" applyBorder="1" applyAlignment="1">
      <alignment horizontal="center" vertical="center"/>
    </xf>
    <xf numFmtId="0" fontId="2" fillId="0" borderId="4" xfId="0" applyFont="1" applyBorder="1" applyAlignment="1">
      <alignment horizontal="left" vertical="center" wrapText="1"/>
    </xf>
    <xf numFmtId="0" fontId="2" fillId="0" borderId="14" xfId="0" applyFont="1" applyBorder="1" applyAlignment="1">
      <alignment horizontal="left" vertical="center" wrapText="1"/>
    </xf>
    <xf numFmtId="0" fontId="2" fillId="0" borderId="15" xfId="0" applyFont="1" applyBorder="1" applyAlignment="1">
      <alignment horizontal="left" vertical="center" wrapText="1"/>
    </xf>
    <xf numFmtId="0" fontId="20" fillId="0" borderId="15" xfId="0" applyFont="1" applyBorder="1" applyAlignment="1">
      <alignment horizontal="left" vertical="center" wrapText="1"/>
    </xf>
    <xf numFmtId="0" fontId="2" fillId="0" borderId="16" xfId="0" applyFont="1" applyBorder="1" applyAlignment="1">
      <alignment horizontal="left" vertical="center" wrapText="1"/>
    </xf>
    <xf numFmtId="0" fontId="20" fillId="0" borderId="14" xfId="0" applyFont="1" applyBorder="1" applyAlignment="1">
      <alignment horizontal="left" vertical="center" wrapText="1"/>
    </xf>
    <xf numFmtId="0" fontId="20" fillId="0" borderId="16" xfId="0" applyFont="1" applyBorder="1" applyAlignment="1">
      <alignment horizontal="left" vertical="center" wrapText="1"/>
    </xf>
    <xf numFmtId="0" fontId="20" fillId="0" borderId="17" xfId="0" applyFont="1" applyBorder="1" applyAlignment="1">
      <alignment horizontal="left" vertical="center" wrapText="1"/>
    </xf>
    <xf numFmtId="0" fontId="2" fillId="0" borderId="17" xfId="0" applyFont="1" applyBorder="1" applyAlignment="1">
      <alignment horizontal="center" vertical="center" wrapText="1"/>
    </xf>
    <xf numFmtId="0" fontId="20" fillId="0" borderId="5" xfId="0" applyFont="1" applyBorder="1" applyAlignment="1">
      <alignment horizontal="left" vertical="center" wrapText="1"/>
    </xf>
    <xf numFmtId="0" fontId="2" fillId="0" borderId="5" xfId="0" applyFont="1" applyBorder="1" applyAlignment="1">
      <alignment horizontal="center" vertical="center" wrapText="1"/>
    </xf>
    <xf numFmtId="0" fontId="20" fillId="0" borderId="18" xfId="0" applyFont="1" applyBorder="1" applyAlignment="1">
      <alignment horizontal="left" vertical="center" wrapText="1"/>
    </xf>
    <xf numFmtId="0" fontId="2" fillId="0" borderId="18" xfId="0" applyFont="1" applyBorder="1" applyAlignment="1">
      <alignment horizontal="center" vertical="center" wrapText="1"/>
    </xf>
    <xf numFmtId="0" fontId="2" fillId="5" borderId="17" xfId="0" applyFont="1" applyFill="1" applyBorder="1" applyAlignment="1">
      <alignment horizontal="center" vertical="center"/>
    </xf>
    <xf numFmtId="0" fontId="20"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5" borderId="19"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18" xfId="0" applyFont="1" applyFill="1" applyBorder="1" applyAlignment="1">
      <alignment horizontal="center" vertical="center"/>
    </xf>
    <xf numFmtId="0" fontId="20" fillId="0" borderId="20" xfId="0" applyFont="1" applyBorder="1" applyAlignment="1">
      <alignment horizontal="left" vertical="center" wrapText="1"/>
    </xf>
    <xf numFmtId="0" fontId="2" fillId="0" borderId="20" xfId="0" applyFont="1" applyBorder="1" applyAlignment="1">
      <alignment horizontal="center" vertical="center" wrapText="1"/>
    </xf>
    <xf numFmtId="0" fontId="2" fillId="5" borderId="20" xfId="0" applyFont="1" applyFill="1" applyBorder="1" applyAlignment="1">
      <alignment horizontal="center" vertical="center"/>
    </xf>
    <xf numFmtId="0" fontId="2" fillId="0" borderId="21" xfId="0" applyFont="1" applyBorder="1"/>
    <xf numFmtId="43" fontId="8" fillId="2" borderId="21" xfId="1" applyFont="1" applyFill="1" applyBorder="1" applyAlignment="1">
      <alignment horizontal="center" vertical="center" wrapText="1"/>
    </xf>
    <xf numFmtId="0" fontId="8" fillId="2" borderId="21" xfId="0" applyFont="1" applyFill="1" applyBorder="1" applyAlignment="1">
      <alignment horizontal="center" vertical="center" wrapText="1"/>
    </xf>
    <xf numFmtId="0" fontId="8" fillId="2" borderId="21" xfId="0" applyFont="1" applyFill="1" applyBorder="1" applyAlignment="1">
      <alignment horizontal="center" vertical="center"/>
    </xf>
    <xf numFmtId="0" fontId="2" fillId="0" borderId="21" xfId="0" applyFont="1" applyBorder="1" applyAlignment="1">
      <alignment horizontal="center" vertical="center" wrapText="1"/>
    </xf>
    <xf numFmtId="0" fontId="2" fillId="0" borderId="21" xfId="0" applyFont="1" applyBorder="1" applyAlignment="1">
      <alignment vertical="center" wrapText="1"/>
    </xf>
    <xf numFmtId="0" fontId="2" fillId="3" borderId="21" xfId="0" quotePrefix="1" applyFont="1" applyFill="1" applyBorder="1" applyAlignment="1">
      <alignment horizontal="center" vertical="center" wrapText="1"/>
    </xf>
    <xf numFmtId="0" fontId="2" fillId="4" borderId="21"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0" borderId="21" xfId="0" applyFont="1" applyBorder="1" applyAlignment="1">
      <alignment horizontal="center" vertical="center"/>
    </xf>
    <xf numFmtId="0" fontId="10" fillId="0" borderId="21" xfId="0" applyFont="1" applyBorder="1" applyAlignment="1">
      <alignment horizontal="center" vertical="center" wrapText="1"/>
    </xf>
    <xf numFmtId="0" fontId="10" fillId="0" borderId="21" xfId="0" applyFont="1" applyBorder="1" applyAlignment="1">
      <alignment vertical="center" wrapText="1"/>
    </xf>
    <xf numFmtId="0" fontId="10" fillId="3" borderId="21" xfId="0" quotePrefix="1" applyFont="1" applyFill="1" applyBorder="1" applyAlignment="1">
      <alignment horizontal="center" vertical="center" wrapText="1"/>
    </xf>
    <xf numFmtId="0" fontId="10" fillId="3" borderId="21" xfId="0" applyFont="1" applyFill="1" applyBorder="1" applyAlignment="1">
      <alignment horizontal="center" vertical="center" wrapText="1"/>
    </xf>
    <xf numFmtId="0" fontId="10" fillId="3" borderId="21" xfId="0" applyFont="1" applyFill="1" applyBorder="1" applyAlignment="1">
      <alignment horizontal="center" vertical="center"/>
    </xf>
    <xf numFmtId="164" fontId="2" fillId="3" borderId="21" xfId="0" applyNumberFormat="1" applyFont="1" applyFill="1" applyBorder="1" applyAlignment="1">
      <alignment horizontal="center" vertical="center" wrapText="1"/>
    </xf>
    <xf numFmtId="164" fontId="2" fillId="0" borderId="21" xfId="0" applyNumberFormat="1" applyFont="1" applyBorder="1" applyAlignment="1">
      <alignment horizontal="center" vertical="center" wrapText="1"/>
    </xf>
    <xf numFmtId="43" fontId="2" fillId="5" borderId="21" xfId="1" applyFont="1" applyFill="1" applyBorder="1" applyAlignment="1">
      <alignment horizontal="center" vertical="center"/>
    </xf>
    <xf numFmtId="43" fontId="2" fillId="5" borderId="21" xfId="1" applyFont="1" applyFill="1" applyBorder="1" applyAlignment="1">
      <alignment vertical="center"/>
    </xf>
    <xf numFmtId="0" fontId="2" fillId="5" borderId="21" xfId="0" applyFont="1" applyFill="1" applyBorder="1"/>
    <xf numFmtId="164" fontId="10" fillId="3" borderId="21" xfId="0" applyNumberFormat="1" applyFont="1" applyFill="1" applyBorder="1" applyAlignment="1">
      <alignment horizontal="center" vertical="center" wrapText="1"/>
    </xf>
    <xf numFmtId="43" fontId="10" fillId="3" borderId="21" xfId="1" applyFont="1" applyFill="1" applyBorder="1" applyAlignment="1">
      <alignment horizontal="center" vertical="center"/>
    </xf>
    <xf numFmtId="0" fontId="10" fillId="3" borderId="21" xfId="0" applyFont="1" applyFill="1" applyBorder="1"/>
    <xf numFmtId="0" fontId="10" fillId="0" borderId="22" xfId="0" applyFont="1" applyBorder="1" applyAlignment="1">
      <alignment horizontal="center" vertical="center" wrapText="1"/>
    </xf>
    <xf numFmtId="0" fontId="10" fillId="0" borderId="22" xfId="0" applyFont="1" applyBorder="1" applyAlignment="1">
      <alignment vertical="center" wrapText="1"/>
    </xf>
    <xf numFmtId="0" fontId="2" fillId="0" borderId="22" xfId="0" applyFont="1" applyBorder="1" applyAlignment="1">
      <alignment vertical="center" wrapText="1"/>
    </xf>
    <xf numFmtId="0" fontId="10" fillId="3" borderId="22" xfId="0" quotePrefix="1" applyFont="1" applyFill="1" applyBorder="1" applyAlignment="1">
      <alignment horizontal="center" vertical="center" wrapText="1"/>
    </xf>
    <xf numFmtId="0" fontId="10" fillId="3" borderId="22" xfId="0" applyFont="1" applyFill="1" applyBorder="1" applyAlignment="1">
      <alignment horizontal="center" vertical="center" wrapText="1"/>
    </xf>
    <xf numFmtId="164" fontId="10" fillId="3" borderId="22" xfId="0" applyNumberFormat="1" applyFont="1" applyFill="1" applyBorder="1" applyAlignment="1">
      <alignment horizontal="center" vertical="center" wrapText="1"/>
    </xf>
    <xf numFmtId="43" fontId="10" fillId="3" borderId="22" xfId="1" applyFont="1" applyFill="1" applyBorder="1" applyAlignment="1">
      <alignment horizontal="center" vertical="center"/>
    </xf>
    <xf numFmtId="0" fontId="10" fillId="3" borderId="22" xfId="0" applyFont="1" applyFill="1" applyBorder="1"/>
    <xf numFmtId="43" fontId="2" fillId="0" borderId="21" xfId="1" applyFont="1" applyFill="1" applyBorder="1" applyAlignment="1">
      <alignment horizontal="center" vertical="center"/>
    </xf>
    <xf numFmtId="43" fontId="2" fillId="0" borderId="21" xfId="1" applyFont="1" applyFill="1" applyBorder="1" applyAlignment="1">
      <alignment vertical="center"/>
    </xf>
    <xf numFmtId="0" fontId="2" fillId="0" borderId="21" xfId="0" applyFont="1" applyBorder="1" applyAlignment="1">
      <alignment horizontal="left" vertical="center" wrapText="1"/>
    </xf>
    <xf numFmtId="0" fontId="2" fillId="3" borderId="21" xfId="0" applyFont="1" applyFill="1" applyBorder="1" applyAlignment="1">
      <alignment horizontal="center" vertical="center"/>
    </xf>
    <xf numFmtId="0" fontId="2" fillId="3" borderId="0" xfId="0" applyFont="1" applyFill="1" applyAlignment="1">
      <alignment horizontal="center" vertical="center" wrapText="1"/>
    </xf>
    <xf numFmtId="0" fontId="9" fillId="7" borderId="3" xfId="0" applyFont="1" applyFill="1" applyBorder="1" applyAlignment="1">
      <alignment horizontal="center" vertical="center" wrapText="1"/>
    </xf>
    <xf numFmtId="0" fontId="8" fillId="7" borderId="21"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7" borderId="4" xfId="0" applyFont="1" applyFill="1" applyBorder="1" applyAlignment="1">
      <alignment horizontal="center" vertical="center"/>
    </xf>
    <xf numFmtId="0" fontId="2" fillId="7" borderId="17" xfId="0" applyFont="1" applyFill="1" applyBorder="1" applyAlignment="1">
      <alignment horizontal="center" vertical="center"/>
    </xf>
    <xf numFmtId="0" fontId="2" fillId="7" borderId="5" xfId="0" applyFont="1" applyFill="1" applyBorder="1" applyAlignment="1">
      <alignment horizontal="center" vertical="center"/>
    </xf>
    <xf numFmtId="0" fontId="2" fillId="7" borderId="18" xfId="0" applyFont="1" applyFill="1" applyBorder="1" applyAlignment="1">
      <alignment horizontal="center" vertical="center"/>
    </xf>
    <xf numFmtId="0" fontId="2" fillId="7" borderId="20" xfId="0" applyFont="1" applyFill="1" applyBorder="1" applyAlignment="1">
      <alignment horizontal="center" vertical="center"/>
    </xf>
    <xf numFmtId="0" fontId="2" fillId="7" borderId="19" xfId="0" applyFont="1" applyFill="1" applyBorder="1" applyAlignment="1">
      <alignment horizontal="center" vertical="center"/>
    </xf>
    <xf numFmtId="0" fontId="2" fillId="7" borderId="21" xfId="0" applyFont="1" applyFill="1" applyBorder="1" applyAlignment="1">
      <alignment horizontal="center" vertical="center"/>
    </xf>
    <xf numFmtId="0" fontId="10" fillId="7" borderId="21" xfId="0" applyFont="1" applyFill="1" applyBorder="1" applyAlignment="1">
      <alignment horizontal="center" vertical="center"/>
    </xf>
    <xf numFmtId="43" fontId="2" fillId="7" borderId="21" xfId="1" applyFont="1" applyFill="1" applyBorder="1" applyAlignment="1">
      <alignment horizontal="center" vertical="center"/>
    </xf>
    <xf numFmtId="43" fontId="10" fillId="7" borderId="22" xfId="1" applyFont="1" applyFill="1" applyBorder="1" applyAlignment="1">
      <alignment horizontal="center" vertical="center"/>
    </xf>
    <xf numFmtId="43" fontId="10" fillId="7" borderId="21" xfId="1" applyFont="1" applyFill="1" applyBorder="1" applyAlignment="1">
      <alignment horizontal="center" vertical="center"/>
    </xf>
    <xf numFmtId="0" fontId="0" fillId="7" borderId="5" xfId="0" applyFill="1" applyBorder="1" applyAlignment="1">
      <alignment horizontal="center"/>
    </xf>
    <xf numFmtId="0" fontId="0" fillId="8" borderId="5" xfId="0" applyFill="1" applyBorder="1" applyAlignment="1">
      <alignment horizontal="center"/>
    </xf>
    <xf numFmtId="0" fontId="0" fillId="0" borderId="27" xfId="0" applyBorder="1" applyAlignment="1">
      <alignment horizontal="right"/>
    </xf>
    <xf numFmtId="0" fontId="0" fillId="8" borderId="28" xfId="0" applyFill="1" applyBorder="1"/>
    <xf numFmtId="0" fontId="0" fillId="0" borderId="29" xfId="0" applyBorder="1" applyAlignment="1">
      <alignment horizontal="right"/>
    </xf>
    <xf numFmtId="0" fontId="0" fillId="9" borderId="30" xfId="0" applyFill="1" applyBorder="1"/>
    <xf numFmtId="0" fontId="0" fillId="0" borderId="31" xfId="0" applyBorder="1" applyAlignment="1">
      <alignment horizontal="right"/>
    </xf>
    <xf numFmtId="0" fontId="0" fillId="7" borderId="32" xfId="0" applyFill="1" applyBorder="1"/>
    <xf numFmtId="0" fontId="2" fillId="7" borderId="0" xfId="0" applyFont="1" applyFill="1" applyAlignment="1">
      <alignment horizontal="center" vertical="center"/>
    </xf>
    <xf numFmtId="0" fontId="22" fillId="0" borderId="4" xfId="0" applyFont="1" applyBorder="1" applyAlignment="1">
      <alignment horizontal="left" vertical="center" wrapText="1"/>
    </xf>
    <xf numFmtId="0" fontId="23" fillId="3" borderId="4" xfId="0" applyFont="1" applyFill="1" applyBorder="1" applyAlignment="1">
      <alignment horizontal="center" vertical="center" wrapText="1"/>
    </xf>
    <xf numFmtId="4" fontId="2" fillId="3" borderId="4" xfId="0" applyNumberFormat="1" applyFont="1" applyFill="1" applyBorder="1" applyAlignment="1">
      <alignment horizontal="center" vertical="center"/>
    </xf>
    <xf numFmtId="4" fontId="2" fillId="7" borderId="4" xfId="0" applyNumberFormat="1" applyFont="1" applyFill="1" applyBorder="1" applyAlignment="1">
      <alignment horizontal="center" vertical="center"/>
    </xf>
    <xf numFmtId="0" fontId="24" fillId="0" borderId="4" xfId="0" applyFont="1" applyBorder="1" applyAlignment="1">
      <alignment horizontal="center" vertical="center"/>
    </xf>
    <xf numFmtId="0" fontId="24" fillId="0" borderId="4" xfId="0" applyFont="1" applyBorder="1" applyAlignment="1">
      <alignment horizontal="center" vertical="center" wrapText="1"/>
    </xf>
    <xf numFmtId="0" fontId="2" fillId="0" borderId="33" xfId="0" applyFont="1" applyBorder="1" applyAlignment="1">
      <alignment horizontal="left" vertical="center" wrapText="1"/>
    </xf>
    <xf numFmtId="0" fontId="20" fillId="0" borderId="5" xfId="0" applyFont="1" applyBorder="1" applyAlignment="1">
      <alignment horizontal="center" vertical="center" wrapText="1"/>
    </xf>
    <xf numFmtId="0" fontId="20" fillId="0" borderId="23" xfId="0" applyFont="1" applyBorder="1" applyAlignment="1">
      <alignment horizontal="center" vertical="center" wrapText="1"/>
    </xf>
    <xf numFmtId="0" fontId="20" fillId="0" borderId="24" xfId="0" applyFont="1" applyBorder="1" applyAlignment="1">
      <alignment horizontal="center" vertical="center" wrapText="1"/>
    </xf>
    <xf numFmtId="0" fontId="20" fillId="0" borderId="17" xfId="0" applyFont="1" applyBorder="1" applyAlignment="1">
      <alignment horizontal="center" vertical="center" wrapText="1"/>
    </xf>
    <xf numFmtId="0" fontId="25" fillId="0" borderId="17"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20" xfId="0" applyFont="1" applyBorder="1" applyAlignment="1">
      <alignment horizontal="center" vertical="center" wrapText="1"/>
    </xf>
    <xf numFmtId="0" fontId="22" fillId="0" borderId="18" xfId="0" applyFont="1" applyBorder="1" applyAlignment="1">
      <alignment horizontal="left" vertical="center" wrapText="1"/>
    </xf>
    <xf numFmtId="0" fontId="22" fillId="0" borderId="5" xfId="0" applyFont="1" applyBorder="1" applyAlignment="1">
      <alignment horizontal="left" vertical="center" wrapText="1"/>
    </xf>
    <xf numFmtId="0" fontId="2" fillId="0" borderId="11" xfId="0" applyFont="1" applyBorder="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3" borderId="38" xfId="0" applyFont="1" applyFill="1" applyBorder="1" applyAlignment="1">
      <alignment horizontal="center" vertical="center" wrapText="1"/>
    </xf>
    <xf numFmtId="0" fontId="10" fillId="3" borderId="6" xfId="0" applyFont="1" applyFill="1" applyBorder="1" applyAlignment="1">
      <alignment horizontal="center" vertical="center" wrapText="1"/>
    </xf>
    <xf numFmtId="4" fontId="2" fillId="3" borderId="6" xfId="0" applyNumberFormat="1" applyFont="1" applyFill="1" applyBorder="1" applyAlignment="1">
      <alignment horizontal="center" vertical="center"/>
    </xf>
    <xf numFmtId="4" fontId="2" fillId="7" borderId="6" xfId="0" applyNumberFormat="1" applyFont="1" applyFill="1" applyBorder="1" applyAlignment="1">
      <alignment horizontal="center" vertical="center"/>
    </xf>
    <xf numFmtId="0" fontId="2" fillId="3" borderId="6" xfId="0" applyFont="1" applyFill="1" applyBorder="1" applyAlignment="1">
      <alignment horizontal="center" vertical="center"/>
    </xf>
    <xf numFmtId="0" fontId="2" fillId="7" borderId="6" xfId="0" applyFont="1" applyFill="1" applyBorder="1" applyAlignment="1">
      <alignment horizontal="center" vertical="center"/>
    </xf>
    <xf numFmtId="0" fontId="2" fillId="0" borderId="5" xfId="0" applyFont="1" applyBorder="1"/>
    <xf numFmtId="9" fontId="10" fillId="0" borderId="5" xfId="2" applyFont="1" applyFill="1" applyBorder="1"/>
    <xf numFmtId="9" fontId="10" fillId="0" borderId="5" xfId="2" applyFont="1" applyFill="1" applyBorder="1" applyAlignment="1">
      <alignment horizontal="center" vertical="center"/>
    </xf>
    <xf numFmtId="0" fontId="10" fillId="3" borderId="38" xfId="0" applyFont="1" applyFill="1" applyBorder="1" applyAlignment="1">
      <alignment horizontal="center" vertical="center" wrapText="1"/>
    </xf>
    <xf numFmtId="0" fontId="2" fillId="0" borderId="39" xfId="0" applyFont="1" applyBorder="1"/>
    <xf numFmtId="0" fontId="2" fillId="0" borderId="5" xfId="0" applyFont="1" applyBorder="1" applyAlignment="1">
      <alignment horizontal="center" vertical="center"/>
    </xf>
    <xf numFmtId="1" fontId="26" fillId="0" borderId="5" xfId="2" applyNumberFormat="1" applyFont="1" applyFill="1" applyBorder="1" applyAlignment="1">
      <alignment horizontal="center" vertical="center"/>
    </xf>
    <xf numFmtId="0" fontId="2" fillId="7" borderId="5" xfId="0" applyFont="1" applyFill="1" applyBorder="1"/>
    <xf numFmtId="3" fontId="2" fillId="0" borderId="39" xfId="0" applyNumberFormat="1" applyFont="1" applyBorder="1" applyAlignment="1">
      <alignment horizontal="center" vertical="center"/>
    </xf>
    <xf numFmtId="3" fontId="2" fillId="7" borderId="5" xfId="0" applyNumberFormat="1" applyFont="1" applyFill="1" applyBorder="1" applyAlignment="1">
      <alignment horizontal="center" vertical="center"/>
    </xf>
    <xf numFmtId="3" fontId="2" fillId="0" borderId="5" xfId="0" applyNumberFormat="1" applyFont="1" applyBorder="1" applyAlignment="1">
      <alignment horizontal="center" vertical="center"/>
    </xf>
    <xf numFmtId="3" fontId="26" fillId="0" borderId="5" xfId="2" applyNumberFormat="1" applyFont="1" applyFill="1" applyBorder="1" applyAlignment="1">
      <alignment horizontal="center" vertical="center"/>
    </xf>
    <xf numFmtId="0" fontId="20" fillId="0" borderId="4" xfId="0" applyFont="1" applyBorder="1" applyAlignment="1">
      <alignment horizontal="left" vertical="center" wrapText="1"/>
    </xf>
    <xf numFmtId="0" fontId="10" fillId="3" borderId="11" xfId="0" applyFont="1" applyFill="1" applyBorder="1" applyAlignment="1">
      <alignment horizontal="center" vertical="center" wrapText="1"/>
    </xf>
    <xf numFmtId="0" fontId="2" fillId="3" borderId="11" xfId="0" applyFont="1" applyFill="1" applyBorder="1" applyAlignment="1">
      <alignment horizontal="center" vertical="center"/>
    </xf>
    <xf numFmtId="0" fontId="2" fillId="7" borderId="11" xfId="0" applyFont="1" applyFill="1" applyBorder="1" applyAlignment="1">
      <alignment horizontal="center" vertical="center"/>
    </xf>
    <xf numFmtId="0" fontId="2" fillId="3" borderId="40"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2" fillId="3" borderId="11" xfId="0" quotePrefix="1" applyFont="1" applyFill="1" applyBorder="1" applyAlignment="1">
      <alignment horizontal="center" vertical="center" wrapText="1"/>
    </xf>
    <xf numFmtId="0" fontId="2" fillId="3" borderId="11" xfId="0" applyFont="1" applyFill="1" applyBorder="1" applyAlignment="1">
      <alignment horizontal="center" vertical="center" wrapText="1"/>
    </xf>
    <xf numFmtId="0" fontId="10" fillId="3" borderId="40" xfId="0" applyFont="1" applyFill="1" applyBorder="1" applyAlignment="1">
      <alignment horizontal="center" vertical="center" wrapText="1"/>
    </xf>
    <xf numFmtId="4" fontId="2" fillId="3" borderId="40" xfId="0" applyNumberFormat="1" applyFont="1" applyFill="1" applyBorder="1" applyAlignment="1">
      <alignment horizontal="center" vertical="center"/>
    </xf>
    <xf numFmtId="4" fontId="2" fillId="7" borderId="40" xfId="0" applyNumberFormat="1" applyFont="1" applyFill="1" applyBorder="1" applyAlignment="1">
      <alignment horizontal="center" vertical="center"/>
    </xf>
    <xf numFmtId="0" fontId="2" fillId="3" borderId="40" xfId="0" applyFont="1" applyFill="1" applyBorder="1" applyAlignment="1">
      <alignment horizontal="center" vertical="center"/>
    </xf>
    <xf numFmtId="0" fontId="2" fillId="7" borderId="40" xfId="0" applyFont="1" applyFill="1" applyBorder="1" applyAlignment="1">
      <alignment horizontal="center" vertical="center"/>
    </xf>
    <xf numFmtId="0" fontId="2" fillId="0" borderId="5" xfId="0" applyFont="1" applyBorder="1" applyAlignment="1">
      <alignment wrapText="1"/>
    </xf>
    <xf numFmtId="0" fontId="17" fillId="0" borderId="0" xfId="0" applyFont="1" applyAlignment="1">
      <alignment horizontal="center" vertical="center" wrapText="1"/>
    </xf>
    <xf numFmtId="0" fontId="21" fillId="0" borderId="25" xfId="0" applyFont="1" applyBorder="1" applyAlignment="1">
      <alignment horizontal="center"/>
    </xf>
    <xf numFmtId="0" fontId="21" fillId="0" borderId="26" xfId="0" applyFont="1" applyBorder="1" applyAlignment="1">
      <alignment horizontal="center"/>
    </xf>
    <xf numFmtId="0" fontId="8" fillId="7" borderId="21" xfId="0" applyFont="1" applyFill="1" applyBorder="1" applyAlignment="1">
      <alignment horizontal="center" vertical="center" wrapText="1"/>
    </xf>
    <xf numFmtId="0" fontId="10" fillId="3" borderId="21"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3" fillId="0" borderId="0" xfId="0" applyFont="1" applyAlignment="1">
      <alignment horizontal="center" vertical="center" wrapText="1"/>
    </xf>
    <xf numFmtId="0" fontId="7" fillId="0" borderId="0" xfId="0" applyFont="1" applyAlignment="1">
      <alignment horizontal="center" vertical="center"/>
    </xf>
    <xf numFmtId="43" fontId="8" fillId="2" borderId="21" xfId="1" applyFont="1" applyFill="1" applyBorder="1" applyAlignment="1">
      <alignment horizontal="center" vertical="center" wrapText="1"/>
    </xf>
    <xf numFmtId="0" fontId="8" fillId="2" borderId="21" xfId="0" applyFont="1" applyFill="1" applyBorder="1" applyAlignment="1">
      <alignment horizontal="center" vertical="center" wrapText="1"/>
    </xf>
    <xf numFmtId="0" fontId="2" fillId="3" borderId="10" xfId="0" applyFont="1" applyFill="1" applyBorder="1" applyAlignment="1">
      <alignment horizontal="center" vertical="center"/>
    </xf>
    <xf numFmtId="0" fontId="2" fillId="3" borderId="0" xfId="0" applyFont="1" applyFill="1" applyAlignment="1">
      <alignment horizontal="center" vertical="center"/>
    </xf>
    <xf numFmtId="0" fontId="2" fillId="3" borderId="34" xfId="0" applyFont="1" applyFill="1" applyBorder="1" applyAlignment="1">
      <alignment horizontal="center" vertical="center"/>
    </xf>
    <xf numFmtId="0" fontId="2" fillId="3" borderId="35" xfId="0" applyFont="1" applyFill="1" applyBorder="1" applyAlignment="1">
      <alignment horizontal="center" vertical="center"/>
    </xf>
    <xf numFmtId="0" fontId="2" fillId="3" borderId="36" xfId="0" applyFont="1" applyFill="1" applyBorder="1" applyAlignment="1">
      <alignment horizontal="center" vertical="center"/>
    </xf>
    <xf numFmtId="0" fontId="2" fillId="3" borderId="37"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10" fillId="3" borderId="6" xfId="0" applyFont="1" applyFill="1" applyBorder="1" applyAlignment="1">
      <alignment horizontal="center" vertical="center"/>
    </xf>
    <xf numFmtId="0" fontId="10" fillId="3" borderId="7" xfId="0" applyFont="1" applyFill="1" applyBorder="1" applyAlignment="1">
      <alignment horizontal="center" vertical="center"/>
    </xf>
    <xf numFmtId="0" fontId="10" fillId="3" borderId="11" xfId="0" applyFont="1" applyFill="1" applyBorder="1" applyAlignment="1">
      <alignment horizontal="center" vertical="center"/>
    </xf>
    <xf numFmtId="0" fontId="2" fillId="0" borderId="11" xfId="0" applyFont="1" applyBorder="1" applyAlignment="1">
      <alignment horizontal="center" vertical="center" wrapText="1"/>
    </xf>
    <xf numFmtId="0" fontId="2" fillId="0" borderId="4" xfId="0" applyFont="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0" fillId="3" borderId="0" xfId="0" applyFont="1" applyFill="1" applyAlignment="1">
      <alignment horizontal="center" vertical="center" wrapText="1"/>
    </xf>
    <xf numFmtId="0" fontId="10" fillId="3" borderId="12" xfId="0" applyFont="1" applyFill="1" applyBorder="1" applyAlignment="1">
      <alignment horizontal="center" vertical="center" wrapText="1"/>
    </xf>
    <xf numFmtId="0" fontId="10" fillId="3" borderId="13"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7" fillId="0" borderId="1" xfId="0" applyFont="1" applyBorder="1" applyAlignment="1">
      <alignment horizontal="center" vertical="center"/>
    </xf>
    <xf numFmtId="43" fontId="9" fillId="2" borderId="2" xfId="1"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11" xfId="0" applyFont="1" applyBorder="1" applyAlignment="1">
      <alignment horizontal="left" vertical="center" wrapText="1"/>
    </xf>
    <xf numFmtId="0" fontId="10" fillId="3" borderId="35" xfId="0" applyFont="1" applyFill="1" applyBorder="1" applyAlignment="1">
      <alignment horizontal="center" vertical="center" wrapText="1"/>
    </xf>
    <xf numFmtId="0" fontId="10" fillId="3" borderId="36" xfId="0" applyFont="1" applyFill="1" applyBorder="1" applyAlignment="1">
      <alignment horizontal="center" vertical="center" wrapText="1"/>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196523</xdr:colOff>
      <xdr:row>0</xdr:row>
      <xdr:rowOff>332301</xdr:rowOff>
    </xdr:from>
    <xdr:to>
      <xdr:col>6</xdr:col>
      <xdr:colOff>1918789</xdr:colOff>
      <xdr:row>1</xdr:row>
      <xdr:rowOff>441835</xdr:rowOff>
    </xdr:to>
    <xdr:pic>
      <xdr:nvPicPr>
        <xdr:cNvPr id="2" name="Imagen 1">
          <a:extLst>
            <a:ext uri="{FF2B5EF4-FFF2-40B4-BE49-F238E27FC236}">
              <a16:creationId xmlns:a16="http://schemas.microsoft.com/office/drawing/2014/main" id="{9DC040D7-257F-4BB6-AC91-2BA6A035F98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31" t="17855" r="6774" b="11777"/>
        <a:stretch/>
      </xdr:blipFill>
      <xdr:spPr bwMode="auto">
        <a:xfrm>
          <a:off x="20624473" y="332301"/>
          <a:ext cx="1722266" cy="80168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2186725</xdr:colOff>
      <xdr:row>0</xdr:row>
      <xdr:rowOff>294701</xdr:rowOff>
    </xdr:from>
    <xdr:to>
      <xdr:col>6</xdr:col>
      <xdr:colOff>3650043</xdr:colOff>
      <xdr:row>1</xdr:row>
      <xdr:rowOff>494159</xdr:rowOff>
    </xdr:to>
    <xdr:pic>
      <xdr:nvPicPr>
        <xdr:cNvPr id="3" name="Imagen 2">
          <a:extLst>
            <a:ext uri="{FF2B5EF4-FFF2-40B4-BE49-F238E27FC236}">
              <a16:creationId xmlns:a16="http://schemas.microsoft.com/office/drawing/2014/main" id="{B4F8D7CD-9770-44BE-B0E0-E9CD5DCBB6D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614675" y="294701"/>
          <a:ext cx="1463318" cy="891608"/>
        </a:xfrm>
        <a:prstGeom prst="rect">
          <a:avLst/>
        </a:prstGeom>
        <a:noFill/>
        <a:ln>
          <a:noFill/>
        </a:ln>
      </xdr:spPr>
    </xdr:pic>
    <xdr:clientData/>
  </xdr:twoCellAnchor>
  <xdr:oneCellAnchor>
    <xdr:from>
      <xdr:col>4</xdr:col>
      <xdr:colOff>1706260</xdr:colOff>
      <xdr:row>0</xdr:row>
      <xdr:rowOff>227352</xdr:rowOff>
    </xdr:from>
    <xdr:ext cx="6975894" cy="925080"/>
    <xdr:pic>
      <xdr:nvPicPr>
        <xdr:cNvPr id="4" name="Imagen 3" descr="Forma, Rectángulo&#10;&#10;Descripción generada automáticamente">
          <a:extLst>
            <a:ext uri="{FF2B5EF4-FFF2-40B4-BE49-F238E27FC236}">
              <a16:creationId xmlns:a16="http://schemas.microsoft.com/office/drawing/2014/main" id="{513AF455-74D0-447B-9D9C-B403052366E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034660" y="227352"/>
          <a:ext cx="6975894" cy="925080"/>
        </a:xfrm>
        <a:prstGeom prst="rect">
          <a:avLst/>
        </a:prstGeom>
      </xdr:spPr>
    </xdr:pic>
    <xdr:clientData/>
  </xdr:oneCellAnchor>
  <xdr:twoCellAnchor editAs="oneCell">
    <xdr:from>
      <xdr:col>6</xdr:col>
      <xdr:colOff>2475443</xdr:colOff>
      <xdr:row>6</xdr:row>
      <xdr:rowOff>554039</xdr:rowOff>
    </xdr:from>
    <xdr:to>
      <xdr:col>7</xdr:col>
      <xdr:colOff>376940</xdr:colOff>
      <xdr:row>6</xdr:row>
      <xdr:rowOff>1349373</xdr:rowOff>
    </xdr:to>
    <xdr:pic>
      <xdr:nvPicPr>
        <xdr:cNvPr id="5" name="Imagen 4">
          <a:extLst>
            <a:ext uri="{FF2B5EF4-FFF2-40B4-BE49-F238E27FC236}">
              <a16:creationId xmlns:a16="http://schemas.microsoft.com/office/drawing/2014/main" id="{DBB8E611-B699-48BC-8B88-84DF9CC1BAEA}"/>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9331" t="17855" r="6774" b="11777"/>
        <a:stretch/>
      </xdr:blipFill>
      <xdr:spPr bwMode="auto">
        <a:xfrm>
          <a:off x="22903393" y="3487739"/>
          <a:ext cx="1863897" cy="79533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866783</xdr:colOff>
      <xdr:row>6</xdr:row>
      <xdr:rowOff>586289</xdr:rowOff>
    </xdr:from>
    <xdr:to>
      <xdr:col>6</xdr:col>
      <xdr:colOff>2402492</xdr:colOff>
      <xdr:row>7</xdr:row>
      <xdr:rowOff>107155</xdr:rowOff>
    </xdr:to>
    <xdr:pic>
      <xdr:nvPicPr>
        <xdr:cNvPr id="6" name="Imagen 5">
          <a:extLst>
            <a:ext uri="{FF2B5EF4-FFF2-40B4-BE49-F238E27FC236}">
              <a16:creationId xmlns:a16="http://schemas.microsoft.com/office/drawing/2014/main" id="{CF8A5B04-6BBF-4D72-974C-16B8087F36B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294733" y="3519989"/>
          <a:ext cx="1535709" cy="892466"/>
        </a:xfrm>
        <a:prstGeom prst="rect">
          <a:avLst/>
        </a:prstGeom>
        <a:noFill/>
        <a:ln>
          <a:noFill/>
        </a:ln>
      </xdr:spPr>
    </xdr:pic>
    <xdr:clientData/>
  </xdr:twoCellAnchor>
  <xdr:oneCellAnchor>
    <xdr:from>
      <xdr:col>4</xdr:col>
      <xdr:colOff>2548581</xdr:colOff>
      <xdr:row>6</xdr:row>
      <xdr:rowOff>463378</xdr:rowOff>
    </xdr:from>
    <xdr:ext cx="6975894" cy="925080"/>
    <xdr:pic>
      <xdr:nvPicPr>
        <xdr:cNvPr id="7" name="Imagen 6" descr="Forma, Rectángulo&#10;&#10;Descripción generada automáticamente">
          <a:extLst>
            <a:ext uri="{FF2B5EF4-FFF2-40B4-BE49-F238E27FC236}">
              <a16:creationId xmlns:a16="http://schemas.microsoft.com/office/drawing/2014/main" id="{E8436DA3-5CAD-45D5-9E2A-022FC319C38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876981" y="3397078"/>
          <a:ext cx="6975894" cy="92508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5</xdr:col>
      <xdr:colOff>529898</xdr:colOff>
      <xdr:row>1</xdr:row>
      <xdr:rowOff>71951</xdr:rowOff>
    </xdr:from>
    <xdr:to>
      <xdr:col>8</xdr:col>
      <xdr:colOff>2006599</xdr:colOff>
      <xdr:row>3</xdr:row>
      <xdr:rowOff>10035</xdr:rowOff>
    </xdr:to>
    <xdr:pic>
      <xdr:nvPicPr>
        <xdr:cNvPr id="2" name="Imagen 1">
          <a:extLst>
            <a:ext uri="{FF2B5EF4-FFF2-40B4-BE49-F238E27FC236}">
              <a16:creationId xmlns:a16="http://schemas.microsoft.com/office/drawing/2014/main" id="{E3B979D0-E918-4B00-8F9A-9DED8933909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31" t="17855" r="6774" b="11777"/>
        <a:stretch/>
      </xdr:blipFill>
      <xdr:spPr bwMode="auto">
        <a:xfrm>
          <a:off x="20160923" y="853001"/>
          <a:ext cx="1700042" cy="81438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4</xdr:col>
      <xdr:colOff>3850425</xdr:colOff>
      <xdr:row>1</xdr:row>
      <xdr:rowOff>8951</xdr:rowOff>
    </xdr:from>
    <xdr:to>
      <xdr:col>8</xdr:col>
      <xdr:colOff>2130243</xdr:colOff>
      <xdr:row>3</xdr:row>
      <xdr:rowOff>36959</xdr:rowOff>
    </xdr:to>
    <xdr:pic>
      <xdr:nvPicPr>
        <xdr:cNvPr id="3" name="Imagen 2">
          <a:extLst>
            <a:ext uri="{FF2B5EF4-FFF2-40B4-BE49-F238E27FC236}">
              <a16:creationId xmlns:a16="http://schemas.microsoft.com/office/drawing/2014/main" id="{EB708169-282E-4769-A172-24D9142ACB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518925" y="790001"/>
          <a:ext cx="1545234" cy="904308"/>
        </a:xfrm>
        <a:prstGeom prst="rect">
          <a:avLst/>
        </a:prstGeom>
        <a:noFill/>
        <a:ln>
          <a:noFill/>
        </a:ln>
      </xdr:spPr>
    </xdr:pic>
    <xdr:clientData/>
  </xdr:twoCellAnchor>
  <xdr:oneCellAnchor>
    <xdr:from>
      <xdr:col>2</xdr:col>
      <xdr:colOff>2928635</xdr:colOff>
      <xdr:row>1</xdr:row>
      <xdr:rowOff>5102</xdr:rowOff>
    </xdr:from>
    <xdr:ext cx="6975894" cy="925080"/>
    <xdr:pic>
      <xdr:nvPicPr>
        <xdr:cNvPr id="4" name="Imagen 3" descr="Forma, Rectángulo&#10;&#10;Descripción generada automáticamente">
          <a:extLst>
            <a:ext uri="{FF2B5EF4-FFF2-40B4-BE49-F238E27FC236}">
              <a16:creationId xmlns:a16="http://schemas.microsoft.com/office/drawing/2014/main" id="{3C6B5EF6-931F-4CEF-BAC0-954955119B9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510660" y="786152"/>
          <a:ext cx="6975894" cy="925080"/>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23"/>
  <sheetViews>
    <sheetView workbookViewId="0">
      <selection activeCell="H12" sqref="H12"/>
    </sheetView>
  </sheetViews>
  <sheetFormatPr baseColWidth="10" defaultRowHeight="14.4" x14ac:dyDescent="0.3"/>
  <cols>
    <col min="2" max="3" width="30.6640625" customWidth="1"/>
    <col min="4" max="4" width="21.21875" bestFit="1" customWidth="1"/>
  </cols>
  <sheetData>
    <row r="3" spans="2:4" ht="31.5" customHeight="1" x14ac:dyDescent="0.3">
      <c r="B3" s="156" t="s">
        <v>134</v>
      </c>
      <c r="C3" s="156"/>
    </row>
    <row r="5" spans="2:4" ht="28.8" x14ac:dyDescent="0.3">
      <c r="B5" s="15" t="s">
        <v>152</v>
      </c>
      <c r="C5" s="15" t="s">
        <v>135</v>
      </c>
      <c r="D5" s="15" t="s">
        <v>297</v>
      </c>
    </row>
    <row r="6" spans="2:4" x14ac:dyDescent="0.3">
      <c r="B6" s="97" t="s">
        <v>136</v>
      </c>
      <c r="C6" s="97" t="s">
        <v>153</v>
      </c>
      <c r="D6" s="97" t="s">
        <v>298</v>
      </c>
    </row>
    <row r="7" spans="2:4" x14ac:dyDescent="0.3">
      <c r="B7" s="96" t="s">
        <v>137</v>
      </c>
      <c r="C7" s="96" t="s">
        <v>154</v>
      </c>
      <c r="D7" s="96"/>
    </row>
    <row r="8" spans="2:4" x14ac:dyDescent="0.3">
      <c r="B8" s="14" t="s">
        <v>138</v>
      </c>
      <c r="C8" s="14" t="s">
        <v>155</v>
      </c>
      <c r="D8" s="14"/>
    </row>
    <row r="9" spans="2:4" x14ac:dyDescent="0.3">
      <c r="B9" s="14" t="s">
        <v>139</v>
      </c>
      <c r="C9" s="14" t="s">
        <v>140</v>
      </c>
      <c r="D9" s="14"/>
    </row>
    <row r="10" spans="2:4" x14ac:dyDescent="0.3">
      <c r="B10" s="14" t="s">
        <v>141</v>
      </c>
      <c r="C10" s="14" t="s">
        <v>156</v>
      </c>
      <c r="D10" s="14"/>
    </row>
    <row r="11" spans="2:4" x14ac:dyDescent="0.3">
      <c r="B11" s="14" t="s">
        <v>142</v>
      </c>
      <c r="C11" s="14" t="s">
        <v>157</v>
      </c>
      <c r="D11" s="14"/>
    </row>
    <row r="12" spans="2:4" x14ac:dyDescent="0.3">
      <c r="B12" s="14" t="s">
        <v>143</v>
      </c>
      <c r="C12" s="14" t="s">
        <v>144</v>
      </c>
      <c r="D12" s="14"/>
    </row>
    <row r="13" spans="2:4" x14ac:dyDescent="0.3">
      <c r="B13" s="14" t="s">
        <v>145</v>
      </c>
      <c r="C13" s="14" t="s">
        <v>146</v>
      </c>
      <c r="D13" s="14"/>
    </row>
    <row r="14" spans="2:4" x14ac:dyDescent="0.3">
      <c r="B14" s="14" t="s">
        <v>147</v>
      </c>
      <c r="C14" s="14" t="s">
        <v>158</v>
      </c>
      <c r="D14" s="14"/>
    </row>
    <row r="15" spans="2:4" x14ac:dyDescent="0.3">
      <c r="B15" s="14" t="s">
        <v>148</v>
      </c>
      <c r="C15" s="14" t="s">
        <v>159</v>
      </c>
      <c r="D15" s="14"/>
    </row>
    <row r="16" spans="2:4" x14ac:dyDescent="0.3">
      <c r="B16" s="14" t="s">
        <v>149</v>
      </c>
      <c r="C16" s="14" t="s">
        <v>150</v>
      </c>
      <c r="D16" s="14"/>
    </row>
    <row r="17" spans="2:4" x14ac:dyDescent="0.3">
      <c r="B17" s="14" t="s">
        <v>151</v>
      </c>
      <c r="C17" s="14" t="s">
        <v>160</v>
      </c>
      <c r="D17" s="14"/>
    </row>
    <row r="19" spans="2:4" ht="15" thickBot="1" x14ac:dyDescent="0.35"/>
    <row r="20" spans="2:4" ht="15" thickBot="1" x14ac:dyDescent="0.35">
      <c r="B20" s="157" t="s">
        <v>299</v>
      </c>
      <c r="C20" s="158"/>
    </row>
    <row r="21" spans="2:4" x14ac:dyDescent="0.3">
      <c r="B21" s="98" t="s">
        <v>298</v>
      </c>
      <c r="C21" s="99"/>
    </row>
    <row r="22" spans="2:4" x14ac:dyDescent="0.3">
      <c r="B22" s="100" t="s">
        <v>300</v>
      </c>
      <c r="C22" s="101"/>
    </row>
    <row r="23" spans="2:4" ht="15" thickBot="1" x14ac:dyDescent="0.35">
      <c r="B23" s="102" t="s">
        <v>301</v>
      </c>
      <c r="C23" s="103"/>
    </row>
  </sheetData>
  <mergeCells count="2">
    <mergeCell ref="B3:C3"/>
    <mergeCell ref="B20:C2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E60"/>
  <sheetViews>
    <sheetView showGridLines="0" topLeftCell="M7" zoomScale="37" zoomScaleNormal="37" zoomScalePageLayoutView="71" workbookViewId="0">
      <pane ySplit="4" topLeftCell="A11" activePane="bottomLeft" state="frozen"/>
      <selection activeCell="BI7" sqref="BI7"/>
      <selection pane="bottomLeft" activeCell="AI15" sqref="AI15"/>
    </sheetView>
  </sheetViews>
  <sheetFormatPr baseColWidth="10" defaultColWidth="11.33203125" defaultRowHeight="23.4" x14ac:dyDescent="0.45"/>
  <cols>
    <col min="1" max="2" width="38" style="1" bestFit="1" customWidth="1"/>
    <col min="3" max="3" width="38" style="1" customWidth="1"/>
    <col min="4" max="4" width="48.109375" style="1" customWidth="1"/>
    <col min="5" max="5" width="94.77734375" style="10" customWidth="1"/>
    <col min="6" max="6" width="35.6640625" style="10" customWidth="1"/>
    <col min="7" max="7" width="56.77734375" style="1" customWidth="1"/>
    <col min="8" max="8" width="33.109375" style="1" customWidth="1"/>
    <col min="9" max="9" width="48.6640625" style="1" customWidth="1"/>
    <col min="10" max="12" width="58.6640625" style="1" customWidth="1"/>
    <col min="13" max="14" width="52.33203125" style="1" customWidth="1"/>
    <col min="15" max="16" width="33.33203125" style="1" customWidth="1"/>
    <col min="17" max="18" width="32.88671875" style="1" customWidth="1"/>
    <col min="19" max="19" width="28.6640625" style="11" hidden="1" customWidth="1"/>
    <col min="20" max="22" width="30.33203125" style="1" hidden="1" customWidth="1"/>
    <col min="23" max="23" width="24" style="12" hidden="1" customWidth="1"/>
    <col min="24" max="24" width="30.109375" style="1" hidden="1" customWidth="1"/>
    <col min="25" max="25" width="32.33203125" style="1" hidden="1" customWidth="1"/>
    <col min="26" max="26" width="34.109375" style="1" hidden="1" customWidth="1"/>
    <col min="27" max="27" width="30.6640625" style="12" hidden="1" customWidth="1"/>
    <col min="28" max="28" width="31.33203125" style="1" hidden="1" customWidth="1"/>
    <col min="29" max="29" width="34.6640625" style="1" customWidth="1"/>
    <col min="30" max="30" width="43.33203125" style="1" customWidth="1"/>
    <col min="31" max="31" width="61.88671875" style="1" bestFit="1" customWidth="1"/>
    <col min="32" max="16384" width="11.33203125" style="1"/>
  </cols>
  <sheetData>
    <row r="1" spans="1:31" ht="54.75" customHeight="1" x14ac:dyDescent="0.45">
      <c r="E1" s="1"/>
      <c r="F1" s="1"/>
      <c r="G1" s="162"/>
      <c r="H1" s="162"/>
      <c r="I1" s="162"/>
      <c r="J1" s="162"/>
      <c r="K1" s="162"/>
      <c r="L1" s="162"/>
      <c r="M1" s="162"/>
      <c r="N1" s="162"/>
      <c r="O1" s="162"/>
      <c r="P1" s="162"/>
      <c r="Q1" s="162"/>
      <c r="R1" s="162"/>
      <c r="S1" s="162"/>
      <c r="T1" s="162"/>
      <c r="U1" s="162"/>
      <c r="V1" s="162"/>
      <c r="W1" s="162"/>
      <c r="X1" s="162"/>
      <c r="Y1" s="162"/>
      <c r="Z1" s="162"/>
      <c r="AA1" s="162"/>
      <c r="AB1" s="162"/>
    </row>
    <row r="2" spans="1:31" ht="54.75" customHeight="1" x14ac:dyDescent="0.45">
      <c r="E2" s="1"/>
      <c r="F2" s="1"/>
      <c r="G2" s="162"/>
      <c r="H2" s="162"/>
      <c r="I2" s="162"/>
      <c r="J2" s="162"/>
      <c r="K2" s="162"/>
      <c r="L2" s="162"/>
      <c r="M2" s="162"/>
      <c r="N2" s="162"/>
      <c r="O2" s="162"/>
      <c r="P2" s="162"/>
      <c r="Q2" s="162"/>
      <c r="R2" s="162"/>
      <c r="S2" s="162"/>
      <c r="T2" s="162"/>
      <c r="U2" s="162"/>
      <c r="V2" s="162"/>
      <c r="W2" s="162"/>
      <c r="X2" s="162"/>
      <c r="Y2" s="162"/>
      <c r="Z2" s="162"/>
      <c r="AA2" s="162"/>
      <c r="AB2" s="162"/>
    </row>
    <row r="3" spans="1:31" ht="30.75" customHeight="1" x14ac:dyDescent="0.45">
      <c r="E3" s="2"/>
      <c r="F3" s="1"/>
      <c r="G3" s="3"/>
      <c r="H3" s="3"/>
      <c r="I3" s="4"/>
      <c r="J3" s="4"/>
      <c r="K3" s="4"/>
      <c r="L3" s="4"/>
      <c r="M3" s="5"/>
      <c r="N3" s="5"/>
      <c r="O3" s="5"/>
      <c r="P3" s="5"/>
      <c r="Q3" s="5"/>
      <c r="R3" s="5"/>
      <c r="S3" s="5"/>
      <c r="T3" s="5"/>
      <c r="U3" s="5"/>
      <c r="V3" s="5"/>
      <c r="W3" s="5"/>
      <c r="X3" s="5"/>
      <c r="Y3" s="5"/>
      <c r="Z3" s="5"/>
      <c r="AA3" s="5"/>
      <c r="AB3" s="5"/>
    </row>
    <row r="4" spans="1:31" ht="30.75" customHeight="1" x14ac:dyDescent="0.45">
      <c r="E4" s="2"/>
      <c r="F4" s="1"/>
      <c r="G4" s="3"/>
      <c r="H4" s="3"/>
      <c r="I4" s="4"/>
      <c r="J4" s="4"/>
      <c r="K4" s="4"/>
      <c r="L4" s="4"/>
      <c r="M4" s="5"/>
      <c r="N4" s="5"/>
      <c r="O4" s="5"/>
      <c r="P4" s="5"/>
      <c r="Q4" s="5"/>
      <c r="R4" s="5"/>
      <c r="S4" s="5"/>
      <c r="T4" s="5"/>
      <c r="U4" s="5"/>
      <c r="V4" s="5"/>
      <c r="W4" s="5"/>
      <c r="X4" s="5"/>
      <c r="Y4" s="5"/>
      <c r="Z4" s="5"/>
      <c r="AA4" s="5"/>
      <c r="AB4" s="5"/>
    </row>
    <row r="5" spans="1:31" ht="30.75" customHeight="1" x14ac:dyDescent="0.45">
      <c r="E5" s="2"/>
      <c r="F5" s="1"/>
      <c r="G5" s="3"/>
      <c r="H5" s="3"/>
      <c r="I5" s="4"/>
      <c r="J5" s="4"/>
      <c r="K5" s="4"/>
      <c r="L5" s="4"/>
      <c r="M5" s="5"/>
      <c r="N5" s="5"/>
      <c r="O5" s="5"/>
      <c r="P5" s="5"/>
      <c r="Q5" s="5"/>
      <c r="R5" s="5"/>
      <c r="S5" s="5"/>
      <c r="T5" s="5"/>
      <c r="U5" s="5"/>
      <c r="V5" s="5"/>
      <c r="W5" s="5"/>
      <c r="X5" s="5"/>
      <c r="Y5" s="5"/>
      <c r="Z5" s="5"/>
      <c r="AA5" s="5"/>
      <c r="AB5" s="5"/>
    </row>
    <row r="6" spans="1:31" ht="30.75" customHeight="1" x14ac:dyDescent="0.45">
      <c r="E6" s="2"/>
      <c r="F6" s="1"/>
      <c r="G6" s="3"/>
      <c r="H6" s="3"/>
      <c r="I6" s="4"/>
      <c r="J6" s="4"/>
      <c r="K6" s="4"/>
      <c r="L6" s="4"/>
      <c r="M6" s="5"/>
      <c r="N6" s="5"/>
      <c r="O6" s="5"/>
      <c r="P6" s="5"/>
      <c r="Q6" s="5"/>
      <c r="R6" s="5"/>
      <c r="S6" s="5"/>
      <c r="T6" s="5"/>
      <c r="U6" s="5"/>
      <c r="V6" s="5"/>
      <c r="W6" s="5"/>
      <c r="X6" s="5"/>
      <c r="Y6" s="5"/>
      <c r="Z6" s="5"/>
      <c r="AA6" s="5"/>
      <c r="AB6" s="5"/>
    </row>
    <row r="7" spans="1:31" ht="108" customHeight="1" x14ac:dyDescent="0.45">
      <c r="D7" s="163" t="s">
        <v>292</v>
      </c>
      <c r="E7" s="163"/>
      <c r="F7" s="163"/>
      <c r="G7" s="163"/>
      <c r="H7" s="163"/>
      <c r="I7" s="163"/>
      <c r="J7" s="163"/>
      <c r="K7" s="163"/>
      <c r="L7" s="163"/>
      <c r="M7" s="163"/>
      <c r="N7" s="163"/>
      <c r="O7" s="163"/>
      <c r="P7" s="163"/>
      <c r="Q7" s="163"/>
      <c r="R7" s="163"/>
      <c r="S7" s="163"/>
      <c r="T7" s="163"/>
      <c r="U7" s="163"/>
      <c r="V7" s="163"/>
      <c r="W7" s="163"/>
      <c r="X7" s="163"/>
      <c r="Y7" s="163"/>
      <c r="Z7" s="163"/>
      <c r="AA7" s="163"/>
      <c r="AB7" s="163"/>
      <c r="AC7" s="163"/>
      <c r="AD7" s="163"/>
    </row>
    <row r="8" spans="1:31" ht="25.5" customHeight="1" x14ac:dyDescent="0.45">
      <c r="D8" s="163"/>
      <c r="E8" s="163"/>
      <c r="F8" s="163"/>
      <c r="G8" s="163"/>
      <c r="H8" s="163"/>
      <c r="I8" s="163"/>
      <c r="J8" s="163"/>
      <c r="K8" s="163"/>
      <c r="L8" s="163"/>
      <c r="M8" s="163"/>
      <c r="N8" s="163"/>
      <c r="O8" s="163"/>
      <c r="P8" s="163"/>
      <c r="Q8" s="163"/>
      <c r="R8" s="163"/>
      <c r="S8" s="163"/>
      <c r="T8" s="163"/>
      <c r="U8" s="163"/>
      <c r="V8" s="163"/>
      <c r="W8" s="163"/>
      <c r="X8" s="163"/>
      <c r="Y8" s="163"/>
      <c r="Z8" s="163"/>
      <c r="AA8" s="163"/>
      <c r="AB8" s="163"/>
      <c r="AC8" s="163"/>
      <c r="AD8" s="163"/>
    </row>
    <row r="9" spans="1:31" ht="54" customHeight="1" x14ac:dyDescent="0.45">
      <c r="A9" s="164"/>
      <c r="B9" s="164"/>
      <c r="C9" s="164"/>
      <c r="D9" s="164"/>
      <c r="E9" s="164"/>
      <c r="F9" s="164"/>
      <c r="G9" s="164"/>
      <c r="H9" s="164"/>
      <c r="I9" s="164"/>
      <c r="J9" s="164"/>
      <c r="K9" s="47"/>
      <c r="L9" s="47"/>
      <c r="M9" s="164" t="s">
        <v>0</v>
      </c>
      <c r="N9" s="164"/>
      <c r="O9" s="164"/>
      <c r="P9" s="164"/>
      <c r="Q9" s="164"/>
      <c r="R9" s="164"/>
      <c r="S9" s="164"/>
      <c r="T9" s="164"/>
      <c r="U9" s="164"/>
      <c r="V9" s="164"/>
      <c r="W9" s="164"/>
      <c r="X9" s="164"/>
      <c r="Y9" s="164"/>
      <c r="Z9" s="164"/>
      <c r="AA9" s="164"/>
      <c r="AB9" s="164"/>
      <c r="AC9" s="165" t="s">
        <v>1</v>
      </c>
      <c r="AD9" s="165" t="s">
        <v>2</v>
      </c>
      <c r="AE9" s="159" t="s">
        <v>296</v>
      </c>
    </row>
    <row r="10" spans="1:31" ht="105" customHeight="1" x14ac:dyDescent="0.45">
      <c r="A10" s="48" t="s">
        <v>3</v>
      </c>
      <c r="B10" s="48" t="s">
        <v>4</v>
      </c>
      <c r="C10" s="48" t="s">
        <v>5</v>
      </c>
      <c r="D10" s="48" t="s">
        <v>6</v>
      </c>
      <c r="E10" s="49" t="s">
        <v>7</v>
      </c>
      <c r="F10" s="48" t="s">
        <v>8</v>
      </c>
      <c r="G10" s="49" t="s">
        <v>9</v>
      </c>
      <c r="H10" s="49" t="s">
        <v>6</v>
      </c>
      <c r="I10" s="48" t="s">
        <v>10</v>
      </c>
      <c r="J10" s="48" t="s">
        <v>8</v>
      </c>
      <c r="K10" s="48" t="s">
        <v>11</v>
      </c>
      <c r="L10" s="48" t="s">
        <v>12</v>
      </c>
      <c r="M10" s="48" t="s">
        <v>13</v>
      </c>
      <c r="N10" s="48" t="s">
        <v>14</v>
      </c>
      <c r="O10" s="48">
        <v>1</v>
      </c>
      <c r="P10" s="83" t="s">
        <v>293</v>
      </c>
      <c r="Q10" s="48">
        <v>2</v>
      </c>
      <c r="R10" s="83" t="s">
        <v>294</v>
      </c>
      <c r="S10" s="48">
        <v>3</v>
      </c>
      <c r="T10" s="48">
        <v>4</v>
      </c>
      <c r="U10" s="48">
        <v>5</v>
      </c>
      <c r="V10" s="48">
        <v>6</v>
      </c>
      <c r="W10" s="48">
        <v>7</v>
      </c>
      <c r="X10" s="48">
        <v>8</v>
      </c>
      <c r="Y10" s="48">
        <v>9</v>
      </c>
      <c r="Z10" s="48">
        <v>10</v>
      </c>
      <c r="AA10" s="48">
        <v>11</v>
      </c>
      <c r="AB10" s="48">
        <v>12</v>
      </c>
      <c r="AC10" s="165"/>
      <c r="AD10" s="165"/>
      <c r="AE10" s="159"/>
    </row>
    <row r="11" spans="1:31" ht="50.25" customHeight="1" x14ac:dyDescent="0.45">
      <c r="A11" s="50" t="s">
        <v>15</v>
      </c>
      <c r="B11" s="51" t="s">
        <v>16</v>
      </c>
      <c r="C11" s="51" t="s">
        <v>17</v>
      </c>
      <c r="D11" s="52" t="s">
        <v>18</v>
      </c>
      <c r="E11" s="51" t="s">
        <v>19</v>
      </c>
      <c r="F11" s="50" t="s">
        <v>20</v>
      </c>
      <c r="G11" s="50" t="s">
        <v>21</v>
      </c>
      <c r="H11" s="52" t="s">
        <v>22</v>
      </c>
      <c r="I11" s="50" t="s">
        <v>23</v>
      </c>
      <c r="J11" s="53" t="s">
        <v>24</v>
      </c>
      <c r="K11" s="53" t="s">
        <v>25</v>
      </c>
      <c r="L11" s="53" t="s">
        <v>26</v>
      </c>
      <c r="M11" s="54" t="s">
        <v>27</v>
      </c>
      <c r="N11" s="54"/>
      <c r="O11" s="55">
        <v>1</v>
      </c>
      <c r="P11" s="91"/>
      <c r="Q11" s="55"/>
      <c r="R11" s="91"/>
      <c r="S11" s="55">
        <v>1</v>
      </c>
      <c r="T11" s="55">
        <v>2</v>
      </c>
      <c r="U11" s="55">
        <v>1</v>
      </c>
      <c r="V11" s="55">
        <v>1</v>
      </c>
      <c r="W11" s="55">
        <v>1</v>
      </c>
      <c r="X11" s="55">
        <v>1</v>
      </c>
      <c r="Y11" s="55"/>
      <c r="Z11" s="55">
        <v>1</v>
      </c>
      <c r="AA11" s="55"/>
      <c r="AB11" s="55">
        <v>1</v>
      </c>
      <c r="AC11" s="55">
        <f t="shared" ref="AC11:AC17" si="0">SUM(O11:AB11)</f>
        <v>10</v>
      </c>
      <c r="AD11" s="50" t="s">
        <v>28</v>
      </c>
      <c r="AE11" s="50"/>
    </row>
    <row r="12" spans="1:31" ht="50.25" customHeight="1" x14ac:dyDescent="0.45">
      <c r="A12" s="50" t="s">
        <v>15</v>
      </c>
      <c r="B12" s="51" t="s">
        <v>16</v>
      </c>
      <c r="C12" s="51" t="s">
        <v>17</v>
      </c>
      <c r="D12" s="52" t="s">
        <v>18</v>
      </c>
      <c r="E12" s="51" t="s">
        <v>19</v>
      </c>
      <c r="F12" s="50" t="s">
        <v>20</v>
      </c>
      <c r="G12" s="50" t="s">
        <v>29</v>
      </c>
      <c r="H12" s="52" t="s">
        <v>30</v>
      </c>
      <c r="I12" s="50" t="s">
        <v>31</v>
      </c>
      <c r="J12" s="50" t="s">
        <v>32</v>
      </c>
      <c r="K12" s="50" t="s">
        <v>33</v>
      </c>
      <c r="L12" s="50" t="s">
        <v>34</v>
      </c>
      <c r="M12" s="54" t="s">
        <v>27</v>
      </c>
      <c r="N12" s="54"/>
      <c r="O12" s="55">
        <v>4</v>
      </c>
      <c r="P12" s="91"/>
      <c r="Q12" s="55">
        <v>4</v>
      </c>
      <c r="R12" s="91"/>
      <c r="S12" s="55">
        <v>4</v>
      </c>
      <c r="T12" s="55">
        <v>4</v>
      </c>
      <c r="U12" s="55">
        <v>4</v>
      </c>
      <c r="V12" s="55">
        <v>4</v>
      </c>
      <c r="W12" s="55">
        <v>4</v>
      </c>
      <c r="X12" s="55">
        <v>4</v>
      </c>
      <c r="Y12" s="55">
        <v>4</v>
      </c>
      <c r="Z12" s="55">
        <v>4</v>
      </c>
      <c r="AA12" s="55">
        <v>4</v>
      </c>
      <c r="AB12" s="55">
        <v>4</v>
      </c>
      <c r="AC12" s="55">
        <f t="shared" si="0"/>
        <v>48</v>
      </c>
      <c r="AD12" s="50" t="s">
        <v>35</v>
      </c>
      <c r="AE12" s="50"/>
    </row>
    <row r="13" spans="1:31" ht="50.25" customHeight="1" x14ac:dyDescent="0.45">
      <c r="A13" s="50" t="s">
        <v>15</v>
      </c>
      <c r="B13" s="51" t="s">
        <v>16</v>
      </c>
      <c r="C13" s="51" t="s">
        <v>17</v>
      </c>
      <c r="D13" s="52" t="s">
        <v>18</v>
      </c>
      <c r="E13" s="51" t="s">
        <v>19</v>
      </c>
      <c r="F13" s="50" t="s">
        <v>20</v>
      </c>
      <c r="G13" s="50" t="s">
        <v>21</v>
      </c>
      <c r="H13" s="52" t="s">
        <v>36</v>
      </c>
      <c r="I13" s="50" t="s">
        <v>37</v>
      </c>
      <c r="J13" s="53" t="s">
        <v>24</v>
      </c>
      <c r="K13" s="53" t="s">
        <v>38</v>
      </c>
      <c r="L13" s="53" t="s">
        <v>39</v>
      </c>
      <c r="M13" s="54" t="s">
        <v>27</v>
      </c>
      <c r="N13" s="54"/>
      <c r="O13" s="55">
        <v>1</v>
      </c>
      <c r="P13" s="91"/>
      <c r="Q13" s="55">
        <v>1</v>
      </c>
      <c r="R13" s="91"/>
      <c r="S13" s="55">
        <v>1</v>
      </c>
      <c r="T13" s="55">
        <v>1</v>
      </c>
      <c r="U13" s="55">
        <v>1</v>
      </c>
      <c r="V13" s="55">
        <v>1</v>
      </c>
      <c r="W13" s="55">
        <v>1</v>
      </c>
      <c r="X13" s="55">
        <v>1</v>
      </c>
      <c r="Y13" s="55">
        <v>1</v>
      </c>
      <c r="Z13" s="55">
        <v>1</v>
      </c>
      <c r="AA13" s="55">
        <v>1</v>
      </c>
      <c r="AB13" s="55">
        <v>1</v>
      </c>
      <c r="AC13" s="55">
        <f t="shared" si="0"/>
        <v>12</v>
      </c>
      <c r="AD13" s="50" t="s">
        <v>40</v>
      </c>
      <c r="AE13" s="50"/>
    </row>
    <row r="14" spans="1:31" ht="50.25" customHeight="1" x14ac:dyDescent="0.45">
      <c r="A14" s="50" t="s">
        <v>15</v>
      </c>
      <c r="B14" s="51" t="s">
        <v>16</v>
      </c>
      <c r="C14" s="51" t="s">
        <v>17</v>
      </c>
      <c r="D14" s="52" t="s">
        <v>18</v>
      </c>
      <c r="E14" s="51" t="s">
        <v>19</v>
      </c>
      <c r="F14" s="50" t="s">
        <v>20</v>
      </c>
      <c r="G14" s="50" t="s">
        <v>29</v>
      </c>
      <c r="H14" s="52" t="s">
        <v>41</v>
      </c>
      <c r="I14" s="50" t="s">
        <v>42</v>
      </c>
      <c r="J14" s="50" t="s">
        <v>32</v>
      </c>
      <c r="K14" s="50" t="s">
        <v>43</v>
      </c>
      <c r="L14" s="50" t="s">
        <v>44</v>
      </c>
      <c r="M14" s="54" t="s">
        <v>27</v>
      </c>
      <c r="N14" s="54"/>
      <c r="O14" s="55">
        <v>2</v>
      </c>
      <c r="P14" s="91"/>
      <c r="Q14" s="55">
        <v>2</v>
      </c>
      <c r="R14" s="91"/>
      <c r="S14" s="55">
        <v>2</v>
      </c>
      <c r="T14" s="55">
        <v>2</v>
      </c>
      <c r="U14" s="55">
        <v>2</v>
      </c>
      <c r="V14" s="55">
        <v>2</v>
      </c>
      <c r="W14" s="55">
        <v>2</v>
      </c>
      <c r="X14" s="55">
        <v>2</v>
      </c>
      <c r="Y14" s="55">
        <v>2</v>
      </c>
      <c r="Z14" s="55">
        <v>2</v>
      </c>
      <c r="AA14" s="55">
        <v>2</v>
      </c>
      <c r="AB14" s="55">
        <v>2</v>
      </c>
      <c r="AC14" s="55">
        <f t="shared" si="0"/>
        <v>24</v>
      </c>
      <c r="AD14" s="50" t="s">
        <v>45</v>
      </c>
      <c r="AE14" s="50"/>
    </row>
    <row r="15" spans="1:31" ht="50.25" customHeight="1" x14ac:dyDescent="0.45">
      <c r="A15" s="50" t="s">
        <v>15</v>
      </c>
      <c r="B15" s="51" t="s">
        <v>16</v>
      </c>
      <c r="C15" s="51" t="s">
        <v>17</v>
      </c>
      <c r="D15" s="52" t="s">
        <v>18</v>
      </c>
      <c r="E15" s="51" t="s">
        <v>19</v>
      </c>
      <c r="F15" s="50" t="s">
        <v>20</v>
      </c>
      <c r="G15" s="50" t="s">
        <v>29</v>
      </c>
      <c r="H15" s="52" t="s">
        <v>46</v>
      </c>
      <c r="I15" s="50" t="s">
        <v>47</v>
      </c>
      <c r="J15" s="50" t="s">
        <v>32</v>
      </c>
      <c r="K15" s="50" t="s">
        <v>48</v>
      </c>
      <c r="L15" s="50" t="s">
        <v>49</v>
      </c>
      <c r="M15" s="54" t="s">
        <v>27</v>
      </c>
      <c r="N15" s="54"/>
      <c r="O15" s="55">
        <v>230</v>
      </c>
      <c r="P15" s="91"/>
      <c r="Q15" s="55">
        <v>200</v>
      </c>
      <c r="R15" s="91"/>
      <c r="S15" s="55">
        <v>210</v>
      </c>
      <c r="T15" s="55">
        <v>220</v>
      </c>
      <c r="U15" s="55">
        <v>220</v>
      </c>
      <c r="V15" s="55">
        <v>210</v>
      </c>
      <c r="W15" s="55">
        <v>230</v>
      </c>
      <c r="X15" s="55">
        <v>210</v>
      </c>
      <c r="Y15" s="55">
        <v>220</v>
      </c>
      <c r="Z15" s="55">
        <v>230</v>
      </c>
      <c r="AA15" s="55">
        <v>200</v>
      </c>
      <c r="AB15" s="55">
        <v>230</v>
      </c>
      <c r="AC15" s="55">
        <f t="shared" si="0"/>
        <v>2610</v>
      </c>
      <c r="AD15" s="50" t="s">
        <v>50</v>
      </c>
      <c r="AE15" s="50"/>
    </row>
    <row r="16" spans="1:31" ht="50.25" customHeight="1" x14ac:dyDescent="0.45">
      <c r="A16" s="50" t="s">
        <v>15</v>
      </c>
      <c r="B16" s="51" t="s">
        <v>16</v>
      </c>
      <c r="C16" s="51" t="s">
        <v>17</v>
      </c>
      <c r="D16" s="52" t="s">
        <v>18</v>
      </c>
      <c r="E16" s="51" t="s">
        <v>19</v>
      </c>
      <c r="F16" s="50" t="s">
        <v>20</v>
      </c>
      <c r="G16" s="50" t="s">
        <v>29</v>
      </c>
      <c r="H16" s="52" t="s">
        <v>51</v>
      </c>
      <c r="I16" s="50" t="s">
        <v>52</v>
      </c>
      <c r="J16" s="53" t="s">
        <v>24</v>
      </c>
      <c r="K16" s="53" t="s">
        <v>53</v>
      </c>
      <c r="L16" s="53" t="s">
        <v>54</v>
      </c>
      <c r="M16" s="54" t="s">
        <v>27</v>
      </c>
      <c r="N16" s="54"/>
      <c r="O16" s="55">
        <v>1</v>
      </c>
      <c r="P16" s="91"/>
      <c r="Q16" s="55">
        <v>1</v>
      </c>
      <c r="R16" s="91"/>
      <c r="S16" s="55">
        <v>1</v>
      </c>
      <c r="T16" s="55">
        <v>1</v>
      </c>
      <c r="U16" s="55">
        <v>1</v>
      </c>
      <c r="V16" s="55">
        <v>1</v>
      </c>
      <c r="W16" s="55">
        <v>1</v>
      </c>
      <c r="X16" s="55">
        <v>1</v>
      </c>
      <c r="Y16" s="55">
        <v>1</v>
      </c>
      <c r="Z16" s="55">
        <v>1</v>
      </c>
      <c r="AA16" s="55">
        <v>1</v>
      </c>
      <c r="AB16" s="55">
        <v>1</v>
      </c>
      <c r="AC16" s="55">
        <f t="shared" si="0"/>
        <v>12</v>
      </c>
      <c r="AD16" s="50" t="s">
        <v>55</v>
      </c>
      <c r="AE16" s="50"/>
    </row>
    <row r="17" spans="1:31" ht="50.25" customHeight="1" x14ac:dyDescent="0.45">
      <c r="A17" s="50" t="s">
        <v>15</v>
      </c>
      <c r="B17" s="51" t="s">
        <v>16</v>
      </c>
      <c r="C17" s="51" t="s">
        <v>17</v>
      </c>
      <c r="D17" s="52" t="s">
        <v>18</v>
      </c>
      <c r="E17" s="51" t="s">
        <v>19</v>
      </c>
      <c r="F17" s="50" t="s">
        <v>20</v>
      </c>
      <c r="G17" s="50" t="s">
        <v>56</v>
      </c>
      <c r="H17" s="52" t="s">
        <v>57</v>
      </c>
      <c r="I17" s="50" t="s">
        <v>58</v>
      </c>
      <c r="J17" s="50" t="s">
        <v>59</v>
      </c>
      <c r="K17" s="50" t="s">
        <v>60</v>
      </c>
      <c r="L17" s="50" t="s">
        <v>61</v>
      </c>
      <c r="M17" s="54" t="s">
        <v>27</v>
      </c>
      <c r="N17" s="54"/>
      <c r="O17" s="55">
        <v>1</v>
      </c>
      <c r="P17" s="91"/>
      <c r="Q17" s="55">
        <v>1</v>
      </c>
      <c r="R17" s="91"/>
      <c r="S17" s="55">
        <v>1</v>
      </c>
      <c r="T17" s="55">
        <v>1</v>
      </c>
      <c r="U17" s="55">
        <v>1</v>
      </c>
      <c r="V17" s="55">
        <v>1</v>
      </c>
      <c r="W17" s="55">
        <v>1</v>
      </c>
      <c r="X17" s="55">
        <v>1</v>
      </c>
      <c r="Y17" s="55">
        <v>1</v>
      </c>
      <c r="Z17" s="55">
        <v>1</v>
      </c>
      <c r="AA17" s="55">
        <v>1</v>
      </c>
      <c r="AB17" s="55">
        <v>1</v>
      </c>
      <c r="AC17" s="55">
        <f t="shared" si="0"/>
        <v>12</v>
      </c>
      <c r="AD17" s="50" t="s">
        <v>62</v>
      </c>
      <c r="AE17" s="50"/>
    </row>
    <row r="18" spans="1:31" s="9" customFormat="1" ht="50.25" customHeight="1" x14ac:dyDescent="0.45">
      <c r="A18" s="56" t="s">
        <v>15</v>
      </c>
      <c r="B18" s="57" t="s">
        <v>16</v>
      </c>
      <c r="C18" s="51" t="s">
        <v>17</v>
      </c>
      <c r="D18" s="58" t="s">
        <v>18</v>
      </c>
      <c r="E18" s="160" t="s">
        <v>63</v>
      </c>
      <c r="F18" s="160"/>
      <c r="G18" s="160"/>
      <c r="H18" s="160"/>
      <c r="I18" s="160"/>
      <c r="J18" s="160"/>
      <c r="K18" s="59"/>
      <c r="L18" s="59"/>
      <c r="M18" s="59" t="s">
        <v>64</v>
      </c>
      <c r="N18" s="59"/>
      <c r="O18" s="60">
        <f>SUM(O11,O13,O16)</f>
        <v>3</v>
      </c>
      <c r="P18" s="92"/>
      <c r="Q18" s="60">
        <f t="shared" ref="Q18:AC18" si="1">SUM(Q11,Q13,Q16)</f>
        <v>2</v>
      </c>
      <c r="R18" s="92"/>
      <c r="S18" s="60">
        <f t="shared" si="1"/>
        <v>3</v>
      </c>
      <c r="T18" s="60">
        <f t="shared" si="1"/>
        <v>4</v>
      </c>
      <c r="U18" s="60">
        <f t="shared" si="1"/>
        <v>3</v>
      </c>
      <c r="V18" s="60">
        <f t="shared" si="1"/>
        <v>3</v>
      </c>
      <c r="W18" s="60">
        <f t="shared" si="1"/>
        <v>3</v>
      </c>
      <c r="X18" s="60">
        <f t="shared" si="1"/>
        <v>3</v>
      </c>
      <c r="Y18" s="60">
        <f t="shared" si="1"/>
        <v>2</v>
      </c>
      <c r="Z18" s="60">
        <f t="shared" si="1"/>
        <v>3</v>
      </c>
      <c r="AA18" s="60">
        <f t="shared" si="1"/>
        <v>2</v>
      </c>
      <c r="AB18" s="60">
        <f t="shared" si="1"/>
        <v>3</v>
      </c>
      <c r="AC18" s="60">
        <f t="shared" si="1"/>
        <v>34</v>
      </c>
      <c r="AD18" s="59" t="s">
        <v>65</v>
      </c>
      <c r="AE18" s="59"/>
    </row>
    <row r="19" spans="1:31" ht="50.25" customHeight="1" x14ac:dyDescent="0.45">
      <c r="A19" s="50" t="s">
        <v>15</v>
      </c>
      <c r="B19" s="51" t="s">
        <v>16</v>
      </c>
      <c r="C19" s="51" t="s">
        <v>17</v>
      </c>
      <c r="D19" s="52" t="s">
        <v>18</v>
      </c>
      <c r="E19" s="160"/>
      <c r="F19" s="160"/>
      <c r="G19" s="160"/>
      <c r="H19" s="160"/>
      <c r="I19" s="160"/>
      <c r="J19" s="160"/>
      <c r="K19" s="59"/>
      <c r="L19" s="59"/>
      <c r="M19" s="61" t="s">
        <v>66</v>
      </c>
      <c r="N19" s="62" t="s">
        <v>67</v>
      </c>
      <c r="O19" s="63">
        <v>42642.83</v>
      </c>
      <c r="P19" s="93"/>
      <c r="Q19" s="63">
        <v>44116</v>
      </c>
      <c r="R19" s="93"/>
      <c r="S19" s="63">
        <v>44333.06</v>
      </c>
      <c r="T19" s="63">
        <v>44182.5</v>
      </c>
      <c r="U19" s="63">
        <v>44182.5</v>
      </c>
      <c r="V19" s="63">
        <v>43922.32</v>
      </c>
      <c r="W19" s="63">
        <v>44182.5</v>
      </c>
      <c r="X19" s="63">
        <v>44182.5</v>
      </c>
      <c r="Y19" s="63">
        <v>44182.5</v>
      </c>
      <c r="Z19" s="63">
        <v>44182.5</v>
      </c>
      <c r="AA19" s="63">
        <v>45040.39499999999</v>
      </c>
      <c r="AB19" s="63">
        <v>45040.39499999999</v>
      </c>
      <c r="AC19" s="64">
        <f t="shared" ref="AC19:AC40" si="2">SUM(O19:AB19)</f>
        <v>530190</v>
      </c>
      <c r="AD19" s="65"/>
      <c r="AE19" s="65"/>
    </row>
    <row r="20" spans="1:31" ht="50.25" customHeight="1" x14ac:dyDescent="0.45">
      <c r="A20" s="50" t="s">
        <v>15</v>
      </c>
      <c r="B20" s="51" t="s">
        <v>16</v>
      </c>
      <c r="C20" s="51" t="s">
        <v>17</v>
      </c>
      <c r="D20" s="52" t="s">
        <v>18</v>
      </c>
      <c r="E20" s="160"/>
      <c r="F20" s="160"/>
      <c r="G20" s="160"/>
      <c r="H20" s="160"/>
      <c r="I20" s="160"/>
      <c r="J20" s="160"/>
      <c r="K20" s="59"/>
      <c r="L20" s="59"/>
      <c r="M20" s="61" t="s">
        <v>66</v>
      </c>
      <c r="N20" s="62" t="s">
        <v>68</v>
      </c>
      <c r="O20" s="63">
        <v>3039.12</v>
      </c>
      <c r="P20" s="93"/>
      <c r="Q20" s="63">
        <v>3804.65</v>
      </c>
      <c r="R20" s="93"/>
      <c r="S20" s="63">
        <v>3495.21</v>
      </c>
      <c r="T20" s="63">
        <v>3482.29</v>
      </c>
      <c r="U20" s="63">
        <v>3482.29</v>
      </c>
      <c r="V20" s="63">
        <v>3464.14</v>
      </c>
      <c r="W20" s="63">
        <v>3482.29</v>
      </c>
      <c r="X20" s="63">
        <v>3480.19</v>
      </c>
      <c r="Y20" s="63">
        <v>3480.19</v>
      </c>
      <c r="Z20" s="63">
        <v>3480.19</v>
      </c>
      <c r="AA20" s="63">
        <v>3548.2200000000012</v>
      </c>
      <c r="AB20" s="63">
        <v>3548.2200000000012</v>
      </c>
      <c r="AC20" s="64">
        <f t="shared" si="2"/>
        <v>41787</v>
      </c>
      <c r="AD20" s="65"/>
      <c r="AE20" s="65"/>
    </row>
    <row r="21" spans="1:31" ht="50.25" customHeight="1" x14ac:dyDescent="0.45">
      <c r="A21" s="50" t="s">
        <v>15</v>
      </c>
      <c r="B21" s="51" t="s">
        <v>16</v>
      </c>
      <c r="C21" s="51" t="s">
        <v>17</v>
      </c>
      <c r="D21" s="52" t="s">
        <v>18</v>
      </c>
      <c r="E21" s="160"/>
      <c r="F21" s="160"/>
      <c r="G21" s="160"/>
      <c r="H21" s="160"/>
      <c r="I21" s="160"/>
      <c r="J21" s="160"/>
      <c r="K21" s="59"/>
      <c r="L21" s="59"/>
      <c r="M21" s="61" t="s">
        <v>66</v>
      </c>
      <c r="N21" s="62" t="s">
        <v>69</v>
      </c>
      <c r="O21" s="63">
        <v>4000</v>
      </c>
      <c r="P21" s="93"/>
      <c r="Q21" s="63">
        <v>4000</v>
      </c>
      <c r="R21" s="93"/>
      <c r="S21" s="63">
        <v>4000</v>
      </c>
      <c r="T21" s="63">
        <v>4000</v>
      </c>
      <c r="U21" s="63">
        <v>4000</v>
      </c>
      <c r="V21" s="63">
        <v>4000</v>
      </c>
      <c r="W21" s="63">
        <v>4000</v>
      </c>
      <c r="X21" s="63">
        <v>4000</v>
      </c>
      <c r="Y21" s="63">
        <v>4000</v>
      </c>
      <c r="Z21" s="63">
        <v>4000</v>
      </c>
      <c r="AA21" s="63">
        <v>4000</v>
      </c>
      <c r="AB21" s="63">
        <v>4000</v>
      </c>
      <c r="AC21" s="64">
        <f t="shared" si="2"/>
        <v>48000</v>
      </c>
      <c r="AD21" s="65"/>
      <c r="AE21" s="65"/>
    </row>
    <row r="22" spans="1:31" ht="50.25" customHeight="1" x14ac:dyDescent="0.45">
      <c r="A22" s="50" t="s">
        <v>15</v>
      </c>
      <c r="B22" s="51" t="s">
        <v>16</v>
      </c>
      <c r="C22" s="51" t="s">
        <v>17</v>
      </c>
      <c r="D22" s="52" t="s">
        <v>18</v>
      </c>
      <c r="E22" s="160"/>
      <c r="F22" s="160"/>
      <c r="G22" s="160"/>
      <c r="H22" s="160"/>
      <c r="I22" s="160"/>
      <c r="J22" s="160"/>
      <c r="K22" s="59"/>
      <c r="L22" s="59"/>
      <c r="M22" s="61" t="s">
        <v>66</v>
      </c>
      <c r="N22" s="62" t="s">
        <v>70</v>
      </c>
      <c r="O22" s="63">
        <v>30800</v>
      </c>
      <c r="P22" s="93"/>
      <c r="Q22" s="63"/>
      <c r="R22" s="93"/>
      <c r="S22" s="63"/>
      <c r="T22" s="63"/>
      <c r="U22" s="63"/>
      <c r="V22" s="63"/>
      <c r="W22" s="63"/>
      <c r="X22" s="63"/>
      <c r="Y22" s="63"/>
      <c r="Z22" s="63"/>
      <c r="AA22" s="63"/>
      <c r="AB22" s="63"/>
      <c r="AC22" s="64">
        <f t="shared" si="2"/>
        <v>30800</v>
      </c>
      <c r="AD22" s="65"/>
      <c r="AE22" s="65"/>
    </row>
    <row r="23" spans="1:31" ht="50.25" customHeight="1" x14ac:dyDescent="0.45">
      <c r="A23" s="50" t="s">
        <v>15</v>
      </c>
      <c r="B23" s="51" t="s">
        <v>16</v>
      </c>
      <c r="C23" s="51" t="s">
        <v>17</v>
      </c>
      <c r="D23" s="52" t="s">
        <v>18</v>
      </c>
      <c r="E23" s="160"/>
      <c r="F23" s="160"/>
      <c r="G23" s="160"/>
      <c r="H23" s="160"/>
      <c r="I23" s="160"/>
      <c r="J23" s="160"/>
      <c r="K23" s="59"/>
      <c r="L23" s="59"/>
      <c r="M23" s="61" t="s">
        <v>66</v>
      </c>
      <c r="N23" s="62" t="s">
        <v>71</v>
      </c>
      <c r="O23" s="63">
        <f>3337.28-(208.58*2)</f>
        <v>2920.1200000000003</v>
      </c>
      <c r="P23" s="93"/>
      <c r="Q23" s="63">
        <f t="shared" ref="Q23:U23" si="3">3337.28-(208.58*2)</f>
        <v>2920.1200000000003</v>
      </c>
      <c r="R23" s="93"/>
      <c r="S23" s="63">
        <f t="shared" si="3"/>
        <v>2920.1200000000003</v>
      </c>
      <c r="T23" s="63">
        <f t="shared" si="3"/>
        <v>2920.1200000000003</v>
      </c>
      <c r="U23" s="63">
        <f t="shared" si="3"/>
        <v>2920.1200000000003</v>
      </c>
      <c r="V23" s="63">
        <f>3545.86+(208.58*2)</f>
        <v>3963.02</v>
      </c>
      <c r="W23" s="63">
        <f t="shared" ref="W23:X23" si="4">3545.86+(208.58*2)</f>
        <v>3963.02</v>
      </c>
      <c r="X23" s="63">
        <f t="shared" si="4"/>
        <v>3963.02</v>
      </c>
      <c r="Y23" s="63">
        <f t="shared" ref="Y23:Z23" si="5">3337.28-(208.58*2)</f>
        <v>2920.1200000000003</v>
      </c>
      <c r="Z23" s="63">
        <f t="shared" si="5"/>
        <v>2920.1200000000003</v>
      </c>
      <c r="AA23" s="63">
        <v>2607.59</v>
      </c>
      <c r="AB23" s="63">
        <v>2607.59</v>
      </c>
      <c r="AC23" s="64">
        <f t="shared" si="2"/>
        <v>37545.08</v>
      </c>
      <c r="AD23" s="65"/>
      <c r="AE23" s="65"/>
    </row>
    <row r="24" spans="1:31" ht="50.25" customHeight="1" x14ac:dyDescent="0.45">
      <c r="A24" s="50" t="s">
        <v>15</v>
      </c>
      <c r="B24" s="51" t="s">
        <v>16</v>
      </c>
      <c r="C24" s="51" t="s">
        <v>17</v>
      </c>
      <c r="D24" s="52" t="s">
        <v>18</v>
      </c>
      <c r="E24" s="160"/>
      <c r="F24" s="160"/>
      <c r="G24" s="160"/>
      <c r="H24" s="160"/>
      <c r="I24" s="160"/>
      <c r="J24" s="160"/>
      <c r="K24" s="59"/>
      <c r="L24" s="59"/>
      <c r="M24" s="61" t="s">
        <v>66</v>
      </c>
      <c r="N24" s="62" t="s">
        <v>72</v>
      </c>
      <c r="O24" s="63"/>
      <c r="P24" s="93"/>
      <c r="Q24" s="63"/>
      <c r="R24" s="93"/>
      <c r="S24" s="63"/>
      <c r="T24" s="63"/>
      <c r="U24" s="63"/>
      <c r="V24" s="63"/>
      <c r="W24" s="63">
        <v>23100</v>
      </c>
      <c r="X24" s="63">
        <v>23100</v>
      </c>
      <c r="Y24" s="63"/>
      <c r="Z24" s="63"/>
      <c r="AA24" s="63"/>
      <c r="AB24" s="63"/>
      <c r="AC24" s="64">
        <f t="shared" si="2"/>
        <v>46200</v>
      </c>
      <c r="AD24" s="65"/>
      <c r="AE24" s="65"/>
    </row>
    <row r="25" spans="1:31" ht="50.25" customHeight="1" x14ac:dyDescent="0.45">
      <c r="A25" s="50" t="s">
        <v>15</v>
      </c>
      <c r="B25" s="51" t="s">
        <v>16</v>
      </c>
      <c r="C25" s="51" t="s">
        <v>17</v>
      </c>
      <c r="D25" s="52" t="s">
        <v>18</v>
      </c>
      <c r="E25" s="160"/>
      <c r="F25" s="160"/>
      <c r="G25" s="160"/>
      <c r="H25" s="160"/>
      <c r="I25" s="160"/>
      <c r="J25" s="160"/>
      <c r="K25" s="59"/>
      <c r="L25" s="59"/>
      <c r="M25" s="61" t="s">
        <v>66</v>
      </c>
      <c r="N25" s="62" t="s">
        <v>73</v>
      </c>
      <c r="O25" s="63">
        <v>110204.8</v>
      </c>
      <c r="P25" s="93"/>
      <c r="Q25" s="63">
        <v>108162.74</v>
      </c>
      <c r="R25" s="93"/>
      <c r="S25" s="63">
        <v>108286.5</v>
      </c>
      <c r="T25" s="63">
        <v>111999.34</v>
      </c>
      <c r="U25" s="63">
        <v>109090.95</v>
      </c>
      <c r="V25" s="63">
        <v>106368.2</v>
      </c>
      <c r="W25" s="63">
        <v>106491.96</v>
      </c>
      <c r="X25" s="63">
        <v>106491.96</v>
      </c>
      <c r="Y25" s="63">
        <v>105378.1</v>
      </c>
      <c r="Z25" s="63">
        <v>102407.84</v>
      </c>
      <c r="AA25" s="63">
        <v>505171.80500000005</v>
      </c>
      <c r="AB25" s="63">
        <v>505171.80500000005</v>
      </c>
      <c r="AC25" s="64">
        <f t="shared" si="2"/>
        <v>2085226</v>
      </c>
      <c r="AD25" s="65"/>
      <c r="AE25" s="65"/>
    </row>
    <row r="26" spans="1:31" ht="50.25" customHeight="1" x14ac:dyDescent="0.45">
      <c r="A26" s="50" t="s">
        <v>15</v>
      </c>
      <c r="B26" s="51" t="s">
        <v>16</v>
      </c>
      <c r="C26" s="51" t="s">
        <v>17</v>
      </c>
      <c r="D26" s="52" t="s">
        <v>18</v>
      </c>
      <c r="E26" s="160"/>
      <c r="F26" s="160"/>
      <c r="G26" s="160"/>
      <c r="H26" s="160"/>
      <c r="I26" s="160"/>
      <c r="J26" s="160"/>
      <c r="K26" s="59"/>
      <c r="L26" s="59"/>
      <c r="M26" s="61" t="s">
        <v>66</v>
      </c>
      <c r="N26" s="62" t="s">
        <v>74</v>
      </c>
      <c r="O26" s="63">
        <f>14469.46-(8000)</f>
        <v>6469.4599999999991</v>
      </c>
      <c r="P26" s="93"/>
      <c r="Q26" s="63">
        <f>14688.42-8000</f>
        <v>6688.42</v>
      </c>
      <c r="R26" s="93"/>
      <c r="S26" s="63">
        <f>14677.4+8000</f>
        <v>22677.4</v>
      </c>
      <c r="T26" s="63">
        <f>14682.45-8000</f>
        <v>6682.4500000000007</v>
      </c>
      <c r="U26" s="63">
        <f>14655.35-8000</f>
        <v>6655.35</v>
      </c>
      <c r="V26" s="63">
        <f>14624.57-8000</f>
        <v>6624.57</v>
      </c>
      <c r="W26" s="63">
        <f>14682.91-8000</f>
        <v>6682.91</v>
      </c>
      <c r="X26" s="63">
        <f>14700.72-8000</f>
        <v>6700.7199999999993</v>
      </c>
      <c r="Y26" s="63">
        <f>14679.69-8000</f>
        <v>6679.6900000000005</v>
      </c>
      <c r="Z26" s="63">
        <f>14683.37-8000-1802.34</f>
        <v>4881.0300000000007</v>
      </c>
      <c r="AA26" s="63"/>
      <c r="AB26" s="63"/>
      <c r="AC26" s="64">
        <f t="shared" si="2"/>
        <v>80742</v>
      </c>
      <c r="AD26" s="65"/>
      <c r="AE26" s="65"/>
    </row>
    <row r="27" spans="1:31" ht="50.25" customHeight="1" x14ac:dyDescent="0.45">
      <c r="A27" s="50" t="s">
        <v>15</v>
      </c>
      <c r="B27" s="51" t="s">
        <v>16</v>
      </c>
      <c r="C27" s="51" t="s">
        <v>17</v>
      </c>
      <c r="D27" s="52" t="s">
        <v>18</v>
      </c>
      <c r="E27" s="160"/>
      <c r="F27" s="160"/>
      <c r="G27" s="160"/>
      <c r="H27" s="160"/>
      <c r="I27" s="160"/>
      <c r="J27" s="160"/>
      <c r="K27" s="59"/>
      <c r="L27" s="59"/>
      <c r="M27" s="61" t="s">
        <v>66</v>
      </c>
      <c r="N27" s="62" t="s">
        <v>75</v>
      </c>
      <c r="O27" s="63">
        <v>858.52</v>
      </c>
      <c r="P27" s="93"/>
      <c r="Q27" s="63">
        <v>858.52</v>
      </c>
      <c r="R27" s="93"/>
      <c r="S27" s="63">
        <v>858.52</v>
      </c>
      <c r="T27" s="63">
        <v>858.52</v>
      </c>
      <c r="U27" s="63">
        <v>858.52</v>
      </c>
      <c r="V27" s="63">
        <v>858.52</v>
      </c>
      <c r="W27" s="63">
        <v>858.52</v>
      </c>
      <c r="X27" s="63">
        <v>858.52</v>
      </c>
      <c r="Y27" s="63">
        <v>858.52</v>
      </c>
      <c r="Z27" s="63">
        <v>1369.99</v>
      </c>
      <c r="AA27" s="63">
        <v>82863.664999999994</v>
      </c>
      <c r="AB27" s="63">
        <v>82863.664999999994</v>
      </c>
      <c r="AC27" s="64">
        <f t="shared" si="2"/>
        <v>174824</v>
      </c>
      <c r="AD27" s="65"/>
      <c r="AE27" s="65"/>
    </row>
    <row r="28" spans="1:31" ht="50.25" customHeight="1" x14ac:dyDescent="0.45">
      <c r="A28" s="50" t="s">
        <v>15</v>
      </c>
      <c r="B28" s="51" t="s">
        <v>16</v>
      </c>
      <c r="C28" s="51" t="s">
        <v>17</v>
      </c>
      <c r="D28" s="52" t="s">
        <v>18</v>
      </c>
      <c r="E28" s="160"/>
      <c r="F28" s="160"/>
      <c r="G28" s="160"/>
      <c r="H28" s="160"/>
      <c r="I28" s="160"/>
      <c r="J28" s="160"/>
      <c r="K28" s="59"/>
      <c r="L28" s="59"/>
      <c r="M28" s="61" t="s">
        <v>66</v>
      </c>
      <c r="N28" s="62" t="s">
        <v>76</v>
      </c>
      <c r="O28" s="63"/>
      <c r="P28" s="93"/>
      <c r="Q28" s="63"/>
      <c r="R28" s="93"/>
      <c r="S28" s="63"/>
      <c r="T28" s="63"/>
      <c r="U28" s="63"/>
      <c r="V28" s="63"/>
      <c r="W28" s="63">
        <v>4886.67</v>
      </c>
      <c r="X28" s="63"/>
      <c r="Y28" s="63"/>
      <c r="Z28" s="63"/>
      <c r="AA28" s="63"/>
      <c r="AB28" s="63">
        <v>5313.33</v>
      </c>
      <c r="AC28" s="64">
        <f t="shared" si="2"/>
        <v>10200</v>
      </c>
      <c r="AD28" s="65"/>
      <c r="AE28" s="65"/>
    </row>
    <row r="29" spans="1:31" ht="50.25" customHeight="1" x14ac:dyDescent="0.45">
      <c r="A29" s="50" t="s">
        <v>15</v>
      </c>
      <c r="B29" s="51" t="s">
        <v>16</v>
      </c>
      <c r="C29" s="51" t="s">
        <v>17</v>
      </c>
      <c r="D29" s="52" t="s">
        <v>18</v>
      </c>
      <c r="E29" s="160"/>
      <c r="F29" s="160"/>
      <c r="G29" s="160"/>
      <c r="H29" s="160"/>
      <c r="I29" s="160"/>
      <c r="J29" s="160"/>
      <c r="K29" s="59"/>
      <c r="L29" s="59"/>
      <c r="M29" s="61" t="s">
        <v>66</v>
      </c>
      <c r="N29" s="62" t="s">
        <v>77</v>
      </c>
      <c r="O29" s="63">
        <v>5346.15</v>
      </c>
      <c r="P29" s="93"/>
      <c r="Q29" s="63">
        <v>5253.9</v>
      </c>
      <c r="R29" s="93"/>
      <c r="S29" s="63">
        <v>5253.9</v>
      </c>
      <c r="T29" s="63">
        <v>5440.14</v>
      </c>
      <c r="U29" s="63">
        <v>5437.77</v>
      </c>
      <c r="V29" s="63">
        <v>5139.5</v>
      </c>
      <c r="W29" s="63">
        <v>5068.7700000000004</v>
      </c>
      <c r="X29" s="63">
        <v>5039.01</v>
      </c>
      <c r="Y29" s="63">
        <v>5068.7700000000004</v>
      </c>
      <c r="Z29" s="63">
        <v>4899.2</v>
      </c>
      <c r="AA29" s="63">
        <v>13071.945</v>
      </c>
      <c r="AB29" s="63">
        <v>13071.945</v>
      </c>
      <c r="AC29" s="64">
        <f t="shared" si="2"/>
        <v>78091</v>
      </c>
      <c r="AD29" s="65"/>
      <c r="AE29" s="65"/>
    </row>
    <row r="30" spans="1:31" ht="50.25" customHeight="1" x14ac:dyDescent="0.45">
      <c r="A30" s="50" t="s">
        <v>15</v>
      </c>
      <c r="B30" s="51" t="s">
        <v>16</v>
      </c>
      <c r="C30" s="51" t="s">
        <v>17</v>
      </c>
      <c r="D30" s="52" t="s">
        <v>18</v>
      </c>
      <c r="E30" s="160"/>
      <c r="F30" s="160"/>
      <c r="G30" s="160"/>
      <c r="H30" s="160"/>
      <c r="I30" s="160"/>
      <c r="J30" s="160"/>
      <c r="K30" s="59"/>
      <c r="L30" s="59"/>
      <c r="M30" s="61" t="s">
        <v>66</v>
      </c>
      <c r="N30" s="62" t="s">
        <v>78</v>
      </c>
      <c r="O30" s="63">
        <v>9000</v>
      </c>
      <c r="P30" s="93"/>
      <c r="Q30" s="63">
        <v>20612.919999999998</v>
      </c>
      <c r="R30" s="93"/>
      <c r="S30" s="63">
        <v>15000</v>
      </c>
      <c r="T30" s="63">
        <v>15000</v>
      </c>
      <c r="U30" s="63">
        <v>15000</v>
      </c>
      <c r="V30" s="63">
        <v>14950</v>
      </c>
      <c r="W30" s="63">
        <v>15000</v>
      </c>
      <c r="X30" s="63">
        <v>15000</v>
      </c>
      <c r="Y30" s="63">
        <v>15000</v>
      </c>
      <c r="Z30" s="63">
        <v>15000</v>
      </c>
      <c r="AA30" s="63">
        <v>15218.540000000008</v>
      </c>
      <c r="AB30" s="63">
        <v>15218.540000000008</v>
      </c>
      <c r="AC30" s="64">
        <f t="shared" si="2"/>
        <v>180000</v>
      </c>
      <c r="AD30" s="65"/>
      <c r="AE30" s="65"/>
    </row>
    <row r="31" spans="1:31" ht="50.25" customHeight="1" x14ac:dyDescent="0.45">
      <c r="A31" s="50" t="s">
        <v>15</v>
      </c>
      <c r="B31" s="51" t="s">
        <v>16</v>
      </c>
      <c r="C31" s="51" t="s">
        <v>17</v>
      </c>
      <c r="D31" s="52" t="s">
        <v>18</v>
      </c>
      <c r="E31" s="160"/>
      <c r="F31" s="160"/>
      <c r="G31" s="160"/>
      <c r="H31" s="160"/>
      <c r="I31" s="160"/>
      <c r="J31" s="160"/>
      <c r="K31" s="59"/>
      <c r="L31" s="59"/>
      <c r="M31" s="61" t="s">
        <v>66</v>
      </c>
      <c r="N31" s="62" t="s">
        <v>79</v>
      </c>
      <c r="O31" s="63">
        <v>65075.86</v>
      </c>
      <c r="P31" s="93"/>
      <c r="Q31" s="63">
        <v>63912.72</v>
      </c>
      <c r="R31" s="93"/>
      <c r="S31" s="63">
        <v>63950.54</v>
      </c>
      <c r="T31" s="63">
        <v>66068.78</v>
      </c>
      <c r="U31" s="63">
        <v>63871.24</v>
      </c>
      <c r="V31" s="63">
        <v>62261.08</v>
      </c>
      <c r="W31" s="63">
        <v>61664</v>
      </c>
      <c r="X31" s="63">
        <v>61402.65</v>
      </c>
      <c r="Y31" s="63">
        <v>60908.55</v>
      </c>
      <c r="Z31" s="63">
        <v>58849.49</v>
      </c>
      <c r="AA31" s="63">
        <v>117308.04499999998</v>
      </c>
      <c r="AB31" s="63">
        <v>117308.04499999998</v>
      </c>
      <c r="AC31" s="64">
        <f t="shared" si="2"/>
        <v>862581</v>
      </c>
      <c r="AD31" s="65"/>
      <c r="AE31" s="65"/>
    </row>
    <row r="32" spans="1:31" ht="50.25" customHeight="1" x14ac:dyDescent="0.45">
      <c r="A32" s="50" t="s">
        <v>15</v>
      </c>
      <c r="B32" s="51" t="s">
        <v>16</v>
      </c>
      <c r="C32" s="51" t="s">
        <v>17</v>
      </c>
      <c r="D32" s="52" t="s">
        <v>18</v>
      </c>
      <c r="E32" s="160"/>
      <c r="F32" s="160"/>
      <c r="G32" s="160"/>
      <c r="H32" s="160"/>
      <c r="I32" s="160"/>
      <c r="J32" s="160"/>
      <c r="K32" s="59"/>
      <c r="L32" s="59"/>
      <c r="M32" s="61" t="s">
        <v>66</v>
      </c>
      <c r="N32" s="62" t="s">
        <v>80</v>
      </c>
      <c r="O32" s="63">
        <f>100242.31-10000</f>
        <v>90242.31</v>
      </c>
      <c r="P32" s="93"/>
      <c r="Q32" s="63">
        <f>100095.27-10000</f>
        <v>90095.27</v>
      </c>
      <c r="R32" s="93"/>
      <c r="S32" s="63">
        <f>100164.04-10000</f>
        <v>90164.04</v>
      </c>
      <c r="T32" s="63">
        <f>100119.94-10000</f>
        <v>90119.94</v>
      </c>
      <c r="U32" s="63">
        <f>100006.5-10000</f>
        <v>90006.5</v>
      </c>
      <c r="V32" s="63">
        <f>115583.53-10000</f>
        <v>105583.53</v>
      </c>
      <c r="W32" s="63">
        <f>115500.9-10000</f>
        <v>105500.9</v>
      </c>
      <c r="X32" s="63">
        <f>100026.84-10000</f>
        <v>90026.84</v>
      </c>
      <c r="Y32" s="63">
        <f>99979.21-10000</f>
        <v>89979.21</v>
      </c>
      <c r="Z32" s="63">
        <f>99934.97-10000</f>
        <v>89934.97</v>
      </c>
      <c r="AA32" s="63">
        <v>171370.24500000005</v>
      </c>
      <c r="AB32" s="63">
        <v>171370.24500000005</v>
      </c>
      <c r="AC32" s="64">
        <f t="shared" si="2"/>
        <v>1274394</v>
      </c>
      <c r="AD32" s="65"/>
      <c r="AE32" s="65"/>
    </row>
    <row r="33" spans="1:31" ht="50.25" customHeight="1" x14ac:dyDescent="0.45">
      <c r="A33" s="50" t="s">
        <v>15</v>
      </c>
      <c r="B33" s="51" t="s">
        <v>16</v>
      </c>
      <c r="C33" s="51" t="s">
        <v>17</v>
      </c>
      <c r="D33" s="52" t="s">
        <v>18</v>
      </c>
      <c r="E33" s="160"/>
      <c r="F33" s="160"/>
      <c r="G33" s="160"/>
      <c r="H33" s="160"/>
      <c r="I33" s="160"/>
      <c r="J33" s="160"/>
      <c r="K33" s="59"/>
      <c r="L33" s="59"/>
      <c r="M33" s="61" t="s">
        <v>66</v>
      </c>
      <c r="N33" s="62" t="s">
        <v>81</v>
      </c>
      <c r="O33" s="63">
        <v>1502.75</v>
      </c>
      <c r="P33" s="93"/>
      <c r="Q33" s="63">
        <v>1502.75</v>
      </c>
      <c r="R33" s="93"/>
      <c r="S33" s="63">
        <v>1502.75</v>
      </c>
      <c r="T33" s="63">
        <v>1502.75</v>
      </c>
      <c r="U33" s="63">
        <v>1502.75</v>
      </c>
      <c r="V33" s="63">
        <v>1502.75</v>
      </c>
      <c r="W33" s="63">
        <v>1502.75</v>
      </c>
      <c r="X33" s="63">
        <v>1502.75</v>
      </c>
      <c r="Y33" s="63">
        <v>1502.75</v>
      </c>
      <c r="Z33" s="63">
        <v>1502.75</v>
      </c>
      <c r="AA33" s="63">
        <v>1502.75</v>
      </c>
      <c r="AB33" s="63">
        <v>1502.75</v>
      </c>
      <c r="AC33" s="64">
        <f t="shared" si="2"/>
        <v>18033</v>
      </c>
      <c r="AD33" s="65"/>
      <c r="AE33" s="65"/>
    </row>
    <row r="34" spans="1:31" ht="50.25" customHeight="1" x14ac:dyDescent="0.45">
      <c r="A34" s="50" t="s">
        <v>15</v>
      </c>
      <c r="B34" s="51" t="s">
        <v>16</v>
      </c>
      <c r="C34" s="51" t="s">
        <v>17</v>
      </c>
      <c r="D34" s="52" t="s">
        <v>18</v>
      </c>
      <c r="E34" s="160"/>
      <c r="F34" s="160"/>
      <c r="G34" s="160"/>
      <c r="H34" s="160"/>
      <c r="I34" s="160"/>
      <c r="J34" s="160"/>
      <c r="K34" s="59"/>
      <c r="L34" s="59"/>
      <c r="M34" s="61" t="s">
        <v>82</v>
      </c>
      <c r="N34" s="62" t="s">
        <v>83</v>
      </c>
      <c r="O34" s="63">
        <f>+(3500+6000+3500+8000)+(7000+6000+4000+8000+3000+5375+7000)</f>
        <v>61375</v>
      </c>
      <c r="P34" s="93"/>
      <c r="Q34" s="63">
        <f t="shared" ref="Q34:AA34" si="6">+(3500+6000+3500+8000)+(7000+6000+4000+8000+3000+5375+7000)</f>
        <v>61375</v>
      </c>
      <c r="R34" s="93"/>
      <c r="S34" s="63">
        <f t="shared" si="6"/>
        <v>61375</v>
      </c>
      <c r="T34" s="63">
        <f t="shared" si="6"/>
        <v>61375</v>
      </c>
      <c r="U34" s="63">
        <f t="shared" si="6"/>
        <v>61375</v>
      </c>
      <c r="V34" s="63">
        <f t="shared" si="6"/>
        <v>61375</v>
      </c>
      <c r="W34" s="63">
        <f t="shared" si="6"/>
        <v>61375</v>
      </c>
      <c r="X34" s="63">
        <f t="shared" si="6"/>
        <v>61375</v>
      </c>
      <c r="Y34" s="63">
        <f t="shared" si="6"/>
        <v>61375</v>
      </c>
      <c r="Z34" s="63">
        <f t="shared" si="6"/>
        <v>61375</v>
      </c>
      <c r="AA34" s="63">
        <f t="shared" si="6"/>
        <v>61375</v>
      </c>
      <c r="AB34" s="63">
        <f>+(3500+6000+3500+8000)+(7000+6000+4000+8000+3000+5375-500)</f>
        <v>53875</v>
      </c>
      <c r="AC34" s="64">
        <f t="shared" si="2"/>
        <v>729000</v>
      </c>
      <c r="AD34" s="65"/>
      <c r="AE34" s="65"/>
    </row>
    <row r="35" spans="1:31" ht="50.25" customHeight="1" x14ac:dyDescent="0.45">
      <c r="A35" s="50" t="s">
        <v>15</v>
      </c>
      <c r="B35" s="51" t="s">
        <v>16</v>
      </c>
      <c r="C35" s="51" t="s">
        <v>17</v>
      </c>
      <c r="D35" s="52" t="s">
        <v>18</v>
      </c>
      <c r="E35" s="160"/>
      <c r="F35" s="160"/>
      <c r="G35" s="160"/>
      <c r="H35" s="160"/>
      <c r="I35" s="160"/>
      <c r="J35" s="160"/>
      <c r="K35" s="59"/>
      <c r="L35" s="59"/>
      <c r="M35" s="61" t="s">
        <v>82</v>
      </c>
      <c r="N35" s="62" t="s">
        <v>84</v>
      </c>
      <c r="O35" s="63"/>
      <c r="P35" s="93"/>
      <c r="Q35" s="63">
        <v>175</v>
      </c>
      <c r="R35" s="93"/>
      <c r="S35" s="63"/>
      <c r="T35" s="63">
        <v>402</v>
      </c>
      <c r="U35" s="63">
        <v>402</v>
      </c>
      <c r="V35" s="63"/>
      <c r="W35" s="63"/>
      <c r="X35" s="63"/>
      <c r="Y35" s="63"/>
      <c r="Z35" s="63"/>
      <c r="AA35" s="63"/>
      <c r="AB35" s="63"/>
      <c r="AC35" s="64">
        <f t="shared" si="2"/>
        <v>979</v>
      </c>
      <c r="AD35" s="65"/>
      <c r="AE35" s="65"/>
    </row>
    <row r="36" spans="1:31" ht="50.25" customHeight="1" x14ac:dyDescent="0.45">
      <c r="A36" s="50" t="s">
        <v>15</v>
      </c>
      <c r="B36" s="51" t="s">
        <v>16</v>
      </c>
      <c r="C36" s="51" t="s">
        <v>17</v>
      </c>
      <c r="D36" s="52" t="s">
        <v>18</v>
      </c>
      <c r="E36" s="160"/>
      <c r="F36" s="160"/>
      <c r="G36" s="160"/>
      <c r="H36" s="160"/>
      <c r="I36" s="160"/>
      <c r="J36" s="160"/>
      <c r="K36" s="59"/>
      <c r="L36" s="59"/>
      <c r="M36" s="61" t="s">
        <v>82</v>
      </c>
      <c r="N36" s="62" t="s">
        <v>85</v>
      </c>
      <c r="O36" s="63">
        <v>57800</v>
      </c>
      <c r="P36" s="93"/>
      <c r="Q36" s="63">
        <v>57800</v>
      </c>
      <c r="R36" s="93"/>
      <c r="S36" s="63">
        <v>57800</v>
      </c>
      <c r="T36" s="63">
        <v>57800</v>
      </c>
      <c r="U36" s="63">
        <v>57800</v>
      </c>
      <c r="V36" s="63">
        <v>57800</v>
      </c>
      <c r="W36" s="63">
        <v>57800</v>
      </c>
      <c r="X36" s="63">
        <v>57800</v>
      </c>
      <c r="Y36" s="63">
        <v>57800</v>
      </c>
      <c r="Z36" s="63">
        <v>57800</v>
      </c>
      <c r="AA36" s="63">
        <v>57800</v>
      </c>
      <c r="AB36" s="63">
        <v>57800</v>
      </c>
      <c r="AC36" s="64">
        <f t="shared" si="2"/>
        <v>693600</v>
      </c>
      <c r="AD36" s="65"/>
      <c r="AE36" s="65"/>
    </row>
    <row r="37" spans="1:31" ht="50.25" customHeight="1" x14ac:dyDescent="0.45">
      <c r="A37" s="50" t="s">
        <v>15</v>
      </c>
      <c r="B37" s="51" t="s">
        <v>16</v>
      </c>
      <c r="C37" s="51" t="s">
        <v>17</v>
      </c>
      <c r="D37" s="52" t="s">
        <v>18</v>
      </c>
      <c r="E37" s="160"/>
      <c r="F37" s="160"/>
      <c r="G37" s="160"/>
      <c r="H37" s="160"/>
      <c r="I37" s="160"/>
      <c r="J37" s="160"/>
      <c r="K37" s="59"/>
      <c r="L37" s="59"/>
      <c r="M37" s="61" t="s">
        <v>82</v>
      </c>
      <c r="N37" s="62" t="s">
        <v>86</v>
      </c>
      <c r="O37" s="63"/>
      <c r="P37" s="93"/>
      <c r="Q37" s="63">
        <v>90</v>
      </c>
      <c r="R37" s="93"/>
      <c r="S37" s="63"/>
      <c r="T37" s="63"/>
      <c r="U37" s="63">
        <v>602</v>
      </c>
      <c r="V37" s="63"/>
      <c r="W37" s="63"/>
      <c r="X37" s="63"/>
      <c r="Y37" s="63"/>
      <c r="Z37" s="63"/>
      <c r="AA37" s="63"/>
      <c r="AB37" s="63"/>
      <c r="AC37" s="64">
        <f t="shared" si="2"/>
        <v>692</v>
      </c>
      <c r="AD37" s="65"/>
      <c r="AE37" s="65"/>
    </row>
    <row r="38" spans="1:31" ht="50.25" customHeight="1" x14ac:dyDescent="0.45">
      <c r="A38" s="50" t="s">
        <v>15</v>
      </c>
      <c r="B38" s="51" t="s">
        <v>16</v>
      </c>
      <c r="C38" s="51" t="s">
        <v>17</v>
      </c>
      <c r="D38" s="52" t="s">
        <v>18</v>
      </c>
      <c r="E38" s="160"/>
      <c r="F38" s="160"/>
      <c r="G38" s="160"/>
      <c r="H38" s="160"/>
      <c r="I38" s="160"/>
      <c r="J38" s="160"/>
      <c r="K38" s="59"/>
      <c r="L38" s="59"/>
      <c r="M38" s="61" t="s">
        <v>82</v>
      </c>
      <c r="N38" s="62" t="s">
        <v>87</v>
      </c>
      <c r="O38" s="63"/>
      <c r="P38" s="93"/>
      <c r="Q38" s="63"/>
      <c r="R38" s="93"/>
      <c r="S38" s="63"/>
      <c r="T38" s="63"/>
      <c r="U38" s="63"/>
      <c r="V38" s="63">
        <v>6844</v>
      </c>
      <c r="W38" s="63"/>
      <c r="X38" s="63"/>
      <c r="Y38" s="63"/>
      <c r="Z38" s="63"/>
      <c r="AA38" s="63"/>
      <c r="AB38" s="63">
        <v>5156</v>
      </c>
      <c r="AC38" s="64">
        <f t="shared" si="2"/>
        <v>12000</v>
      </c>
      <c r="AD38" s="65"/>
      <c r="AE38" s="65"/>
    </row>
    <row r="39" spans="1:31" ht="50.25" customHeight="1" x14ac:dyDescent="0.45">
      <c r="A39" s="50" t="s">
        <v>15</v>
      </c>
      <c r="B39" s="51" t="s">
        <v>16</v>
      </c>
      <c r="C39" s="51" t="s">
        <v>17</v>
      </c>
      <c r="D39" s="52" t="s">
        <v>18</v>
      </c>
      <c r="E39" s="160"/>
      <c r="F39" s="160"/>
      <c r="G39" s="160"/>
      <c r="H39" s="160"/>
      <c r="I39" s="160"/>
      <c r="J39" s="160"/>
      <c r="K39" s="59"/>
      <c r="L39" s="59"/>
      <c r="M39" s="61" t="s">
        <v>82</v>
      </c>
      <c r="N39" s="62" t="s">
        <v>88</v>
      </c>
      <c r="O39" s="63"/>
      <c r="P39" s="93"/>
      <c r="Q39" s="63"/>
      <c r="R39" s="93"/>
      <c r="S39" s="63"/>
      <c r="T39" s="63">
        <v>507.64</v>
      </c>
      <c r="U39" s="63"/>
      <c r="V39" s="63"/>
      <c r="W39" s="63"/>
      <c r="X39" s="63"/>
      <c r="Y39" s="63">
        <v>4032</v>
      </c>
      <c r="Z39" s="63">
        <v>4032</v>
      </c>
      <c r="AA39" s="63">
        <v>4032</v>
      </c>
      <c r="AB39" s="63">
        <f>4032+439.36</f>
        <v>4471.3599999999997</v>
      </c>
      <c r="AC39" s="64">
        <f t="shared" si="2"/>
        <v>17075</v>
      </c>
      <c r="AD39" s="65"/>
      <c r="AE39" s="65"/>
    </row>
    <row r="40" spans="1:31" ht="48" customHeight="1" x14ac:dyDescent="0.45">
      <c r="A40" s="50" t="s">
        <v>15</v>
      </c>
      <c r="B40" s="51" t="s">
        <v>16</v>
      </c>
      <c r="C40" s="51" t="s">
        <v>17</v>
      </c>
      <c r="D40" s="52" t="s">
        <v>18</v>
      </c>
      <c r="E40" s="160"/>
      <c r="F40" s="160"/>
      <c r="G40" s="160"/>
      <c r="H40" s="160"/>
      <c r="I40" s="160"/>
      <c r="J40" s="160"/>
      <c r="K40" s="59"/>
      <c r="L40" s="59"/>
      <c r="M40" s="61" t="s">
        <v>82</v>
      </c>
      <c r="N40" s="62" t="s">
        <v>89</v>
      </c>
      <c r="O40" s="63">
        <v>6104.57</v>
      </c>
      <c r="P40" s="93"/>
      <c r="Q40" s="63">
        <v>4352.17</v>
      </c>
      <c r="R40" s="93"/>
      <c r="S40" s="63">
        <v>2269.0100000000002</v>
      </c>
      <c r="T40" s="63">
        <v>1304.6199999999999</v>
      </c>
      <c r="U40" s="63">
        <v>1229.06</v>
      </c>
      <c r="V40" s="63">
        <v>5971.07</v>
      </c>
      <c r="W40" s="63">
        <v>2025.43</v>
      </c>
      <c r="X40" s="63">
        <v>1195.4000000000001</v>
      </c>
      <c r="Y40" s="63">
        <v>1527.67</v>
      </c>
      <c r="Z40" s="63"/>
      <c r="AA40" s="63"/>
      <c r="AB40" s="63"/>
      <c r="AC40" s="64">
        <f t="shared" si="2"/>
        <v>25979</v>
      </c>
      <c r="AD40" s="65"/>
      <c r="AE40" s="65"/>
    </row>
    <row r="41" spans="1:31" s="9" customFormat="1" ht="50.25" customHeight="1" x14ac:dyDescent="0.45">
      <c r="A41" s="69" t="s">
        <v>15</v>
      </c>
      <c r="B41" s="70" t="s">
        <v>16</v>
      </c>
      <c r="C41" s="71" t="s">
        <v>17</v>
      </c>
      <c r="D41" s="72" t="s">
        <v>18</v>
      </c>
      <c r="E41" s="161"/>
      <c r="F41" s="161"/>
      <c r="G41" s="161"/>
      <c r="H41" s="161"/>
      <c r="I41" s="161"/>
      <c r="J41" s="161"/>
      <c r="K41" s="73"/>
      <c r="L41" s="73"/>
      <c r="M41" s="74" t="s">
        <v>90</v>
      </c>
      <c r="N41" s="74"/>
      <c r="O41" s="75">
        <f>SUM(O19:O40)</f>
        <v>497381.49</v>
      </c>
      <c r="P41" s="94"/>
      <c r="Q41" s="75">
        <f t="shared" ref="Q41:AB41" si="7">SUM(Q19:Q40)</f>
        <v>475720.18</v>
      </c>
      <c r="R41" s="94"/>
      <c r="S41" s="75">
        <f t="shared" si="7"/>
        <v>483886.05</v>
      </c>
      <c r="T41" s="75">
        <f t="shared" si="7"/>
        <v>473646.09</v>
      </c>
      <c r="U41" s="75">
        <f t="shared" si="7"/>
        <v>468416.05</v>
      </c>
      <c r="V41" s="75">
        <f t="shared" si="7"/>
        <v>490627.7</v>
      </c>
      <c r="W41" s="75">
        <f t="shared" si="7"/>
        <v>507584.72000000003</v>
      </c>
      <c r="X41" s="75">
        <f t="shared" si="7"/>
        <v>486118.56000000006</v>
      </c>
      <c r="Y41" s="75">
        <f t="shared" si="7"/>
        <v>464693.07</v>
      </c>
      <c r="Z41" s="75">
        <f t="shared" si="7"/>
        <v>456635.07999999996</v>
      </c>
      <c r="AA41" s="75">
        <f t="shared" si="7"/>
        <v>1084910.2000000002</v>
      </c>
      <c r="AB41" s="75">
        <f t="shared" si="7"/>
        <v>1088318.8900000001</v>
      </c>
      <c r="AC41" s="75">
        <f>SUM(AC19:AC40)</f>
        <v>6977938.0800000001</v>
      </c>
      <c r="AD41" s="76"/>
      <c r="AE41" s="76"/>
    </row>
    <row r="42" spans="1:31" ht="50.25" customHeight="1" x14ac:dyDescent="0.45">
      <c r="A42" s="50" t="s">
        <v>15</v>
      </c>
      <c r="B42" s="51" t="s">
        <v>16</v>
      </c>
      <c r="C42" s="51" t="s">
        <v>91</v>
      </c>
      <c r="D42" s="52" t="s">
        <v>92</v>
      </c>
      <c r="E42" s="51" t="s">
        <v>93</v>
      </c>
      <c r="F42" s="50" t="s">
        <v>20</v>
      </c>
      <c r="G42" s="50" t="s">
        <v>29</v>
      </c>
      <c r="H42" s="52" t="s">
        <v>22</v>
      </c>
      <c r="I42" s="50" t="s">
        <v>94</v>
      </c>
      <c r="J42" s="50" t="s">
        <v>32</v>
      </c>
      <c r="K42" s="50" t="s">
        <v>95</v>
      </c>
      <c r="L42" s="50" t="s">
        <v>96</v>
      </c>
      <c r="M42" s="54" t="s">
        <v>27</v>
      </c>
      <c r="N42" s="54"/>
      <c r="O42" s="55">
        <v>1</v>
      </c>
      <c r="P42" s="91"/>
      <c r="Q42" s="55">
        <v>1</v>
      </c>
      <c r="R42" s="91"/>
      <c r="S42" s="55">
        <v>1</v>
      </c>
      <c r="T42" s="55">
        <v>1</v>
      </c>
      <c r="U42" s="55">
        <v>1</v>
      </c>
      <c r="V42" s="55">
        <v>1</v>
      </c>
      <c r="W42" s="55">
        <v>1</v>
      </c>
      <c r="X42" s="55">
        <v>1</v>
      </c>
      <c r="Y42" s="55">
        <v>1</v>
      </c>
      <c r="Z42" s="55">
        <v>1</v>
      </c>
      <c r="AA42" s="55">
        <v>1</v>
      </c>
      <c r="AB42" s="55">
        <v>1</v>
      </c>
      <c r="AC42" s="55">
        <f>SUM(O42:AB42)</f>
        <v>12</v>
      </c>
      <c r="AD42" s="55" t="s">
        <v>97</v>
      </c>
      <c r="AE42" s="55"/>
    </row>
    <row r="43" spans="1:31" ht="50.25" customHeight="1" x14ac:dyDescent="0.45">
      <c r="A43" s="50" t="s">
        <v>15</v>
      </c>
      <c r="B43" s="51" t="s">
        <v>16</v>
      </c>
      <c r="C43" s="51" t="s">
        <v>91</v>
      </c>
      <c r="D43" s="52" t="s">
        <v>92</v>
      </c>
      <c r="E43" s="51" t="s">
        <v>93</v>
      </c>
      <c r="F43" s="50" t="s">
        <v>20</v>
      </c>
      <c r="G43" s="50" t="s">
        <v>21</v>
      </c>
      <c r="H43" s="52" t="s">
        <v>30</v>
      </c>
      <c r="I43" s="50" t="s">
        <v>98</v>
      </c>
      <c r="J43" s="53" t="s">
        <v>99</v>
      </c>
      <c r="K43" s="53" t="s">
        <v>100</v>
      </c>
      <c r="L43" s="53" t="s">
        <v>101</v>
      </c>
      <c r="M43" s="54" t="s">
        <v>27</v>
      </c>
      <c r="N43" s="54"/>
      <c r="O43" s="55">
        <v>1</v>
      </c>
      <c r="P43" s="91"/>
      <c r="Q43" s="55">
        <v>1</v>
      </c>
      <c r="R43" s="91"/>
      <c r="S43" s="55">
        <v>1</v>
      </c>
      <c r="T43" s="55">
        <v>1</v>
      </c>
      <c r="U43" s="55">
        <v>1</v>
      </c>
      <c r="V43" s="55">
        <v>1</v>
      </c>
      <c r="W43" s="55">
        <v>1</v>
      </c>
      <c r="X43" s="55">
        <v>1</v>
      </c>
      <c r="Y43" s="55">
        <v>1</v>
      </c>
      <c r="Z43" s="55">
        <v>1</v>
      </c>
      <c r="AA43" s="55">
        <v>1</v>
      </c>
      <c r="AB43" s="55">
        <v>1</v>
      </c>
      <c r="AC43" s="55">
        <f>SUM(O43:AB43)</f>
        <v>12</v>
      </c>
      <c r="AD43" s="55" t="s">
        <v>97</v>
      </c>
      <c r="AE43" s="55"/>
    </row>
    <row r="44" spans="1:31" ht="50.25" customHeight="1" x14ac:dyDescent="0.45">
      <c r="A44" s="50" t="s">
        <v>15</v>
      </c>
      <c r="B44" s="51" t="s">
        <v>16</v>
      </c>
      <c r="C44" s="51" t="s">
        <v>91</v>
      </c>
      <c r="D44" s="52" t="s">
        <v>92</v>
      </c>
      <c r="E44" s="51" t="s">
        <v>93</v>
      </c>
      <c r="F44" s="50" t="s">
        <v>20</v>
      </c>
      <c r="G44" s="50" t="s">
        <v>56</v>
      </c>
      <c r="H44" s="52" t="s">
        <v>36</v>
      </c>
      <c r="I44" s="50" t="s">
        <v>102</v>
      </c>
      <c r="J44" s="50" t="s">
        <v>32</v>
      </c>
      <c r="K44" s="50" t="s">
        <v>103</v>
      </c>
      <c r="L44" s="50" t="s">
        <v>104</v>
      </c>
      <c r="M44" s="54" t="s">
        <v>27</v>
      </c>
      <c r="N44" s="54"/>
      <c r="O44" s="55">
        <v>1</v>
      </c>
      <c r="P44" s="91"/>
      <c r="Q44" s="55">
        <v>1</v>
      </c>
      <c r="R44" s="91"/>
      <c r="S44" s="55">
        <v>1</v>
      </c>
      <c r="T44" s="55">
        <v>1</v>
      </c>
      <c r="U44" s="55">
        <v>1</v>
      </c>
      <c r="V44" s="55">
        <v>1</v>
      </c>
      <c r="W44" s="55">
        <v>1</v>
      </c>
      <c r="X44" s="55">
        <v>1</v>
      </c>
      <c r="Y44" s="55">
        <v>1</v>
      </c>
      <c r="Z44" s="55">
        <v>1</v>
      </c>
      <c r="AA44" s="55">
        <v>1</v>
      </c>
      <c r="AB44" s="55">
        <v>1</v>
      </c>
      <c r="AC44" s="55">
        <f>SUM(O44:AB44)</f>
        <v>12</v>
      </c>
      <c r="AD44" s="55" t="s">
        <v>97</v>
      </c>
      <c r="AE44" s="55"/>
    </row>
    <row r="45" spans="1:31" s="9" customFormat="1" ht="50.25" customHeight="1" x14ac:dyDescent="0.45">
      <c r="A45" s="56" t="s">
        <v>15</v>
      </c>
      <c r="B45" s="57" t="s">
        <v>16</v>
      </c>
      <c r="C45" s="57" t="s">
        <v>91</v>
      </c>
      <c r="D45" s="58" t="s">
        <v>92</v>
      </c>
      <c r="E45" s="160" t="s">
        <v>105</v>
      </c>
      <c r="F45" s="160"/>
      <c r="G45" s="160"/>
      <c r="H45" s="160"/>
      <c r="I45" s="160"/>
      <c r="J45" s="160"/>
      <c r="K45" s="59"/>
      <c r="L45" s="59"/>
      <c r="M45" s="59" t="s">
        <v>64</v>
      </c>
      <c r="N45" s="59"/>
      <c r="O45" s="60">
        <f>+O43</f>
        <v>1</v>
      </c>
      <c r="P45" s="92"/>
      <c r="Q45" s="60">
        <f t="shared" ref="Q45:AC45" si="8">+Q43</f>
        <v>1</v>
      </c>
      <c r="R45" s="92"/>
      <c r="S45" s="60">
        <f t="shared" si="8"/>
        <v>1</v>
      </c>
      <c r="T45" s="60">
        <f t="shared" si="8"/>
        <v>1</v>
      </c>
      <c r="U45" s="60">
        <f t="shared" si="8"/>
        <v>1</v>
      </c>
      <c r="V45" s="60">
        <f t="shared" si="8"/>
        <v>1</v>
      </c>
      <c r="W45" s="60">
        <f t="shared" si="8"/>
        <v>1</v>
      </c>
      <c r="X45" s="60">
        <f t="shared" si="8"/>
        <v>1</v>
      </c>
      <c r="Y45" s="60">
        <f t="shared" si="8"/>
        <v>1</v>
      </c>
      <c r="Z45" s="60">
        <f t="shared" si="8"/>
        <v>1</v>
      </c>
      <c r="AA45" s="60">
        <f t="shared" si="8"/>
        <v>1</v>
      </c>
      <c r="AB45" s="60">
        <f t="shared" si="8"/>
        <v>1</v>
      </c>
      <c r="AC45" s="60">
        <f t="shared" si="8"/>
        <v>12</v>
      </c>
      <c r="AD45" s="60" t="s">
        <v>106</v>
      </c>
      <c r="AE45" s="60"/>
    </row>
    <row r="46" spans="1:31" ht="50.25" customHeight="1" x14ac:dyDescent="0.45">
      <c r="A46" s="50" t="s">
        <v>15</v>
      </c>
      <c r="B46" s="51" t="s">
        <v>16</v>
      </c>
      <c r="C46" s="51" t="s">
        <v>91</v>
      </c>
      <c r="D46" s="52" t="s">
        <v>92</v>
      </c>
      <c r="E46" s="160"/>
      <c r="F46" s="160"/>
      <c r="G46" s="160"/>
      <c r="H46" s="160"/>
      <c r="I46" s="160"/>
      <c r="J46" s="160"/>
      <c r="K46" s="59"/>
      <c r="L46" s="59"/>
      <c r="M46" s="61" t="s">
        <v>66</v>
      </c>
      <c r="N46" s="62" t="s">
        <v>74</v>
      </c>
      <c r="O46" s="77">
        <v>8000</v>
      </c>
      <c r="P46" s="93"/>
      <c r="Q46" s="77">
        <v>8000</v>
      </c>
      <c r="R46" s="93"/>
      <c r="S46" s="77">
        <v>8000</v>
      </c>
      <c r="T46" s="77">
        <v>8000</v>
      </c>
      <c r="U46" s="77">
        <v>8000</v>
      </c>
      <c r="V46" s="77">
        <v>8000</v>
      </c>
      <c r="W46" s="77">
        <v>8000</v>
      </c>
      <c r="X46" s="77">
        <v>8000</v>
      </c>
      <c r="Y46" s="77">
        <v>8000</v>
      </c>
      <c r="Z46" s="77">
        <v>8000</v>
      </c>
      <c r="AA46" s="77">
        <v>8000</v>
      </c>
      <c r="AB46" s="77">
        <v>8000</v>
      </c>
      <c r="AC46" s="78">
        <f>SUM(O46:AB46)</f>
        <v>96000</v>
      </c>
      <c r="AD46" s="46"/>
      <c r="AE46" s="46"/>
    </row>
    <row r="47" spans="1:31" ht="50.25" customHeight="1" x14ac:dyDescent="0.45">
      <c r="A47" s="50"/>
      <c r="B47" s="51"/>
      <c r="C47" s="51" t="s">
        <v>91</v>
      </c>
      <c r="D47" s="52" t="s">
        <v>92</v>
      </c>
      <c r="E47" s="160"/>
      <c r="F47" s="160"/>
      <c r="G47" s="160"/>
      <c r="H47" s="160"/>
      <c r="I47" s="160"/>
      <c r="J47" s="160"/>
      <c r="K47" s="59"/>
      <c r="L47" s="59"/>
      <c r="M47" s="61" t="s">
        <v>66</v>
      </c>
      <c r="N47" s="62" t="s">
        <v>71</v>
      </c>
      <c r="O47" s="77">
        <v>208.58</v>
      </c>
      <c r="P47" s="93"/>
      <c r="Q47" s="77">
        <v>208.58</v>
      </c>
      <c r="R47" s="93"/>
      <c r="S47" s="77">
        <v>208.58</v>
      </c>
      <c r="T47" s="77">
        <v>208.58</v>
      </c>
      <c r="U47" s="77">
        <v>208.58</v>
      </c>
      <c r="V47" s="77">
        <v>208.58</v>
      </c>
      <c r="W47" s="77">
        <v>208.58</v>
      </c>
      <c r="X47" s="77">
        <v>208.58</v>
      </c>
      <c r="Y47" s="77">
        <v>208.58</v>
      </c>
      <c r="Z47" s="77">
        <v>208.58</v>
      </c>
      <c r="AA47" s="77">
        <v>208.58</v>
      </c>
      <c r="AB47" s="77">
        <v>208.58</v>
      </c>
      <c r="AC47" s="78">
        <v>2502.9599999999996</v>
      </c>
      <c r="AD47" s="46"/>
      <c r="AE47" s="46"/>
    </row>
    <row r="48" spans="1:31" ht="50.25" customHeight="1" x14ac:dyDescent="0.45">
      <c r="A48" s="50" t="s">
        <v>15</v>
      </c>
      <c r="B48" s="51" t="s">
        <v>16</v>
      </c>
      <c r="C48" s="51" t="s">
        <v>91</v>
      </c>
      <c r="D48" s="52" t="s">
        <v>92</v>
      </c>
      <c r="E48" s="160"/>
      <c r="F48" s="160"/>
      <c r="G48" s="160"/>
      <c r="H48" s="160"/>
      <c r="I48" s="160"/>
      <c r="J48" s="160"/>
      <c r="K48" s="59"/>
      <c r="L48" s="59"/>
      <c r="M48" s="61" t="s">
        <v>82</v>
      </c>
      <c r="N48" s="62" t="s">
        <v>83</v>
      </c>
      <c r="O48" s="77">
        <v>5500</v>
      </c>
      <c r="P48" s="93"/>
      <c r="Q48" s="77">
        <v>5500</v>
      </c>
      <c r="R48" s="93"/>
      <c r="S48" s="77">
        <v>5500</v>
      </c>
      <c r="T48" s="77">
        <v>5500</v>
      </c>
      <c r="U48" s="77">
        <v>5500</v>
      </c>
      <c r="V48" s="77">
        <v>5500</v>
      </c>
      <c r="W48" s="77">
        <v>5500</v>
      </c>
      <c r="X48" s="77">
        <v>5500</v>
      </c>
      <c r="Y48" s="77">
        <v>5500</v>
      </c>
      <c r="Z48" s="77">
        <v>5500</v>
      </c>
      <c r="AA48" s="77">
        <v>5500</v>
      </c>
      <c r="AB48" s="77">
        <v>5500</v>
      </c>
      <c r="AC48" s="78">
        <f>SUM(O48:AB48)</f>
        <v>66000</v>
      </c>
      <c r="AD48" s="46"/>
      <c r="AE48" s="46"/>
    </row>
    <row r="49" spans="1:31" s="9" customFormat="1" ht="50.25" customHeight="1" x14ac:dyDescent="0.45">
      <c r="A49" s="56" t="s">
        <v>15</v>
      </c>
      <c r="B49" s="57" t="s">
        <v>16</v>
      </c>
      <c r="C49" s="51" t="s">
        <v>91</v>
      </c>
      <c r="D49" s="58" t="s">
        <v>92</v>
      </c>
      <c r="E49" s="160"/>
      <c r="F49" s="160"/>
      <c r="G49" s="160"/>
      <c r="H49" s="160"/>
      <c r="I49" s="160"/>
      <c r="J49" s="160"/>
      <c r="K49" s="59"/>
      <c r="L49" s="59"/>
      <c r="M49" s="66" t="s">
        <v>90</v>
      </c>
      <c r="N49" s="66"/>
      <c r="O49" s="67">
        <f t="shared" ref="O49:AC49" si="9">SUM(O46:O48)</f>
        <v>13708.58</v>
      </c>
      <c r="P49" s="95"/>
      <c r="Q49" s="67">
        <f t="shared" si="9"/>
        <v>13708.58</v>
      </c>
      <c r="R49" s="95"/>
      <c r="S49" s="67">
        <f t="shared" si="9"/>
        <v>13708.58</v>
      </c>
      <c r="T49" s="67">
        <f t="shared" si="9"/>
        <v>13708.58</v>
      </c>
      <c r="U49" s="67">
        <f t="shared" si="9"/>
        <v>13708.58</v>
      </c>
      <c r="V49" s="67">
        <f t="shared" si="9"/>
        <v>13708.58</v>
      </c>
      <c r="W49" s="67">
        <f t="shared" si="9"/>
        <v>13708.58</v>
      </c>
      <c r="X49" s="67">
        <f t="shared" si="9"/>
        <v>13708.58</v>
      </c>
      <c r="Y49" s="67">
        <f t="shared" si="9"/>
        <v>13708.58</v>
      </c>
      <c r="Z49" s="67">
        <f t="shared" si="9"/>
        <v>13708.58</v>
      </c>
      <c r="AA49" s="67">
        <f t="shared" si="9"/>
        <v>13708.58</v>
      </c>
      <c r="AB49" s="67">
        <f t="shared" si="9"/>
        <v>13708.58</v>
      </c>
      <c r="AC49" s="67">
        <f t="shared" si="9"/>
        <v>164502.96000000002</v>
      </c>
      <c r="AD49" s="68"/>
      <c r="AE49" s="68"/>
    </row>
    <row r="50" spans="1:31" ht="50.25" customHeight="1" x14ac:dyDescent="0.45">
      <c r="A50" s="50" t="s">
        <v>15</v>
      </c>
      <c r="B50" s="51" t="s">
        <v>16</v>
      </c>
      <c r="C50" s="51" t="s">
        <v>107</v>
      </c>
      <c r="D50" s="52" t="s">
        <v>108</v>
      </c>
      <c r="E50" s="51" t="s">
        <v>109</v>
      </c>
      <c r="F50" s="50" t="s">
        <v>110</v>
      </c>
      <c r="G50" s="50" t="s">
        <v>21</v>
      </c>
      <c r="H50" s="52" t="s">
        <v>22</v>
      </c>
      <c r="I50" s="50" t="s">
        <v>111</v>
      </c>
      <c r="J50" s="53" t="s">
        <v>99</v>
      </c>
      <c r="K50" s="79" t="s">
        <v>112</v>
      </c>
      <c r="L50" s="79" t="s">
        <v>113</v>
      </c>
      <c r="M50" s="54" t="s">
        <v>27</v>
      </c>
      <c r="N50" s="54"/>
      <c r="O50" s="55"/>
      <c r="P50" s="91"/>
      <c r="Q50" s="55"/>
      <c r="R50" s="91"/>
      <c r="S50" s="55">
        <v>1</v>
      </c>
      <c r="T50" s="55"/>
      <c r="U50" s="55"/>
      <c r="V50" s="55">
        <v>1</v>
      </c>
      <c r="W50" s="55"/>
      <c r="X50" s="55"/>
      <c r="Y50" s="55">
        <v>1</v>
      </c>
      <c r="Z50" s="55"/>
      <c r="AA50" s="55"/>
      <c r="AB50" s="55">
        <v>1</v>
      </c>
      <c r="AC50" s="55">
        <f>SUM(O50:AB50)</f>
        <v>4</v>
      </c>
      <c r="AD50" s="55" t="s">
        <v>114</v>
      </c>
      <c r="AE50" s="55"/>
    </row>
    <row r="51" spans="1:31" ht="50.25" customHeight="1" x14ac:dyDescent="0.45">
      <c r="A51" s="50" t="s">
        <v>15</v>
      </c>
      <c r="B51" s="51" t="s">
        <v>16</v>
      </c>
      <c r="C51" s="51" t="s">
        <v>107</v>
      </c>
      <c r="D51" s="52" t="s">
        <v>108</v>
      </c>
      <c r="E51" s="51" t="s">
        <v>109</v>
      </c>
      <c r="F51" s="50" t="s">
        <v>115</v>
      </c>
      <c r="G51" s="50" t="s">
        <v>29</v>
      </c>
      <c r="H51" s="52" t="s">
        <v>30</v>
      </c>
      <c r="I51" s="50" t="s">
        <v>116</v>
      </c>
      <c r="J51" s="53" t="s">
        <v>117</v>
      </c>
      <c r="K51" s="79" t="s">
        <v>118</v>
      </c>
      <c r="L51" s="79" t="s">
        <v>119</v>
      </c>
      <c r="M51" s="54" t="s">
        <v>27</v>
      </c>
      <c r="N51" s="54"/>
      <c r="O51" s="55">
        <v>3</v>
      </c>
      <c r="P51" s="91"/>
      <c r="Q51" s="55">
        <v>3</v>
      </c>
      <c r="R51" s="91"/>
      <c r="S51" s="55">
        <v>3</v>
      </c>
      <c r="T51" s="55">
        <v>3</v>
      </c>
      <c r="U51" s="55">
        <v>3</v>
      </c>
      <c r="V51" s="55">
        <v>3</v>
      </c>
      <c r="W51" s="55">
        <v>3</v>
      </c>
      <c r="X51" s="55">
        <v>3</v>
      </c>
      <c r="Y51" s="55">
        <v>3</v>
      </c>
      <c r="Z51" s="55">
        <v>3</v>
      </c>
      <c r="AA51" s="55">
        <v>3</v>
      </c>
      <c r="AB51" s="55">
        <v>3</v>
      </c>
      <c r="AC51" s="55">
        <f>SUM(O51:AB51)</f>
        <v>36</v>
      </c>
      <c r="AD51" s="55" t="s">
        <v>114</v>
      </c>
      <c r="AE51" s="55"/>
    </row>
    <row r="52" spans="1:31" ht="50.25" customHeight="1" x14ac:dyDescent="0.45">
      <c r="A52" s="50"/>
      <c r="B52" s="51"/>
      <c r="C52" s="51" t="s">
        <v>107</v>
      </c>
      <c r="D52" s="52" t="s">
        <v>108</v>
      </c>
      <c r="E52" s="51" t="s">
        <v>109</v>
      </c>
      <c r="F52" s="50" t="s">
        <v>120</v>
      </c>
      <c r="G52" s="50" t="s">
        <v>56</v>
      </c>
      <c r="H52" s="52" t="s">
        <v>36</v>
      </c>
      <c r="I52" s="50" t="s">
        <v>121</v>
      </c>
      <c r="J52" s="53" t="s">
        <v>99</v>
      </c>
      <c r="K52" s="79" t="s">
        <v>122</v>
      </c>
      <c r="L52" s="79" t="s">
        <v>123</v>
      </c>
      <c r="M52" s="54" t="s">
        <v>27</v>
      </c>
      <c r="N52" s="54"/>
      <c r="O52" s="55"/>
      <c r="P52" s="91"/>
      <c r="Q52" s="55"/>
      <c r="R52" s="91"/>
      <c r="S52" s="55">
        <v>1</v>
      </c>
      <c r="T52" s="55"/>
      <c r="U52" s="55"/>
      <c r="V52" s="55">
        <v>1</v>
      </c>
      <c r="W52" s="55"/>
      <c r="X52" s="55"/>
      <c r="Y52" s="55">
        <v>1</v>
      </c>
      <c r="Z52" s="55"/>
      <c r="AA52" s="55"/>
      <c r="AB52" s="55">
        <v>1</v>
      </c>
      <c r="AC52" s="55"/>
      <c r="AD52" s="55" t="s">
        <v>114</v>
      </c>
      <c r="AE52" s="55"/>
    </row>
    <row r="53" spans="1:31" ht="50.25" customHeight="1" x14ac:dyDescent="0.45">
      <c r="A53" s="50"/>
      <c r="B53" s="51"/>
      <c r="C53" s="51" t="s">
        <v>107</v>
      </c>
      <c r="D53" s="52" t="s">
        <v>108</v>
      </c>
      <c r="E53" s="51" t="s">
        <v>109</v>
      </c>
      <c r="F53" s="50" t="s">
        <v>124</v>
      </c>
      <c r="G53" s="50" t="s">
        <v>56</v>
      </c>
      <c r="H53" s="52" t="s">
        <v>41</v>
      </c>
      <c r="I53" s="50" t="s">
        <v>125</v>
      </c>
      <c r="J53" s="53" t="s">
        <v>99</v>
      </c>
      <c r="K53" s="79" t="s">
        <v>126</v>
      </c>
      <c r="L53" s="79" t="s">
        <v>127</v>
      </c>
      <c r="M53" s="54" t="s">
        <v>27</v>
      </c>
      <c r="N53" s="54"/>
      <c r="O53" s="55"/>
      <c r="P53" s="91"/>
      <c r="Q53" s="55">
        <v>1</v>
      </c>
      <c r="R53" s="91"/>
      <c r="S53" s="55"/>
      <c r="T53" s="55">
        <v>1</v>
      </c>
      <c r="U53" s="55"/>
      <c r="V53" s="55">
        <v>1</v>
      </c>
      <c r="W53" s="55"/>
      <c r="X53" s="55">
        <v>1</v>
      </c>
      <c r="Y53" s="55"/>
      <c r="Z53" s="55">
        <v>1</v>
      </c>
      <c r="AA53" s="55"/>
      <c r="AB53" s="55">
        <v>1</v>
      </c>
      <c r="AC53" s="55"/>
      <c r="AD53" s="55" t="s">
        <v>114</v>
      </c>
      <c r="AE53" s="55"/>
    </row>
    <row r="54" spans="1:31" ht="50.25" customHeight="1" x14ac:dyDescent="0.45">
      <c r="A54" s="50" t="s">
        <v>15</v>
      </c>
      <c r="B54" s="51" t="s">
        <v>16</v>
      </c>
      <c r="C54" s="51" t="s">
        <v>107</v>
      </c>
      <c r="D54" s="52" t="s">
        <v>108</v>
      </c>
      <c r="E54" s="51" t="s">
        <v>109</v>
      </c>
      <c r="F54" s="50" t="s">
        <v>128</v>
      </c>
      <c r="G54" s="50" t="s">
        <v>56</v>
      </c>
      <c r="H54" s="52" t="s">
        <v>46</v>
      </c>
      <c r="I54" s="50" t="s">
        <v>129</v>
      </c>
      <c r="J54" s="53" t="s">
        <v>99</v>
      </c>
      <c r="K54" s="79" t="s">
        <v>130</v>
      </c>
      <c r="L54" s="79" t="s">
        <v>127</v>
      </c>
      <c r="M54" s="54" t="s">
        <v>27</v>
      </c>
      <c r="N54" s="54"/>
      <c r="O54" s="55"/>
      <c r="P54" s="91"/>
      <c r="Q54" s="55">
        <v>1</v>
      </c>
      <c r="R54" s="91"/>
      <c r="S54" s="55"/>
      <c r="T54" s="55">
        <v>1</v>
      </c>
      <c r="U54" s="55"/>
      <c r="V54" s="55">
        <v>1</v>
      </c>
      <c r="W54" s="55"/>
      <c r="X54" s="55">
        <v>1</v>
      </c>
      <c r="Y54" s="55"/>
      <c r="Z54" s="55">
        <v>1</v>
      </c>
      <c r="AA54" s="55"/>
      <c r="AB54" s="55">
        <v>1</v>
      </c>
      <c r="AC54" s="55">
        <f>SUM(O54:AB54)</f>
        <v>6</v>
      </c>
      <c r="AD54" s="55" t="s">
        <v>114</v>
      </c>
      <c r="AE54" s="55"/>
    </row>
    <row r="55" spans="1:31" ht="50.25" customHeight="1" x14ac:dyDescent="0.45">
      <c r="A55" s="50" t="s">
        <v>15</v>
      </c>
      <c r="B55" s="51" t="s">
        <v>16</v>
      </c>
      <c r="C55" s="51" t="s">
        <v>107</v>
      </c>
      <c r="D55" s="52" t="s">
        <v>108</v>
      </c>
      <c r="E55" s="160" t="s">
        <v>131</v>
      </c>
      <c r="F55" s="160"/>
      <c r="G55" s="160"/>
      <c r="H55" s="160"/>
      <c r="I55" s="160"/>
      <c r="J55" s="160"/>
      <c r="K55" s="59"/>
      <c r="L55" s="59"/>
      <c r="M55" s="59" t="s">
        <v>64</v>
      </c>
      <c r="N55" s="59"/>
      <c r="O55" s="80">
        <f>SUM(O50:O54)</f>
        <v>3</v>
      </c>
      <c r="P55" s="91"/>
      <c r="Q55" s="80">
        <f t="shared" ref="Q55:AB55" si="10">SUM(Q50:Q54)</f>
        <v>5</v>
      </c>
      <c r="R55" s="91"/>
      <c r="S55" s="80">
        <f t="shared" si="10"/>
        <v>5</v>
      </c>
      <c r="T55" s="80">
        <f t="shared" si="10"/>
        <v>5</v>
      </c>
      <c r="U55" s="80">
        <f t="shared" si="10"/>
        <v>3</v>
      </c>
      <c r="V55" s="80">
        <f t="shared" si="10"/>
        <v>7</v>
      </c>
      <c r="W55" s="80">
        <f t="shared" si="10"/>
        <v>3</v>
      </c>
      <c r="X55" s="80">
        <f t="shared" si="10"/>
        <v>5</v>
      </c>
      <c r="Y55" s="80">
        <f t="shared" si="10"/>
        <v>5</v>
      </c>
      <c r="Z55" s="80">
        <f t="shared" si="10"/>
        <v>5</v>
      </c>
      <c r="AA55" s="80">
        <f t="shared" si="10"/>
        <v>3</v>
      </c>
      <c r="AB55" s="80">
        <f t="shared" si="10"/>
        <v>7</v>
      </c>
      <c r="AC55" s="80">
        <f>SUM(O55:AB55)</f>
        <v>56</v>
      </c>
      <c r="AD55" s="60" t="s">
        <v>132</v>
      </c>
      <c r="AE55" s="60"/>
    </row>
    <row r="56" spans="1:31" ht="50.25" customHeight="1" x14ac:dyDescent="0.45">
      <c r="A56" s="50" t="s">
        <v>15</v>
      </c>
      <c r="B56" s="51" t="s">
        <v>16</v>
      </c>
      <c r="C56" s="51" t="s">
        <v>107</v>
      </c>
      <c r="D56" s="52" t="s">
        <v>108</v>
      </c>
      <c r="E56" s="160"/>
      <c r="F56" s="160"/>
      <c r="G56" s="160"/>
      <c r="H56" s="160"/>
      <c r="I56" s="160"/>
      <c r="J56" s="160"/>
      <c r="K56" s="59"/>
      <c r="L56" s="59"/>
      <c r="M56" s="61" t="s">
        <v>66</v>
      </c>
      <c r="N56" s="62" t="s">
        <v>80</v>
      </c>
      <c r="O56" s="77">
        <v>10000</v>
      </c>
      <c r="P56" s="93"/>
      <c r="Q56" s="77">
        <v>10000</v>
      </c>
      <c r="R56" s="93"/>
      <c r="S56" s="77">
        <v>10000</v>
      </c>
      <c r="T56" s="77">
        <v>10000</v>
      </c>
      <c r="U56" s="77">
        <v>10000</v>
      </c>
      <c r="V56" s="77">
        <v>10000</v>
      </c>
      <c r="W56" s="77">
        <v>10000</v>
      </c>
      <c r="X56" s="77">
        <v>10000</v>
      </c>
      <c r="Y56" s="77">
        <v>10000</v>
      </c>
      <c r="Z56" s="77">
        <v>10000</v>
      </c>
      <c r="AA56" s="77">
        <v>10000</v>
      </c>
      <c r="AB56" s="77">
        <v>10000</v>
      </c>
      <c r="AC56" s="78">
        <f>SUM(O56:AB56)</f>
        <v>120000</v>
      </c>
      <c r="AD56" s="46"/>
      <c r="AE56" s="46"/>
    </row>
    <row r="57" spans="1:31" ht="50.25" customHeight="1" x14ac:dyDescent="0.45">
      <c r="A57" s="50"/>
      <c r="B57" s="51"/>
      <c r="C57" s="51" t="s">
        <v>107</v>
      </c>
      <c r="D57" s="52"/>
      <c r="E57" s="160"/>
      <c r="F57" s="160"/>
      <c r="G57" s="160"/>
      <c r="H57" s="160"/>
      <c r="I57" s="160"/>
      <c r="J57" s="160"/>
      <c r="K57" s="59"/>
      <c r="L57" s="59"/>
      <c r="M57" s="61" t="s">
        <v>66</v>
      </c>
      <c r="N57" s="62" t="s">
        <v>71</v>
      </c>
      <c r="O57" s="77">
        <v>208.58</v>
      </c>
      <c r="P57" s="93"/>
      <c r="Q57" s="77">
        <v>208.58</v>
      </c>
      <c r="R57" s="93"/>
      <c r="S57" s="77">
        <v>208.58</v>
      </c>
      <c r="T57" s="77">
        <v>208.58</v>
      </c>
      <c r="U57" s="77">
        <v>208.58</v>
      </c>
      <c r="V57" s="77">
        <v>208.58</v>
      </c>
      <c r="W57" s="77">
        <v>208.58</v>
      </c>
      <c r="X57" s="77">
        <v>208.58</v>
      </c>
      <c r="Y57" s="77">
        <v>208.58</v>
      </c>
      <c r="Z57" s="77">
        <v>208.58</v>
      </c>
      <c r="AA57" s="77">
        <v>208.58</v>
      </c>
      <c r="AB57" s="77">
        <v>208.58</v>
      </c>
      <c r="AC57" s="78">
        <f>SUM(O57:AB57)</f>
        <v>2502.9599999999996</v>
      </c>
      <c r="AD57" s="46"/>
      <c r="AE57" s="46"/>
    </row>
    <row r="58" spans="1:31" ht="50.25" customHeight="1" x14ac:dyDescent="0.45">
      <c r="A58" s="50" t="s">
        <v>15</v>
      </c>
      <c r="B58" s="51" t="s">
        <v>16</v>
      </c>
      <c r="C58" s="51" t="s">
        <v>107</v>
      </c>
      <c r="D58" s="52" t="s">
        <v>108</v>
      </c>
      <c r="E58" s="160"/>
      <c r="F58" s="160"/>
      <c r="G58" s="160"/>
      <c r="H58" s="160"/>
      <c r="I58" s="160"/>
      <c r="J58" s="160"/>
      <c r="K58" s="59"/>
      <c r="L58" s="59"/>
      <c r="M58" s="61" t="s">
        <v>82</v>
      </c>
      <c r="N58" s="62" t="s">
        <v>83</v>
      </c>
      <c r="O58" s="77">
        <f>8000+9000</f>
        <v>17000</v>
      </c>
      <c r="P58" s="93"/>
      <c r="Q58" s="77">
        <f t="shared" ref="Q58:AB58" si="11">8000+9000</f>
        <v>17000</v>
      </c>
      <c r="R58" s="93"/>
      <c r="S58" s="77">
        <f t="shared" si="11"/>
        <v>17000</v>
      </c>
      <c r="T58" s="77">
        <f t="shared" si="11"/>
        <v>17000</v>
      </c>
      <c r="U58" s="77">
        <f t="shared" si="11"/>
        <v>17000</v>
      </c>
      <c r="V58" s="77">
        <f t="shared" si="11"/>
        <v>17000</v>
      </c>
      <c r="W58" s="77">
        <f t="shared" si="11"/>
        <v>17000</v>
      </c>
      <c r="X58" s="77">
        <f t="shared" si="11"/>
        <v>17000</v>
      </c>
      <c r="Y58" s="77">
        <f t="shared" si="11"/>
        <v>17000</v>
      </c>
      <c r="Z58" s="77">
        <f t="shared" si="11"/>
        <v>17000</v>
      </c>
      <c r="AA58" s="77">
        <f t="shared" si="11"/>
        <v>17000</v>
      </c>
      <c r="AB58" s="77">
        <f t="shared" si="11"/>
        <v>17000</v>
      </c>
      <c r="AC58" s="78">
        <f>SUM(O58:AB58)</f>
        <v>204000</v>
      </c>
      <c r="AD58" s="46"/>
      <c r="AE58" s="46"/>
    </row>
    <row r="59" spans="1:31" s="9" customFormat="1" ht="50.25" customHeight="1" x14ac:dyDescent="0.45">
      <c r="A59" s="56" t="s">
        <v>15</v>
      </c>
      <c r="B59" s="57" t="s">
        <v>16</v>
      </c>
      <c r="C59" s="51" t="s">
        <v>107</v>
      </c>
      <c r="D59" s="58" t="s">
        <v>108</v>
      </c>
      <c r="E59" s="160"/>
      <c r="F59" s="160"/>
      <c r="G59" s="160"/>
      <c r="H59" s="160"/>
      <c r="I59" s="160"/>
      <c r="J59" s="160"/>
      <c r="K59" s="59"/>
      <c r="L59" s="59"/>
      <c r="M59" s="66" t="s">
        <v>90</v>
      </c>
      <c r="N59" s="66"/>
      <c r="O59" s="67">
        <f t="shared" ref="O59:AC59" si="12">SUM(O56:O58)</f>
        <v>27208.58</v>
      </c>
      <c r="P59" s="95"/>
      <c r="Q59" s="67">
        <f t="shared" si="12"/>
        <v>27208.58</v>
      </c>
      <c r="R59" s="95"/>
      <c r="S59" s="67">
        <f t="shared" si="12"/>
        <v>27208.58</v>
      </c>
      <c r="T59" s="67">
        <f t="shared" si="12"/>
        <v>27208.58</v>
      </c>
      <c r="U59" s="67">
        <f t="shared" si="12"/>
        <v>27208.58</v>
      </c>
      <c r="V59" s="67">
        <f t="shared" si="12"/>
        <v>27208.58</v>
      </c>
      <c r="W59" s="67">
        <f t="shared" si="12"/>
        <v>27208.58</v>
      </c>
      <c r="X59" s="67">
        <f t="shared" si="12"/>
        <v>27208.58</v>
      </c>
      <c r="Y59" s="67">
        <f t="shared" si="12"/>
        <v>27208.58</v>
      </c>
      <c r="Z59" s="67">
        <f t="shared" si="12"/>
        <v>27208.58</v>
      </c>
      <c r="AA59" s="67">
        <f t="shared" si="12"/>
        <v>27208.58</v>
      </c>
      <c r="AB59" s="67">
        <f t="shared" si="12"/>
        <v>27208.58</v>
      </c>
      <c r="AC59" s="67">
        <f t="shared" si="12"/>
        <v>326502.96000000002</v>
      </c>
      <c r="AD59" s="68"/>
      <c r="AE59" s="68"/>
    </row>
    <row r="60" spans="1:31" x14ac:dyDescent="0.45">
      <c r="J60" s="1" t="s">
        <v>133</v>
      </c>
    </row>
  </sheetData>
  <mergeCells count="10">
    <mergeCell ref="AE9:AE10"/>
    <mergeCell ref="E18:J41"/>
    <mergeCell ref="E45:J49"/>
    <mergeCell ref="E55:J59"/>
    <mergeCell ref="G1:AB2"/>
    <mergeCell ref="D7:AD8"/>
    <mergeCell ref="A9:J9"/>
    <mergeCell ref="M9:AB9"/>
    <mergeCell ref="AC9:AC10"/>
    <mergeCell ref="AD9:AD10"/>
  </mergeCells>
  <dataValidations count="1">
    <dataValidation type="list" allowBlank="1" showInputMessage="1" showErrorMessage="1" sqref="G42:G44 G50:G54 G11:G17" xr:uid="{00000000-0002-0000-0100-000000000000}">
      <formula1>"Muy Alta, Alta, Media"</formula1>
    </dataValidation>
  </dataValidations>
  <pageMargins left="0.7" right="0.7" top="0.75" bottom="0.75" header="0.3" footer="0.3"/>
  <pageSetup paperSize="9" scale="1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H118"/>
  <sheetViews>
    <sheetView showGridLines="0" tabSelected="1" topLeftCell="AF1" zoomScale="62" zoomScaleNormal="62" zoomScalePageLayoutView="71" workbookViewId="0">
      <selection activeCell="AH12" sqref="AH12"/>
    </sheetView>
  </sheetViews>
  <sheetFormatPr baseColWidth="10" defaultColWidth="31.109375" defaultRowHeight="23.4" x14ac:dyDescent="0.45"/>
  <cols>
    <col min="1" max="4" width="0" style="1" hidden="1" customWidth="1"/>
    <col min="5" max="5" width="31.109375" style="10"/>
    <col min="6" max="6" width="31.109375" style="10" hidden="1" customWidth="1"/>
    <col min="7" max="8" width="31.109375" style="1" hidden="1" customWidth="1"/>
    <col min="9" max="18" width="31.109375" style="1" customWidth="1"/>
    <col min="19" max="20" width="31.109375" style="11" customWidth="1"/>
    <col min="21" max="22" width="31.109375" style="1" customWidth="1"/>
    <col min="23" max="25" width="31.109375" style="1"/>
    <col min="26" max="26" width="31.109375" style="12"/>
    <col min="27" max="29" width="31.109375" style="1"/>
    <col min="30" max="30" width="31.109375" style="12"/>
    <col min="31" max="33" width="31.109375" style="1"/>
    <col min="34" max="34" width="95.21875" style="1" customWidth="1"/>
    <col min="35" max="16384" width="31.109375" style="1"/>
  </cols>
  <sheetData>
    <row r="1" spans="1:34" ht="63" x14ac:dyDescent="0.45">
      <c r="E1" s="2"/>
      <c r="F1" s="1"/>
      <c r="G1" s="3"/>
      <c r="H1" s="3"/>
      <c r="I1" s="4"/>
      <c r="J1" s="4"/>
      <c r="K1" s="4"/>
      <c r="L1" s="4"/>
      <c r="M1" s="5"/>
      <c r="N1" s="5"/>
      <c r="O1" s="5"/>
      <c r="P1" s="5"/>
      <c r="Q1" s="5"/>
      <c r="R1" s="5"/>
      <c r="S1" s="5"/>
      <c r="T1" s="5"/>
      <c r="U1" s="5"/>
      <c r="V1" s="5"/>
      <c r="W1" s="5"/>
      <c r="X1" s="5"/>
      <c r="Y1" s="5"/>
      <c r="Z1" s="5"/>
      <c r="AA1" s="5"/>
      <c r="AB1" s="5"/>
      <c r="AC1" s="5"/>
      <c r="AD1" s="5"/>
      <c r="AE1" s="5"/>
    </row>
    <row r="2" spans="1:34" ht="34.5" customHeight="1" x14ac:dyDescent="0.45">
      <c r="D2" s="163" t="s">
        <v>170</v>
      </c>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row>
    <row r="3" spans="1:34" ht="34.5" customHeight="1" x14ac:dyDescent="0.45">
      <c r="D3" s="187"/>
      <c r="E3" s="187"/>
      <c r="F3" s="187"/>
      <c r="G3" s="187"/>
      <c r="H3" s="187"/>
      <c r="I3" s="187"/>
      <c r="J3" s="187"/>
      <c r="K3" s="187"/>
      <c r="L3" s="187"/>
      <c r="M3" s="187"/>
      <c r="N3" s="187"/>
      <c r="O3" s="187"/>
      <c r="P3" s="187"/>
      <c r="Q3" s="187"/>
      <c r="R3" s="187"/>
      <c r="S3" s="187"/>
      <c r="T3" s="187"/>
      <c r="U3" s="187"/>
      <c r="V3" s="187"/>
      <c r="W3" s="187"/>
      <c r="X3" s="187"/>
      <c r="Y3" s="187"/>
      <c r="Z3" s="187"/>
      <c r="AA3" s="187"/>
      <c r="AB3" s="187"/>
      <c r="AC3" s="187"/>
      <c r="AD3" s="187"/>
      <c r="AE3" s="187"/>
      <c r="AF3" s="187"/>
      <c r="AG3" s="187"/>
    </row>
    <row r="4" spans="1:34" ht="26.25" customHeight="1" x14ac:dyDescent="0.45">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4" s="16" customFormat="1" ht="25.8" x14ac:dyDescent="0.5">
      <c r="A5" s="188"/>
      <c r="B5" s="188"/>
      <c r="C5" s="188"/>
      <c r="D5" s="188"/>
      <c r="E5" s="188"/>
      <c r="F5" s="188"/>
      <c r="G5" s="188"/>
      <c r="H5" s="188"/>
      <c r="I5" s="188"/>
      <c r="J5" s="188"/>
      <c r="K5" s="188"/>
      <c r="L5" s="188"/>
      <c r="M5" s="188" t="s">
        <v>0</v>
      </c>
      <c r="N5" s="188"/>
      <c r="O5" s="188"/>
      <c r="P5" s="188"/>
      <c r="Q5" s="188"/>
      <c r="R5" s="188"/>
      <c r="S5" s="188"/>
      <c r="T5" s="188"/>
      <c r="U5" s="188"/>
      <c r="V5" s="188"/>
      <c r="W5" s="188"/>
      <c r="X5" s="188"/>
      <c r="Y5" s="188"/>
      <c r="Z5" s="188"/>
      <c r="AA5" s="188"/>
      <c r="AB5" s="188"/>
      <c r="AC5" s="188"/>
      <c r="AD5" s="188"/>
      <c r="AE5" s="188"/>
      <c r="AF5" s="189" t="s">
        <v>1</v>
      </c>
      <c r="AG5" s="189" t="s">
        <v>2</v>
      </c>
      <c r="AH5" s="185" t="s">
        <v>296</v>
      </c>
    </row>
    <row r="6" spans="1:34" s="16" customFormat="1" ht="67.5" customHeight="1" x14ac:dyDescent="0.5">
      <c r="A6" s="6" t="s">
        <v>3</v>
      </c>
      <c r="B6" s="6" t="s">
        <v>4</v>
      </c>
      <c r="C6" s="6" t="s">
        <v>5</v>
      </c>
      <c r="D6" s="6" t="s">
        <v>6</v>
      </c>
      <c r="E6" s="6" t="s">
        <v>7</v>
      </c>
      <c r="F6" s="6" t="s">
        <v>8</v>
      </c>
      <c r="G6" s="6" t="s">
        <v>161</v>
      </c>
      <c r="H6" s="17" t="s">
        <v>6</v>
      </c>
      <c r="I6" s="6" t="s">
        <v>10</v>
      </c>
      <c r="J6" s="6" t="s">
        <v>8</v>
      </c>
      <c r="K6" s="6" t="s">
        <v>162</v>
      </c>
      <c r="L6" s="6" t="s">
        <v>163</v>
      </c>
      <c r="M6" s="6" t="s">
        <v>13</v>
      </c>
      <c r="N6" s="18" t="s">
        <v>164</v>
      </c>
      <c r="O6" s="6">
        <v>1</v>
      </c>
      <c r="P6" s="82" t="s">
        <v>293</v>
      </c>
      <c r="Q6" s="6">
        <v>2</v>
      </c>
      <c r="R6" s="82" t="s">
        <v>295</v>
      </c>
      <c r="S6" s="6">
        <v>3</v>
      </c>
      <c r="T6" s="82" t="s">
        <v>306</v>
      </c>
      <c r="U6" s="6">
        <v>4</v>
      </c>
      <c r="V6" s="82" t="s">
        <v>307</v>
      </c>
      <c r="W6" s="6">
        <v>5</v>
      </c>
      <c r="X6" s="82" t="s">
        <v>317</v>
      </c>
      <c r="Y6" s="6">
        <v>6</v>
      </c>
      <c r="Z6" s="6">
        <v>7</v>
      </c>
      <c r="AA6" s="6">
        <v>8</v>
      </c>
      <c r="AB6" s="6">
        <v>9</v>
      </c>
      <c r="AC6" s="6">
        <v>10</v>
      </c>
      <c r="AD6" s="6">
        <v>11</v>
      </c>
      <c r="AE6" s="6">
        <v>12</v>
      </c>
      <c r="AF6" s="190"/>
      <c r="AG6" s="190"/>
      <c r="AH6" s="186"/>
    </row>
    <row r="7" spans="1:34" ht="105" hidden="1" customHeight="1" x14ac:dyDescent="0.45">
      <c r="A7" s="24" t="s">
        <v>171</v>
      </c>
      <c r="B7" s="24" t="s">
        <v>172</v>
      </c>
      <c r="C7" s="191" t="s">
        <v>173</v>
      </c>
      <c r="D7" s="19" t="s">
        <v>18</v>
      </c>
      <c r="E7" s="178" t="s">
        <v>174</v>
      </c>
      <c r="F7" s="178" t="s">
        <v>20</v>
      </c>
      <c r="G7" s="7" t="s">
        <v>21</v>
      </c>
      <c r="H7" s="19" t="s">
        <v>22</v>
      </c>
      <c r="I7" s="25" t="s">
        <v>175</v>
      </c>
      <c r="J7" s="34" t="s">
        <v>59</v>
      </c>
      <c r="K7" s="111" t="s">
        <v>176</v>
      </c>
      <c r="L7" s="7" t="s">
        <v>177</v>
      </c>
      <c r="M7" s="20" t="s">
        <v>27</v>
      </c>
      <c r="N7" s="20"/>
      <c r="O7" s="7"/>
      <c r="P7" s="84"/>
      <c r="Q7" s="7"/>
      <c r="R7" s="84"/>
      <c r="S7" s="7"/>
      <c r="T7" s="84"/>
      <c r="U7" s="7">
        <v>1</v>
      </c>
      <c r="V7" s="84"/>
      <c r="W7" s="7"/>
      <c r="X7" s="84"/>
      <c r="Y7" s="7"/>
      <c r="Z7" s="7"/>
      <c r="AA7" s="7"/>
      <c r="AB7" s="7"/>
      <c r="AC7" s="7"/>
      <c r="AD7" s="7"/>
      <c r="AE7" s="8"/>
      <c r="AF7" s="109"/>
      <c r="AG7" s="109" t="s">
        <v>310</v>
      </c>
      <c r="AH7" s="7"/>
    </row>
    <row r="8" spans="1:34" ht="105" hidden="1" customHeight="1" x14ac:dyDescent="0.45">
      <c r="A8" s="24" t="s">
        <v>171</v>
      </c>
      <c r="B8" s="24" t="s">
        <v>172</v>
      </c>
      <c r="C8" s="192"/>
      <c r="D8" s="19" t="s">
        <v>18</v>
      </c>
      <c r="E8" s="178"/>
      <c r="F8" s="178"/>
      <c r="G8" s="7" t="s">
        <v>21</v>
      </c>
      <c r="H8" s="19" t="s">
        <v>30</v>
      </c>
      <c r="I8" s="26" t="s">
        <v>178</v>
      </c>
      <c r="J8" s="34" t="s">
        <v>59</v>
      </c>
      <c r="K8" s="111" t="s">
        <v>179</v>
      </c>
      <c r="L8" s="7" t="s">
        <v>177</v>
      </c>
      <c r="M8" s="20" t="s">
        <v>27</v>
      </c>
      <c r="N8" s="20"/>
      <c r="O8" s="7"/>
      <c r="P8" s="84"/>
      <c r="Q8" s="7">
        <v>1</v>
      </c>
      <c r="R8" s="84">
        <v>1</v>
      </c>
      <c r="S8" s="7"/>
      <c r="T8" s="84"/>
      <c r="U8" s="7"/>
      <c r="V8" s="84"/>
      <c r="W8" s="7"/>
      <c r="X8" s="84"/>
      <c r="Y8" s="7"/>
      <c r="Z8" s="7"/>
      <c r="AA8" s="7"/>
      <c r="AB8" s="7"/>
      <c r="AC8" s="7"/>
      <c r="AD8" s="7"/>
      <c r="AE8" s="8"/>
      <c r="AF8" s="109"/>
      <c r="AG8" s="109" t="s">
        <v>303</v>
      </c>
      <c r="AH8" s="24"/>
    </row>
    <row r="9" spans="1:34" ht="105" hidden="1" customHeight="1" x14ac:dyDescent="0.45">
      <c r="A9" s="24" t="s">
        <v>171</v>
      </c>
      <c r="B9" s="24" t="s">
        <v>172</v>
      </c>
      <c r="C9" s="192"/>
      <c r="D9" s="19" t="s">
        <v>18</v>
      </c>
      <c r="E9" s="178"/>
      <c r="F9" s="178"/>
      <c r="G9" s="7" t="s">
        <v>21</v>
      </c>
      <c r="H9" s="19" t="s">
        <v>36</v>
      </c>
      <c r="I9" s="26" t="s">
        <v>180</v>
      </c>
      <c r="J9" s="34" t="s">
        <v>59</v>
      </c>
      <c r="K9" s="111" t="s">
        <v>181</v>
      </c>
      <c r="L9" s="7" t="s">
        <v>177</v>
      </c>
      <c r="M9" s="20" t="s">
        <v>27</v>
      </c>
      <c r="N9" s="20"/>
      <c r="O9" s="7"/>
      <c r="P9" s="84"/>
      <c r="Q9" s="7"/>
      <c r="R9" s="84"/>
      <c r="S9" s="7"/>
      <c r="T9" s="84"/>
      <c r="U9" s="7">
        <v>1</v>
      </c>
      <c r="V9" s="84"/>
      <c r="W9" s="7"/>
      <c r="X9" s="84"/>
      <c r="Y9" s="7"/>
      <c r="Z9" s="7"/>
      <c r="AA9" s="7"/>
      <c r="AB9" s="7"/>
      <c r="AC9" s="7"/>
      <c r="AD9" s="7"/>
      <c r="AE9" s="8"/>
      <c r="AF9" s="109"/>
      <c r="AG9" s="109" t="s">
        <v>310</v>
      </c>
      <c r="AH9" s="7"/>
    </row>
    <row r="10" spans="1:34" ht="105" hidden="1" customHeight="1" x14ac:dyDescent="0.45">
      <c r="A10" s="24" t="s">
        <v>171</v>
      </c>
      <c r="B10" s="24" t="s">
        <v>172</v>
      </c>
      <c r="C10" s="192"/>
      <c r="D10" s="19" t="s">
        <v>18</v>
      </c>
      <c r="E10" s="178"/>
      <c r="F10" s="178"/>
      <c r="G10" s="7" t="s">
        <v>21</v>
      </c>
      <c r="H10" s="19" t="s">
        <v>41</v>
      </c>
      <c r="I10" s="26" t="s">
        <v>182</v>
      </c>
      <c r="J10" s="34" t="s">
        <v>59</v>
      </c>
      <c r="K10" s="111" t="s">
        <v>183</v>
      </c>
      <c r="L10" s="7" t="s">
        <v>177</v>
      </c>
      <c r="M10" s="20" t="s">
        <v>27</v>
      </c>
      <c r="N10" s="20"/>
      <c r="O10" s="7"/>
      <c r="P10" s="84"/>
      <c r="Q10" s="7"/>
      <c r="R10" s="84"/>
      <c r="S10" s="7"/>
      <c r="T10" s="84"/>
      <c r="U10" s="7">
        <v>1</v>
      </c>
      <c r="V10" s="84"/>
      <c r="W10" s="7"/>
      <c r="X10" s="84"/>
      <c r="Y10" s="7"/>
      <c r="Z10" s="7"/>
      <c r="AA10" s="7"/>
      <c r="AB10" s="7"/>
      <c r="AC10" s="7"/>
      <c r="AD10" s="7"/>
      <c r="AE10" s="8"/>
      <c r="AF10" s="109"/>
      <c r="AG10" s="109" t="s">
        <v>310</v>
      </c>
      <c r="AH10" s="7"/>
    </row>
    <row r="11" spans="1:34" ht="105" hidden="1" customHeight="1" x14ac:dyDescent="0.45">
      <c r="A11" s="24" t="s">
        <v>171</v>
      </c>
      <c r="B11" s="24" t="s">
        <v>172</v>
      </c>
      <c r="C11" s="192"/>
      <c r="D11" s="19" t="s">
        <v>18</v>
      </c>
      <c r="E11" s="178"/>
      <c r="F11" s="178"/>
      <c r="G11" s="7" t="s">
        <v>21</v>
      </c>
      <c r="H11" s="19" t="s">
        <v>46</v>
      </c>
      <c r="I11" s="26" t="s">
        <v>184</v>
      </c>
      <c r="J11" s="34" t="s">
        <v>59</v>
      </c>
      <c r="K11" s="111" t="s">
        <v>185</v>
      </c>
      <c r="L11" s="7" t="s">
        <v>177</v>
      </c>
      <c r="M11" s="20" t="s">
        <v>27</v>
      </c>
      <c r="N11" s="20"/>
      <c r="O11" s="7"/>
      <c r="P11" s="84"/>
      <c r="Q11" s="7"/>
      <c r="R11" s="84">
        <v>1</v>
      </c>
      <c r="S11" s="7"/>
      <c r="T11" s="84"/>
      <c r="U11" s="7"/>
      <c r="V11" s="84"/>
      <c r="W11" s="7">
        <v>1</v>
      </c>
      <c r="X11" s="84"/>
      <c r="Y11" s="7"/>
      <c r="Z11" s="7"/>
      <c r="AA11" s="7"/>
      <c r="AB11" s="7"/>
      <c r="AC11" s="7"/>
      <c r="AD11" s="7"/>
      <c r="AE11" s="8"/>
      <c r="AF11" s="109"/>
      <c r="AG11" s="109" t="s">
        <v>305</v>
      </c>
      <c r="AH11" s="24"/>
    </row>
    <row r="12" spans="1:34" ht="105" customHeight="1" x14ac:dyDescent="0.45">
      <c r="A12" s="24" t="s">
        <v>171</v>
      </c>
      <c r="B12" s="24" t="s">
        <v>172</v>
      </c>
      <c r="C12" s="192"/>
      <c r="D12" s="19" t="s">
        <v>18</v>
      </c>
      <c r="E12" s="178"/>
      <c r="F12" s="178"/>
      <c r="G12" s="7" t="s">
        <v>21</v>
      </c>
      <c r="H12" s="19" t="s">
        <v>51</v>
      </c>
      <c r="I12" s="26" t="s">
        <v>186</v>
      </c>
      <c r="J12" s="34" t="s">
        <v>59</v>
      </c>
      <c r="K12" s="111" t="s">
        <v>187</v>
      </c>
      <c r="L12" s="7" t="s">
        <v>177</v>
      </c>
      <c r="M12" s="20" t="s">
        <v>27</v>
      </c>
      <c r="N12" s="20"/>
      <c r="O12" s="7"/>
      <c r="P12" s="84"/>
      <c r="Q12" s="7"/>
      <c r="R12" s="84"/>
      <c r="S12" s="7"/>
      <c r="T12" s="84">
        <v>1</v>
      </c>
      <c r="U12" s="7"/>
      <c r="V12" s="84"/>
      <c r="W12" s="7">
        <v>1</v>
      </c>
      <c r="X12" s="84"/>
      <c r="Y12" s="7"/>
      <c r="Z12" s="7"/>
      <c r="AA12" s="7"/>
      <c r="AB12" s="7"/>
      <c r="AC12" s="7"/>
      <c r="AD12" s="7"/>
      <c r="AE12" s="8"/>
      <c r="AF12" s="109"/>
      <c r="AG12" s="109" t="s">
        <v>305</v>
      </c>
      <c r="AH12" s="24"/>
    </row>
    <row r="13" spans="1:34" ht="105" hidden="1" customHeight="1" x14ac:dyDescent="0.45">
      <c r="A13" s="24" t="s">
        <v>171</v>
      </c>
      <c r="B13" s="24" t="s">
        <v>172</v>
      </c>
      <c r="C13" s="192"/>
      <c r="D13" s="19" t="s">
        <v>18</v>
      </c>
      <c r="E13" s="178"/>
      <c r="F13" s="178"/>
      <c r="G13" s="7" t="s">
        <v>21</v>
      </c>
      <c r="H13" s="19" t="s">
        <v>57</v>
      </c>
      <c r="I13" s="26" t="s">
        <v>188</v>
      </c>
      <c r="J13" s="34" t="s">
        <v>59</v>
      </c>
      <c r="K13" s="111" t="s">
        <v>187</v>
      </c>
      <c r="L13" s="7" t="s">
        <v>177</v>
      </c>
      <c r="M13" s="20" t="s">
        <v>27</v>
      </c>
      <c r="N13" s="20"/>
      <c r="O13" s="7"/>
      <c r="P13" s="84"/>
      <c r="Q13" s="7"/>
      <c r="R13" s="84"/>
      <c r="S13" s="7"/>
      <c r="T13" s="84"/>
      <c r="U13" s="7"/>
      <c r="V13" s="84"/>
      <c r="W13" s="7"/>
      <c r="X13" s="84"/>
      <c r="Y13" s="7">
        <v>1</v>
      </c>
      <c r="Z13" s="7"/>
      <c r="AA13" s="7"/>
      <c r="AB13" s="7"/>
      <c r="AC13" s="7"/>
      <c r="AD13" s="7"/>
      <c r="AE13" s="8"/>
      <c r="AF13" s="110"/>
      <c r="AG13" s="110" t="s">
        <v>312</v>
      </c>
      <c r="AH13" s="7"/>
    </row>
    <row r="14" spans="1:34" ht="105" hidden="1" customHeight="1" x14ac:dyDescent="0.45">
      <c r="A14" s="24" t="s">
        <v>171</v>
      </c>
      <c r="B14" s="24" t="s">
        <v>172</v>
      </c>
      <c r="C14" s="192"/>
      <c r="D14" s="19" t="s">
        <v>18</v>
      </c>
      <c r="E14" s="178"/>
      <c r="F14" s="178"/>
      <c r="G14" s="7" t="s">
        <v>21</v>
      </c>
      <c r="H14" s="19" t="s">
        <v>189</v>
      </c>
      <c r="I14" s="27" t="s">
        <v>190</v>
      </c>
      <c r="J14" s="34" t="s">
        <v>59</v>
      </c>
      <c r="K14" s="111" t="s">
        <v>187</v>
      </c>
      <c r="L14" s="7" t="s">
        <v>177</v>
      </c>
      <c r="M14" s="20" t="s">
        <v>27</v>
      </c>
      <c r="N14" s="20"/>
      <c r="O14" s="7"/>
      <c r="P14" s="84"/>
      <c r="Q14" s="7"/>
      <c r="R14" s="84"/>
      <c r="S14" s="7"/>
      <c r="T14" s="84"/>
      <c r="U14" s="7"/>
      <c r="V14" s="84"/>
      <c r="W14" s="7"/>
      <c r="X14" s="84"/>
      <c r="Y14" s="7">
        <v>1</v>
      </c>
      <c r="Z14" s="7"/>
      <c r="AA14" s="7"/>
      <c r="AB14" s="7"/>
      <c r="AC14" s="7"/>
      <c r="AD14" s="7"/>
      <c r="AE14" s="8"/>
      <c r="AF14" s="109"/>
      <c r="AG14" s="109" t="s">
        <v>304</v>
      </c>
      <c r="AH14" s="7"/>
    </row>
    <row r="15" spans="1:34" ht="105" hidden="1" customHeight="1" x14ac:dyDescent="0.45">
      <c r="A15" s="24" t="s">
        <v>171</v>
      </c>
      <c r="B15" s="24" t="s">
        <v>172</v>
      </c>
      <c r="C15" s="192"/>
      <c r="D15" s="19" t="s">
        <v>18</v>
      </c>
      <c r="E15" s="178"/>
      <c r="F15" s="178"/>
      <c r="G15" s="7" t="s">
        <v>21</v>
      </c>
      <c r="H15" s="19" t="s">
        <v>191</v>
      </c>
      <c r="I15" s="26" t="s">
        <v>192</v>
      </c>
      <c r="J15" s="34" t="s">
        <v>59</v>
      </c>
      <c r="K15" s="111" t="s">
        <v>187</v>
      </c>
      <c r="L15" s="7" t="s">
        <v>177</v>
      </c>
      <c r="M15" s="20" t="s">
        <v>27</v>
      </c>
      <c r="N15" s="20"/>
      <c r="O15" s="7"/>
      <c r="P15" s="84"/>
      <c r="Q15" s="7"/>
      <c r="R15" s="84"/>
      <c r="S15" s="7"/>
      <c r="T15" s="84"/>
      <c r="U15" s="7"/>
      <c r="V15" s="84"/>
      <c r="W15" s="7"/>
      <c r="X15" s="84"/>
      <c r="Y15" s="7"/>
      <c r="Z15" s="7">
        <v>1</v>
      </c>
      <c r="AA15" s="7"/>
      <c r="AB15" s="7"/>
      <c r="AC15" s="7"/>
      <c r="AD15" s="7"/>
      <c r="AE15" s="8"/>
      <c r="AF15" s="109"/>
      <c r="AG15" s="109" t="s">
        <v>311</v>
      </c>
      <c r="AH15" s="7"/>
    </row>
    <row r="16" spans="1:34" ht="105" hidden="1" customHeight="1" x14ac:dyDescent="0.45">
      <c r="A16" s="24" t="s">
        <v>171</v>
      </c>
      <c r="B16" s="24" t="s">
        <v>172</v>
      </c>
      <c r="C16" s="192"/>
      <c r="D16" s="19" t="s">
        <v>18</v>
      </c>
      <c r="E16" s="178"/>
      <c r="F16" s="178"/>
      <c r="G16" s="7" t="s">
        <v>21</v>
      </c>
      <c r="H16" s="19" t="s">
        <v>193</v>
      </c>
      <c r="I16" s="26" t="s">
        <v>194</v>
      </c>
      <c r="J16" s="34" t="s">
        <v>59</v>
      </c>
      <c r="K16" s="111" t="s">
        <v>187</v>
      </c>
      <c r="L16" s="7" t="s">
        <v>177</v>
      </c>
      <c r="M16" s="20" t="s">
        <v>27</v>
      </c>
      <c r="N16" s="20"/>
      <c r="O16" s="7"/>
      <c r="P16" s="84"/>
      <c r="Q16" s="7"/>
      <c r="R16" s="84"/>
      <c r="S16" s="7"/>
      <c r="T16" s="84"/>
      <c r="U16" s="7"/>
      <c r="V16" s="84"/>
      <c r="W16" s="7"/>
      <c r="X16" s="84"/>
      <c r="Y16" s="7"/>
      <c r="Z16" s="7"/>
      <c r="AA16" s="7">
        <v>1</v>
      </c>
      <c r="AB16" s="7"/>
      <c r="AC16" s="7"/>
      <c r="AD16" s="7"/>
      <c r="AE16" s="8"/>
      <c r="AF16" s="109"/>
      <c r="AG16" s="109" t="s">
        <v>310</v>
      </c>
      <c r="AH16" s="7"/>
    </row>
    <row r="17" spans="1:34" ht="105" hidden="1" customHeight="1" thickBot="1" x14ac:dyDescent="0.5">
      <c r="A17" s="24" t="s">
        <v>171</v>
      </c>
      <c r="B17" s="24" t="s">
        <v>172</v>
      </c>
      <c r="C17" s="192"/>
      <c r="D17" s="19" t="s">
        <v>18</v>
      </c>
      <c r="E17" s="178"/>
      <c r="F17" s="178"/>
      <c r="G17" s="7" t="s">
        <v>21</v>
      </c>
      <c r="H17" s="19" t="s">
        <v>195</v>
      </c>
      <c r="I17" s="28" t="s">
        <v>196</v>
      </c>
      <c r="J17" s="34" t="s">
        <v>59</v>
      </c>
      <c r="K17" s="111" t="s">
        <v>197</v>
      </c>
      <c r="L17" s="7" t="s">
        <v>198</v>
      </c>
      <c r="M17" s="20" t="s">
        <v>27</v>
      </c>
      <c r="N17" s="20"/>
      <c r="O17" s="7"/>
      <c r="P17" s="84"/>
      <c r="Q17" s="7">
        <v>2</v>
      </c>
      <c r="R17" s="84"/>
      <c r="S17" s="7"/>
      <c r="T17" s="84"/>
      <c r="U17" s="7">
        <v>2</v>
      </c>
      <c r="V17" s="84">
        <v>2</v>
      </c>
      <c r="W17" s="7"/>
      <c r="X17" s="84"/>
      <c r="Y17" s="7">
        <v>2</v>
      </c>
      <c r="Z17" s="7"/>
      <c r="AA17" s="7">
        <v>2</v>
      </c>
      <c r="AB17" s="7"/>
      <c r="AC17" s="7">
        <v>2</v>
      </c>
      <c r="AD17" s="7"/>
      <c r="AE17" s="7">
        <v>2</v>
      </c>
      <c r="AF17" s="109"/>
      <c r="AG17" s="110" t="s">
        <v>303</v>
      </c>
      <c r="AH17" s="105"/>
    </row>
    <row r="18" spans="1:34" ht="50.25" hidden="1" customHeight="1" x14ac:dyDescent="0.45">
      <c r="A18" s="24" t="s">
        <v>171</v>
      </c>
      <c r="B18" s="24" t="s">
        <v>172</v>
      </c>
      <c r="C18" s="192"/>
      <c r="D18" s="19" t="s">
        <v>18</v>
      </c>
      <c r="E18" s="179" t="s">
        <v>18</v>
      </c>
      <c r="F18" s="180"/>
      <c r="G18" s="180"/>
      <c r="H18" s="180"/>
      <c r="I18" s="180"/>
      <c r="J18" s="182"/>
      <c r="K18" s="180"/>
      <c r="L18" s="180"/>
      <c r="M18" s="106" t="s">
        <v>64</v>
      </c>
      <c r="N18" s="22"/>
      <c r="O18" s="23">
        <f>SUM(O7:O17)</f>
        <v>0</v>
      </c>
      <c r="P18" s="85">
        <f>SUM(P7:P17)</f>
        <v>0</v>
      </c>
      <c r="Q18" s="23">
        <f t="shared" ref="Q18:AE18" si="0">SUM(Q7:Q17)</f>
        <v>3</v>
      </c>
      <c r="R18" s="85">
        <f>SUM(R7:R17)</f>
        <v>2</v>
      </c>
      <c r="S18" s="23">
        <f t="shared" si="0"/>
        <v>0</v>
      </c>
      <c r="T18" s="85">
        <f>SUM(T7:T17)</f>
        <v>1</v>
      </c>
      <c r="U18" s="23">
        <f t="shared" si="0"/>
        <v>5</v>
      </c>
      <c r="V18" s="85">
        <f>SUM(V7:V17)</f>
        <v>2</v>
      </c>
      <c r="W18" s="23">
        <f t="shared" si="0"/>
        <v>2</v>
      </c>
      <c r="X18" s="85"/>
      <c r="Y18" s="23">
        <f t="shared" si="0"/>
        <v>4</v>
      </c>
      <c r="Z18" s="23">
        <f t="shared" si="0"/>
        <v>1</v>
      </c>
      <c r="AA18" s="23">
        <f t="shared" si="0"/>
        <v>3</v>
      </c>
      <c r="AB18" s="23">
        <f t="shared" si="0"/>
        <v>0</v>
      </c>
      <c r="AC18" s="23">
        <f t="shared" si="0"/>
        <v>2</v>
      </c>
      <c r="AD18" s="23">
        <f t="shared" si="0"/>
        <v>0</v>
      </c>
      <c r="AE18" s="23">
        <f t="shared" si="0"/>
        <v>2</v>
      </c>
      <c r="AF18" s="23">
        <f>SUM(O18:AE18)</f>
        <v>27</v>
      </c>
      <c r="AG18" s="174"/>
      <c r="AH18" s="174"/>
    </row>
    <row r="19" spans="1:34" ht="50.25" hidden="1" customHeight="1" x14ac:dyDescent="0.45">
      <c r="A19" s="24" t="s">
        <v>171</v>
      </c>
      <c r="B19" s="24" t="s">
        <v>172</v>
      </c>
      <c r="C19" s="192"/>
      <c r="D19" s="19" t="s">
        <v>18</v>
      </c>
      <c r="E19" s="181"/>
      <c r="F19" s="182"/>
      <c r="G19" s="182"/>
      <c r="H19" s="182"/>
      <c r="I19" s="182"/>
      <c r="J19" s="182"/>
      <c r="K19" s="182"/>
      <c r="L19" s="182"/>
      <c r="M19" s="106" t="s">
        <v>66</v>
      </c>
      <c r="N19" s="22"/>
      <c r="O19" s="107">
        <v>19826.3</v>
      </c>
      <c r="P19" s="108">
        <v>0</v>
      </c>
      <c r="Q19" s="107">
        <v>19826.3</v>
      </c>
      <c r="R19" s="108">
        <v>10000</v>
      </c>
      <c r="S19" s="107">
        <v>19826.3</v>
      </c>
      <c r="T19" s="108">
        <v>10000</v>
      </c>
      <c r="U19" s="107">
        <v>19826.3</v>
      </c>
      <c r="V19" s="108">
        <v>10000</v>
      </c>
      <c r="W19" s="107">
        <v>19826.3</v>
      </c>
      <c r="X19" s="108"/>
      <c r="Y19" s="23">
        <v>19826.3</v>
      </c>
      <c r="Z19" s="23">
        <v>19826.3</v>
      </c>
      <c r="AA19" s="23">
        <v>19826.3</v>
      </c>
      <c r="AB19" s="23">
        <v>19826.3</v>
      </c>
      <c r="AC19" s="23">
        <v>19826.3</v>
      </c>
      <c r="AD19" s="23">
        <v>19826.3</v>
      </c>
      <c r="AE19" s="23">
        <v>826.3</v>
      </c>
      <c r="AF19" s="23">
        <f>SUM(O19:AE19)</f>
        <v>248915.59999999992</v>
      </c>
      <c r="AG19" s="175"/>
      <c r="AH19" s="175"/>
    </row>
    <row r="20" spans="1:34" ht="50.25" hidden="1" customHeight="1" x14ac:dyDescent="0.45">
      <c r="A20" s="24" t="s">
        <v>171</v>
      </c>
      <c r="B20" s="24" t="s">
        <v>172</v>
      </c>
      <c r="C20" s="192"/>
      <c r="D20" s="19" t="s">
        <v>18</v>
      </c>
      <c r="E20" s="181"/>
      <c r="F20" s="182"/>
      <c r="G20" s="182"/>
      <c r="H20" s="182"/>
      <c r="I20" s="182"/>
      <c r="J20" s="182"/>
      <c r="K20" s="182"/>
      <c r="L20" s="182"/>
      <c r="M20" s="106" t="s">
        <v>82</v>
      </c>
      <c r="N20" s="22"/>
      <c r="O20" s="107">
        <v>10000</v>
      </c>
      <c r="P20" s="108"/>
      <c r="Q20" s="107">
        <v>10000</v>
      </c>
      <c r="R20" s="108"/>
      <c r="S20" s="107">
        <v>10000</v>
      </c>
      <c r="T20" s="108"/>
      <c r="U20" s="107">
        <v>10000</v>
      </c>
      <c r="V20" s="108"/>
      <c r="W20" s="107">
        <v>10000</v>
      </c>
      <c r="X20" s="108"/>
      <c r="Y20" s="23">
        <v>10000</v>
      </c>
      <c r="Z20" s="23">
        <v>10000</v>
      </c>
      <c r="AA20" s="23">
        <v>10000</v>
      </c>
      <c r="AB20" s="23">
        <v>10000</v>
      </c>
      <c r="AC20" s="23">
        <v>10000</v>
      </c>
      <c r="AD20" s="23">
        <v>10000</v>
      </c>
      <c r="AE20" s="23">
        <v>10000</v>
      </c>
      <c r="AF20" s="23">
        <f>SUM(O20:AE20)</f>
        <v>120000</v>
      </c>
      <c r="AG20" s="175"/>
      <c r="AH20" s="175"/>
    </row>
    <row r="21" spans="1:34" ht="50.25" hidden="1" customHeight="1" x14ac:dyDescent="0.45">
      <c r="A21" s="24" t="s">
        <v>171</v>
      </c>
      <c r="B21" s="24" t="s">
        <v>172</v>
      </c>
      <c r="C21" s="192"/>
      <c r="D21" s="19" t="s">
        <v>18</v>
      </c>
      <c r="E21" s="181"/>
      <c r="F21" s="182"/>
      <c r="G21" s="182"/>
      <c r="H21" s="182"/>
      <c r="I21" s="182"/>
      <c r="J21" s="182"/>
      <c r="K21" s="182"/>
      <c r="L21" s="182"/>
      <c r="M21" s="106" t="s">
        <v>199</v>
      </c>
      <c r="N21" s="22"/>
      <c r="O21" s="107"/>
      <c r="P21" s="108"/>
      <c r="Q21" s="107"/>
      <c r="R21" s="108"/>
      <c r="S21" s="107"/>
      <c r="T21" s="108"/>
      <c r="U21" s="107"/>
      <c r="V21" s="108"/>
      <c r="W21" s="107"/>
      <c r="X21" s="108"/>
      <c r="Y21" s="23"/>
      <c r="Z21" s="23"/>
      <c r="AA21" s="23"/>
      <c r="AB21" s="23"/>
      <c r="AC21" s="23"/>
      <c r="AD21" s="23"/>
      <c r="AE21" s="23"/>
      <c r="AF21" s="23">
        <f>SUM(O21:AE21)</f>
        <v>0</v>
      </c>
      <c r="AG21" s="175"/>
      <c r="AH21" s="175"/>
    </row>
    <row r="22" spans="1:34" ht="50.25" hidden="1" customHeight="1" thickBot="1" x14ac:dyDescent="0.45">
      <c r="A22" s="24" t="s">
        <v>171</v>
      </c>
      <c r="B22" s="24" t="s">
        <v>172</v>
      </c>
      <c r="C22" s="193"/>
      <c r="D22" s="19" t="s">
        <v>18</v>
      </c>
      <c r="E22" s="183"/>
      <c r="F22" s="184"/>
      <c r="G22" s="184"/>
      <c r="H22" s="184"/>
      <c r="I22" s="184"/>
      <c r="J22" s="182"/>
      <c r="K22" s="184"/>
      <c r="L22" s="184"/>
      <c r="M22" s="106" t="s">
        <v>90</v>
      </c>
      <c r="N22" s="22"/>
      <c r="O22" s="107">
        <f>SUM(O19:O21)</f>
        <v>29826.3</v>
      </c>
      <c r="P22" s="108">
        <f t="shared" ref="P22:T22" si="1">SUM(P19:P21)</f>
        <v>0</v>
      </c>
      <c r="Q22" s="107">
        <f t="shared" si="1"/>
        <v>29826.3</v>
      </c>
      <c r="R22" s="108">
        <f t="shared" si="1"/>
        <v>10000</v>
      </c>
      <c r="S22" s="107">
        <f t="shared" si="1"/>
        <v>29826.3</v>
      </c>
      <c r="T22" s="108">
        <f t="shared" si="1"/>
        <v>10000</v>
      </c>
      <c r="U22" s="107">
        <f t="shared" ref="U22:AE22" si="2">SUM(U19:U21)</f>
        <v>29826.3</v>
      </c>
      <c r="V22" s="108">
        <f t="shared" si="2"/>
        <v>10000</v>
      </c>
      <c r="W22" s="107">
        <f t="shared" si="2"/>
        <v>29826.3</v>
      </c>
      <c r="X22" s="108"/>
      <c r="Y22" s="23">
        <f t="shared" si="2"/>
        <v>29826.3</v>
      </c>
      <c r="Z22" s="23">
        <f t="shared" si="2"/>
        <v>29826.3</v>
      </c>
      <c r="AA22" s="23">
        <f t="shared" si="2"/>
        <v>29826.3</v>
      </c>
      <c r="AB22" s="23">
        <f t="shared" si="2"/>
        <v>29826.3</v>
      </c>
      <c r="AC22" s="23">
        <f t="shared" si="2"/>
        <v>29826.3</v>
      </c>
      <c r="AD22" s="23">
        <f t="shared" si="2"/>
        <v>29826.3</v>
      </c>
      <c r="AE22" s="23">
        <f t="shared" si="2"/>
        <v>10826.3</v>
      </c>
      <c r="AF22" s="23">
        <f>SUM(O22:AE22)</f>
        <v>368915.59999999992</v>
      </c>
      <c r="AG22" s="176"/>
      <c r="AH22" s="176"/>
    </row>
    <row r="23" spans="1:34" ht="74.25" hidden="1" customHeight="1" x14ac:dyDescent="0.45">
      <c r="A23" s="24" t="s">
        <v>171</v>
      </c>
      <c r="B23" s="24" t="s">
        <v>172</v>
      </c>
      <c r="C23" s="191" t="s">
        <v>200</v>
      </c>
      <c r="D23" s="19" t="s">
        <v>92</v>
      </c>
      <c r="E23" s="178" t="s">
        <v>201</v>
      </c>
      <c r="F23" s="178" t="s">
        <v>20</v>
      </c>
      <c r="G23" s="7" t="s">
        <v>21</v>
      </c>
      <c r="H23" s="19" t="s">
        <v>22</v>
      </c>
      <c r="I23" s="29" t="s">
        <v>202</v>
      </c>
      <c r="J23" s="112" t="s">
        <v>59</v>
      </c>
      <c r="K23" s="111" t="s">
        <v>203</v>
      </c>
      <c r="L23" s="7" t="s">
        <v>177</v>
      </c>
      <c r="M23" s="20" t="s">
        <v>27</v>
      </c>
      <c r="N23" s="20"/>
      <c r="O23" s="21"/>
      <c r="P23" s="85"/>
      <c r="Q23" s="21"/>
      <c r="R23" s="85"/>
      <c r="S23" s="21">
        <v>1</v>
      </c>
      <c r="T23" s="85"/>
      <c r="U23" s="21"/>
      <c r="V23" s="85"/>
      <c r="W23" s="21"/>
      <c r="X23" s="85"/>
      <c r="Y23" s="21"/>
      <c r="Z23" s="21"/>
      <c r="AA23" s="21"/>
      <c r="AB23" s="21">
        <v>1</v>
      </c>
      <c r="AC23" s="21"/>
      <c r="AD23" s="21"/>
      <c r="AE23" s="21"/>
      <c r="AF23" s="21">
        <f>SUM(O23:AE23)</f>
        <v>2</v>
      </c>
      <c r="AG23" s="110" t="s">
        <v>313</v>
      </c>
      <c r="AH23" s="7"/>
    </row>
    <row r="24" spans="1:34" ht="74.25" hidden="1" customHeight="1" x14ac:dyDescent="0.45">
      <c r="A24" s="24" t="s">
        <v>171</v>
      </c>
      <c r="B24" s="24" t="s">
        <v>172</v>
      </c>
      <c r="C24" s="192"/>
      <c r="D24" s="19" t="s">
        <v>92</v>
      </c>
      <c r="E24" s="178"/>
      <c r="F24" s="178"/>
      <c r="G24" s="7" t="s">
        <v>21</v>
      </c>
      <c r="H24" s="19" t="s">
        <v>30</v>
      </c>
      <c r="I24" s="27" t="s">
        <v>204</v>
      </c>
      <c r="J24" s="112" t="s">
        <v>59</v>
      </c>
      <c r="K24" s="111" t="s">
        <v>205</v>
      </c>
      <c r="L24" s="7" t="s">
        <v>177</v>
      </c>
      <c r="M24" s="20" t="s">
        <v>27</v>
      </c>
      <c r="N24" s="20"/>
      <c r="O24" s="21"/>
      <c r="P24" s="85"/>
      <c r="Q24" s="21">
        <v>1</v>
      </c>
      <c r="R24" s="85"/>
      <c r="S24" s="21"/>
      <c r="T24" s="85"/>
      <c r="U24" s="21"/>
      <c r="V24" s="85"/>
      <c r="W24" s="21">
        <v>1</v>
      </c>
      <c r="X24" s="85"/>
      <c r="Y24" s="21"/>
      <c r="Z24" s="21"/>
      <c r="AA24" s="21">
        <v>1</v>
      </c>
      <c r="AB24" s="21"/>
      <c r="AC24" s="21"/>
      <c r="AD24" s="21">
        <v>1</v>
      </c>
      <c r="AE24" s="21"/>
      <c r="AF24" s="21">
        <f>SUM(O24:AE24)</f>
        <v>4</v>
      </c>
      <c r="AG24" s="110" t="s">
        <v>313</v>
      </c>
      <c r="AH24" s="7"/>
    </row>
    <row r="25" spans="1:34" ht="74.25" hidden="1" customHeight="1" x14ac:dyDescent="0.45">
      <c r="A25" s="24" t="s">
        <v>171</v>
      </c>
      <c r="B25" s="24" t="s">
        <v>172</v>
      </c>
      <c r="C25" s="192"/>
      <c r="D25" s="19" t="s">
        <v>92</v>
      </c>
      <c r="E25" s="178"/>
      <c r="F25" s="178"/>
      <c r="G25" s="7" t="s">
        <v>21</v>
      </c>
      <c r="H25" s="19" t="s">
        <v>36</v>
      </c>
      <c r="I25" s="27" t="s">
        <v>206</v>
      </c>
      <c r="J25" s="112" t="s">
        <v>59</v>
      </c>
      <c r="K25" s="111" t="s">
        <v>207</v>
      </c>
      <c r="L25" s="7" t="s">
        <v>177</v>
      </c>
      <c r="M25" s="20" t="s">
        <v>27</v>
      </c>
      <c r="N25" s="20"/>
      <c r="O25" s="21"/>
      <c r="P25" s="85"/>
      <c r="Q25" s="21"/>
      <c r="R25" s="85"/>
      <c r="S25" s="21">
        <v>1</v>
      </c>
      <c r="T25" s="85"/>
      <c r="U25" s="21"/>
      <c r="V25" s="85"/>
      <c r="W25" s="21"/>
      <c r="X25" s="85"/>
      <c r="Y25" s="21">
        <v>1</v>
      </c>
      <c r="Z25" s="21"/>
      <c r="AA25" s="21"/>
      <c r="AB25" s="21">
        <v>1</v>
      </c>
      <c r="AC25" s="21"/>
      <c r="AD25" s="21"/>
      <c r="AE25" s="21">
        <v>1</v>
      </c>
      <c r="AF25" s="21">
        <f>SUM(O25:AE25)</f>
        <v>4</v>
      </c>
      <c r="AG25" s="110" t="s">
        <v>313</v>
      </c>
      <c r="AH25" s="21"/>
    </row>
    <row r="26" spans="1:34" ht="74.25" hidden="1" customHeight="1" thickBot="1" x14ac:dyDescent="0.5">
      <c r="A26" s="24" t="s">
        <v>171</v>
      </c>
      <c r="B26" s="24" t="s">
        <v>172</v>
      </c>
      <c r="C26" s="192"/>
      <c r="D26" s="19" t="s">
        <v>92</v>
      </c>
      <c r="E26" s="178"/>
      <c r="F26" s="178"/>
      <c r="G26" s="7" t="s">
        <v>21</v>
      </c>
      <c r="H26" s="19" t="s">
        <v>41</v>
      </c>
      <c r="I26" s="30" t="s">
        <v>208</v>
      </c>
      <c r="J26" s="112" t="s">
        <v>59</v>
      </c>
      <c r="K26" s="111" t="s">
        <v>209</v>
      </c>
      <c r="L26" s="7" t="s">
        <v>177</v>
      </c>
      <c r="M26" s="20" t="s">
        <v>27</v>
      </c>
      <c r="N26" s="20"/>
      <c r="O26" s="21"/>
      <c r="P26" s="85"/>
      <c r="Q26" s="21">
        <v>1</v>
      </c>
      <c r="R26" s="85"/>
      <c r="S26" s="21"/>
      <c r="T26" s="85"/>
      <c r="U26" s="21"/>
      <c r="V26" s="85"/>
      <c r="W26" s="21">
        <v>1</v>
      </c>
      <c r="X26" s="85"/>
      <c r="Y26" s="21"/>
      <c r="Z26" s="21"/>
      <c r="AA26" s="21"/>
      <c r="AB26" s="21">
        <v>1</v>
      </c>
      <c r="AC26" s="21"/>
      <c r="AD26" s="21"/>
      <c r="AE26" s="21"/>
      <c r="AF26" s="21">
        <f>SUM(O26:AE26)</f>
        <v>3</v>
      </c>
      <c r="AG26" s="110" t="s">
        <v>313</v>
      </c>
      <c r="AH26" s="21"/>
    </row>
    <row r="27" spans="1:34" ht="73.5" hidden="1" customHeight="1" x14ac:dyDescent="0.45">
      <c r="A27" s="24" t="s">
        <v>171</v>
      </c>
      <c r="B27" s="24" t="s">
        <v>172</v>
      </c>
      <c r="C27" s="192"/>
      <c r="D27" s="19" t="s">
        <v>92</v>
      </c>
      <c r="E27" s="179" t="s">
        <v>92</v>
      </c>
      <c r="F27" s="180"/>
      <c r="G27" s="180"/>
      <c r="H27" s="180"/>
      <c r="I27" s="180"/>
      <c r="J27" s="182"/>
      <c r="K27" s="180"/>
      <c r="L27" s="180"/>
      <c r="M27" s="22" t="s">
        <v>64</v>
      </c>
      <c r="N27" s="22"/>
      <c r="O27" s="23">
        <f>SUM(O24:O26)</f>
        <v>0</v>
      </c>
      <c r="P27" s="85">
        <f>SUM(P24:P26)</f>
        <v>0</v>
      </c>
      <c r="Q27" s="23">
        <f t="shared" ref="Q27:AE27" si="3">SUM(Q24:Q26)</f>
        <v>2</v>
      </c>
      <c r="R27" s="85">
        <f>SUM(R24:R26)</f>
        <v>0</v>
      </c>
      <c r="S27" s="23">
        <f t="shared" si="3"/>
        <v>1</v>
      </c>
      <c r="T27" s="85">
        <f>SUM(T24:T26)</f>
        <v>0</v>
      </c>
      <c r="U27" s="23">
        <f t="shared" si="3"/>
        <v>0</v>
      </c>
      <c r="V27" s="85">
        <f>SUM(V24:V26)</f>
        <v>0</v>
      </c>
      <c r="W27" s="23">
        <f t="shared" si="3"/>
        <v>2</v>
      </c>
      <c r="X27" s="85"/>
      <c r="Y27" s="23">
        <f t="shared" si="3"/>
        <v>1</v>
      </c>
      <c r="Z27" s="23">
        <f t="shared" si="3"/>
        <v>0</v>
      </c>
      <c r="AA27" s="23">
        <f t="shared" si="3"/>
        <v>1</v>
      </c>
      <c r="AB27" s="23">
        <f t="shared" si="3"/>
        <v>2</v>
      </c>
      <c r="AC27" s="23">
        <f t="shared" si="3"/>
        <v>0</v>
      </c>
      <c r="AD27" s="23">
        <f t="shared" si="3"/>
        <v>1</v>
      </c>
      <c r="AE27" s="23">
        <f t="shared" si="3"/>
        <v>1</v>
      </c>
      <c r="AF27" s="23">
        <f>SUM(O27:AE27)</f>
        <v>11</v>
      </c>
      <c r="AG27" s="174"/>
      <c r="AH27" s="174"/>
    </row>
    <row r="28" spans="1:34" ht="73.5" hidden="1" customHeight="1" x14ac:dyDescent="0.45">
      <c r="A28" s="24" t="s">
        <v>171</v>
      </c>
      <c r="B28" s="24" t="s">
        <v>172</v>
      </c>
      <c r="C28" s="192"/>
      <c r="D28" s="19" t="s">
        <v>92</v>
      </c>
      <c r="E28" s="181"/>
      <c r="F28" s="182"/>
      <c r="G28" s="182"/>
      <c r="H28" s="182"/>
      <c r="I28" s="182"/>
      <c r="J28" s="182"/>
      <c r="K28" s="182"/>
      <c r="L28" s="182"/>
      <c r="M28" s="22" t="s">
        <v>66</v>
      </c>
      <c r="N28" s="22"/>
      <c r="O28" s="107">
        <v>2500</v>
      </c>
      <c r="P28" s="108"/>
      <c r="Q28" s="107">
        <v>2500</v>
      </c>
      <c r="R28" s="108"/>
      <c r="S28" s="107">
        <v>2500</v>
      </c>
      <c r="T28" s="108"/>
      <c r="U28" s="107">
        <v>2500</v>
      </c>
      <c r="V28" s="108"/>
      <c r="W28" s="23">
        <v>2500</v>
      </c>
      <c r="X28" s="85"/>
      <c r="Y28" s="23">
        <v>2500</v>
      </c>
      <c r="Z28" s="23">
        <v>2500</v>
      </c>
      <c r="AA28" s="23">
        <v>2500</v>
      </c>
      <c r="AB28" s="23">
        <v>2500</v>
      </c>
      <c r="AC28" s="23">
        <v>2500</v>
      </c>
      <c r="AD28" s="23">
        <v>2500</v>
      </c>
      <c r="AE28" s="23"/>
      <c r="AF28" s="23">
        <f>SUM(O28:AE28)</f>
        <v>27500</v>
      </c>
      <c r="AG28" s="175"/>
      <c r="AH28" s="175"/>
    </row>
    <row r="29" spans="1:34" ht="73.5" hidden="1" customHeight="1" x14ac:dyDescent="0.45">
      <c r="A29" s="24" t="s">
        <v>171</v>
      </c>
      <c r="B29" s="24" t="s">
        <v>172</v>
      </c>
      <c r="C29" s="192"/>
      <c r="D29" s="19" t="s">
        <v>92</v>
      </c>
      <c r="E29" s="181"/>
      <c r="F29" s="182"/>
      <c r="G29" s="182"/>
      <c r="H29" s="182"/>
      <c r="I29" s="182"/>
      <c r="J29" s="182"/>
      <c r="K29" s="182"/>
      <c r="L29" s="182"/>
      <c r="M29" s="22" t="s">
        <v>82</v>
      </c>
      <c r="N29" s="22"/>
      <c r="O29" s="107">
        <v>2500</v>
      </c>
      <c r="P29" s="108"/>
      <c r="Q29" s="107">
        <v>2500</v>
      </c>
      <c r="R29" s="108"/>
      <c r="S29" s="107">
        <v>2500</v>
      </c>
      <c r="T29" s="108"/>
      <c r="U29" s="107">
        <v>2500</v>
      </c>
      <c r="V29" s="108"/>
      <c r="W29" s="23">
        <v>2500</v>
      </c>
      <c r="X29" s="85"/>
      <c r="Y29" s="23">
        <v>2500</v>
      </c>
      <c r="Z29" s="23">
        <v>2500</v>
      </c>
      <c r="AA29" s="23">
        <v>2500</v>
      </c>
      <c r="AB29" s="23">
        <v>2500</v>
      </c>
      <c r="AC29" s="23">
        <v>2500</v>
      </c>
      <c r="AD29" s="23">
        <v>2500</v>
      </c>
      <c r="AE29" s="23">
        <v>2500</v>
      </c>
      <c r="AF29" s="23">
        <f>SUM(O29:AE29)</f>
        <v>30000</v>
      </c>
      <c r="AG29" s="175"/>
      <c r="AH29" s="175"/>
    </row>
    <row r="30" spans="1:34" ht="73.5" hidden="1" customHeight="1" x14ac:dyDescent="0.45">
      <c r="A30" s="24" t="s">
        <v>171</v>
      </c>
      <c r="B30" s="24" t="s">
        <v>172</v>
      </c>
      <c r="C30" s="192"/>
      <c r="D30" s="19" t="s">
        <v>92</v>
      </c>
      <c r="E30" s="181"/>
      <c r="F30" s="182"/>
      <c r="G30" s="182"/>
      <c r="H30" s="182"/>
      <c r="I30" s="182"/>
      <c r="J30" s="182"/>
      <c r="K30" s="182"/>
      <c r="L30" s="182"/>
      <c r="M30" s="22" t="s">
        <v>199</v>
      </c>
      <c r="N30" s="22"/>
      <c r="O30" s="107"/>
      <c r="P30" s="108"/>
      <c r="Q30" s="107"/>
      <c r="R30" s="108"/>
      <c r="S30" s="107"/>
      <c r="T30" s="108"/>
      <c r="U30" s="107"/>
      <c r="V30" s="108"/>
      <c r="W30" s="23"/>
      <c r="X30" s="85"/>
      <c r="Y30" s="23"/>
      <c r="Z30" s="23"/>
      <c r="AA30" s="23"/>
      <c r="AB30" s="23"/>
      <c r="AC30" s="23"/>
      <c r="AD30" s="23"/>
      <c r="AE30" s="23"/>
      <c r="AF30" s="23">
        <f>SUM(O30:AE30)</f>
        <v>0</v>
      </c>
      <c r="AG30" s="175"/>
      <c r="AH30" s="175"/>
    </row>
    <row r="31" spans="1:34" ht="73.5" hidden="1" customHeight="1" thickBot="1" x14ac:dyDescent="0.45">
      <c r="A31" s="24" t="s">
        <v>171</v>
      </c>
      <c r="B31" s="24" t="s">
        <v>172</v>
      </c>
      <c r="C31" s="193"/>
      <c r="D31" s="19" t="s">
        <v>92</v>
      </c>
      <c r="E31" s="183"/>
      <c r="F31" s="184"/>
      <c r="G31" s="184"/>
      <c r="H31" s="184"/>
      <c r="I31" s="184"/>
      <c r="J31" s="184"/>
      <c r="K31" s="184"/>
      <c r="L31" s="184"/>
      <c r="M31" s="22" t="s">
        <v>165</v>
      </c>
      <c r="N31" s="22"/>
      <c r="O31" s="107">
        <f>SUM(O28:O30)</f>
        <v>5000</v>
      </c>
      <c r="P31" s="108">
        <f t="shared" ref="P31:V31" si="4">SUM(P28:P30)</f>
        <v>0</v>
      </c>
      <c r="Q31" s="107">
        <f t="shared" si="4"/>
        <v>5000</v>
      </c>
      <c r="R31" s="108">
        <f t="shared" si="4"/>
        <v>0</v>
      </c>
      <c r="S31" s="107">
        <f t="shared" si="4"/>
        <v>5000</v>
      </c>
      <c r="T31" s="108">
        <f t="shared" si="4"/>
        <v>0</v>
      </c>
      <c r="U31" s="107">
        <f t="shared" si="4"/>
        <v>5000</v>
      </c>
      <c r="V31" s="108">
        <f t="shared" si="4"/>
        <v>0</v>
      </c>
      <c r="W31" s="23">
        <f t="shared" ref="W31:AE31" si="5">SUM(W28:W30)</f>
        <v>5000</v>
      </c>
      <c r="X31" s="85"/>
      <c r="Y31" s="23">
        <f t="shared" si="5"/>
        <v>5000</v>
      </c>
      <c r="Z31" s="23">
        <f t="shared" si="5"/>
        <v>5000</v>
      </c>
      <c r="AA31" s="23">
        <f t="shared" si="5"/>
        <v>5000</v>
      </c>
      <c r="AB31" s="23">
        <f t="shared" si="5"/>
        <v>5000</v>
      </c>
      <c r="AC31" s="23">
        <f t="shared" si="5"/>
        <v>5000</v>
      </c>
      <c r="AD31" s="23">
        <f t="shared" si="5"/>
        <v>5000</v>
      </c>
      <c r="AE31" s="23">
        <f t="shared" si="5"/>
        <v>2500</v>
      </c>
      <c r="AF31" s="23">
        <f>SUM(O31:AE31)</f>
        <v>57500</v>
      </c>
      <c r="AG31" s="176"/>
      <c r="AH31" s="176"/>
    </row>
    <row r="32" spans="1:34" ht="86.25" hidden="1" customHeight="1" x14ac:dyDescent="0.45">
      <c r="A32" s="24" t="s">
        <v>171</v>
      </c>
      <c r="B32" s="24" t="s">
        <v>172</v>
      </c>
      <c r="C32" s="172" t="s">
        <v>210</v>
      </c>
      <c r="D32" s="19" t="s">
        <v>108</v>
      </c>
      <c r="E32" s="178" t="s">
        <v>211</v>
      </c>
      <c r="F32" s="172" t="s">
        <v>20</v>
      </c>
      <c r="G32" s="7" t="s">
        <v>21</v>
      </c>
      <c r="H32" s="19" t="s">
        <v>22</v>
      </c>
      <c r="I32" s="29" t="s">
        <v>212</v>
      </c>
      <c r="J32" s="113" t="s">
        <v>314</v>
      </c>
      <c r="K32" s="31" t="s">
        <v>213</v>
      </c>
      <c r="L32" s="32" t="s">
        <v>177</v>
      </c>
      <c r="M32" s="20" t="s">
        <v>27</v>
      </c>
      <c r="N32" s="20"/>
      <c r="O32" s="21"/>
      <c r="P32" s="85"/>
      <c r="Q32" s="21"/>
      <c r="R32" s="85"/>
      <c r="S32" s="21">
        <v>1</v>
      </c>
      <c r="T32" s="85"/>
      <c r="U32" s="21"/>
      <c r="V32" s="85"/>
      <c r="W32" s="21"/>
      <c r="X32" s="85"/>
      <c r="Y32" s="21"/>
      <c r="Z32" s="21"/>
      <c r="AA32" s="21"/>
      <c r="AB32" s="21"/>
      <c r="AC32" s="21"/>
      <c r="AD32" s="21"/>
      <c r="AE32" s="21"/>
      <c r="AF32" s="21">
        <f>SUM(O32:AE32)</f>
        <v>1</v>
      </c>
      <c r="AG32" s="109" t="s">
        <v>304</v>
      </c>
      <c r="AH32" s="21"/>
    </row>
    <row r="33" spans="1:34" ht="86.25" hidden="1" customHeight="1" x14ac:dyDescent="0.45">
      <c r="A33" s="24" t="s">
        <v>171</v>
      </c>
      <c r="B33" s="24" t="s">
        <v>172</v>
      </c>
      <c r="C33" s="173"/>
      <c r="D33" s="19" t="s">
        <v>108</v>
      </c>
      <c r="E33" s="178"/>
      <c r="F33" s="173"/>
      <c r="G33" s="7" t="s">
        <v>21</v>
      </c>
      <c r="H33" s="19" t="s">
        <v>30</v>
      </c>
      <c r="I33" s="27" t="s">
        <v>214</v>
      </c>
      <c r="J33" s="114" t="s">
        <v>315</v>
      </c>
      <c r="K33" s="33" t="s">
        <v>215</v>
      </c>
      <c r="L33" s="34" t="s">
        <v>216</v>
      </c>
      <c r="M33" s="20" t="s">
        <v>27</v>
      </c>
      <c r="N33" s="20"/>
      <c r="O33" s="21"/>
      <c r="P33" s="85">
        <v>3</v>
      </c>
      <c r="Q33" s="21">
        <v>1</v>
      </c>
      <c r="R33" s="85">
        <v>3</v>
      </c>
      <c r="S33" s="21"/>
      <c r="T33" s="85">
        <v>16</v>
      </c>
      <c r="U33" s="21"/>
      <c r="V33" s="85">
        <v>35</v>
      </c>
      <c r="W33" s="21">
        <v>1</v>
      </c>
      <c r="X33" s="85"/>
      <c r="Y33" s="21">
        <v>1</v>
      </c>
      <c r="Z33" s="21">
        <v>1</v>
      </c>
      <c r="AA33" s="21">
        <v>1</v>
      </c>
      <c r="AB33" s="21">
        <v>1</v>
      </c>
      <c r="AC33" s="21">
        <v>1</v>
      </c>
      <c r="AD33" s="21">
        <v>1</v>
      </c>
      <c r="AE33" s="21">
        <v>1</v>
      </c>
      <c r="AF33" s="21">
        <f>SUM(O33:AE33)</f>
        <v>66</v>
      </c>
      <c r="AG33" s="109" t="s">
        <v>304</v>
      </c>
      <c r="AH33" s="105"/>
    </row>
    <row r="34" spans="1:34" ht="86.25" hidden="1" customHeight="1" thickBot="1" x14ac:dyDescent="0.45">
      <c r="A34" s="24" t="s">
        <v>171</v>
      </c>
      <c r="B34" s="24" t="s">
        <v>172</v>
      </c>
      <c r="C34" s="173"/>
      <c r="D34" s="19" t="s">
        <v>108</v>
      </c>
      <c r="E34" s="178"/>
      <c r="F34" s="173"/>
      <c r="G34" s="7" t="s">
        <v>21</v>
      </c>
      <c r="H34" s="19" t="s">
        <v>36</v>
      </c>
      <c r="I34" s="27" t="s">
        <v>217</v>
      </c>
      <c r="J34" s="114" t="s">
        <v>315</v>
      </c>
      <c r="K34" s="33" t="s">
        <v>218</v>
      </c>
      <c r="L34" s="34" t="s">
        <v>216</v>
      </c>
      <c r="M34" s="20" t="s">
        <v>27</v>
      </c>
      <c r="N34" s="20"/>
      <c r="O34" s="21">
        <v>0</v>
      </c>
      <c r="P34" s="85"/>
      <c r="Q34" s="21">
        <v>0</v>
      </c>
      <c r="R34" s="85"/>
      <c r="S34" s="21">
        <v>0</v>
      </c>
      <c r="T34" s="85"/>
      <c r="U34" s="21">
        <v>12</v>
      </c>
      <c r="V34" s="85"/>
      <c r="W34" s="21">
        <v>12</v>
      </c>
      <c r="X34" s="85">
        <v>42</v>
      </c>
      <c r="Y34" s="21">
        <v>1</v>
      </c>
      <c r="Z34" s="21">
        <v>1</v>
      </c>
      <c r="AA34" s="21">
        <v>1</v>
      </c>
      <c r="AB34" s="21">
        <v>1</v>
      </c>
      <c r="AC34" s="21">
        <v>1</v>
      </c>
      <c r="AD34" s="21">
        <v>1</v>
      </c>
      <c r="AE34" s="21"/>
      <c r="AF34" s="21">
        <f>SUM(O34:AE34)</f>
        <v>72</v>
      </c>
      <c r="AG34" s="109" t="s">
        <v>304</v>
      </c>
      <c r="AH34" s="24" t="s">
        <v>336</v>
      </c>
    </row>
    <row r="35" spans="1:34" ht="86.25" hidden="1" customHeight="1" x14ac:dyDescent="0.45">
      <c r="A35" s="24" t="s">
        <v>171</v>
      </c>
      <c r="B35" s="24" t="s">
        <v>172</v>
      </c>
      <c r="C35" s="173"/>
      <c r="D35" s="19" t="s">
        <v>108</v>
      </c>
      <c r="E35" s="178"/>
      <c r="F35" s="173"/>
      <c r="G35" s="7" t="s">
        <v>21</v>
      </c>
      <c r="H35" s="19" t="s">
        <v>41</v>
      </c>
      <c r="I35" s="27" t="s">
        <v>219</v>
      </c>
      <c r="J35" s="113" t="s">
        <v>314</v>
      </c>
      <c r="K35" s="33" t="s">
        <v>220</v>
      </c>
      <c r="L35" s="34" t="s">
        <v>177</v>
      </c>
      <c r="M35" s="20" t="s">
        <v>27</v>
      </c>
      <c r="N35" s="20"/>
      <c r="O35" s="21"/>
      <c r="P35" s="85"/>
      <c r="Q35" s="21"/>
      <c r="R35" s="85"/>
      <c r="S35" s="21">
        <v>1</v>
      </c>
      <c r="T35" s="85"/>
      <c r="U35" s="21">
        <v>4</v>
      </c>
      <c r="V35" s="85"/>
      <c r="W35" s="21"/>
      <c r="X35" s="85"/>
      <c r="Y35" s="21"/>
      <c r="Z35" s="21"/>
      <c r="AA35" s="21"/>
      <c r="AB35" s="21"/>
      <c r="AC35" s="21"/>
      <c r="AD35" s="21"/>
      <c r="AE35" s="21"/>
      <c r="AF35" s="21">
        <f>SUM(O35:AE35)</f>
        <v>5</v>
      </c>
      <c r="AG35" s="109" t="s">
        <v>305</v>
      </c>
      <c r="AH35" s="24"/>
    </row>
    <row r="36" spans="1:34" ht="86.25" hidden="1" customHeight="1" x14ac:dyDescent="0.45">
      <c r="A36" s="24" t="s">
        <v>171</v>
      </c>
      <c r="B36" s="24" t="s">
        <v>172</v>
      </c>
      <c r="C36" s="173"/>
      <c r="D36" s="19" t="s">
        <v>108</v>
      </c>
      <c r="E36" s="178"/>
      <c r="F36" s="173"/>
      <c r="G36" s="7" t="s">
        <v>21</v>
      </c>
      <c r="H36" s="19" t="s">
        <v>46</v>
      </c>
      <c r="I36" s="27" t="s">
        <v>221</v>
      </c>
      <c r="J36" s="114" t="s">
        <v>315</v>
      </c>
      <c r="K36" s="33" t="s">
        <v>222</v>
      </c>
      <c r="L36" s="34" t="s">
        <v>216</v>
      </c>
      <c r="M36" s="20" t="s">
        <v>27</v>
      </c>
      <c r="N36" s="20"/>
      <c r="O36" s="21"/>
      <c r="P36" s="85"/>
      <c r="Q36" s="21"/>
      <c r="R36" s="85">
        <v>1</v>
      </c>
      <c r="S36" s="21"/>
      <c r="T36" s="85">
        <v>1</v>
      </c>
      <c r="U36" s="21">
        <v>1</v>
      </c>
      <c r="V36" s="85"/>
      <c r="W36" s="21">
        <v>1</v>
      </c>
      <c r="X36" s="85"/>
      <c r="Y36" s="21">
        <v>1</v>
      </c>
      <c r="Z36" s="21">
        <v>1</v>
      </c>
      <c r="AA36" s="21">
        <v>1</v>
      </c>
      <c r="AB36" s="21">
        <v>1</v>
      </c>
      <c r="AC36" s="21">
        <v>1</v>
      </c>
      <c r="AD36" s="21">
        <v>1</v>
      </c>
      <c r="AE36" s="21">
        <v>1</v>
      </c>
      <c r="AF36" s="21">
        <f>SUM(O36:AE36)</f>
        <v>11</v>
      </c>
      <c r="AG36" s="109" t="s">
        <v>305</v>
      </c>
      <c r="AH36" s="24"/>
    </row>
    <row r="37" spans="1:34" ht="86.25" hidden="1" customHeight="1" thickBot="1" x14ac:dyDescent="0.5">
      <c r="A37" s="24" t="s">
        <v>171</v>
      </c>
      <c r="B37" s="24" t="s">
        <v>172</v>
      </c>
      <c r="C37" s="173"/>
      <c r="D37" s="19" t="s">
        <v>108</v>
      </c>
      <c r="E37" s="178"/>
      <c r="F37" s="177"/>
      <c r="G37" s="7" t="s">
        <v>21</v>
      </c>
      <c r="H37" s="19" t="s">
        <v>51</v>
      </c>
      <c r="I37" s="30" t="s">
        <v>223</v>
      </c>
      <c r="J37" s="114" t="s">
        <v>315</v>
      </c>
      <c r="K37" s="35" t="s">
        <v>224</v>
      </c>
      <c r="L37" s="36" t="s">
        <v>216</v>
      </c>
      <c r="M37" s="20" t="s">
        <v>27</v>
      </c>
      <c r="N37" s="20"/>
      <c r="O37" s="21"/>
      <c r="P37" s="85"/>
      <c r="Q37" s="21"/>
      <c r="R37" s="85"/>
      <c r="S37" s="21"/>
      <c r="T37" s="85"/>
      <c r="U37" s="21">
        <v>12</v>
      </c>
      <c r="V37" s="85"/>
      <c r="W37" s="21">
        <v>12</v>
      </c>
      <c r="X37" s="85">
        <v>12</v>
      </c>
      <c r="Y37" s="21"/>
      <c r="Z37" s="21"/>
      <c r="AA37" s="21"/>
      <c r="AB37" s="21"/>
      <c r="AC37" s="21"/>
      <c r="AD37" s="21"/>
      <c r="AE37" s="21"/>
      <c r="AF37" s="21">
        <f>SUM(O37:AE37)</f>
        <v>36</v>
      </c>
      <c r="AG37" s="109" t="s">
        <v>305</v>
      </c>
      <c r="AH37" s="24" t="s">
        <v>320</v>
      </c>
    </row>
    <row r="38" spans="1:34" ht="82.5" hidden="1" customHeight="1" x14ac:dyDescent="0.45">
      <c r="A38" s="24" t="s">
        <v>171</v>
      </c>
      <c r="B38" s="24" t="s">
        <v>172</v>
      </c>
      <c r="C38" s="173"/>
      <c r="D38" s="19" t="s">
        <v>108</v>
      </c>
      <c r="E38" s="179" t="s">
        <v>108</v>
      </c>
      <c r="F38" s="180"/>
      <c r="G38" s="180"/>
      <c r="H38" s="180"/>
      <c r="I38" s="180"/>
      <c r="J38" s="180"/>
      <c r="K38" s="180"/>
      <c r="L38" s="180"/>
      <c r="M38" s="22" t="s">
        <v>64</v>
      </c>
      <c r="N38" s="22"/>
      <c r="O38" s="23">
        <f>O37+O36+O34+O33</f>
        <v>0</v>
      </c>
      <c r="P38" s="85">
        <f t="shared" ref="P38:V38" si="6">P37+P36+P34+P33</f>
        <v>3</v>
      </c>
      <c r="Q38" s="23">
        <f t="shared" si="6"/>
        <v>1</v>
      </c>
      <c r="R38" s="85">
        <f t="shared" si="6"/>
        <v>4</v>
      </c>
      <c r="S38" s="23">
        <f t="shared" si="6"/>
        <v>0</v>
      </c>
      <c r="T38" s="85">
        <f t="shared" si="6"/>
        <v>17</v>
      </c>
      <c r="U38" s="23">
        <f t="shared" si="6"/>
        <v>25</v>
      </c>
      <c r="V38" s="85">
        <f t="shared" si="6"/>
        <v>35</v>
      </c>
      <c r="W38" s="23">
        <f t="shared" ref="W38:AE38" si="7">W37+W36+W34+W33</f>
        <v>26</v>
      </c>
      <c r="X38" s="85"/>
      <c r="Y38" s="23">
        <f t="shared" si="7"/>
        <v>3</v>
      </c>
      <c r="Z38" s="23">
        <f t="shared" si="7"/>
        <v>3</v>
      </c>
      <c r="AA38" s="23">
        <f t="shared" si="7"/>
        <v>3</v>
      </c>
      <c r="AB38" s="23">
        <f t="shared" si="7"/>
        <v>3</v>
      </c>
      <c r="AC38" s="23">
        <f t="shared" si="7"/>
        <v>3</v>
      </c>
      <c r="AD38" s="23">
        <f t="shared" si="7"/>
        <v>3</v>
      </c>
      <c r="AE38" s="23">
        <f t="shared" si="7"/>
        <v>2</v>
      </c>
      <c r="AF38" s="23">
        <f>SUM(O38:AE38)</f>
        <v>131</v>
      </c>
      <c r="AG38" s="174"/>
      <c r="AH38" s="174"/>
    </row>
    <row r="39" spans="1:34" ht="82.5" hidden="1" customHeight="1" x14ac:dyDescent="0.45">
      <c r="A39" s="24" t="s">
        <v>171</v>
      </c>
      <c r="B39" s="24" t="s">
        <v>172</v>
      </c>
      <c r="C39" s="173"/>
      <c r="D39" s="19" t="s">
        <v>108</v>
      </c>
      <c r="E39" s="181"/>
      <c r="F39" s="182"/>
      <c r="G39" s="182"/>
      <c r="H39" s="182"/>
      <c r="I39" s="182"/>
      <c r="J39" s="182"/>
      <c r="K39" s="182"/>
      <c r="L39" s="182"/>
      <c r="M39" s="22" t="s">
        <v>66</v>
      </c>
      <c r="N39" s="22"/>
      <c r="O39" s="107">
        <v>30326.3</v>
      </c>
      <c r="P39" s="108">
        <v>29500</v>
      </c>
      <c r="Q39" s="107">
        <v>30326.3</v>
      </c>
      <c r="R39" s="108">
        <v>29500</v>
      </c>
      <c r="S39" s="107">
        <v>30326.3</v>
      </c>
      <c r="T39" s="108">
        <v>29500</v>
      </c>
      <c r="U39" s="107">
        <v>30326.3</v>
      </c>
      <c r="V39" s="108">
        <v>29500</v>
      </c>
      <c r="W39" s="23">
        <v>27826.3</v>
      </c>
      <c r="X39" s="85"/>
      <c r="Y39" s="23">
        <v>27826.3</v>
      </c>
      <c r="Z39" s="23">
        <v>27826.3</v>
      </c>
      <c r="AA39" s="23">
        <v>27826.3</v>
      </c>
      <c r="AB39" s="23">
        <v>27826.3</v>
      </c>
      <c r="AC39" s="23">
        <v>27826.3</v>
      </c>
      <c r="AD39" s="23">
        <v>25226.3</v>
      </c>
      <c r="AE39" s="23">
        <v>826.3</v>
      </c>
      <c r="AF39" s="23">
        <f>SUM(O39:AE39)</f>
        <v>432315.59999999992</v>
      </c>
      <c r="AG39" s="175"/>
      <c r="AH39" s="175"/>
    </row>
    <row r="40" spans="1:34" ht="82.5" hidden="1" customHeight="1" x14ac:dyDescent="0.45">
      <c r="A40" s="24" t="s">
        <v>171</v>
      </c>
      <c r="B40" s="24" t="s">
        <v>172</v>
      </c>
      <c r="C40" s="173"/>
      <c r="D40" s="19" t="s">
        <v>108</v>
      </c>
      <c r="E40" s="181"/>
      <c r="F40" s="182"/>
      <c r="G40" s="182"/>
      <c r="H40" s="182"/>
      <c r="I40" s="182"/>
      <c r="J40" s="182"/>
      <c r="K40" s="182"/>
      <c r="L40" s="182"/>
      <c r="M40" s="22" t="s">
        <v>82</v>
      </c>
      <c r="N40" s="22"/>
      <c r="O40" s="107">
        <v>46015</v>
      </c>
      <c r="P40" s="108"/>
      <c r="Q40" s="107">
        <v>115815</v>
      </c>
      <c r="R40" s="108">
        <v>20000</v>
      </c>
      <c r="S40" s="107">
        <v>46015</v>
      </c>
      <c r="T40" s="108">
        <v>20000</v>
      </c>
      <c r="U40" s="107">
        <v>46018</v>
      </c>
      <c r="V40" s="108">
        <v>20000</v>
      </c>
      <c r="W40" s="23">
        <v>43500</v>
      </c>
      <c r="X40" s="85"/>
      <c r="Y40" s="23">
        <v>43500</v>
      </c>
      <c r="Z40" s="23">
        <v>43500</v>
      </c>
      <c r="AA40" s="23">
        <v>43500</v>
      </c>
      <c r="AB40" s="23">
        <v>43500</v>
      </c>
      <c r="AC40" s="23">
        <v>43500</v>
      </c>
      <c r="AD40" s="23">
        <v>43500</v>
      </c>
      <c r="AE40" s="23">
        <v>43500</v>
      </c>
      <c r="AF40" s="23">
        <f>SUM(O40:AE40)</f>
        <v>661863</v>
      </c>
      <c r="AG40" s="175"/>
      <c r="AH40" s="175"/>
    </row>
    <row r="41" spans="1:34" ht="82.5" hidden="1" customHeight="1" x14ac:dyDescent="0.45">
      <c r="A41" s="24" t="s">
        <v>171</v>
      </c>
      <c r="B41" s="24" t="s">
        <v>172</v>
      </c>
      <c r="C41" s="173"/>
      <c r="D41" s="19" t="s">
        <v>108</v>
      </c>
      <c r="E41" s="181"/>
      <c r="F41" s="182"/>
      <c r="G41" s="182"/>
      <c r="H41" s="182"/>
      <c r="I41" s="182"/>
      <c r="J41" s="182"/>
      <c r="K41" s="182"/>
      <c r="L41" s="182"/>
      <c r="M41" s="22" t="s">
        <v>199</v>
      </c>
      <c r="N41" s="22"/>
      <c r="O41" s="107"/>
      <c r="P41" s="108"/>
      <c r="Q41" s="107"/>
      <c r="R41" s="108"/>
      <c r="S41" s="107"/>
      <c r="T41" s="108"/>
      <c r="U41" s="107"/>
      <c r="V41" s="108"/>
      <c r="W41" s="23"/>
      <c r="X41" s="85"/>
      <c r="Y41" s="23"/>
      <c r="Z41" s="23"/>
      <c r="AA41" s="23"/>
      <c r="AB41" s="23"/>
      <c r="AC41" s="23"/>
      <c r="AD41" s="23"/>
      <c r="AE41" s="23"/>
      <c r="AF41" s="23">
        <f>SUM(O41:AE41)</f>
        <v>0</v>
      </c>
      <c r="AG41" s="175"/>
      <c r="AH41" s="175"/>
    </row>
    <row r="42" spans="1:34" ht="82.5" hidden="1" customHeight="1" thickBot="1" x14ac:dyDescent="0.45">
      <c r="A42" s="24" t="s">
        <v>171</v>
      </c>
      <c r="B42" s="24" t="s">
        <v>172</v>
      </c>
      <c r="C42" s="177"/>
      <c r="D42" s="19" t="s">
        <v>108</v>
      </c>
      <c r="E42" s="183"/>
      <c r="F42" s="184"/>
      <c r="G42" s="184"/>
      <c r="H42" s="184"/>
      <c r="I42" s="184"/>
      <c r="J42" s="184"/>
      <c r="K42" s="184"/>
      <c r="L42" s="184"/>
      <c r="M42" s="22" t="s">
        <v>166</v>
      </c>
      <c r="N42" s="22"/>
      <c r="O42" s="107">
        <f>SUM(O39:O41)</f>
        <v>76341.3</v>
      </c>
      <c r="P42" s="108">
        <f t="shared" ref="P42:V42" si="8">SUM(P39:P41)</f>
        <v>29500</v>
      </c>
      <c r="Q42" s="107">
        <f t="shared" si="8"/>
        <v>146141.29999999999</v>
      </c>
      <c r="R42" s="108">
        <f t="shared" si="8"/>
        <v>49500</v>
      </c>
      <c r="S42" s="107">
        <f t="shared" si="8"/>
        <v>76341.3</v>
      </c>
      <c r="T42" s="108">
        <f t="shared" si="8"/>
        <v>49500</v>
      </c>
      <c r="U42" s="107">
        <f t="shared" si="8"/>
        <v>76344.3</v>
      </c>
      <c r="V42" s="108">
        <f t="shared" si="8"/>
        <v>49500</v>
      </c>
      <c r="W42" s="23">
        <f t="shared" ref="W42:AE42" si="9">SUM(W39:W41)</f>
        <v>71326.3</v>
      </c>
      <c r="X42" s="85"/>
      <c r="Y42" s="23">
        <f t="shared" si="9"/>
        <v>71326.3</v>
      </c>
      <c r="Z42" s="23">
        <f t="shared" si="9"/>
        <v>71326.3</v>
      </c>
      <c r="AA42" s="23">
        <f t="shared" si="9"/>
        <v>71326.3</v>
      </c>
      <c r="AB42" s="23">
        <f t="shared" si="9"/>
        <v>71326.3</v>
      </c>
      <c r="AC42" s="23">
        <f t="shared" si="9"/>
        <v>71326.3</v>
      </c>
      <c r="AD42" s="23">
        <f t="shared" si="9"/>
        <v>68726.3</v>
      </c>
      <c r="AE42" s="23">
        <f t="shared" si="9"/>
        <v>44326.3</v>
      </c>
      <c r="AF42" s="23">
        <f>SUM(O42:AE42)</f>
        <v>1094178.6000000003</v>
      </c>
      <c r="AG42" s="176"/>
      <c r="AH42" s="176"/>
    </row>
    <row r="43" spans="1:34" ht="285" hidden="1" customHeight="1" thickBot="1" x14ac:dyDescent="0.45">
      <c r="A43" s="24" t="s">
        <v>171</v>
      </c>
      <c r="B43" s="24" t="s">
        <v>172</v>
      </c>
      <c r="C43" s="172" t="s">
        <v>210</v>
      </c>
      <c r="D43" s="19" t="s">
        <v>167</v>
      </c>
      <c r="E43" s="178" t="s">
        <v>225</v>
      </c>
      <c r="F43" s="172" t="s">
        <v>20</v>
      </c>
      <c r="G43" s="7" t="s">
        <v>21</v>
      </c>
      <c r="H43" s="19" t="s">
        <v>22</v>
      </c>
      <c r="I43" s="29" t="s">
        <v>226</v>
      </c>
      <c r="J43" s="113" t="s">
        <v>59</v>
      </c>
      <c r="K43" s="31" t="s">
        <v>227</v>
      </c>
      <c r="L43" s="32" t="s">
        <v>216</v>
      </c>
      <c r="M43" s="20" t="s">
        <v>27</v>
      </c>
      <c r="N43" s="20"/>
      <c r="O43" s="21"/>
      <c r="P43" s="85"/>
      <c r="Q43" s="21"/>
      <c r="R43" s="85">
        <v>31</v>
      </c>
      <c r="S43" s="21"/>
      <c r="T43" s="85">
        <v>13</v>
      </c>
      <c r="U43" s="21"/>
      <c r="V43" s="104">
        <v>5</v>
      </c>
      <c r="W43" s="37">
        <v>4</v>
      </c>
      <c r="X43" s="86">
        <v>3</v>
      </c>
      <c r="Y43" s="37">
        <v>4</v>
      </c>
      <c r="Z43" s="37">
        <v>4</v>
      </c>
      <c r="AA43" s="37">
        <v>4</v>
      </c>
      <c r="AB43" s="37">
        <v>4</v>
      </c>
      <c r="AC43" s="37">
        <v>6</v>
      </c>
      <c r="AD43" s="37">
        <v>6</v>
      </c>
      <c r="AE43" s="37">
        <v>2</v>
      </c>
      <c r="AF43" s="21">
        <f>SUM(O43:AE43)</f>
        <v>86</v>
      </c>
      <c r="AG43" s="109" t="s">
        <v>304</v>
      </c>
      <c r="AH43" s="142" t="s">
        <v>337</v>
      </c>
    </row>
    <row r="44" spans="1:34" ht="327.60000000000002" hidden="1" x14ac:dyDescent="0.45">
      <c r="A44" s="24" t="s">
        <v>171</v>
      </c>
      <c r="B44" s="24" t="s">
        <v>172</v>
      </c>
      <c r="C44" s="173"/>
      <c r="D44" s="19" t="s">
        <v>167</v>
      </c>
      <c r="E44" s="178"/>
      <c r="F44" s="173"/>
      <c r="G44" s="7" t="s">
        <v>21</v>
      </c>
      <c r="H44" s="19" t="s">
        <v>30</v>
      </c>
      <c r="I44" s="27" t="s">
        <v>228</v>
      </c>
      <c r="J44" s="113" t="s">
        <v>59</v>
      </c>
      <c r="K44" s="38" t="s">
        <v>227</v>
      </c>
      <c r="L44" s="39" t="s">
        <v>216</v>
      </c>
      <c r="M44" s="20" t="s">
        <v>27</v>
      </c>
      <c r="N44" s="20"/>
      <c r="O44" s="21"/>
      <c r="P44" s="85"/>
      <c r="Q44" s="21"/>
      <c r="R44" s="85"/>
      <c r="S44" s="21"/>
      <c r="T44" s="85"/>
      <c r="U44" s="21"/>
      <c r="V44" s="104"/>
      <c r="W44" s="40"/>
      <c r="X44" s="90"/>
      <c r="Y44" s="40"/>
      <c r="Z44" s="40"/>
      <c r="AA44" s="40">
        <v>1</v>
      </c>
      <c r="AB44" s="40">
        <v>1</v>
      </c>
      <c r="AC44" s="40">
        <v>1</v>
      </c>
      <c r="AD44" s="40">
        <v>1</v>
      </c>
      <c r="AE44" s="40">
        <v>1</v>
      </c>
      <c r="AF44" s="21">
        <f>SUM(O44:AE44)</f>
        <v>5</v>
      </c>
      <c r="AG44" s="109" t="s">
        <v>305</v>
      </c>
      <c r="AH44" s="21"/>
    </row>
    <row r="45" spans="1:34" ht="327.60000000000002" hidden="1" x14ac:dyDescent="0.45">
      <c r="A45" s="24" t="s">
        <v>171</v>
      </c>
      <c r="B45" s="24" t="s">
        <v>172</v>
      </c>
      <c r="C45" s="173"/>
      <c r="D45" s="19" t="s">
        <v>167</v>
      </c>
      <c r="E45" s="179" t="s">
        <v>108</v>
      </c>
      <c r="F45" s="180"/>
      <c r="G45" s="180"/>
      <c r="H45" s="180"/>
      <c r="I45" s="180"/>
      <c r="J45" s="180"/>
      <c r="K45" s="180"/>
      <c r="L45" s="180"/>
      <c r="M45" s="22" t="s">
        <v>64</v>
      </c>
      <c r="N45" s="22"/>
      <c r="O45" s="23">
        <f>O43+O44</f>
        <v>0</v>
      </c>
      <c r="P45" s="85">
        <f t="shared" ref="P45:V45" si="10">P43+P44</f>
        <v>0</v>
      </c>
      <c r="Q45" s="23">
        <f t="shared" si="10"/>
        <v>0</v>
      </c>
      <c r="R45" s="85">
        <f t="shared" si="10"/>
        <v>31</v>
      </c>
      <c r="S45" s="23">
        <f t="shared" si="10"/>
        <v>0</v>
      </c>
      <c r="T45" s="85">
        <f t="shared" si="10"/>
        <v>13</v>
      </c>
      <c r="U45" s="23">
        <f t="shared" si="10"/>
        <v>0</v>
      </c>
      <c r="V45" s="85">
        <f t="shared" si="10"/>
        <v>5</v>
      </c>
      <c r="W45" s="23">
        <f t="shared" ref="W45:AE45" si="11">W43+W44</f>
        <v>4</v>
      </c>
      <c r="X45" s="85"/>
      <c r="Y45" s="23">
        <f t="shared" si="11"/>
        <v>4</v>
      </c>
      <c r="Z45" s="23">
        <f t="shared" si="11"/>
        <v>4</v>
      </c>
      <c r="AA45" s="23">
        <f t="shared" si="11"/>
        <v>5</v>
      </c>
      <c r="AB45" s="23">
        <f t="shared" si="11"/>
        <v>5</v>
      </c>
      <c r="AC45" s="23">
        <f t="shared" si="11"/>
        <v>7</v>
      </c>
      <c r="AD45" s="23">
        <f t="shared" si="11"/>
        <v>7</v>
      </c>
      <c r="AE45" s="23">
        <f t="shared" si="11"/>
        <v>3</v>
      </c>
      <c r="AF45" s="23">
        <f>SUM(O45:AE45)</f>
        <v>88</v>
      </c>
      <c r="AG45" s="174"/>
      <c r="AH45" s="174"/>
    </row>
    <row r="46" spans="1:34" ht="327.60000000000002" hidden="1" x14ac:dyDescent="0.45">
      <c r="A46" s="24" t="s">
        <v>171</v>
      </c>
      <c r="B46" s="24" t="s">
        <v>172</v>
      </c>
      <c r="C46" s="173"/>
      <c r="D46" s="19" t="s">
        <v>167</v>
      </c>
      <c r="E46" s="181"/>
      <c r="F46" s="182"/>
      <c r="G46" s="182"/>
      <c r="H46" s="182"/>
      <c r="I46" s="182"/>
      <c r="J46" s="182"/>
      <c r="K46" s="182"/>
      <c r="L46" s="182"/>
      <c r="M46" s="22" t="s">
        <v>66</v>
      </c>
      <c r="N46" s="22"/>
      <c r="O46" s="107"/>
      <c r="P46" s="108"/>
      <c r="Q46" s="107"/>
      <c r="R46" s="108"/>
      <c r="S46" s="107"/>
      <c r="T46" s="108"/>
      <c r="U46" s="107"/>
      <c r="V46" s="108"/>
      <c r="W46" s="23">
        <v>2500</v>
      </c>
      <c r="X46" s="85"/>
      <c r="Y46" s="23">
        <v>2500</v>
      </c>
      <c r="Z46" s="23">
        <v>2500</v>
      </c>
      <c r="AA46" s="23">
        <v>2500</v>
      </c>
      <c r="AB46" s="23">
        <v>2500</v>
      </c>
      <c r="AC46" s="23">
        <v>2500</v>
      </c>
      <c r="AD46" s="23"/>
      <c r="AE46" s="23"/>
      <c r="AF46" s="23">
        <f>SUM(O46:AE46)</f>
        <v>15000</v>
      </c>
      <c r="AG46" s="175"/>
      <c r="AH46" s="175"/>
    </row>
    <row r="47" spans="1:34" ht="327.60000000000002" hidden="1" x14ac:dyDescent="0.45">
      <c r="A47" s="24" t="s">
        <v>171</v>
      </c>
      <c r="B47" s="24" t="s">
        <v>172</v>
      </c>
      <c r="C47" s="173"/>
      <c r="D47" s="19" t="s">
        <v>167</v>
      </c>
      <c r="E47" s="181"/>
      <c r="F47" s="182"/>
      <c r="G47" s="182"/>
      <c r="H47" s="182"/>
      <c r="I47" s="182"/>
      <c r="J47" s="182"/>
      <c r="K47" s="182"/>
      <c r="L47" s="182"/>
      <c r="M47" s="22" t="s">
        <v>82</v>
      </c>
      <c r="N47" s="22"/>
      <c r="O47" s="107"/>
      <c r="P47" s="108"/>
      <c r="Q47" s="107"/>
      <c r="R47" s="108">
        <v>2000</v>
      </c>
      <c r="S47" s="107"/>
      <c r="T47" s="108">
        <v>2000</v>
      </c>
      <c r="U47" s="107"/>
      <c r="V47" s="108">
        <v>2000</v>
      </c>
      <c r="W47" s="23">
        <v>2500</v>
      </c>
      <c r="X47" s="85"/>
      <c r="Y47" s="23">
        <v>2500</v>
      </c>
      <c r="Z47" s="23">
        <v>2500</v>
      </c>
      <c r="AA47" s="23">
        <v>2500</v>
      </c>
      <c r="AB47" s="23">
        <v>2500</v>
      </c>
      <c r="AC47" s="23">
        <v>2500</v>
      </c>
      <c r="AD47" s="23">
        <v>2500</v>
      </c>
      <c r="AE47" s="23">
        <v>2500</v>
      </c>
      <c r="AF47" s="23">
        <f>SUM(O47:AE47)</f>
        <v>26000</v>
      </c>
      <c r="AG47" s="175"/>
      <c r="AH47" s="175"/>
    </row>
    <row r="48" spans="1:34" ht="327.60000000000002" hidden="1" x14ac:dyDescent="0.45">
      <c r="A48" s="24" t="s">
        <v>171</v>
      </c>
      <c r="B48" s="24" t="s">
        <v>172</v>
      </c>
      <c r="C48" s="173"/>
      <c r="D48" s="19" t="s">
        <v>167</v>
      </c>
      <c r="E48" s="181"/>
      <c r="F48" s="182"/>
      <c r="G48" s="182"/>
      <c r="H48" s="182"/>
      <c r="I48" s="182"/>
      <c r="J48" s="182"/>
      <c r="K48" s="182"/>
      <c r="L48" s="182"/>
      <c r="M48" s="22" t="s">
        <v>199</v>
      </c>
      <c r="N48" s="22"/>
      <c r="O48" s="107"/>
      <c r="P48" s="108"/>
      <c r="Q48" s="107"/>
      <c r="R48" s="108"/>
      <c r="S48" s="107"/>
      <c r="T48" s="108"/>
      <c r="U48" s="107"/>
      <c r="V48" s="108"/>
      <c r="W48" s="23"/>
      <c r="X48" s="85"/>
      <c r="Y48" s="23"/>
      <c r="Z48" s="23"/>
      <c r="AA48" s="23"/>
      <c r="AB48" s="23"/>
      <c r="AC48" s="23"/>
      <c r="AD48" s="23"/>
      <c r="AE48" s="23"/>
      <c r="AF48" s="23">
        <f>SUM(O48:AE48)</f>
        <v>0</v>
      </c>
      <c r="AG48" s="175"/>
      <c r="AH48" s="175"/>
    </row>
    <row r="49" spans="1:34" ht="327.60000000000002" hidden="1" x14ac:dyDescent="0.45">
      <c r="A49" s="24" t="s">
        <v>171</v>
      </c>
      <c r="B49" s="24" t="s">
        <v>172</v>
      </c>
      <c r="C49" s="177"/>
      <c r="D49" s="19" t="s">
        <v>167</v>
      </c>
      <c r="E49" s="183"/>
      <c r="F49" s="184"/>
      <c r="G49" s="184"/>
      <c r="H49" s="184"/>
      <c r="I49" s="184"/>
      <c r="J49" s="184"/>
      <c r="K49" s="184"/>
      <c r="L49" s="184"/>
      <c r="M49" s="22" t="s">
        <v>166</v>
      </c>
      <c r="N49" s="22"/>
      <c r="O49" s="107">
        <f>SUM(O46:O48)</f>
        <v>0</v>
      </c>
      <c r="P49" s="108">
        <f t="shared" ref="P49:V49" si="12">SUM(P46:P48)</f>
        <v>0</v>
      </c>
      <c r="Q49" s="107">
        <f t="shared" si="12"/>
        <v>0</v>
      </c>
      <c r="R49" s="108">
        <f t="shared" si="12"/>
        <v>2000</v>
      </c>
      <c r="S49" s="107">
        <f t="shared" si="12"/>
        <v>0</v>
      </c>
      <c r="T49" s="108">
        <f t="shared" si="12"/>
        <v>2000</v>
      </c>
      <c r="U49" s="107">
        <f t="shared" si="12"/>
        <v>0</v>
      </c>
      <c r="V49" s="108">
        <f t="shared" si="12"/>
        <v>2000</v>
      </c>
      <c r="W49" s="23">
        <f t="shared" ref="W49:AE49" si="13">SUM(W46:W48)</f>
        <v>5000</v>
      </c>
      <c r="X49" s="85"/>
      <c r="Y49" s="23">
        <f t="shared" si="13"/>
        <v>5000</v>
      </c>
      <c r="Z49" s="23">
        <f t="shared" si="13"/>
        <v>5000</v>
      </c>
      <c r="AA49" s="23">
        <f t="shared" si="13"/>
        <v>5000</v>
      </c>
      <c r="AB49" s="23">
        <f t="shared" si="13"/>
        <v>5000</v>
      </c>
      <c r="AC49" s="23">
        <f t="shared" si="13"/>
        <v>5000</v>
      </c>
      <c r="AD49" s="23">
        <f t="shared" si="13"/>
        <v>2500</v>
      </c>
      <c r="AE49" s="23">
        <f t="shared" si="13"/>
        <v>2500</v>
      </c>
      <c r="AF49" s="23">
        <f>SUM(O49:AE49)</f>
        <v>41000</v>
      </c>
      <c r="AG49" s="176"/>
      <c r="AH49" s="176"/>
    </row>
    <row r="50" spans="1:34" ht="351" hidden="1" x14ac:dyDescent="0.45">
      <c r="A50" s="24" t="s">
        <v>171</v>
      </c>
      <c r="B50" s="24" t="s">
        <v>172</v>
      </c>
      <c r="C50" s="172" t="s">
        <v>229</v>
      </c>
      <c r="D50" s="19" t="s">
        <v>168</v>
      </c>
      <c r="E50" s="178" t="s">
        <v>230</v>
      </c>
      <c r="F50" s="172" t="s">
        <v>20</v>
      </c>
      <c r="G50" s="7" t="s">
        <v>21</v>
      </c>
      <c r="H50" s="19" t="s">
        <v>22</v>
      </c>
      <c r="I50" s="31" t="s">
        <v>231</v>
      </c>
      <c r="J50" s="115" t="s">
        <v>315</v>
      </c>
      <c r="K50" s="31" t="s">
        <v>232</v>
      </c>
      <c r="L50" s="32" t="s">
        <v>216</v>
      </c>
      <c r="M50" s="20" t="s">
        <v>27</v>
      </c>
      <c r="N50" s="81"/>
      <c r="O50" s="37">
        <v>3</v>
      </c>
      <c r="P50" s="86"/>
      <c r="Q50" s="37">
        <v>3</v>
      </c>
      <c r="R50" s="86"/>
      <c r="S50" s="37">
        <v>3</v>
      </c>
      <c r="T50" s="86"/>
      <c r="U50" s="37">
        <v>3</v>
      </c>
      <c r="V50" s="86"/>
      <c r="W50" s="37">
        <v>3</v>
      </c>
      <c r="X50" s="86"/>
      <c r="Y50" s="37">
        <v>3</v>
      </c>
      <c r="Z50" s="37">
        <v>3</v>
      </c>
      <c r="AA50" s="37">
        <v>3</v>
      </c>
      <c r="AB50" s="37">
        <v>3</v>
      </c>
      <c r="AC50" s="37">
        <v>3</v>
      </c>
      <c r="AD50" s="37">
        <v>3</v>
      </c>
      <c r="AE50" s="37">
        <v>3</v>
      </c>
      <c r="AF50" s="21">
        <f>SUM(O50:AE50)</f>
        <v>36</v>
      </c>
      <c r="AG50" s="21"/>
      <c r="AH50" s="21" t="s">
        <v>316</v>
      </c>
    </row>
    <row r="51" spans="1:34" ht="223.5" hidden="1" customHeight="1" thickBot="1" x14ac:dyDescent="0.45">
      <c r="A51" s="24" t="s">
        <v>171</v>
      </c>
      <c r="B51" s="24" t="s">
        <v>172</v>
      </c>
      <c r="C51" s="173"/>
      <c r="D51" s="19" t="s">
        <v>168</v>
      </c>
      <c r="E51" s="178"/>
      <c r="F51" s="173"/>
      <c r="G51" s="7" t="s">
        <v>21</v>
      </c>
      <c r="H51" s="19" t="s">
        <v>30</v>
      </c>
      <c r="I51" s="33" t="s">
        <v>233</v>
      </c>
      <c r="J51" s="115" t="s">
        <v>315</v>
      </c>
      <c r="K51" s="33" t="s">
        <v>234</v>
      </c>
      <c r="L51" s="34" t="s">
        <v>216</v>
      </c>
      <c r="M51" s="20" t="s">
        <v>27</v>
      </c>
      <c r="N51" s="81"/>
      <c r="O51" s="41"/>
      <c r="P51" s="87">
        <v>3</v>
      </c>
      <c r="Q51" s="41"/>
      <c r="R51" s="87">
        <v>6</v>
      </c>
      <c r="S51" s="41">
        <v>1</v>
      </c>
      <c r="T51" s="87">
        <v>5</v>
      </c>
      <c r="U51" s="41">
        <v>1</v>
      </c>
      <c r="V51" s="87">
        <v>2</v>
      </c>
      <c r="W51" s="41">
        <v>1</v>
      </c>
      <c r="X51" s="87">
        <v>1</v>
      </c>
      <c r="Y51" s="41">
        <v>1</v>
      </c>
      <c r="Z51" s="41">
        <v>1</v>
      </c>
      <c r="AA51" s="41">
        <v>1</v>
      </c>
      <c r="AB51" s="41">
        <v>1</v>
      </c>
      <c r="AC51" s="41">
        <v>1</v>
      </c>
      <c r="AD51" s="41">
        <v>1</v>
      </c>
      <c r="AE51" s="41"/>
      <c r="AF51" s="21">
        <f>SUM(O51:AE51)</f>
        <v>26</v>
      </c>
      <c r="AG51" s="109" t="s">
        <v>302</v>
      </c>
      <c r="AH51" s="142" t="s">
        <v>327</v>
      </c>
    </row>
    <row r="52" spans="1:34" ht="223.5" hidden="1" customHeight="1" thickBot="1" x14ac:dyDescent="0.45">
      <c r="A52" s="24" t="s">
        <v>171</v>
      </c>
      <c r="B52" s="24" t="s">
        <v>172</v>
      </c>
      <c r="C52" s="173"/>
      <c r="D52" s="19" t="s">
        <v>168</v>
      </c>
      <c r="E52" s="178"/>
      <c r="F52" s="173"/>
      <c r="G52" s="7" t="s">
        <v>21</v>
      </c>
      <c r="H52" s="19" t="s">
        <v>36</v>
      </c>
      <c r="I52" s="33" t="s">
        <v>235</v>
      </c>
      <c r="J52" s="115" t="s">
        <v>315</v>
      </c>
      <c r="K52" s="33" t="s">
        <v>236</v>
      </c>
      <c r="L52" s="34" t="s">
        <v>216</v>
      </c>
      <c r="M52" s="20" t="s">
        <v>27</v>
      </c>
      <c r="N52" s="81"/>
      <c r="O52" s="41">
        <v>5</v>
      </c>
      <c r="P52" s="87">
        <v>5</v>
      </c>
      <c r="Q52" s="41">
        <v>5</v>
      </c>
      <c r="R52" s="87">
        <v>5</v>
      </c>
      <c r="S52" s="41">
        <v>5</v>
      </c>
      <c r="T52" s="87">
        <v>4</v>
      </c>
      <c r="U52" s="41">
        <v>5</v>
      </c>
      <c r="V52" s="87">
        <v>5</v>
      </c>
      <c r="W52" s="41">
        <v>5</v>
      </c>
      <c r="X52" s="87">
        <v>4</v>
      </c>
      <c r="Y52" s="41">
        <v>5</v>
      </c>
      <c r="Z52" s="41">
        <v>5</v>
      </c>
      <c r="AA52" s="41">
        <v>5</v>
      </c>
      <c r="AB52" s="41">
        <v>5</v>
      </c>
      <c r="AC52" s="41">
        <v>5</v>
      </c>
      <c r="AD52" s="41">
        <v>5</v>
      </c>
      <c r="AE52" s="41">
        <v>5</v>
      </c>
      <c r="AF52" s="21">
        <f>SUM(O52:AE52)</f>
        <v>83</v>
      </c>
      <c r="AG52" s="109" t="s">
        <v>303</v>
      </c>
      <c r="AH52" s="142" t="s">
        <v>331</v>
      </c>
    </row>
    <row r="53" spans="1:34" ht="191.25" hidden="1" customHeight="1" thickBot="1" x14ac:dyDescent="0.45">
      <c r="A53" s="24" t="s">
        <v>171</v>
      </c>
      <c r="B53" s="24" t="s">
        <v>172</v>
      </c>
      <c r="C53" s="173"/>
      <c r="D53" s="19" t="s">
        <v>168</v>
      </c>
      <c r="E53" s="178"/>
      <c r="F53" s="173"/>
      <c r="G53" s="7" t="s">
        <v>21</v>
      </c>
      <c r="H53" s="19" t="s">
        <v>41</v>
      </c>
      <c r="I53" s="33" t="s">
        <v>237</v>
      </c>
      <c r="J53" s="115" t="s">
        <v>315</v>
      </c>
      <c r="K53" s="33" t="s">
        <v>238</v>
      </c>
      <c r="L53" s="34" t="s">
        <v>216</v>
      </c>
      <c r="M53" s="20" t="s">
        <v>27</v>
      </c>
      <c r="N53" s="81"/>
      <c r="O53" s="41">
        <v>0</v>
      </c>
      <c r="P53" s="87">
        <v>3</v>
      </c>
      <c r="Q53" s="41">
        <v>0</v>
      </c>
      <c r="R53" s="87">
        <v>11</v>
      </c>
      <c r="S53" s="41">
        <v>1</v>
      </c>
      <c r="T53" s="87">
        <v>9</v>
      </c>
      <c r="U53" s="41">
        <v>2</v>
      </c>
      <c r="V53" s="87">
        <v>5</v>
      </c>
      <c r="W53" s="41">
        <v>2</v>
      </c>
      <c r="X53" s="87">
        <v>1</v>
      </c>
      <c r="Y53" s="41">
        <v>3</v>
      </c>
      <c r="Z53" s="41">
        <v>3</v>
      </c>
      <c r="AA53" s="41">
        <v>4</v>
      </c>
      <c r="AB53" s="41">
        <v>2</v>
      </c>
      <c r="AC53" s="41">
        <v>1</v>
      </c>
      <c r="AD53" s="41">
        <v>2</v>
      </c>
      <c r="AE53" s="41">
        <v>1</v>
      </c>
      <c r="AF53" s="21">
        <f>SUM(O53:AE53)</f>
        <v>50</v>
      </c>
      <c r="AG53" s="109" t="s">
        <v>304</v>
      </c>
      <c r="AH53" s="142" t="s">
        <v>338</v>
      </c>
    </row>
    <row r="54" spans="1:34" ht="328.2" hidden="1" thickBot="1" x14ac:dyDescent="0.5">
      <c r="A54" s="24" t="s">
        <v>171</v>
      </c>
      <c r="B54" s="24" t="s">
        <v>172</v>
      </c>
      <c r="C54" s="173"/>
      <c r="D54" s="19" t="s">
        <v>168</v>
      </c>
      <c r="E54" s="178"/>
      <c r="F54" s="173"/>
      <c r="G54" s="7" t="s">
        <v>21</v>
      </c>
      <c r="H54" s="19" t="s">
        <v>46</v>
      </c>
      <c r="I54" s="35" t="s">
        <v>239</v>
      </c>
      <c r="J54" s="115" t="s">
        <v>315</v>
      </c>
      <c r="K54" s="33" t="s">
        <v>238</v>
      </c>
      <c r="L54" s="34" t="s">
        <v>216</v>
      </c>
      <c r="M54" s="20" t="s">
        <v>27</v>
      </c>
      <c r="N54" s="81"/>
      <c r="O54" s="42"/>
      <c r="P54" s="88"/>
      <c r="Q54" s="42">
        <v>1</v>
      </c>
      <c r="R54" s="88">
        <v>1</v>
      </c>
      <c r="S54" s="42">
        <v>1</v>
      </c>
      <c r="T54" s="88">
        <v>1</v>
      </c>
      <c r="U54" s="42">
        <v>1</v>
      </c>
      <c r="V54" s="88"/>
      <c r="W54" s="42">
        <v>1</v>
      </c>
      <c r="X54" s="88">
        <v>1</v>
      </c>
      <c r="Y54" s="42">
        <v>1</v>
      </c>
      <c r="Z54" s="42">
        <v>1</v>
      </c>
      <c r="AA54" s="42">
        <v>1</v>
      </c>
      <c r="AB54" s="42">
        <v>1</v>
      </c>
      <c r="AC54" s="42">
        <v>1</v>
      </c>
      <c r="AD54" s="42">
        <v>1</v>
      </c>
      <c r="AE54" s="42">
        <v>1</v>
      </c>
      <c r="AF54" s="21">
        <f>SUM(O54:AE54)</f>
        <v>14</v>
      </c>
      <c r="AG54" s="110" t="s">
        <v>305</v>
      </c>
      <c r="AH54" s="24" t="s">
        <v>321</v>
      </c>
    </row>
    <row r="55" spans="1:34" ht="327.60000000000002" hidden="1" x14ac:dyDescent="0.45">
      <c r="A55" s="24" t="s">
        <v>171</v>
      </c>
      <c r="B55" s="24" t="s">
        <v>172</v>
      </c>
      <c r="C55" s="173"/>
      <c r="D55" s="19" t="s">
        <v>168</v>
      </c>
      <c r="E55" s="179" t="s">
        <v>108</v>
      </c>
      <c r="F55" s="180"/>
      <c r="G55" s="180"/>
      <c r="H55" s="180"/>
      <c r="I55" s="180"/>
      <c r="J55" s="180"/>
      <c r="K55" s="180"/>
      <c r="L55" s="180"/>
      <c r="M55" s="22" t="s">
        <v>64</v>
      </c>
      <c r="N55" s="22"/>
      <c r="O55" s="23">
        <f>O50+O54+O52+O51+O53</f>
        <v>8</v>
      </c>
      <c r="P55" s="85">
        <f t="shared" ref="P55:V55" si="14">P50+P54+P52+P51+P53</f>
        <v>11</v>
      </c>
      <c r="Q55" s="23">
        <f t="shared" si="14"/>
        <v>9</v>
      </c>
      <c r="R55" s="85">
        <f t="shared" si="14"/>
        <v>23</v>
      </c>
      <c r="S55" s="23">
        <f t="shared" si="14"/>
        <v>11</v>
      </c>
      <c r="T55" s="85">
        <f t="shared" si="14"/>
        <v>19</v>
      </c>
      <c r="U55" s="23">
        <f t="shared" si="14"/>
        <v>12</v>
      </c>
      <c r="V55" s="85">
        <f t="shared" si="14"/>
        <v>12</v>
      </c>
      <c r="W55" s="23">
        <f t="shared" ref="W55:AE55" si="15">W50+W54+W52+W51+W53</f>
        <v>12</v>
      </c>
      <c r="X55" s="85"/>
      <c r="Y55" s="23">
        <f t="shared" si="15"/>
        <v>13</v>
      </c>
      <c r="Z55" s="23">
        <f t="shared" si="15"/>
        <v>13</v>
      </c>
      <c r="AA55" s="23">
        <f t="shared" si="15"/>
        <v>14</v>
      </c>
      <c r="AB55" s="23">
        <f t="shared" si="15"/>
        <v>12</v>
      </c>
      <c r="AC55" s="23">
        <f t="shared" si="15"/>
        <v>11</v>
      </c>
      <c r="AD55" s="23">
        <f t="shared" si="15"/>
        <v>12</v>
      </c>
      <c r="AE55" s="23">
        <f t="shared" si="15"/>
        <v>10</v>
      </c>
      <c r="AF55" s="23">
        <f>SUM(O55:AE55)</f>
        <v>202</v>
      </c>
      <c r="AG55" s="174"/>
      <c r="AH55" s="174"/>
    </row>
    <row r="56" spans="1:34" ht="327.60000000000002" hidden="1" x14ac:dyDescent="0.45">
      <c r="A56" s="24" t="s">
        <v>171</v>
      </c>
      <c r="B56" s="24" t="s">
        <v>172</v>
      </c>
      <c r="C56" s="173"/>
      <c r="D56" s="19" t="s">
        <v>168</v>
      </c>
      <c r="E56" s="181"/>
      <c r="F56" s="182"/>
      <c r="G56" s="182"/>
      <c r="H56" s="182"/>
      <c r="I56" s="182"/>
      <c r="J56" s="182"/>
      <c r="K56" s="182"/>
      <c r="L56" s="182"/>
      <c r="M56" s="22" t="s">
        <v>66</v>
      </c>
      <c r="N56" s="22"/>
      <c r="O56" s="107">
        <v>17505</v>
      </c>
      <c r="P56" s="108">
        <v>15097</v>
      </c>
      <c r="Q56" s="107">
        <v>17505</v>
      </c>
      <c r="R56" s="108">
        <v>15097</v>
      </c>
      <c r="S56" s="107">
        <v>14908</v>
      </c>
      <c r="T56" s="108">
        <v>12500</v>
      </c>
      <c r="U56" s="107">
        <v>14908</v>
      </c>
      <c r="V56" s="108">
        <v>12500</v>
      </c>
      <c r="W56" s="23">
        <v>14908</v>
      </c>
      <c r="X56" s="85"/>
      <c r="Y56" s="23">
        <v>14908</v>
      </c>
      <c r="Z56" s="23">
        <v>14908</v>
      </c>
      <c r="AA56" s="23">
        <v>14908</v>
      </c>
      <c r="AB56" s="23">
        <v>14908</v>
      </c>
      <c r="AC56" s="23">
        <v>14908</v>
      </c>
      <c r="AD56" s="23">
        <v>15734</v>
      </c>
      <c r="AE56" s="23">
        <v>2408</v>
      </c>
      <c r="AF56" s="23">
        <f>SUM(O56:AE56)</f>
        <v>227610</v>
      </c>
      <c r="AG56" s="175"/>
      <c r="AH56" s="175"/>
    </row>
    <row r="57" spans="1:34" ht="327.60000000000002" hidden="1" x14ac:dyDescent="0.45">
      <c r="A57" s="24" t="s">
        <v>171</v>
      </c>
      <c r="B57" s="24" t="s">
        <v>172</v>
      </c>
      <c r="C57" s="173"/>
      <c r="D57" s="19" t="s">
        <v>168</v>
      </c>
      <c r="E57" s="181"/>
      <c r="F57" s="182"/>
      <c r="G57" s="182"/>
      <c r="H57" s="182"/>
      <c r="I57" s="182"/>
      <c r="J57" s="182"/>
      <c r="K57" s="182"/>
      <c r="L57" s="182"/>
      <c r="M57" s="22" t="s">
        <v>82</v>
      </c>
      <c r="N57" s="22"/>
      <c r="O57" s="107">
        <v>29860</v>
      </c>
      <c r="P57" s="108"/>
      <c r="Q57" s="107">
        <v>29860</v>
      </c>
      <c r="R57" s="108">
        <v>10500</v>
      </c>
      <c r="S57" s="107">
        <v>29860</v>
      </c>
      <c r="T57" s="108">
        <v>10500</v>
      </c>
      <c r="U57" s="107">
        <v>29860</v>
      </c>
      <c r="V57" s="108">
        <v>9500</v>
      </c>
      <c r="W57" s="23">
        <v>29860</v>
      </c>
      <c r="X57" s="85"/>
      <c r="Y57" s="23">
        <v>29860</v>
      </c>
      <c r="Z57" s="23">
        <v>29852</v>
      </c>
      <c r="AA57" s="23">
        <v>29600</v>
      </c>
      <c r="AB57" s="23">
        <v>29600</v>
      </c>
      <c r="AC57" s="23">
        <v>29600</v>
      </c>
      <c r="AD57" s="23">
        <v>29600</v>
      </c>
      <c r="AE57" s="23">
        <v>29600</v>
      </c>
      <c r="AF57" s="23">
        <f>SUM(O57:AE57)</f>
        <v>387512</v>
      </c>
      <c r="AG57" s="175"/>
      <c r="AH57" s="175"/>
    </row>
    <row r="58" spans="1:34" ht="327.60000000000002" hidden="1" x14ac:dyDescent="0.45">
      <c r="A58" s="24" t="s">
        <v>171</v>
      </c>
      <c r="B58" s="24" t="s">
        <v>172</v>
      </c>
      <c r="C58" s="173"/>
      <c r="D58" s="19" t="s">
        <v>168</v>
      </c>
      <c r="E58" s="181"/>
      <c r="F58" s="182"/>
      <c r="G58" s="182"/>
      <c r="H58" s="182"/>
      <c r="I58" s="182"/>
      <c r="J58" s="182"/>
      <c r="K58" s="182"/>
      <c r="L58" s="182"/>
      <c r="M58" s="22" t="s">
        <v>199</v>
      </c>
      <c r="N58" s="22"/>
      <c r="O58" s="107"/>
      <c r="P58" s="108"/>
      <c r="Q58" s="107"/>
      <c r="R58" s="108"/>
      <c r="S58" s="107"/>
      <c r="T58" s="108"/>
      <c r="U58" s="107"/>
      <c r="V58" s="108"/>
      <c r="W58" s="23"/>
      <c r="X58" s="85"/>
      <c r="Y58" s="23"/>
      <c r="Z58" s="23"/>
      <c r="AA58" s="23"/>
      <c r="AB58" s="23"/>
      <c r="AC58" s="23"/>
      <c r="AD58" s="23"/>
      <c r="AE58" s="23"/>
      <c r="AF58" s="23">
        <f>SUM(O58:AE58)</f>
        <v>0</v>
      </c>
      <c r="AG58" s="175"/>
      <c r="AH58" s="175"/>
    </row>
    <row r="59" spans="1:34" ht="327.60000000000002" hidden="1" x14ac:dyDescent="0.45">
      <c r="A59" s="24" t="s">
        <v>171</v>
      </c>
      <c r="B59" s="24" t="s">
        <v>172</v>
      </c>
      <c r="C59" s="177"/>
      <c r="D59" s="19" t="s">
        <v>168</v>
      </c>
      <c r="E59" s="183"/>
      <c r="F59" s="184"/>
      <c r="G59" s="184"/>
      <c r="H59" s="184"/>
      <c r="I59" s="184"/>
      <c r="J59" s="184"/>
      <c r="K59" s="184"/>
      <c r="L59" s="184"/>
      <c r="M59" s="22" t="s">
        <v>166</v>
      </c>
      <c r="N59" s="22"/>
      <c r="O59" s="107">
        <f>SUM(O56:O58)</f>
        <v>47365</v>
      </c>
      <c r="P59" s="108">
        <f t="shared" ref="P59:V59" si="16">SUM(P56:P58)</f>
        <v>15097</v>
      </c>
      <c r="Q59" s="107">
        <f t="shared" si="16"/>
        <v>47365</v>
      </c>
      <c r="R59" s="108">
        <f t="shared" si="16"/>
        <v>25597</v>
      </c>
      <c r="S59" s="107">
        <f t="shared" si="16"/>
        <v>44768</v>
      </c>
      <c r="T59" s="108">
        <f t="shared" si="16"/>
        <v>23000</v>
      </c>
      <c r="U59" s="107">
        <f t="shared" si="16"/>
        <v>44768</v>
      </c>
      <c r="V59" s="108">
        <f t="shared" si="16"/>
        <v>22000</v>
      </c>
      <c r="W59" s="23">
        <f t="shared" ref="W59:AE59" si="17">SUM(W56:W58)</f>
        <v>44768</v>
      </c>
      <c r="X59" s="85"/>
      <c r="Y59" s="23">
        <f t="shared" si="17"/>
        <v>44768</v>
      </c>
      <c r="Z59" s="23">
        <f t="shared" si="17"/>
        <v>44760</v>
      </c>
      <c r="AA59" s="23">
        <f t="shared" si="17"/>
        <v>44508</v>
      </c>
      <c r="AB59" s="23">
        <f t="shared" si="17"/>
        <v>44508</v>
      </c>
      <c r="AC59" s="23">
        <f t="shared" si="17"/>
        <v>44508</v>
      </c>
      <c r="AD59" s="23">
        <f t="shared" si="17"/>
        <v>45334</v>
      </c>
      <c r="AE59" s="23">
        <f t="shared" si="17"/>
        <v>32008</v>
      </c>
      <c r="AF59" s="23">
        <f>SUM(O59:AE59)</f>
        <v>615122</v>
      </c>
      <c r="AG59" s="176"/>
      <c r="AH59" s="176"/>
    </row>
    <row r="60" spans="1:34" ht="83.25" hidden="1" customHeight="1" thickBot="1" x14ac:dyDescent="0.45">
      <c r="A60" s="24" t="s">
        <v>171</v>
      </c>
      <c r="B60" s="24" t="s">
        <v>172</v>
      </c>
      <c r="C60" s="172" t="s">
        <v>319</v>
      </c>
      <c r="D60" s="19" t="s">
        <v>169</v>
      </c>
      <c r="E60" s="178" t="s">
        <v>240</v>
      </c>
      <c r="F60" s="172" t="s">
        <v>20</v>
      </c>
      <c r="G60" s="7" t="s">
        <v>21</v>
      </c>
      <c r="H60" s="19" t="s">
        <v>22</v>
      </c>
      <c r="I60" s="31" t="s">
        <v>241</v>
      </c>
      <c r="J60" s="116" t="s">
        <v>59</v>
      </c>
      <c r="K60" s="31" t="s">
        <v>242</v>
      </c>
      <c r="L60" s="32" t="s">
        <v>216</v>
      </c>
      <c r="M60" s="20" t="s">
        <v>27</v>
      </c>
      <c r="N60" s="81"/>
      <c r="O60" s="37">
        <v>2</v>
      </c>
      <c r="P60" s="86">
        <v>2</v>
      </c>
      <c r="Q60" s="37">
        <v>3</v>
      </c>
      <c r="R60" s="86">
        <v>4</v>
      </c>
      <c r="S60" s="37">
        <v>3</v>
      </c>
      <c r="T60" s="86">
        <v>3</v>
      </c>
      <c r="U60" s="37">
        <v>3</v>
      </c>
      <c r="V60" s="86">
        <v>1</v>
      </c>
      <c r="W60" s="37">
        <v>3</v>
      </c>
      <c r="X60" s="86">
        <v>4</v>
      </c>
      <c r="Y60" s="37">
        <v>3</v>
      </c>
      <c r="Z60" s="37">
        <v>3</v>
      </c>
      <c r="AA60" s="37">
        <v>3</v>
      </c>
      <c r="AB60" s="37">
        <v>3</v>
      </c>
      <c r="AC60" s="37">
        <v>3</v>
      </c>
      <c r="AD60" s="37">
        <v>3</v>
      </c>
      <c r="AE60" s="37">
        <v>2</v>
      </c>
      <c r="AF60" s="21">
        <f>SUM(O60:AE60)</f>
        <v>48</v>
      </c>
      <c r="AG60" s="109" t="s">
        <v>302</v>
      </c>
      <c r="AH60" s="142" t="s">
        <v>328</v>
      </c>
    </row>
    <row r="61" spans="1:34" ht="83.25" hidden="1" customHeight="1" thickBot="1" x14ac:dyDescent="0.45">
      <c r="A61" s="24" t="s">
        <v>171</v>
      </c>
      <c r="B61" s="24" t="s">
        <v>172</v>
      </c>
      <c r="C61" s="173"/>
      <c r="D61" s="19" t="s">
        <v>169</v>
      </c>
      <c r="E61" s="178"/>
      <c r="F61" s="173"/>
      <c r="G61" s="7" t="s">
        <v>21</v>
      </c>
      <c r="H61" s="19" t="s">
        <v>30</v>
      </c>
      <c r="I61" s="33" t="s">
        <v>243</v>
      </c>
      <c r="J61" s="116" t="s">
        <v>59</v>
      </c>
      <c r="K61" s="33" t="s">
        <v>244</v>
      </c>
      <c r="L61" s="34" t="s">
        <v>216</v>
      </c>
      <c r="M61" s="20" t="s">
        <v>27</v>
      </c>
      <c r="N61" s="81"/>
      <c r="O61" s="41">
        <v>6</v>
      </c>
      <c r="P61" s="87">
        <v>12</v>
      </c>
      <c r="Q61" s="41">
        <v>10</v>
      </c>
      <c r="R61" s="87">
        <v>18</v>
      </c>
      <c r="S61" s="41">
        <v>15</v>
      </c>
      <c r="T61" s="87">
        <v>20</v>
      </c>
      <c r="U61" s="41">
        <v>15</v>
      </c>
      <c r="V61" s="87">
        <v>25</v>
      </c>
      <c r="W61" s="41">
        <v>15</v>
      </c>
      <c r="X61" s="87">
        <v>21</v>
      </c>
      <c r="Y61" s="41">
        <v>15</v>
      </c>
      <c r="Z61" s="41">
        <v>15</v>
      </c>
      <c r="AA61" s="41">
        <v>15</v>
      </c>
      <c r="AB61" s="41">
        <v>15</v>
      </c>
      <c r="AC61" s="41">
        <v>15</v>
      </c>
      <c r="AD61" s="41">
        <v>15</v>
      </c>
      <c r="AE61" s="41">
        <v>15</v>
      </c>
      <c r="AF61" s="21">
        <f>SUM(O61:AE61)</f>
        <v>262</v>
      </c>
      <c r="AG61" s="109" t="s">
        <v>303</v>
      </c>
      <c r="AH61" s="142" t="s">
        <v>332</v>
      </c>
    </row>
    <row r="62" spans="1:34" ht="83.25" hidden="1" customHeight="1" thickBot="1" x14ac:dyDescent="0.45">
      <c r="A62" s="24" t="s">
        <v>171</v>
      </c>
      <c r="B62" s="24" t="s">
        <v>172</v>
      </c>
      <c r="C62" s="173"/>
      <c r="D62" s="19" t="s">
        <v>169</v>
      </c>
      <c r="E62" s="178"/>
      <c r="F62" s="173"/>
      <c r="G62" s="7" t="s">
        <v>21</v>
      </c>
      <c r="H62" s="19" t="s">
        <v>36</v>
      </c>
      <c r="I62" s="33" t="s">
        <v>245</v>
      </c>
      <c r="J62" s="116" t="s">
        <v>59</v>
      </c>
      <c r="K62" s="33" t="s">
        <v>246</v>
      </c>
      <c r="L62" s="34" t="s">
        <v>216</v>
      </c>
      <c r="M62" s="20" t="s">
        <v>27</v>
      </c>
      <c r="N62" s="81"/>
      <c r="O62" s="41">
        <v>1</v>
      </c>
      <c r="P62" s="87">
        <v>4</v>
      </c>
      <c r="Q62" s="41">
        <v>2</v>
      </c>
      <c r="R62" s="87">
        <v>10</v>
      </c>
      <c r="S62" s="41">
        <v>3</v>
      </c>
      <c r="T62" s="87">
        <v>6</v>
      </c>
      <c r="U62" s="41">
        <v>3</v>
      </c>
      <c r="V62" s="87">
        <v>8</v>
      </c>
      <c r="W62" s="41">
        <v>3</v>
      </c>
      <c r="X62" s="87">
        <v>4</v>
      </c>
      <c r="Y62" s="41">
        <v>3</v>
      </c>
      <c r="Z62" s="41">
        <v>3</v>
      </c>
      <c r="AA62" s="41">
        <v>3</v>
      </c>
      <c r="AB62" s="41">
        <v>3</v>
      </c>
      <c r="AC62" s="41">
        <v>3</v>
      </c>
      <c r="AD62" s="41">
        <v>3</v>
      </c>
      <c r="AE62" s="41">
        <v>3</v>
      </c>
      <c r="AF62" s="21">
        <f>SUM(O62:AE62)</f>
        <v>65</v>
      </c>
      <c r="AG62" s="109" t="s">
        <v>304</v>
      </c>
      <c r="AH62" s="142" t="s">
        <v>339</v>
      </c>
    </row>
    <row r="63" spans="1:34" ht="83.25" hidden="1" customHeight="1" thickBot="1" x14ac:dyDescent="0.45">
      <c r="A63" s="24" t="s">
        <v>171</v>
      </c>
      <c r="B63" s="24" t="s">
        <v>172</v>
      </c>
      <c r="C63" s="173"/>
      <c r="D63" s="19" t="s">
        <v>169</v>
      </c>
      <c r="E63" s="178"/>
      <c r="F63" s="173"/>
      <c r="G63" s="7" t="s">
        <v>21</v>
      </c>
      <c r="H63" s="19" t="s">
        <v>41</v>
      </c>
      <c r="I63" s="33" t="s">
        <v>247</v>
      </c>
      <c r="J63" s="116" t="s">
        <v>59</v>
      </c>
      <c r="K63" s="33" t="s">
        <v>248</v>
      </c>
      <c r="L63" s="34" t="s">
        <v>216</v>
      </c>
      <c r="M63" s="20" t="s">
        <v>27</v>
      </c>
      <c r="N63" s="81"/>
      <c r="O63" s="41">
        <v>1</v>
      </c>
      <c r="P63" s="87">
        <v>1</v>
      </c>
      <c r="Q63" s="41">
        <v>1</v>
      </c>
      <c r="R63" s="87">
        <v>1</v>
      </c>
      <c r="S63" s="41">
        <v>1</v>
      </c>
      <c r="T63" s="87">
        <v>1</v>
      </c>
      <c r="U63" s="41">
        <v>1</v>
      </c>
      <c r="V63" s="87">
        <v>1</v>
      </c>
      <c r="W63" s="41"/>
      <c r="X63" s="87"/>
      <c r="Y63" s="41"/>
      <c r="Z63" s="41"/>
      <c r="AA63" s="41"/>
      <c r="AB63" s="41"/>
      <c r="AC63" s="41">
        <v>1</v>
      </c>
      <c r="AD63" s="41">
        <v>1</v>
      </c>
      <c r="AE63" s="41">
        <v>1</v>
      </c>
      <c r="AF63" s="21">
        <f>SUM(O63:AE63)</f>
        <v>11</v>
      </c>
      <c r="AG63" s="109" t="s">
        <v>302</v>
      </c>
      <c r="AH63" s="105"/>
    </row>
    <row r="64" spans="1:34" ht="83.25" hidden="1" customHeight="1" thickBot="1" x14ac:dyDescent="0.45">
      <c r="A64" s="24" t="s">
        <v>171</v>
      </c>
      <c r="B64" s="24" t="s">
        <v>172</v>
      </c>
      <c r="C64" s="173"/>
      <c r="D64" s="19" t="s">
        <v>169</v>
      </c>
      <c r="E64" s="178"/>
      <c r="F64" s="173"/>
      <c r="G64" s="7" t="s">
        <v>21</v>
      </c>
      <c r="H64" s="19" t="s">
        <v>46</v>
      </c>
      <c r="I64" s="120" t="s">
        <v>249</v>
      </c>
      <c r="J64" s="116" t="s">
        <v>59</v>
      </c>
      <c r="K64" s="33" t="s">
        <v>250</v>
      </c>
      <c r="L64" s="34" t="s">
        <v>251</v>
      </c>
      <c r="M64" s="20" t="s">
        <v>27</v>
      </c>
      <c r="N64" s="81"/>
      <c r="O64" s="41"/>
      <c r="P64" s="87"/>
      <c r="Q64" s="41"/>
      <c r="R64" s="87"/>
      <c r="S64" s="41">
        <v>1</v>
      </c>
      <c r="T64" s="87"/>
      <c r="U64" s="41"/>
      <c r="V64" s="87"/>
      <c r="W64" s="41"/>
      <c r="X64" s="87"/>
      <c r="Y64" s="41">
        <v>1</v>
      </c>
      <c r="Z64" s="41"/>
      <c r="AA64" s="41"/>
      <c r="AB64" s="41">
        <v>1</v>
      </c>
      <c r="AC64" s="41"/>
      <c r="AD64" s="41"/>
      <c r="AE64" s="41">
        <v>1</v>
      </c>
      <c r="AF64" s="21">
        <f>SUM(O64:AE64)</f>
        <v>4</v>
      </c>
      <c r="AG64" s="109" t="s">
        <v>302</v>
      </c>
      <c r="AH64" s="21"/>
    </row>
    <row r="65" spans="1:34" ht="83.25" hidden="1" customHeight="1" thickBot="1" x14ac:dyDescent="0.45">
      <c r="A65" s="24" t="s">
        <v>171</v>
      </c>
      <c r="B65" s="24" t="s">
        <v>172</v>
      </c>
      <c r="C65" s="173"/>
      <c r="D65" s="19" t="s">
        <v>169</v>
      </c>
      <c r="E65" s="178"/>
      <c r="F65" s="173"/>
      <c r="G65" s="7" t="s">
        <v>21</v>
      </c>
      <c r="H65" s="19" t="s">
        <v>51</v>
      </c>
      <c r="I65" s="33" t="s">
        <v>252</v>
      </c>
      <c r="J65" s="116" t="s">
        <v>59</v>
      </c>
      <c r="K65" s="33" t="s">
        <v>253</v>
      </c>
      <c r="L65" s="34" t="s">
        <v>216</v>
      </c>
      <c r="M65" s="20" t="s">
        <v>27</v>
      </c>
      <c r="N65" s="81"/>
      <c r="O65" s="41"/>
      <c r="P65" s="87"/>
      <c r="Q65" s="41"/>
      <c r="R65" s="87"/>
      <c r="S65" s="41">
        <v>1</v>
      </c>
      <c r="T65" s="87"/>
      <c r="U65" s="41"/>
      <c r="V65" s="87">
        <v>1</v>
      </c>
      <c r="W65" s="41"/>
      <c r="X65" s="87"/>
      <c r="Y65" s="41">
        <v>1</v>
      </c>
      <c r="Z65" s="41"/>
      <c r="AA65" s="41"/>
      <c r="AB65" s="41">
        <v>2</v>
      </c>
      <c r="AC65" s="41"/>
      <c r="AD65" s="41"/>
      <c r="AE65" s="41">
        <v>2</v>
      </c>
      <c r="AF65" s="21">
        <f>SUM(O65:AE65)</f>
        <v>7</v>
      </c>
      <c r="AG65" s="110" t="s">
        <v>302</v>
      </c>
      <c r="AH65" s="105"/>
    </row>
    <row r="66" spans="1:34" ht="83.25" hidden="1" customHeight="1" thickBot="1" x14ac:dyDescent="0.5">
      <c r="A66" s="24" t="s">
        <v>171</v>
      </c>
      <c r="B66" s="24" t="s">
        <v>172</v>
      </c>
      <c r="C66" s="173"/>
      <c r="D66" s="19" t="s">
        <v>169</v>
      </c>
      <c r="E66" s="178"/>
      <c r="F66" s="177"/>
      <c r="G66" s="7" t="s">
        <v>21</v>
      </c>
      <c r="H66" s="19" t="s">
        <v>57</v>
      </c>
      <c r="I66" s="119" t="s">
        <v>254</v>
      </c>
      <c r="J66" s="116" t="s">
        <v>59</v>
      </c>
      <c r="K66" s="35" t="s">
        <v>255</v>
      </c>
      <c r="L66" s="36" t="s">
        <v>216</v>
      </c>
      <c r="M66" s="20" t="s">
        <v>27</v>
      </c>
      <c r="N66" s="81"/>
      <c r="O66" s="42"/>
      <c r="P66" s="88"/>
      <c r="Q66" s="42"/>
      <c r="R66" s="88"/>
      <c r="S66" s="42"/>
      <c r="T66" s="88"/>
      <c r="U66" s="42"/>
      <c r="V66" s="88"/>
      <c r="W66" s="42">
        <v>1</v>
      </c>
      <c r="X66" s="88"/>
      <c r="Y66" s="42">
        <v>1</v>
      </c>
      <c r="Z66" s="42">
        <v>1</v>
      </c>
      <c r="AA66" s="42">
        <v>1</v>
      </c>
      <c r="AB66" s="42"/>
      <c r="AC66" s="42"/>
      <c r="AD66" s="42"/>
      <c r="AE66" s="42"/>
      <c r="AF66" s="21">
        <f>SUM(O66:AE66)</f>
        <v>4</v>
      </c>
      <c r="AG66" s="7"/>
      <c r="AH66" s="7"/>
    </row>
    <row r="67" spans="1:34" ht="327.60000000000002" hidden="1" x14ac:dyDescent="0.45">
      <c r="A67" s="24" t="s">
        <v>171</v>
      </c>
      <c r="B67" s="24" t="s">
        <v>172</v>
      </c>
      <c r="C67" s="173"/>
      <c r="D67" s="19" t="s">
        <v>169</v>
      </c>
      <c r="E67" s="179" t="s">
        <v>108</v>
      </c>
      <c r="F67" s="180"/>
      <c r="G67" s="180"/>
      <c r="H67" s="180"/>
      <c r="I67" s="180"/>
      <c r="J67" s="180"/>
      <c r="K67" s="180"/>
      <c r="L67" s="180"/>
      <c r="M67" s="22" t="s">
        <v>64</v>
      </c>
      <c r="N67" s="22"/>
      <c r="O67" s="23">
        <f t="shared" ref="O67:V67" si="18">O66+O65+O62+O61+O64+O63+O60</f>
        <v>10</v>
      </c>
      <c r="P67" s="85">
        <f t="shared" si="18"/>
        <v>19</v>
      </c>
      <c r="Q67" s="23">
        <f t="shared" si="18"/>
        <v>16</v>
      </c>
      <c r="R67" s="85">
        <f t="shared" si="18"/>
        <v>33</v>
      </c>
      <c r="S67" s="23">
        <f t="shared" si="18"/>
        <v>24</v>
      </c>
      <c r="T67" s="85">
        <f t="shared" si="18"/>
        <v>30</v>
      </c>
      <c r="U67" s="23">
        <f t="shared" ref="U67:AE67" si="19">U66+U65+U62+U61+U64+U63+U60</f>
        <v>22</v>
      </c>
      <c r="V67" s="85">
        <f t="shared" si="18"/>
        <v>36</v>
      </c>
      <c r="W67" s="23">
        <f t="shared" si="19"/>
        <v>22</v>
      </c>
      <c r="X67" s="85"/>
      <c r="Y67" s="23">
        <f t="shared" si="19"/>
        <v>24</v>
      </c>
      <c r="Z67" s="23">
        <f t="shared" si="19"/>
        <v>22</v>
      </c>
      <c r="AA67" s="23">
        <f t="shared" si="19"/>
        <v>22</v>
      </c>
      <c r="AB67" s="23">
        <f t="shared" si="19"/>
        <v>24</v>
      </c>
      <c r="AC67" s="23">
        <f t="shared" si="19"/>
        <v>22</v>
      </c>
      <c r="AD67" s="23">
        <f t="shared" si="19"/>
        <v>22</v>
      </c>
      <c r="AE67" s="23">
        <f t="shared" si="19"/>
        <v>24</v>
      </c>
      <c r="AF67" s="23">
        <f>SUM(O67:AE67)</f>
        <v>372</v>
      </c>
      <c r="AG67" s="174"/>
      <c r="AH67" s="174"/>
    </row>
    <row r="68" spans="1:34" ht="327.60000000000002" hidden="1" x14ac:dyDescent="0.45">
      <c r="A68" s="24" t="s">
        <v>171</v>
      </c>
      <c r="B68" s="24" t="s">
        <v>172</v>
      </c>
      <c r="C68" s="173"/>
      <c r="D68" s="19" t="s">
        <v>169</v>
      </c>
      <c r="E68" s="181"/>
      <c r="F68" s="182"/>
      <c r="G68" s="182"/>
      <c r="H68" s="182"/>
      <c r="I68" s="182"/>
      <c r="J68" s="182"/>
      <c r="K68" s="182"/>
      <c r="L68" s="182"/>
      <c r="M68" s="22" t="s">
        <v>66</v>
      </c>
      <c r="N68" s="22"/>
      <c r="O68" s="107">
        <v>112652.6</v>
      </c>
      <c r="P68" s="108">
        <v>112864.62</v>
      </c>
      <c r="Q68" s="107">
        <v>112652.6</v>
      </c>
      <c r="R68" s="108">
        <v>102840.92</v>
      </c>
      <c r="S68" s="107">
        <v>112652.6</v>
      </c>
      <c r="T68" s="108">
        <v>100224.61</v>
      </c>
      <c r="U68" s="107">
        <v>112652.6</v>
      </c>
      <c r="V68" s="108">
        <v>104903.83</v>
      </c>
      <c r="W68" s="23">
        <v>112652.6</v>
      </c>
      <c r="X68" s="85"/>
      <c r="Y68" s="23">
        <v>112652.6</v>
      </c>
      <c r="Z68" s="23">
        <v>112652.6</v>
      </c>
      <c r="AA68" s="23">
        <v>112652.6</v>
      </c>
      <c r="AB68" s="23">
        <v>112652.6</v>
      </c>
      <c r="AC68" s="23">
        <v>112652.6</v>
      </c>
      <c r="AD68" s="23">
        <v>108378.6</v>
      </c>
      <c r="AE68" s="23">
        <v>1652.6</v>
      </c>
      <c r="AF68" s="23">
        <f>SUM(O68:AE68)</f>
        <v>1657391.1800000004</v>
      </c>
      <c r="AG68" s="175"/>
      <c r="AH68" s="175"/>
    </row>
    <row r="69" spans="1:34" ht="327.60000000000002" hidden="1" x14ac:dyDescent="0.45">
      <c r="A69" s="24" t="s">
        <v>171</v>
      </c>
      <c r="B69" s="24" t="s">
        <v>172</v>
      </c>
      <c r="C69" s="173"/>
      <c r="D69" s="19" t="s">
        <v>169</v>
      </c>
      <c r="E69" s="181"/>
      <c r="F69" s="182"/>
      <c r="G69" s="182"/>
      <c r="H69" s="182"/>
      <c r="I69" s="182"/>
      <c r="J69" s="182"/>
      <c r="K69" s="182"/>
      <c r="L69" s="182"/>
      <c r="M69" s="22" t="s">
        <v>82</v>
      </c>
      <c r="N69" s="22"/>
      <c r="O69" s="107">
        <v>87580</v>
      </c>
      <c r="P69" s="108">
        <v>5140</v>
      </c>
      <c r="Q69" s="107">
        <v>65500</v>
      </c>
      <c r="R69" s="108">
        <v>64670.33</v>
      </c>
      <c r="S69" s="107">
        <v>65500</v>
      </c>
      <c r="T69" s="108">
        <v>78679.03</v>
      </c>
      <c r="U69" s="107">
        <v>65500</v>
      </c>
      <c r="V69" s="108">
        <v>61600</v>
      </c>
      <c r="W69" s="23">
        <v>65500</v>
      </c>
      <c r="X69" s="85"/>
      <c r="Y69" s="23">
        <v>65500</v>
      </c>
      <c r="Z69" s="23">
        <v>65500</v>
      </c>
      <c r="AA69" s="23">
        <v>65500</v>
      </c>
      <c r="AB69" s="23">
        <v>65500</v>
      </c>
      <c r="AC69" s="23">
        <v>65500</v>
      </c>
      <c r="AD69" s="23">
        <v>65500</v>
      </c>
      <c r="AE69" s="23">
        <v>65500</v>
      </c>
      <c r="AF69" s="23">
        <f>SUM(O69:AE69)</f>
        <v>1018169.36</v>
      </c>
      <c r="AG69" s="175"/>
      <c r="AH69" s="175"/>
    </row>
    <row r="70" spans="1:34" ht="327.60000000000002" hidden="1" x14ac:dyDescent="0.45">
      <c r="A70" s="24" t="s">
        <v>171</v>
      </c>
      <c r="B70" s="24" t="s">
        <v>172</v>
      </c>
      <c r="C70" s="173"/>
      <c r="D70" s="19" t="s">
        <v>169</v>
      </c>
      <c r="E70" s="181"/>
      <c r="F70" s="182"/>
      <c r="G70" s="182"/>
      <c r="H70" s="182"/>
      <c r="I70" s="182"/>
      <c r="J70" s="182"/>
      <c r="K70" s="182"/>
      <c r="L70" s="182"/>
      <c r="M70" s="22" t="s">
        <v>199</v>
      </c>
      <c r="N70" s="22"/>
      <c r="O70" s="107"/>
      <c r="P70" s="108"/>
      <c r="Q70" s="107"/>
      <c r="R70" s="108"/>
      <c r="S70" s="107"/>
      <c r="T70" s="108"/>
      <c r="U70" s="107"/>
      <c r="V70" s="108"/>
      <c r="W70" s="23"/>
      <c r="X70" s="85"/>
      <c r="Y70" s="23"/>
      <c r="Z70" s="23"/>
      <c r="AA70" s="23"/>
      <c r="AB70" s="23"/>
      <c r="AC70" s="23"/>
      <c r="AD70" s="23"/>
      <c r="AE70" s="23"/>
      <c r="AF70" s="23">
        <f>SUM(O70:AE70)</f>
        <v>0</v>
      </c>
      <c r="AG70" s="175"/>
      <c r="AH70" s="175"/>
    </row>
    <row r="71" spans="1:34" ht="327.60000000000002" hidden="1" x14ac:dyDescent="0.45">
      <c r="A71" s="24" t="s">
        <v>171</v>
      </c>
      <c r="B71" s="24" t="s">
        <v>172</v>
      </c>
      <c r="C71" s="177"/>
      <c r="D71" s="19" t="s">
        <v>169</v>
      </c>
      <c r="E71" s="194"/>
      <c r="F71" s="195"/>
      <c r="G71" s="195"/>
      <c r="H71" s="195"/>
      <c r="I71" s="195"/>
      <c r="J71" s="195"/>
      <c r="K71" s="195"/>
      <c r="L71" s="195"/>
      <c r="M71" s="150" t="s">
        <v>166</v>
      </c>
      <c r="N71" s="150"/>
      <c r="O71" s="151">
        <f>SUM(O68:O70)</f>
        <v>200232.6</v>
      </c>
      <c r="P71" s="152">
        <f t="shared" ref="P71:V71" si="20">SUM(P68:P70)</f>
        <v>118004.62</v>
      </c>
      <c r="Q71" s="151">
        <f t="shared" si="20"/>
        <v>178152.6</v>
      </c>
      <c r="R71" s="152">
        <f t="shared" si="20"/>
        <v>167511.25</v>
      </c>
      <c r="S71" s="151">
        <f t="shared" si="20"/>
        <v>178152.6</v>
      </c>
      <c r="T71" s="152">
        <f t="shared" si="20"/>
        <v>178903.64</v>
      </c>
      <c r="U71" s="151">
        <f t="shared" si="20"/>
        <v>178152.6</v>
      </c>
      <c r="V71" s="152">
        <f t="shared" si="20"/>
        <v>166503.83000000002</v>
      </c>
      <c r="W71" s="153">
        <f t="shared" ref="W71:AE71" si="21">SUM(W68:W70)</f>
        <v>178152.6</v>
      </c>
      <c r="X71" s="154"/>
      <c r="Y71" s="153">
        <f t="shared" si="21"/>
        <v>178152.6</v>
      </c>
      <c r="Z71" s="153">
        <f t="shared" si="21"/>
        <v>178152.6</v>
      </c>
      <c r="AA71" s="153">
        <f t="shared" si="21"/>
        <v>178152.6</v>
      </c>
      <c r="AB71" s="153">
        <f t="shared" si="21"/>
        <v>178152.6</v>
      </c>
      <c r="AC71" s="153">
        <f t="shared" si="21"/>
        <v>178152.6</v>
      </c>
      <c r="AD71" s="153">
        <f t="shared" si="21"/>
        <v>173878.6</v>
      </c>
      <c r="AE71" s="153">
        <f t="shared" si="21"/>
        <v>67152.600000000006</v>
      </c>
      <c r="AF71" s="23">
        <f>SUM(O71:AE71)</f>
        <v>2675560.5400000005</v>
      </c>
      <c r="AG71" s="176"/>
      <c r="AH71" s="176"/>
    </row>
    <row r="72" spans="1:34" ht="351" hidden="1" x14ac:dyDescent="0.45">
      <c r="A72" s="24" t="s">
        <v>171</v>
      </c>
      <c r="B72" s="24" t="s">
        <v>172</v>
      </c>
      <c r="C72" s="172" t="s">
        <v>256</v>
      </c>
      <c r="D72" s="19" t="s">
        <v>108</v>
      </c>
      <c r="E72" s="177" t="s">
        <v>257</v>
      </c>
      <c r="F72" s="173" t="s">
        <v>20</v>
      </c>
      <c r="G72" s="121" t="s">
        <v>21</v>
      </c>
      <c r="H72" s="148" t="s">
        <v>22</v>
      </c>
      <c r="I72" s="43" t="s">
        <v>258</v>
      </c>
      <c r="J72" s="118" t="s">
        <v>59</v>
      </c>
      <c r="K72" s="43" t="s">
        <v>259</v>
      </c>
      <c r="L72" s="44" t="s">
        <v>216</v>
      </c>
      <c r="M72" s="149" t="s">
        <v>27</v>
      </c>
      <c r="N72" s="81"/>
      <c r="O72" s="45">
        <v>1</v>
      </c>
      <c r="P72" s="89">
        <v>1</v>
      </c>
      <c r="Q72" s="45">
        <v>1</v>
      </c>
      <c r="R72" s="89">
        <v>1</v>
      </c>
      <c r="S72" s="45">
        <v>1</v>
      </c>
      <c r="T72" s="89">
        <v>1</v>
      </c>
      <c r="U72" s="45">
        <v>1</v>
      </c>
      <c r="V72" s="89">
        <v>1</v>
      </c>
      <c r="W72" s="45">
        <v>1</v>
      </c>
      <c r="X72" s="89">
        <v>1</v>
      </c>
      <c r="Y72" s="45">
        <v>1</v>
      </c>
      <c r="Z72" s="45">
        <v>1</v>
      </c>
      <c r="AA72" s="45">
        <v>1</v>
      </c>
      <c r="AB72" s="45">
        <v>1</v>
      </c>
      <c r="AC72" s="45">
        <v>1</v>
      </c>
      <c r="AD72" s="45">
        <v>1</v>
      </c>
      <c r="AE72" s="45">
        <v>1</v>
      </c>
      <c r="AF72" s="21">
        <f>SUM(O72:AE72)</f>
        <v>17</v>
      </c>
      <c r="AG72" s="109" t="s">
        <v>311</v>
      </c>
      <c r="AH72" s="142" t="s">
        <v>324</v>
      </c>
    </row>
    <row r="73" spans="1:34" ht="327.60000000000002" hidden="1" x14ac:dyDescent="0.45">
      <c r="A73" s="24" t="s">
        <v>171</v>
      </c>
      <c r="B73" s="24" t="s">
        <v>172</v>
      </c>
      <c r="C73" s="173"/>
      <c r="D73" s="19"/>
      <c r="E73" s="178"/>
      <c r="F73" s="173"/>
      <c r="G73" s="7" t="s">
        <v>21</v>
      </c>
      <c r="H73" s="19" t="s">
        <v>30</v>
      </c>
      <c r="I73" s="33" t="s">
        <v>260</v>
      </c>
      <c r="J73" s="115" t="s">
        <v>59</v>
      </c>
      <c r="K73" s="33" t="s">
        <v>261</v>
      </c>
      <c r="L73" s="34" t="s">
        <v>216</v>
      </c>
      <c r="M73" s="20" t="s">
        <v>27</v>
      </c>
      <c r="N73" s="81"/>
      <c r="O73" s="41">
        <v>1</v>
      </c>
      <c r="P73" s="87"/>
      <c r="Q73" s="41">
        <v>1</v>
      </c>
      <c r="R73" s="87">
        <v>1</v>
      </c>
      <c r="S73" s="41">
        <v>1</v>
      </c>
      <c r="T73" s="87"/>
      <c r="U73" s="41">
        <v>1</v>
      </c>
      <c r="V73" s="87">
        <v>1</v>
      </c>
      <c r="W73" s="41">
        <v>1</v>
      </c>
      <c r="X73" s="87">
        <v>1</v>
      </c>
      <c r="Y73" s="41">
        <v>1</v>
      </c>
      <c r="Z73" s="41">
        <v>1</v>
      </c>
      <c r="AA73" s="41">
        <v>1</v>
      </c>
      <c r="AB73" s="41">
        <v>1</v>
      </c>
      <c r="AC73" s="41">
        <v>1</v>
      </c>
      <c r="AD73" s="41">
        <v>1</v>
      </c>
      <c r="AE73" s="41">
        <v>1</v>
      </c>
      <c r="AF73" s="21">
        <f>SUM(O73:AE73)</f>
        <v>15</v>
      </c>
      <c r="AG73" s="109" t="s">
        <v>311</v>
      </c>
      <c r="AH73" s="142" t="s">
        <v>325</v>
      </c>
    </row>
    <row r="74" spans="1:34" ht="327.60000000000002" hidden="1" x14ac:dyDescent="0.45">
      <c r="A74" s="24" t="s">
        <v>171</v>
      </c>
      <c r="B74" s="24" t="s">
        <v>172</v>
      </c>
      <c r="C74" s="173"/>
      <c r="D74" s="19"/>
      <c r="E74" s="178"/>
      <c r="F74" s="173"/>
      <c r="G74" s="7" t="s">
        <v>21</v>
      </c>
      <c r="H74" s="19" t="s">
        <v>36</v>
      </c>
      <c r="I74" s="33" t="s">
        <v>262</v>
      </c>
      <c r="J74" s="112" t="s">
        <v>314</v>
      </c>
      <c r="K74" s="33" t="s">
        <v>263</v>
      </c>
      <c r="L74" s="34" t="s">
        <v>251</v>
      </c>
      <c r="M74" s="20" t="s">
        <v>27</v>
      </c>
      <c r="N74" s="81"/>
      <c r="O74" s="41"/>
      <c r="P74" s="87"/>
      <c r="Q74" s="41"/>
      <c r="R74" s="87"/>
      <c r="S74" s="41">
        <v>1</v>
      </c>
      <c r="T74" s="87">
        <v>1</v>
      </c>
      <c r="U74" s="41"/>
      <c r="V74" s="87"/>
      <c r="W74" s="41"/>
      <c r="X74" s="87"/>
      <c r="Y74" s="41">
        <v>1</v>
      </c>
      <c r="Z74" s="41"/>
      <c r="AA74" s="41"/>
      <c r="AB74" s="41">
        <v>1</v>
      </c>
      <c r="AC74" s="41"/>
      <c r="AD74" s="41"/>
      <c r="AE74" s="41">
        <v>1</v>
      </c>
      <c r="AF74" s="21">
        <f>SUM(O74:AE74)</f>
        <v>5</v>
      </c>
      <c r="AG74" s="109" t="s">
        <v>311</v>
      </c>
      <c r="AH74" s="24"/>
    </row>
    <row r="75" spans="1:34" ht="398.4" hidden="1" thickBot="1" x14ac:dyDescent="0.5">
      <c r="A75" s="24" t="s">
        <v>171</v>
      </c>
      <c r="B75" s="24" t="s">
        <v>172</v>
      </c>
      <c r="C75" s="173"/>
      <c r="D75" s="19"/>
      <c r="E75" s="178"/>
      <c r="F75" s="173"/>
      <c r="G75" s="7" t="s">
        <v>21</v>
      </c>
      <c r="H75" s="19" t="s">
        <v>41</v>
      </c>
      <c r="I75" s="35" t="s">
        <v>264</v>
      </c>
      <c r="J75" s="117" t="s">
        <v>59</v>
      </c>
      <c r="K75" s="35" t="s">
        <v>265</v>
      </c>
      <c r="L75" s="36" t="s">
        <v>216</v>
      </c>
      <c r="M75" s="20" t="s">
        <v>27</v>
      </c>
      <c r="N75" s="81"/>
      <c r="O75" s="42">
        <v>1</v>
      </c>
      <c r="P75" s="88"/>
      <c r="Q75" s="42">
        <v>1</v>
      </c>
      <c r="R75" s="88"/>
      <c r="S75" s="42">
        <v>1</v>
      </c>
      <c r="T75" s="88"/>
      <c r="U75" s="42">
        <v>1</v>
      </c>
      <c r="V75" s="88"/>
      <c r="W75" s="42">
        <v>1</v>
      </c>
      <c r="X75" s="88">
        <v>5</v>
      </c>
      <c r="Y75" s="42">
        <v>1</v>
      </c>
      <c r="Z75" s="42">
        <v>1</v>
      </c>
      <c r="AA75" s="42">
        <v>1</v>
      </c>
      <c r="AB75" s="42">
        <v>1</v>
      </c>
      <c r="AC75" s="42">
        <v>1</v>
      </c>
      <c r="AD75" s="42">
        <v>1</v>
      </c>
      <c r="AE75" s="42">
        <v>1</v>
      </c>
      <c r="AF75" s="21">
        <f>SUM(O75:AE75)</f>
        <v>17</v>
      </c>
      <c r="AG75" s="109" t="s">
        <v>311</v>
      </c>
      <c r="AH75" s="24" t="s">
        <v>326</v>
      </c>
    </row>
    <row r="76" spans="1:34" ht="327.60000000000002" hidden="1" x14ac:dyDescent="0.45">
      <c r="A76" s="24" t="s">
        <v>171</v>
      </c>
      <c r="B76" s="24" t="s">
        <v>172</v>
      </c>
      <c r="C76" s="173"/>
      <c r="D76" s="19" t="s">
        <v>108</v>
      </c>
      <c r="E76" s="179" t="s">
        <v>108</v>
      </c>
      <c r="F76" s="180"/>
      <c r="G76" s="180"/>
      <c r="H76" s="180"/>
      <c r="I76" s="180"/>
      <c r="J76" s="180"/>
      <c r="K76" s="180"/>
      <c r="L76" s="180"/>
      <c r="M76" s="22" t="s">
        <v>64</v>
      </c>
      <c r="N76" s="22"/>
      <c r="O76" s="23">
        <f>O72+O75+O74+O73</f>
        <v>3</v>
      </c>
      <c r="P76" s="85">
        <f t="shared" ref="P76:V76" si="22">P72+P75+P74+P73</f>
        <v>1</v>
      </c>
      <c r="Q76" s="23">
        <f t="shared" si="22"/>
        <v>3</v>
      </c>
      <c r="R76" s="85">
        <f t="shared" si="22"/>
        <v>2</v>
      </c>
      <c r="S76" s="23">
        <f t="shared" si="22"/>
        <v>4</v>
      </c>
      <c r="T76" s="85">
        <f t="shared" si="22"/>
        <v>2</v>
      </c>
      <c r="U76" s="23">
        <f t="shared" si="22"/>
        <v>3</v>
      </c>
      <c r="V76" s="85">
        <f t="shared" si="22"/>
        <v>2</v>
      </c>
      <c r="W76" s="23">
        <f t="shared" ref="W76:AE76" si="23">W72+W75+W74+W73</f>
        <v>3</v>
      </c>
      <c r="X76" s="85"/>
      <c r="Y76" s="23">
        <f t="shared" si="23"/>
        <v>4</v>
      </c>
      <c r="Z76" s="23">
        <f t="shared" si="23"/>
        <v>3</v>
      </c>
      <c r="AA76" s="23">
        <f t="shared" si="23"/>
        <v>3</v>
      </c>
      <c r="AB76" s="23">
        <f t="shared" si="23"/>
        <v>4</v>
      </c>
      <c r="AC76" s="23">
        <f t="shared" si="23"/>
        <v>3</v>
      </c>
      <c r="AD76" s="23">
        <f t="shared" si="23"/>
        <v>3</v>
      </c>
      <c r="AE76" s="23">
        <f t="shared" si="23"/>
        <v>4</v>
      </c>
      <c r="AF76" s="23">
        <f>SUM(O76:AE76)</f>
        <v>47</v>
      </c>
      <c r="AG76" s="174"/>
      <c r="AH76" s="174"/>
    </row>
    <row r="77" spans="1:34" ht="327.60000000000002" hidden="1" x14ac:dyDescent="0.45">
      <c r="A77" s="24" t="s">
        <v>171</v>
      </c>
      <c r="B77" s="24" t="s">
        <v>172</v>
      </c>
      <c r="C77" s="173"/>
      <c r="D77" s="19" t="s">
        <v>108</v>
      </c>
      <c r="E77" s="181"/>
      <c r="F77" s="182"/>
      <c r="G77" s="182"/>
      <c r="H77" s="182"/>
      <c r="I77" s="182"/>
      <c r="J77" s="182"/>
      <c r="K77" s="182"/>
      <c r="L77" s="182"/>
      <c r="M77" s="22" t="s">
        <v>66</v>
      </c>
      <c r="N77" s="22"/>
      <c r="O77" s="107">
        <v>17142.7</v>
      </c>
      <c r="P77" s="108">
        <v>16500</v>
      </c>
      <c r="Q77" s="107">
        <v>17142.7</v>
      </c>
      <c r="R77" s="108">
        <v>16500</v>
      </c>
      <c r="S77" s="107">
        <v>17142.7</v>
      </c>
      <c r="T77" s="108">
        <v>16500</v>
      </c>
      <c r="U77" s="107">
        <v>17142.7</v>
      </c>
      <c r="V77" s="108">
        <v>16500</v>
      </c>
      <c r="W77" s="23">
        <v>17142.7</v>
      </c>
      <c r="X77" s="85"/>
      <c r="Y77" s="23">
        <v>17142.7</v>
      </c>
      <c r="Z77" s="23">
        <v>17142.7</v>
      </c>
      <c r="AA77" s="23">
        <v>17142.7</v>
      </c>
      <c r="AB77" s="23">
        <v>17142.7</v>
      </c>
      <c r="AC77" s="23">
        <v>17142.7</v>
      </c>
      <c r="AD77" s="23">
        <v>17142.7</v>
      </c>
      <c r="AE77" s="23">
        <v>642.70000000000005</v>
      </c>
      <c r="AF77" s="23">
        <f>SUM(O77:AE77)</f>
        <v>255212.40000000008</v>
      </c>
      <c r="AG77" s="175"/>
      <c r="AH77" s="175"/>
    </row>
    <row r="78" spans="1:34" ht="327.60000000000002" hidden="1" x14ac:dyDescent="0.45">
      <c r="A78" s="24" t="s">
        <v>171</v>
      </c>
      <c r="B78" s="24" t="s">
        <v>172</v>
      </c>
      <c r="C78" s="173"/>
      <c r="D78" s="19" t="s">
        <v>108</v>
      </c>
      <c r="E78" s="181"/>
      <c r="F78" s="182"/>
      <c r="G78" s="182"/>
      <c r="H78" s="182"/>
      <c r="I78" s="182"/>
      <c r="J78" s="182"/>
      <c r="K78" s="182"/>
      <c r="L78" s="182"/>
      <c r="M78" s="22" t="s">
        <v>82</v>
      </c>
      <c r="N78" s="22"/>
      <c r="O78" s="107">
        <v>40000</v>
      </c>
      <c r="P78" s="108"/>
      <c r="Q78" s="107">
        <v>40000</v>
      </c>
      <c r="R78" s="108">
        <v>15000</v>
      </c>
      <c r="S78" s="107">
        <v>40000</v>
      </c>
      <c r="T78" s="108">
        <v>15000</v>
      </c>
      <c r="U78" s="107">
        <v>40000</v>
      </c>
      <c r="V78" s="108">
        <v>15000</v>
      </c>
      <c r="W78" s="23">
        <v>40000</v>
      </c>
      <c r="X78" s="85"/>
      <c r="Y78" s="23">
        <v>40000</v>
      </c>
      <c r="Z78" s="23">
        <v>40000</v>
      </c>
      <c r="AA78" s="23">
        <v>40000</v>
      </c>
      <c r="AB78" s="23">
        <v>40000</v>
      </c>
      <c r="AC78" s="23">
        <v>40000</v>
      </c>
      <c r="AD78" s="23">
        <v>40000</v>
      </c>
      <c r="AE78" s="23">
        <v>40000</v>
      </c>
      <c r="AF78" s="23">
        <f>SUM(O78:AE78)</f>
        <v>525000</v>
      </c>
      <c r="AG78" s="175"/>
      <c r="AH78" s="175"/>
    </row>
    <row r="79" spans="1:34" ht="327.60000000000002" hidden="1" x14ac:dyDescent="0.45">
      <c r="A79" s="24" t="s">
        <v>171</v>
      </c>
      <c r="B79" s="24" t="s">
        <v>172</v>
      </c>
      <c r="C79" s="173"/>
      <c r="D79" s="19" t="s">
        <v>108</v>
      </c>
      <c r="E79" s="181"/>
      <c r="F79" s="182"/>
      <c r="G79" s="182"/>
      <c r="H79" s="182"/>
      <c r="I79" s="182"/>
      <c r="J79" s="182"/>
      <c r="K79" s="182"/>
      <c r="L79" s="182"/>
      <c r="M79" s="22" t="s">
        <v>199</v>
      </c>
      <c r="N79" s="22"/>
      <c r="O79" s="107"/>
      <c r="P79" s="108"/>
      <c r="Q79" s="107"/>
      <c r="R79" s="108"/>
      <c r="S79" s="107"/>
      <c r="T79" s="108"/>
      <c r="U79" s="107"/>
      <c r="V79" s="108"/>
      <c r="W79" s="23"/>
      <c r="X79" s="85"/>
      <c r="Y79" s="23"/>
      <c r="Z79" s="23"/>
      <c r="AA79" s="23"/>
      <c r="AB79" s="23"/>
      <c r="AC79" s="23"/>
      <c r="AD79" s="23"/>
      <c r="AE79" s="23"/>
      <c r="AF79" s="23">
        <f>SUM(O79:AE79)</f>
        <v>0</v>
      </c>
      <c r="AG79" s="175"/>
      <c r="AH79" s="175"/>
    </row>
    <row r="80" spans="1:34" ht="327.60000000000002" hidden="1" x14ac:dyDescent="0.45">
      <c r="A80" s="24" t="s">
        <v>171</v>
      </c>
      <c r="B80" s="24" t="s">
        <v>172</v>
      </c>
      <c r="C80" s="177"/>
      <c r="D80" s="19" t="s">
        <v>108</v>
      </c>
      <c r="E80" s="183"/>
      <c r="F80" s="184"/>
      <c r="G80" s="184"/>
      <c r="H80" s="184"/>
      <c r="I80" s="184"/>
      <c r="J80" s="184"/>
      <c r="K80" s="184"/>
      <c r="L80" s="184"/>
      <c r="M80" s="22" t="s">
        <v>166</v>
      </c>
      <c r="N80" s="22"/>
      <c r="O80" s="107">
        <f>SUM(O77:O79)</f>
        <v>57142.7</v>
      </c>
      <c r="P80" s="108">
        <f t="shared" ref="P80:V80" si="24">SUM(P77:P79)</f>
        <v>16500</v>
      </c>
      <c r="Q80" s="107">
        <f t="shared" si="24"/>
        <v>57142.7</v>
      </c>
      <c r="R80" s="108">
        <f t="shared" si="24"/>
        <v>31500</v>
      </c>
      <c r="S80" s="107">
        <f t="shared" si="24"/>
        <v>57142.7</v>
      </c>
      <c r="T80" s="108">
        <f t="shared" si="24"/>
        <v>31500</v>
      </c>
      <c r="U80" s="107">
        <f t="shared" si="24"/>
        <v>57142.7</v>
      </c>
      <c r="V80" s="108">
        <f t="shared" si="24"/>
        <v>31500</v>
      </c>
      <c r="W80" s="23">
        <f t="shared" ref="W80:AE80" si="25">SUM(W77:W79)</f>
        <v>57142.7</v>
      </c>
      <c r="X80" s="85"/>
      <c r="Y80" s="23">
        <f t="shared" si="25"/>
        <v>57142.7</v>
      </c>
      <c r="Z80" s="23">
        <f t="shared" si="25"/>
        <v>57142.7</v>
      </c>
      <c r="AA80" s="23">
        <f t="shared" si="25"/>
        <v>57142.7</v>
      </c>
      <c r="AB80" s="23">
        <f t="shared" si="25"/>
        <v>57142.7</v>
      </c>
      <c r="AC80" s="23">
        <f t="shared" si="25"/>
        <v>57142.7</v>
      </c>
      <c r="AD80" s="23">
        <f t="shared" si="25"/>
        <v>57142.7</v>
      </c>
      <c r="AE80" s="23">
        <f t="shared" si="25"/>
        <v>40642.699999999997</v>
      </c>
      <c r="AF80" s="23">
        <f>SUM(O80:AE80)</f>
        <v>780212.39999999979</v>
      </c>
      <c r="AG80" s="176"/>
      <c r="AH80" s="176"/>
    </row>
    <row r="81" spans="1:34" ht="327.60000000000002" hidden="1" x14ac:dyDescent="0.45">
      <c r="A81" s="24" t="s">
        <v>171</v>
      </c>
      <c r="B81" s="24" t="s">
        <v>172</v>
      </c>
      <c r="C81" s="172" t="s">
        <v>266</v>
      </c>
      <c r="D81" s="19" t="s">
        <v>169</v>
      </c>
      <c r="E81" s="178" t="s">
        <v>267</v>
      </c>
      <c r="F81" s="172" t="s">
        <v>20</v>
      </c>
      <c r="G81" s="7" t="s">
        <v>21</v>
      </c>
      <c r="H81" s="19" t="s">
        <v>22</v>
      </c>
      <c r="I81" s="43" t="s">
        <v>268</v>
      </c>
      <c r="J81" s="118" t="s">
        <v>59</v>
      </c>
      <c r="K81" s="43" t="s">
        <v>269</v>
      </c>
      <c r="L81" s="44" t="s">
        <v>216</v>
      </c>
      <c r="M81" s="20" t="s">
        <v>27</v>
      </c>
      <c r="N81" s="81"/>
      <c r="O81" s="45">
        <v>0</v>
      </c>
      <c r="P81" s="89"/>
      <c r="Q81" s="45">
        <v>0</v>
      </c>
      <c r="R81" s="89"/>
      <c r="S81" s="45">
        <v>1</v>
      </c>
      <c r="T81" s="89"/>
      <c r="U81" s="45">
        <v>1</v>
      </c>
      <c r="V81" s="89"/>
      <c r="W81" s="45">
        <v>1</v>
      </c>
      <c r="X81" s="89">
        <v>3</v>
      </c>
      <c r="Y81" s="45">
        <v>1</v>
      </c>
      <c r="Z81" s="45">
        <v>1</v>
      </c>
      <c r="AA81" s="45">
        <v>1</v>
      </c>
      <c r="AB81" s="45">
        <v>1</v>
      </c>
      <c r="AC81" s="45">
        <v>1</v>
      </c>
      <c r="AD81" s="45">
        <v>1</v>
      </c>
      <c r="AE81" s="45">
        <v>0</v>
      </c>
      <c r="AF81" s="21">
        <f>SUM(O81:AE81)</f>
        <v>12</v>
      </c>
      <c r="AG81" s="109" t="s">
        <v>304</v>
      </c>
      <c r="AH81" s="24" t="s">
        <v>340</v>
      </c>
    </row>
    <row r="82" spans="1:34" ht="327.60000000000002" hidden="1" x14ac:dyDescent="0.45">
      <c r="A82" s="24" t="s">
        <v>171</v>
      </c>
      <c r="B82" s="24" t="s">
        <v>172</v>
      </c>
      <c r="C82" s="173"/>
      <c r="D82" s="19" t="s">
        <v>169</v>
      </c>
      <c r="E82" s="178"/>
      <c r="F82" s="173"/>
      <c r="G82" s="7" t="s">
        <v>21</v>
      </c>
      <c r="H82" s="19" t="s">
        <v>30</v>
      </c>
      <c r="I82" s="33" t="s">
        <v>270</v>
      </c>
      <c r="J82" s="118" t="s">
        <v>59</v>
      </c>
      <c r="K82" s="33" t="s">
        <v>271</v>
      </c>
      <c r="L82" s="34" t="s">
        <v>216</v>
      </c>
      <c r="M82" s="20" t="s">
        <v>27</v>
      </c>
      <c r="N82" s="81"/>
      <c r="O82" s="41">
        <v>0</v>
      </c>
      <c r="P82" s="87"/>
      <c r="Q82" s="41">
        <v>1</v>
      </c>
      <c r="R82" s="87"/>
      <c r="S82" s="41">
        <v>1</v>
      </c>
      <c r="T82" s="87">
        <v>1</v>
      </c>
      <c r="U82" s="41">
        <v>0</v>
      </c>
      <c r="V82" s="87"/>
      <c r="W82" s="41">
        <v>1</v>
      </c>
      <c r="X82" s="87"/>
      <c r="Y82" s="41">
        <v>1</v>
      </c>
      <c r="Z82" s="41">
        <v>1</v>
      </c>
      <c r="AA82" s="41">
        <v>1</v>
      </c>
      <c r="AB82" s="41">
        <v>1</v>
      </c>
      <c r="AC82" s="41">
        <v>1</v>
      </c>
      <c r="AD82" s="41">
        <v>1</v>
      </c>
      <c r="AE82" s="41">
        <v>0</v>
      </c>
      <c r="AF82" s="21">
        <f>SUM(O82:AE82)</f>
        <v>10</v>
      </c>
      <c r="AG82" s="109" t="s">
        <v>304</v>
      </c>
      <c r="AH82" s="24"/>
    </row>
    <row r="83" spans="1:34" ht="327.60000000000002" hidden="1" x14ac:dyDescent="0.45">
      <c r="A83" s="24" t="s">
        <v>171</v>
      </c>
      <c r="B83" s="24" t="s">
        <v>172</v>
      </c>
      <c r="C83" s="173"/>
      <c r="D83" s="19" t="s">
        <v>169</v>
      </c>
      <c r="E83" s="178"/>
      <c r="F83" s="173"/>
      <c r="G83" s="7" t="s">
        <v>21</v>
      </c>
      <c r="H83" s="19" t="s">
        <v>36</v>
      </c>
      <c r="I83" s="33" t="s">
        <v>272</v>
      </c>
      <c r="J83" s="118" t="s">
        <v>59</v>
      </c>
      <c r="K83" s="33" t="s">
        <v>273</v>
      </c>
      <c r="L83" s="34" t="s">
        <v>216</v>
      </c>
      <c r="M83" s="20" t="s">
        <v>27</v>
      </c>
      <c r="N83" s="81"/>
      <c r="O83" s="41">
        <v>0</v>
      </c>
      <c r="P83" s="87">
        <v>1</v>
      </c>
      <c r="Q83" s="41">
        <v>0</v>
      </c>
      <c r="R83" s="87"/>
      <c r="S83" s="41">
        <v>1</v>
      </c>
      <c r="T83" s="87"/>
      <c r="U83" s="41">
        <v>1</v>
      </c>
      <c r="V83" s="87">
        <v>1</v>
      </c>
      <c r="W83" s="41">
        <v>1</v>
      </c>
      <c r="X83" s="87">
        <v>1</v>
      </c>
      <c r="Y83" s="41">
        <v>1</v>
      </c>
      <c r="Z83" s="41">
        <v>1</v>
      </c>
      <c r="AA83" s="41">
        <v>1</v>
      </c>
      <c r="AB83" s="41">
        <v>1</v>
      </c>
      <c r="AC83" s="41">
        <v>1</v>
      </c>
      <c r="AD83" s="41">
        <v>1</v>
      </c>
      <c r="AE83" s="41">
        <v>0</v>
      </c>
      <c r="AF83" s="21">
        <f>SUM(O83:AE83)</f>
        <v>12</v>
      </c>
      <c r="AG83" s="109" t="s">
        <v>304</v>
      </c>
      <c r="AH83" s="142" t="s">
        <v>341</v>
      </c>
    </row>
    <row r="84" spans="1:34" ht="327.60000000000002" hidden="1" x14ac:dyDescent="0.45">
      <c r="A84" s="24" t="s">
        <v>171</v>
      </c>
      <c r="B84" s="24" t="s">
        <v>172</v>
      </c>
      <c r="C84" s="173"/>
      <c r="D84" s="19" t="s">
        <v>169</v>
      </c>
      <c r="E84" s="178"/>
      <c r="F84" s="173"/>
      <c r="G84" s="7" t="s">
        <v>21</v>
      </c>
      <c r="H84" s="19" t="s">
        <v>41</v>
      </c>
      <c r="I84" s="33" t="s">
        <v>274</v>
      </c>
      <c r="J84" s="118" t="s">
        <v>59</v>
      </c>
      <c r="K84" s="33" t="s">
        <v>275</v>
      </c>
      <c r="L84" s="34" t="s">
        <v>216</v>
      </c>
      <c r="M84" s="20" t="s">
        <v>27</v>
      </c>
      <c r="N84" s="81"/>
      <c r="O84" s="41">
        <v>1</v>
      </c>
      <c r="P84" s="87">
        <v>1</v>
      </c>
      <c r="Q84" s="41">
        <v>1</v>
      </c>
      <c r="R84" s="87">
        <v>1</v>
      </c>
      <c r="S84" s="41">
        <v>1</v>
      </c>
      <c r="T84" s="87"/>
      <c r="U84" s="41">
        <v>1</v>
      </c>
      <c r="V84" s="87"/>
      <c r="W84" s="41">
        <v>1</v>
      </c>
      <c r="X84" s="87"/>
      <c r="Y84" s="41">
        <v>1</v>
      </c>
      <c r="Z84" s="41">
        <v>1</v>
      </c>
      <c r="AA84" s="41">
        <v>1</v>
      </c>
      <c r="AB84" s="41">
        <v>1</v>
      </c>
      <c r="AC84" s="41">
        <v>1</v>
      </c>
      <c r="AD84" s="41">
        <v>1</v>
      </c>
      <c r="AE84" s="41">
        <v>1</v>
      </c>
      <c r="AF84" s="21">
        <f>SUM(O84:AE84)</f>
        <v>14</v>
      </c>
      <c r="AG84" s="109" t="s">
        <v>304</v>
      </c>
      <c r="AH84" s="24"/>
    </row>
    <row r="85" spans="1:34" ht="327.60000000000002" hidden="1" x14ac:dyDescent="0.45">
      <c r="A85" s="24" t="s">
        <v>171</v>
      </c>
      <c r="B85" s="24" t="s">
        <v>172</v>
      </c>
      <c r="C85" s="173"/>
      <c r="D85" s="19" t="s">
        <v>169</v>
      </c>
      <c r="E85" s="178"/>
      <c r="F85" s="173"/>
      <c r="G85" s="7" t="s">
        <v>21</v>
      </c>
      <c r="H85" s="19" t="s">
        <v>46</v>
      </c>
      <c r="I85" s="38" t="s">
        <v>276</v>
      </c>
      <c r="J85" s="118" t="s">
        <v>59</v>
      </c>
      <c r="K85" s="38" t="s">
        <v>277</v>
      </c>
      <c r="L85" s="39" t="s">
        <v>216</v>
      </c>
      <c r="M85" s="20" t="s">
        <v>27</v>
      </c>
      <c r="N85" s="81"/>
      <c r="O85" s="40">
        <v>0</v>
      </c>
      <c r="P85" s="90">
        <v>1</v>
      </c>
      <c r="Q85" s="40">
        <v>1</v>
      </c>
      <c r="R85" s="90">
        <v>1</v>
      </c>
      <c r="S85" s="40">
        <v>2</v>
      </c>
      <c r="T85" s="90"/>
      <c r="U85" s="40">
        <v>2</v>
      </c>
      <c r="V85" s="90">
        <v>2</v>
      </c>
      <c r="W85" s="40">
        <v>2</v>
      </c>
      <c r="X85" s="90">
        <v>1</v>
      </c>
      <c r="Y85" s="40">
        <v>2</v>
      </c>
      <c r="Z85" s="40">
        <v>2</v>
      </c>
      <c r="AA85" s="40">
        <v>2</v>
      </c>
      <c r="AB85" s="40">
        <v>2</v>
      </c>
      <c r="AC85" s="40">
        <v>2</v>
      </c>
      <c r="AD85" s="40">
        <v>2</v>
      </c>
      <c r="AE85" s="40">
        <v>1</v>
      </c>
      <c r="AF85" s="21">
        <f>SUM(O85:AE85)</f>
        <v>25</v>
      </c>
      <c r="AG85" s="109" t="s">
        <v>304</v>
      </c>
      <c r="AH85" s="105" t="s">
        <v>308</v>
      </c>
    </row>
    <row r="86" spans="1:34" ht="327.60000000000002" hidden="1" x14ac:dyDescent="0.45">
      <c r="A86" s="24" t="s">
        <v>171</v>
      </c>
      <c r="B86" s="24" t="s">
        <v>172</v>
      </c>
      <c r="C86" s="173"/>
      <c r="D86" s="19" t="s">
        <v>169</v>
      </c>
      <c r="E86" s="179" t="s">
        <v>108</v>
      </c>
      <c r="F86" s="180"/>
      <c r="G86" s="180"/>
      <c r="H86" s="180"/>
      <c r="I86" s="180"/>
      <c r="J86" s="180"/>
      <c r="K86" s="180"/>
      <c r="L86" s="180"/>
      <c r="M86" s="22" t="s">
        <v>64</v>
      </c>
      <c r="N86" s="22"/>
      <c r="O86" s="23">
        <f>O83+O82+O85+O84+O81</f>
        <v>1</v>
      </c>
      <c r="P86" s="85">
        <f t="shared" ref="P86:V86" si="26">P83+P82+P85+P84+P81</f>
        <v>3</v>
      </c>
      <c r="Q86" s="23">
        <f t="shared" si="26"/>
        <v>3</v>
      </c>
      <c r="R86" s="85">
        <f t="shared" si="26"/>
        <v>2</v>
      </c>
      <c r="S86" s="23">
        <f t="shared" si="26"/>
        <v>6</v>
      </c>
      <c r="T86" s="85">
        <f t="shared" si="26"/>
        <v>1</v>
      </c>
      <c r="U86" s="23">
        <f t="shared" si="26"/>
        <v>5</v>
      </c>
      <c r="V86" s="85">
        <f t="shared" si="26"/>
        <v>3</v>
      </c>
      <c r="W86" s="23">
        <f t="shared" ref="W86:AE86" si="27">W83+W82+W85+W84+W81</f>
        <v>6</v>
      </c>
      <c r="X86" s="85"/>
      <c r="Y86" s="23">
        <f t="shared" si="27"/>
        <v>6</v>
      </c>
      <c r="Z86" s="23">
        <f t="shared" si="27"/>
        <v>6</v>
      </c>
      <c r="AA86" s="23">
        <f t="shared" si="27"/>
        <v>6</v>
      </c>
      <c r="AB86" s="23">
        <f t="shared" si="27"/>
        <v>6</v>
      </c>
      <c r="AC86" s="23">
        <f t="shared" si="27"/>
        <v>6</v>
      </c>
      <c r="AD86" s="23">
        <f t="shared" si="27"/>
        <v>6</v>
      </c>
      <c r="AE86" s="23">
        <f t="shared" si="27"/>
        <v>2</v>
      </c>
      <c r="AF86" s="23">
        <f>SUM(O86:AE86)</f>
        <v>68</v>
      </c>
      <c r="AG86" s="174"/>
      <c r="AH86" s="174"/>
    </row>
    <row r="87" spans="1:34" ht="327.60000000000002" hidden="1" x14ac:dyDescent="0.45">
      <c r="A87" s="24" t="s">
        <v>171</v>
      </c>
      <c r="B87" s="24" t="s">
        <v>172</v>
      </c>
      <c r="C87" s="173"/>
      <c r="D87" s="19" t="s">
        <v>169</v>
      </c>
      <c r="E87" s="181"/>
      <c r="F87" s="182"/>
      <c r="G87" s="182"/>
      <c r="H87" s="182"/>
      <c r="I87" s="182"/>
      <c r="J87" s="182"/>
      <c r="K87" s="182"/>
      <c r="L87" s="182"/>
      <c r="M87" s="22" t="s">
        <v>66</v>
      </c>
      <c r="N87" s="22"/>
      <c r="O87" s="107">
        <v>9000</v>
      </c>
      <c r="P87" s="108">
        <v>9000</v>
      </c>
      <c r="Q87" s="107">
        <v>9000</v>
      </c>
      <c r="R87" s="108">
        <v>9000</v>
      </c>
      <c r="S87" s="107">
        <v>9000</v>
      </c>
      <c r="T87" s="108">
        <v>9000</v>
      </c>
      <c r="U87" s="107">
        <v>9000</v>
      </c>
      <c r="V87" s="108">
        <v>9000</v>
      </c>
      <c r="W87" s="23">
        <v>9000</v>
      </c>
      <c r="X87" s="85"/>
      <c r="Y87" s="23">
        <v>9000</v>
      </c>
      <c r="Z87" s="23">
        <v>9000</v>
      </c>
      <c r="AA87" s="23">
        <v>9000</v>
      </c>
      <c r="AB87" s="23">
        <v>9000</v>
      </c>
      <c r="AC87" s="23">
        <v>9000</v>
      </c>
      <c r="AD87" s="23">
        <v>9000</v>
      </c>
      <c r="AE87" s="23"/>
      <c r="AF87" s="23">
        <f>SUM(O87:AE87)</f>
        <v>135000</v>
      </c>
      <c r="AG87" s="175"/>
      <c r="AH87" s="175"/>
    </row>
    <row r="88" spans="1:34" ht="327.60000000000002" hidden="1" x14ac:dyDescent="0.45">
      <c r="A88" s="24" t="s">
        <v>171</v>
      </c>
      <c r="B88" s="24" t="s">
        <v>172</v>
      </c>
      <c r="C88" s="173"/>
      <c r="D88" s="19" t="s">
        <v>169</v>
      </c>
      <c r="E88" s="181"/>
      <c r="F88" s="182"/>
      <c r="G88" s="182"/>
      <c r="H88" s="182"/>
      <c r="I88" s="182"/>
      <c r="J88" s="182"/>
      <c r="K88" s="182"/>
      <c r="L88" s="182"/>
      <c r="M88" s="22" t="s">
        <v>82</v>
      </c>
      <c r="N88" s="22"/>
      <c r="O88" s="107">
        <v>7360</v>
      </c>
      <c r="P88" s="108"/>
      <c r="Q88" s="107"/>
      <c r="R88" s="108"/>
      <c r="S88" s="107"/>
      <c r="T88" s="108">
        <v>3600</v>
      </c>
      <c r="U88" s="107"/>
      <c r="V88" s="108"/>
      <c r="W88" s="23"/>
      <c r="X88" s="85"/>
      <c r="Y88" s="23"/>
      <c r="Z88" s="23"/>
      <c r="AA88" s="23"/>
      <c r="AB88" s="23"/>
      <c r="AC88" s="23"/>
      <c r="AD88" s="23"/>
      <c r="AE88" s="23"/>
      <c r="AF88" s="23">
        <f>SUM(O88:AE88)</f>
        <v>10960</v>
      </c>
      <c r="AG88" s="175"/>
      <c r="AH88" s="175"/>
    </row>
    <row r="89" spans="1:34" ht="327.60000000000002" hidden="1" x14ac:dyDescent="0.45">
      <c r="A89" s="24" t="s">
        <v>171</v>
      </c>
      <c r="B89" s="24" t="s">
        <v>172</v>
      </c>
      <c r="C89" s="173"/>
      <c r="D89" s="19" t="s">
        <v>169</v>
      </c>
      <c r="E89" s="181"/>
      <c r="F89" s="182"/>
      <c r="G89" s="182"/>
      <c r="H89" s="182"/>
      <c r="I89" s="182"/>
      <c r="J89" s="182"/>
      <c r="K89" s="182"/>
      <c r="L89" s="182"/>
      <c r="M89" s="22" t="s">
        <v>199</v>
      </c>
      <c r="N89" s="22"/>
      <c r="O89" s="107"/>
      <c r="P89" s="108"/>
      <c r="Q89" s="107"/>
      <c r="R89" s="108"/>
      <c r="S89" s="107"/>
      <c r="T89" s="108"/>
      <c r="U89" s="107"/>
      <c r="V89" s="108"/>
      <c r="W89" s="23"/>
      <c r="X89" s="85"/>
      <c r="Y89" s="23"/>
      <c r="Z89" s="23"/>
      <c r="AA89" s="23"/>
      <c r="AB89" s="23"/>
      <c r="AC89" s="23"/>
      <c r="AD89" s="23"/>
      <c r="AE89" s="23"/>
      <c r="AF89" s="23">
        <f>SUM(O89:AE89)</f>
        <v>0</v>
      </c>
      <c r="AG89" s="175"/>
      <c r="AH89" s="175"/>
    </row>
    <row r="90" spans="1:34" ht="327.60000000000002" hidden="1" x14ac:dyDescent="0.45">
      <c r="A90" s="24" t="s">
        <v>171</v>
      </c>
      <c r="B90" s="24" t="s">
        <v>172</v>
      </c>
      <c r="C90" s="177"/>
      <c r="D90" s="19" t="s">
        <v>169</v>
      </c>
      <c r="E90" s="183"/>
      <c r="F90" s="184"/>
      <c r="G90" s="184"/>
      <c r="H90" s="184"/>
      <c r="I90" s="184"/>
      <c r="J90" s="184"/>
      <c r="K90" s="184"/>
      <c r="L90" s="184"/>
      <c r="M90" s="22" t="s">
        <v>166</v>
      </c>
      <c r="N90" s="22"/>
      <c r="O90" s="107">
        <f>SUM(O87:O89)</f>
        <v>16360</v>
      </c>
      <c r="P90" s="108">
        <f t="shared" ref="P90:V90" si="28">SUM(P87:P89)</f>
        <v>9000</v>
      </c>
      <c r="Q90" s="107">
        <f t="shared" si="28"/>
        <v>9000</v>
      </c>
      <c r="R90" s="108">
        <f t="shared" si="28"/>
        <v>9000</v>
      </c>
      <c r="S90" s="107">
        <f t="shared" si="28"/>
        <v>9000</v>
      </c>
      <c r="T90" s="108">
        <f t="shared" si="28"/>
        <v>12600</v>
      </c>
      <c r="U90" s="107">
        <f t="shared" si="28"/>
        <v>9000</v>
      </c>
      <c r="V90" s="108">
        <f t="shared" si="28"/>
        <v>9000</v>
      </c>
      <c r="W90" s="23">
        <f t="shared" ref="W90:AE90" si="29">SUM(W87:W89)</f>
        <v>9000</v>
      </c>
      <c r="X90" s="85"/>
      <c r="Y90" s="23">
        <f t="shared" si="29"/>
        <v>9000</v>
      </c>
      <c r="Z90" s="23">
        <f t="shared" si="29"/>
        <v>9000</v>
      </c>
      <c r="AA90" s="23">
        <f t="shared" si="29"/>
        <v>9000</v>
      </c>
      <c r="AB90" s="23">
        <f t="shared" si="29"/>
        <v>9000</v>
      </c>
      <c r="AC90" s="23">
        <f t="shared" si="29"/>
        <v>9000</v>
      </c>
      <c r="AD90" s="23">
        <f t="shared" si="29"/>
        <v>9000</v>
      </c>
      <c r="AE90" s="23">
        <f t="shared" si="29"/>
        <v>0</v>
      </c>
      <c r="AF90" s="23">
        <f>SUM(O90:AE90)</f>
        <v>145960</v>
      </c>
      <c r="AG90" s="176"/>
      <c r="AH90" s="176"/>
    </row>
    <row r="91" spans="1:34" ht="349.5" hidden="1" customHeight="1" thickBot="1" x14ac:dyDescent="0.45">
      <c r="A91" s="24" t="s">
        <v>171</v>
      </c>
      <c r="B91" s="24" t="s">
        <v>172</v>
      </c>
      <c r="C91" s="172" t="s">
        <v>210</v>
      </c>
      <c r="D91" s="19" t="s">
        <v>169</v>
      </c>
      <c r="E91" s="178" t="s">
        <v>278</v>
      </c>
      <c r="F91" s="172" t="s">
        <v>20</v>
      </c>
      <c r="G91" s="7" t="s">
        <v>21</v>
      </c>
      <c r="H91" s="19" t="s">
        <v>22</v>
      </c>
      <c r="I91" s="31" t="s">
        <v>279</v>
      </c>
      <c r="J91" s="115" t="s">
        <v>59</v>
      </c>
      <c r="K91" s="31" t="s">
        <v>280</v>
      </c>
      <c r="L91" s="32" t="s">
        <v>216</v>
      </c>
      <c r="M91" s="20" t="s">
        <v>27</v>
      </c>
      <c r="N91" s="81"/>
      <c r="O91" s="37">
        <v>1</v>
      </c>
      <c r="P91" s="86">
        <v>1</v>
      </c>
      <c r="Q91" s="37">
        <v>1</v>
      </c>
      <c r="R91" s="86">
        <v>2</v>
      </c>
      <c r="S91" s="37">
        <v>1</v>
      </c>
      <c r="T91" s="86">
        <v>2</v>
      </c>
      <c r="U91" s="37">
        <v>1</v>
      </c>
      <c r="V91" s="86"/>
      <c r="W91" s="37">
        <v>1</v>
      </c>
      <c r="X91" s="86">
        <v>3</v>
      </c>
      <c r="Y91" s="37">
        <v>1</v>
      </c>
      <c r="Z91" s="37">
        <v>1</v>
      </c>
      <c r="AA91" s="37">
        <v>1</v>
      </c>
      <c r="AB91" s="37">
        <v>1</v>
      </c>
      <c r="AC91" s="37">
        <v>1</v>
      </c>
      <c r="AD91" s="37">
        <v>1</v>
      </c>
      <c r="AE91" s="37">
        <v>1</v>
      </c>
      <c r="AF91" s="21">
        <f>SUM(O91:AE91)</f>
        <v>20</v>
      </c>
      <c r="AG91" s="109" t="s">
        <v>303</v>
      </c>
      <c r="AH91" s="24" t="s">
        <v>333</v>
      </c>
    </row>
    <row r="92" spans="1:34" ht="397.8" hidden="1" x14ac:dyDescent="0.45">
      <c r="A92" s="24" t="s">
        <v>171</v>
      </c>
      <c r="B92" s="24" t="s">
        <v>172</v>
      </c>
      <c r="C92" s="173"/>
      <c r="D92" s="19" t="s">
        <v>169</v>
      </c>
      <c r="E92" s="178"/>
      <c r="F92" s="173"/>
      <c r="G92" s="7" t="s">
        <v>21</v>
      </c>
      <c r="H92" s="19" t="s">
        <v>30</v>
      </c>
      <c r="I92" s="33" t="s">
        <v>281</v>
      </c>
      <c r="J92" s="115" t="s">
        <v>59</v>
      </c>
      <c r="K92" s="33" t="s">
        <v>282</v>
      </c>
      <c r="L92" s="34" t="s">
        <v>216</v>
      </c>
      <c r="M92" s="20" t="s">
        <v>27</v>
      </c>
      <c r="N92" s="81"/>
      <c r="O92" s="41">
        <v>3</v>
      </c>
      <c r="P92" s="87">
        <v>3</v>
      </c>
      <c r="Q92" s="41">
        <v>4</v>
      </c>
      <c r="R92" s="87">
        <v>3</v>
      </c>
      <c r="S92" s="41">
        <v>4</v>
      </c>
      <c r="T92" s="87">
        <v>3</v>
      </c>
      <c r="U92" s="41">
        <v>4</v>
      </c>
      <c r="V92" s="87">
        <v>4</v>
      </c>
      <c r="W92" s="41">
        <v>5</v>
      </c>
      <c r="X92" s="87">
        <v>3</v>
      </c>
      <c r="Y92" s="41">
        <v>4</v>
      </c>
      <c r="Z92" s="41">
        <v>3</v>
      </c>
      <c r="AA92" s="41">
        <v>2</v>
      </c>
      <c r="AB92" s="41">
        <v>3</v>
      </c>
      <c r="AC92" s="41">
        <v>3</v>
      </c>
      <c r="AD92" s="41">
        <v>3</v>
      </c>
      <c r="AE92" s="41">
        <v>2</v>
      </c>
      <c r="AF92" s="21">
        <f>SUM(O92:AE92)</f>
        <v>56</v>
      </c>
      <c r="AG92" s="109" t="s">
        <v>303</v>
      </c>
      <c r="AH92" s="142" t="s">
        <v>334</v>
      </c>
    </row>
    <row r="93" spans="1:34" ht="298.5" hidden="1" customHeight="1" x14ac:dyDescent="0.45">
      <c r="A93" s="24" t="s">
        <v>171</v>
      </c>
      <c r="B93" s="24" t="s">
        <v>172</v>
      </c>
      <c r="C93" s="173"/>
      <c r="D93" s="19" t="s">
        <v>169</v>
      </c>
      <c r="E93" s="178"/>
      <c r="F93" s="173"/>
      <c r="G93" s="7" t="s">
        <v>21</v>
      </c>
      <c r="H93" s="19" t="s">
        <v>36</v>
      </c>
      <c r="I93" s="38" t="s">
        <v>283</v>
      </c>
      <c r="J93" s="115" t="s">
        <v>59</v>
      </c>
      <c r="K93" s="38" t="s">
        <v>284</v>
      </c>
      <c r="L93" s="39" t="s">
        <v>216</v>
      </c>
      <c r="M93" s="20" t="s">
        <v>27</v>
      </c>
      <c r="N93" s="81"/>
      <c r="O93" s="40">
        <v>5</v>
      </c>
      <c r="P93" s="90">
        <v>6</v>
      </c>
      <c r="Q93" s="40">
        <v>5</v>
      </c>
      <c r="R93" s="90">
        <v>6</v>
      </c>
      <c r="S93" s="40">
        <v>5</v>
      </c>
      <c r="T93" s="90">
        <v>3</v>
      </c>
      <c r="U93" s="40">
        <v>6</v>
      </c>
      <c r="V93" s="90">
        <v>3</v>
      </c>
      <c r="W93" s="40">
        <v>7</v>
      </c>
      <c r="X93" s="90">
        <v>2</v>
      </c>
      <c r="Y93" s="40">
        <v>7</v>
      </c>
      <c r="Z93" s="40">
        <v>7</v>
      </c>
      <c r="AA93" s="40">
        <v>5</v>
      </c>
      <c r="AB93" s="40">
        <v>6</v>
      </c>
      <c r="AC93" s="40">
        <v>7</v>
      </c>
      <c r="AD93" s="40">
        <v>6</v>
      </c>
      <c r="AE93" s="40">
        <v>4</v>
      </c>
      <c r="AF93" s="21">
        <f>SUM(O93:AE93)</f>
        <v>90</v>
      </c>
      <c r="AG93" s="109" t="s">
        <v>303</v>
      </c>
      <c r="AH93" s="142" t="s">
        <v>335</v>
      </c>
    </row>
    <row r="94" spans="1:34" ht="327.60000000000002" hidden="1" x14ac:dyDescent="0.45">
      <c r="A94" s="24" t="s">
        <v>171</v>
      </c>
      <c r="B94" s="24" t="s">
        <v>172</v>
      </c>
      <c r="C94" s="173"/>
      <c r="D94" s="19" t="s">
        <v>169</v>
      </c>
      <c r="E94" s="179" t="s">
        <v>108</v>
      </c>
      <c r="F94" s="180"/>
      <c r="G94" s="180"/>
      <c r="H94" s="180"/>
      <c r="I94" s="180"/>
      <c r="J94" s="180"/>
      <c r="K94" s="180"/>
      <c r="L94" s="180"/>
      <c r="M94" s="22" t="s">
        <v>64</v>
      </c>
      <c r="N94" s="22"/>
      <c r="O94" s="23">
        <f>O93+O92+O91</f>
        <v>9</v>
      </c>
      <c r="P94" s="85">
        <f t="shared" ref="P94:V94" si="30">P93+P92+P91</f>
        <v>10</v>
      </c>
      <c r="Q94" s="23">
        <f t="shared" si="30"/>
        <v>10</v>
      </c>
      <c r="R94" s="85">
        <f t="shared" si="30"/>
        <v>11</v>
      </c>
      <c r="S94" s="23">
        <f t="shared" si="30"/>
        <v>10</v>
      </c>
      <c r="T94" s="85">
        <f t="shared" si="30"/>
        <v>8</v>
      </c>
      <c r="U94" s="23">
        <f t="shared" si="30"/>
        <v>11</v>
      </c>
      <c r="V94" s="85">
        <f t="shared" si="30"/>
        <v>7</v>
      </c>
      <c r="W94" s="23">
        <f t="shared" ref="W94:AA94" si="31">W93+W92+W91</f>
        <v>13</v>
      </c>
      <c r="X94" s="85"/>
      <c r="Y94" s="23">
        <f t="shared" si="31"/>
        <v>12</v>
      </c>
      <c r="Z94" s="23">
        <f t="shared" si="31"/>
        <v>11</v>
      </c>
      <c r="AA94" s="23">
        <f t="shared" si="31"/>
        <v>8</v>
      </c>
      <c r="AB94" s="23">
        <f>AB93+AB92+AB91</f>
        <v>10</v>
      </c>
      <c r="AC94" s="23">
        <f t="shared" ref="AC94:AE94" si="32">AC93+AC92+AC91</f>
        <v>11</v>
      </c>
      <c r="AD94" s="23">
        <f t="shared" si="32"/>
        <v>10</v>
      </c>
      <c r="AE94" s="23">
        <f t="shared" si="32"/>
        <v>7</v>
      </c>
      <c r="AF94" s="23">
        <f>SUM(O94:AE94)</f>
        <v>158</v>
      </c>
      <c r="AG94" s="174"/>
      <c r="AH94" s="174"/>
    </row>
    <row r="95" spans="1:34" ht="327.60000000000002" hidden="1" x14ac:dyDescent="0.45">
      <c r="A95" s="24" t="s">
        <v>171</v>
      </c>
      <c r="B95" s="24" t="s">
        <v>172</v>
      </c>
      <c r="C95" s="173"/>
      <c r="D95" s="19" t="s">
        <v>169</v>
      </c>
      <c r="E95" s="181"/>
      <c r="F95" s="182"/>
      <c r="G95" s="182"/>
      <c r="H95" s="182"/>
      <c r="I95" s="182"/>
      <c r="J95" s="182"/>
      <c r="K95" s="182"/>
      <c r="L95" s="182"/>
      <c r="M95" s="22" t="s">
        <v>66</v>
      </c>
      <c r="N95" s="22"/>
      <c r="O95" s="107">
        <v>13367.2</v>
      </c>
      <c r="P95" s="108">
        <v>13000</v>
      </c>
      <c r="Q95" s="107">
        <v>13367.2</v>
      </c>
      <c r="R95" s="108">
        <v>13000</v>
      </c>
      <c r="S95" s="107">
        <v>13367.2</v>
      </c>
      <c r="T95" s="108">
        <v>13000</v>
      </c>
      <c r="U95" s="107">
        <v>13367.2</v>
      </c>
      <c r="V95" s="108">
        <v>13000</v>
      </c>
      <c r="W95" s="23">
        <v>13367.3</v>
      </c>
      <c r="X95" s="85"/>
      <c r="Y95" s="23">
        <v>13367.3</v>
      </c>
      <c r="Z95" s="23">
        <v>13367.3</v>
      </c>
      <c r="AA95" s="23">
        <v>13367.3</v>
      </c>
      <c r="AB95" s="23">
        <v>13367.3</v>
      </c>
      <c r="AC95" s="23">
        <v>13367.3</v>
      </c>
      <c r="AD95" s="23">
        <v>13367.3</v>
      </c>
      <c r="AE95" s="23">
        <v>367.3</v>
      </c>
      <c r="AF95" s="23">
        <f>SUM(O95:AE95)</f>
        <v>199407.19999999992</v>
      </c>
      <c r="AG95" s="175"/>
      <c r="AH95" s="175"/>
    </row>
    <row r="96" spans="1:34" ht="327.60000000000002" hidden="1" x14ac:dyDescent="0.45">
      <c r="A96" s="24" t="s">
        <v>171</v>
      </c>
      <c r="B96" s="24" t="s">
        <v>172</v>
      </c>
      <c r="C96" s="173"/>
      <c r="D96" s="19" t="s">
        <v>169</v>
      </c>
      <c r="E96" s="181"/>
      <c r="F96" s="182"/>
      <c r="G96" s="182"/>
      <c r="H96" s="182"/>
      <c r="I96" s="182"/>
      <c r="J96" s="182"/>
      <c r="K96" s="182"/>
      <c r="L96" s="182"/>
      <c r="M96" s="22" t="s">
        <v>82</v>
      </c>
      <c r="N96" s="22"/>
      <c r="O96" s="107">
        <v>70000</v>
      </c>
      <c r="P96" s="108"/>
      <c r="Q96" s="107">
        <v>70000</v>
      </c>
      <c r="R96" s="108">
        <v>96000</v>
      </c>
      <c r="S96" s="107">
        <v>70000</v>
      </c>
      <c r="T96" s="108">
        <v>89000</v>
      </c>
      <c r="U96" s="107">
        <v>70000</v>
      </c>
      <c r="V96" s="108">
        <v>77500</v>
      </c>
      <c r="W96" s="23">
        <v>70000</v>
      </c>
      <c r="X96" s="85"/>
      <c r="Y96" s="23">
        <v>70000</v>
      </c>
      <c r="Z96" s="23">
        <v>70000</v>
      </c>
      <c r="AA96" s="23">
        <v>70000</v>
      </c>
      <c r="AB96" s="23">
        <v>70000</v>
      </c>
      <c r="AC96" s="23">
        <v>70000</v>
      </c>
      <c r="AD96" s="23">
        <v>70000</v>
      </c>
      <c r="AE96" s="23">
        <v>70000</v>
      </c>
      <c r="AF96" s="23">
        <f>SUM(O96:AE96)</f>
        <v>1102500</v>
      </c>
      <c r="AG96" s="175"/>
      <c r="AH96" s="175"/>
    </row>
    <row r="97" spans="1:34" ht="327.60000000000002" hidden="1" x14ac:dyDescent="0.45">
      <c r="A97" s="24" t="s">
        <v>171</v>
      </c>
      <c r="B97" s="24" t="s">
        <v>172</v>
      </c>
      <c r="C97" s="173"/>
      <c r="D97" s="19" t="s">
        <v>169</v>
      </c>
      <c r="E97" s="181"/>
      <c r="F97" s="182"/>
      <c r="G97" s="182"/>
      <c r="H97" s="182"/>
      <c r="I97" s="182"/>
      <c r="J97" s="182"/>
      <c r="K97" s="182"/>
      <c r="L97" s="182"/>
      <c r="M97" s="22" t="s">
        <v>199</v>
      </c>
      <c r="N97" s="22"/>
      <c r="O97" s="107"/>
      <c r="P97" s="108"/>
      <c r="Q97" s="107"/>
      <c r="R97" s="108"/>
      <c r="S97" s="107"/>
      <c r="T97" s="108"/>
      <c r="U97" s="107"/>
      <c r="V97" s="108"/>
      <c r="W97" s="23"/>
      <c r="X97" s="85"/>
      <c r="Y97" s="23"/>
      <c r="Z97" s="23"/>
      <c r="AA97" s="23"/>
      <c r="AB97" s="23"/>
      <c r="AC97" s="23"/>
      <c r="AD97" s="23"/>
      <c r="AE97" s="23"/>
      <c r="AF97" s="23">
        <f>SUM(O97:AE97)</f>
        <v>0</v>
      </c>
      <c r="AG97" s="175"/>
      <c r="AH97" s="175"/>
    </row>
    <row r="98" spans="1:34" ht="327.60000000000002" hidden="1" x14ac:dyDescent="0.45">
      <c r="A98" s="24" t="s">
        <v>171</v>
      </c>
      <c r="B98" s="24" t="s">
        <v>172</v>
      </c>
      <c r="C98" s="177"/>
      <c r="D98" s="19" t="s">
        <v>169</v>
      </c>
      <c r="E98" s="183"/>
      <c r="F98" s="184"/>
      <c r="G98" s="184"/>
      <c r="H98" s="184"/>
      <c r="I98" s="184"/>
      <c r="J98" s="184"/>
      <c r="K98" s="184"/>
      <c r="L98" s="184"/>
      <c r="M98" s="22" t="s">
        <v>166</v>
      </c>
      <c r="N98" s="22"/>
      <c r="O98" s="107">
        <f>SUM(O95:O97)</f>
        <v>83367.199999999997</v>
      </c>
      <c r="P98" s="108">
        <f t="shared" ref="P98:V98" si="33">SUM(P95:P97)</f>
        <v>13000</v>
      </c>
      <c r="Q98" s="107">
        <f t="shared" si="33"/>
        <v>83367.199999999997</v>
      </c>
      <c r="R98" s="108">
        <f t="shared" si="33"/>
        <v>109000</v>
      </c>
      <c r="S98" s="107">
        <f t="shared" si="33"/>
        <v>83367.199999999997</v>
      </c>
      <c r="T98" s="108">
        <f t="shared" si="33"/>
        <v>102000</v>
      </c>
      <c r="U98" s="107">
        <f t="shared" si="33"/>
        <v>83367.199999999997</v>
      </c>
      <c r="V98" s="108">
        <f t="shared" si="33"/>
        <v>90500</v>
      </c>
      <c r="W98" s="23">
        <f t="shared" ref="W98:AE98" si="34">SUM(W95:W97)</f>
        <v>83367.3</v>
      </c>
      <c r="X98" s="85"/>
      <c r="Y98" s="23">
        <f t="shared" si="34"/>
        <v>83367.3</v>
      </c>
      <c r="Z98" s="23">
        <f t="shared" si="34"/>
        <v>83367.3</v>
      </c>
      <c r="AA98" s="23">
        <f t="shared" si="34"/>
        <v>83367.3</v>
      </c>
      <c r="AB98" s="23">
        <f t="shared" si="34"/>
        <v>83367.3</v>
      </c>
      <c r="AC98" s="23">
        <f t="shared" si="34"/>
        <v>83367.3</v>
      </c>
      <c r="AD98" s="23">
        <f t="shared" si="34"/>
        <v>83367.3</v>
      </c>
      <c r="AE98" s="23">
        <f t="shared" si="34"/>
        <v>70367.3</v>
      </c>
      <c r="AF98" s="23">
        <f>SUM(O98:AE98)</f>
        <v>1301907.2000000004</v>
      </c>
      <c r="AG98" s="176"/>
      <c r="AH98" s="176"/>
    </row>
    <row r="99" spans="1:34" ht="327.60000000000002" hidden="1" x14ac:dyDescent="0.45">
      <c r="A99" s="24" t="s">
        <v>171</v>
      </c>
      <c r="B99" s="24" t="s">
        <v>172</v>
      </c>
      <c r="C99" s="172" t="s">
        <v>210</v>
      </c>
      <c r="D99" s="19" t="s">
        <v>169</v>
      </c>
      <c r="E99" s="178" t="s">
        <v>285</v>
      </c>
      <c r="F99" s="172" t="s">
        <v>20</v>
      </c>
      <c r="G99" s="7" t="s">
        <v>21</v>
      </c>
      <c r="H99" s="19" t="s">
        <v>22</v>
      </c>
      <c r="I99" s="31" t="s">
        <v>286</v>
      </c>
      <c r="J99" s="31" t="s">
        <v>59</v>
      </c>
      <c r="K99" s="31" t="s">
        <v>287</v>
      </c>
      <c r="L99" s="32" t="s">
        <v>216</v>
      </c>
      <c r="M99" s="20" t="s">
        <v>27</v>
      </c>
      <c r="N99" s="81"/>
      <c r="O99" s="37"/>
      <c r="P99" s="86">
        <v>1</v>
      </c>
      <c r="Q99" s="37">
        <v>2</v>
      </c>
      <c r="R99" s="86">
        <v>2</v>
      </c>
      <c r="S99" s="37">
        <v>2</v>
      </c>
      <c r="T99" s="86">
        <v>3</v>
      </c>
      <c r="U99" s="37">
        <v>2</v>
      </c>
      <c r="V99" s="86">
        <v>2</v>
      </c>
      <c r="W99" s="37">
        <v>2</v>
      </c>
      <c r="X99" s="86">
        <v>2</v>
      </c>
      <c r="Y99" s="37">
        <v>2</v>
      </c>
      <c r="Z99" s="37">
        <v>2</v>
      </c>
      <c r="AA99" s="37">
        <v>2</v>
      </c>
      <c r="AB99" s="37">
        <v>2</v>
      </c>
      <c r="AC99" s="37">
        <v>2</v>
      </c>
      <c r="AD99" s="37">
        <v>2</v>
      </c>
      <c r="AE99" s="37">
        <v>2</v>
      </c>
      <c r="AF99" s="21">
        <f>SUM(O99:AE99)</f>
        <v>32</v>
      </c>
      <c r="AG99" s="109" t="s">
        <v>305</v>
      </c>
      <c r="AH99" s="142" t="s">
        <v>322</v>
      </c>
    </row>
    <row r="100" spans="1:34" ht="233.25" hidden="1" customHeight="1" x14ac:dyDescent="0.45">
      <c r="A100" s="24" t="s">
        <v>171</v>
      </c>
      <c r="B100" s="24" t="s">
        <v>172</v>
      </c>
      <c r="C100" s="173"/>
      <c r="D100" s="19" t="s">
        <v>169</v>
      </c>
      <c r="E100" s="178"/>
      <c r="F100" s="173"/>
      <c r="G100" s="7" t="s">
        <v>21</v>
      </c>
      <c r="H100" s="19" t="s">
        <v>30</v>
      </c>
      <c r="I100" s="33" t="s">
        <v>288</v>
      </c>
      <c r="J100" s="31" t="s">
        <v>59</v>
      </c>
      <c r="K100" s="33" t="s">
        <v>289</v>
      </c>
      <c r="L100" s="34" t="s">
        <v>216</v>
      </c>
      <c r="M100" s="146" t="s">
        <v>27</v>
      </c>
      <c r="N100" s="147"/>
      <c r="O100" s="41"/>
      <c r="P100" s="87"/>
      <c r="Q100" s="41">
        <v>2</v>
      </c>
      <c r="R100" s="87">
        <v>2</v>
      </c>
      <c r="S100" s="41">
        <v>2</v>
      </c>
      <c r="T100" s="87">
        <v>2</v>
      </c>
      <c r="U100" s="41">
        <v>2</v>
      </c>
      <c r="V100" s="87">
        <v>2</v>
      </c>
      <c r="W100" s="41">
        <v>2</v>
      </c>
      <c r="X100" s="87">
        <v>2</v>
      </c>
      <c r="Y100" s="41">
        <v>2</v>
      </c>
      <c r="Z100" s="41">
        <v>2</v>
      </c>
      <c r="AA100" s="41">
        <v>2</v>
      </c>
      <c r="AB100" s="41">
        <v>2</v>
      </c>
      <c r="AC100" s="41">
        <v>2</v>
      </c>
      <c r="AD100" s="41">
        <v>2</v>
      </c>
      <c r="AE100" s="41">
        <v>2</v>
      </c>
      <c r="AF100" s="21">
        <f>SUM(O100:AE100)</f>
        <v>30</v>
      </c>
      <c r="AG100" s="109" t="s">
        <v>305</v>
      </c>
      <c r="AH100" s="142" t="s">
        <v>323</v>
      </c>
    </row>
    <row r="101" spans="1:34" ht="327.60000000000002" hidden="1" x14ac:dyDescent="0.45">
      <c r="A101" s="24" t="s">
        <v>171</v>
      </c>
      <c r="B101" s="24" t="s">
        <v>172</v>
      </c>
      <c r="C101" s="173"/>
      <c r="D101" s="19" t="s">
        <v>169</v>
      </c>
      <c r="E101" s="179" t="s">
        <v>108</v>
      </c>
      <c r="F101" s="180"/>
      <c r="G101" s="180"/>
      <c r="H101" s="180"/>
      <c r="I101" s="182"/>
      <c r="J101" s="182"/>
      <c r="K101" s="182"/>
      <c r="L101" s="182"/>
      <c r="M101" s="143" t="s">
        <v>64</v>
      </c>
      <c r="N101" s="143"/>
      <c r="O101" s="144">
        <f>+O100+O99</f>
        <v>0</v>
      </c>
      <c r="P101" s="145">
        <f t="shared" ref="P101:V101" si="35">+P100+P99</f>
        <v>1</v>
      </c>
      <c r="Q101" s="144">
        <f t="shared" si="35"/>
        <v>4</v>
      </c>
      <c r="R101" s="145">
        <f t="shared" si="35"/>
        <v>4</v>
      </c>
      <c r="S101" s="144">
        <f t="shared" si="35"/>
        <v>4</v>
      </c>
      <c r="T101" s="145">
        <f t="shared" si="35"/>
        <v>5</v>
      </c>
      <c r="U101" s="144">
        <f t="shared" si="35"/>
        <v>4</v>
      </c>
      <c r="V101" s="145">
        <f t="shared" si="35"/>
        <v>4</v>
      </c>
      <c r="W101" s="144">
        <f t="shared" ref="W101:AE101" si="36">+W100+W99</f>
        <v>4</v>
      </c>
      <c r="X101" s="145"/>
      <c r="Y101" s="144">
        <f t="shared" si="36"/>
        <v>4</v>
      </c>
      <c r="Z101" s="144">
        <f t="shared" si="36"/>
        <v>4</v>
      </c>
      <c r="AA101" s="144">
        <f t="shared" si="36"/>
        <v>4</v>
      </c>
      <c r="AB101" s="144">
        <f t="shared" si="36"/>
        <v>4</v>
      </c>
      <c r="AC101" s="144">
        <f t="shared" si="36"/>
        <v>4</v>
      </c>
      <c r="AD101" s="144">
        <f t="shared" si="36"/>
        <v>4</v>
      </c>
      <c r="AE101" s="144">
        <f t="shared" si="36"/>
        <v>4</v>
      </c>
      <c r="AF101" s="23">
        <f>SUM(O101:AE101)</f>
        <v>58</v>
      </c>
      <c r="AG101" s="174"/>
      <c r="AH101" s="174"/>
    </row>
    <row r="102" spans="1:34" ht="327.60000000000002" hidden="1" x14ac:dyDescent="0.45">
      <c r="A102" s="24" t="s">
        <v>171</v>
      </c>
      <c r="B102" s="24" t="s">
        <v>172</v>
      </c>
      <c r="C102" s="173"/>
      <c r="D102" s="19" t="s">
        <v>169</v>
      </c>
      <c r="E102" s="181"/>
      <c r="F102" s="182"/>
      <c r="G102" s="182"/>
      <c r="H102" s="182"/>
      <c r="I102" s="182"/>
      <c r="J102" s="182"/>
      <c r="K102" s="182"/>
      <c r="L102" s="182"/>
      <c r="M102" s="22" t="s">
        <v>66</v>
      </c>
      <c r="N102" s="22"/>
      <c r="O102" s="107"/>
      <c r="P102" s="108"/>
      <c r="Q102" s="107"/>
      <c r="R102" s="108"/>
      <c r="S102" s="107"/>
      <c r="T102" s="108"/>
      <c r="U102" s="107"/>
      <c r="V102" s="108"/>
      <c r="W102" s="23"/>
      <c r="X102" s="85"/>
      <c r="Y102" s="23"/>
      <c r="Z102" s="23"/>
      <c r="AA102" s="23"/>
      <c r="AB102" s="23"/>
      <c r="AC102" s="23"/>
      <c r="AD102" s="23"/>
      <c r="AE102" s="23"/>
      <c r="AF102" s="23">
        <f>SUM(O102:AE102)</f>
        <v>0</v>
      </c>
      <c r="AG102" s="175"/>
      <c r="AH102" s="175"/>
    </row>
    <row r="103" spans="1:34" ht="327.60000000000002" hidden="1" x14ac:dyDescent="0.45">
      <c r="A103" s="24" t="s">
        <v>171</v>
      </c>
      <c r="B103" s="24" t="s">
        <v>172</v>
      </c>
      <c r="C103" s="173"/>
      <c r="D103" s="19" t="s">
        <v>169</v>
      </c>
      <c r="E103" s="181"/>
      <c r="F103" s="182"/>
      <c r="G103" s="182"/>
      <c r="H103" s="182"/>
      <c r="I103" s="182"/>
      <c r="J103" s="182"/>
      <c r="K103" s="182"/>
      <c r="L103" s="182"/>
      <c r="M103" s="22" t="s">
        <v>82</v>
      </c>
      <c r="N103" s="22"/>
      <c r="O103" s="107">
        <v>64360</v>
      </c>
      <c r="P103" s="108"/>
      <c r="Q103" s="107">
        <v>57000</v>
      </c>
      <c r="R103" s="108">
        <v>57000</v>
      </c>
      <c r="S103" s="107">
        <v>57000</v>
      </c>
      <c r="T103" s="108">
        <v>59162</v>
      </c>
      <c r="U103" s="107">
        <v>57000</v>
      </c>
      <c r="V103" s="108">
        <v>58050</v>
      </c>
      <c r="W103" s="23">
        <v>57000</v>
      </c>
      <c r="X103" s="85"/>
      <c r="Y103" s="23">
        <v>57000</v>
      </c>
      <c r="Z103" s="23">
        <v>57000</v>
      </c>
      <c r="AA103" s="23">
        <v>57000</v>
      </c>
      <c r="AB103" s="23">
        <v>57000</v>
      </c>
      <c r="AC103" s="23">
        <v>57000</v>
      </c>
      <c r="AD103" s="23">
        <v>57000</v>
      </c>
      <c r="AE103" s="23">
        <v>57000</v>
      </c>
      <c r="AF103" s="23">
        <f>SUM(O103:AE103)</f>
        <v>865572</v>
      </c>
      <c r="AG103" s="175"/>
      <c r="AH103" s="175"/>
    </row>
    <row r="104" spans="1:34" ht="327.60000000000002" hidden="1" x14ac:dyDescent="0.45">
      <c r="A104" s="24" t="s">
        <v>171</v>
      </c>
      <c r="B104" s="24" t="s">
        <v>172</v>
      </c>
      <c r="C104" s="173"/>
      <c r="D104" s="19" t="s">
        <v>169</v>
      </c>
      <c r="E104" s="181"/>
      <c r="F104" s="182"/>
      <c r="G104" s="182"/>
      <c r="H104" s="182"/>
      <c r="I104" s="182"/>
      <c r="J104" s="182"/>
      <c r="K104" s="182"/>
      <c r="L104" s="182"/>
      <c r="M104" s="22" t="s">
        <v>199</v>
      </c>
      <c r="N104" s="22"/>
      <c r="O104" s="107"/>
      <c r="P104" s="108"/>
      <c r="Q104" s="107"/>
      <c r="R104" s="108"/>
      <c r="S104" s="107"/>
      <c r="T104" s="108"/>
      <c r="U104" s="107"/>
      <c r="V104" s="108"/>
      <c r="W104" s="23"/>
      <c r="X104" s="85"/>
      <c r="Y104" s="23"/>
      <c r="Z104" s="23"/>
      <c r="AA104" s="23"/>
      <c r="AB104" s="23"/>
      <c r="AC104" s="23"/>
      <c r="AD104" s="23"/>
      <c r="AE104" s="23"/>
      <c r="AF104" s="23">
        <f>SUM(O104:AE104)</f>
        <v>0</v>
      </c>
      <c r="AG104" s="175"/>
      <c r="AH104" s="175"/>
    </row>
    <row r="105" spans="1:34" ht="327.60000000000002" hidden="1" x14ac:dyDescent="0.45">
      <c r="A105" s="24" t="s">
        <v>171</v>
      </c>
      <c r="B105" s="24" t="s">
        <v>172</v>
      </c>
      <c r="C105" s="177"/>
      <c r="D105" s="19" t="s">
        <v>169</v>
      </c>
      <c r="E105" s="183"/>
      <c r="F105" s="184"/>
      <c r="G105" s="184"/>
      <c r="H105" s="184"/>
      <c r="I105" s="184"/>
      <c r="J105" s="184"/>
      <c r="K105" s="184"/>
      <c r="L105" s="184"/>
      <c r="M105" s="22" t="s">
        <v>166</v>
      </c>
      <c r="N105" s="22"/>
      <c r="O105" s="107">
        <f>SUM(O102:O104)</f>
        <v>64360</v>
      </c>
      <c r="P105" s="108">
        <f t="shared" ref="P105:V105" si="37">SUM(P102:P104)</f>
        <v>0</v>
      </c>
      <c r="Q105" s="107">
        <f t="shared" si="37"/>
        <v>57000</v>
      </c>
      <c r="R105" s="108">
        <f t="shared" si="37"/>
        <v>57000</v>
      </c>
      <c r="S105" s="107">
        <f t="shared" si="37"/>
        <v>57000</v>
      </c>
      <c r="T105" s="108">
        <f t="shared" si="37"/>
        <v>59162</v>
      </c>
      <c r="U105" s="107">
        <f t="shared" si="37"/>
        <v>57000</v>
      </c>
      <c r="V105" s="108">
        <f t="shared" si="37"/>
        <v>58050</v>
      </c>
      <c r="W105" s="23">
        <f t="shared" ref="W105:AE105" si="38">SUM(W102:W104)</f>
        <v>57000</v>
      </c>
      <c r="X105" s="85"/>
      <c r="Y105" s="23">
        <f t="shared" si="38"/>
        <v>57000</v>
      </c>
      <c r="Z105" s="23">
        <f t="shared" si="38"/>
        <v>57000</v>
      </c>
      <c r="AA105" s="23">
        <f t="shared" si="38"/>
        <v>57000</v>
      </c>
      <c r="AB105" s="23">
        <f t="shared" si="38"/>
        <v>57000</v>
      </c>
      <c r="AC105" s="23">
        <f t="shared" si="38"/>
        <v>57000</v>
      </c>
      <c r="AD105" s="23">
        <f t="shared" si="38"/>
        <v>57000</v>
      </c>
      <c r="AE105" s="23">
        <f t="shared" si="38"/>
        <v>57000</v>
      </c>
      <c r="AF105" s="23">
        <f>SUM(O105:AE105)</f>
        <v>865572</v>
      </c>
      <c r="AG105" s="176"/>
      <c r="AH105" s="176"/>
    </row>
    <row r="106" spans="1:34" ht="327.60000000000002" hidden="1" x14ac:dyDescent="0.45">
      <c r="A106" s="24" t="s">
        <v>171</v>
      </c>
      <c r="B106" s="24" t="s">
        <v>172</v>
      </c>
      <c r="C106" s="172" t="s">
        <v>210</v>
      </c>
      <c r="D106" s="19" t="s">
        <v>169</v>
      </c>
      <c r="E106" s="178" t="s">
        <v>290</v>
      </c>
      <c r="F106" s="172" t="s">
        <v>20</v>
      </c>
      <c r="G106" s="7" t="s">
        <v>21</v>
      </c>
      <c r="H106" s="19" t="s">
        <v>22</v>
      </c>
      <c r="I106" s="31" t="s">
        <v>291</v>
      </c>
      <c r="J106" s="31" t="s">
        <v>59</v>
      </c>
      <c r="K106" s="32" t="s">
        <v>216</v>
      </c>
      <c r="L106" s="32" t="s">
        <v>216</v>
      </c>
      <c r="M106" s="20" t="s">
        <v>27</v>
      </c>
      <c r="N106" s="81"/>
      <c r="O106" s="37"/>
      <c r="P106" s="86">
        <v>1</v>
      </c>
      <c r="Q106" s="37">
        <v>1</v>
      </c>
      <c r="R106" s="86">
        <v>1</v>
      </c>
      <c r="S106" s="37">
        <v>1</v>
      </c>
      <c r="T106" s="86">
        <v>1</v>
      </c>
      <c r="U106" s="37">
        <v>1</v>
      </c>
      <c r="V106" s="86">
        <v>1</v>
      </c>
      <c r="W106" s="37">
        <v>1</v>
      </c>
      <c r="X106" s="86"/>
      <c r="Y106" s="37">
        <v>1</v>
      </c>
      <c r="Z106" s="37">
        <v>1</v>
      </c>
      <c r="AA106" s="37">
        <v>1</v>
      </c>
      <c r="AB106" s="37">
        <v>1</v>
      </c>
      <c r="AC106" s="37">
        <v>1</v>
      </c>
      <c r="AD106" s="37">
        <v>1</v>
      </c>
      <c r="AE106" s="37">
        <v>1</v>
      </c>
      <c r="AF106" s="21">
        <f>SUM(O106:AE106)</f>
        <v>15</v>
      </c>
      <c r="AG106" s="110" t="s">
        <v>312</v>
      </c>
      <c r="AH106" s="24" t="s">
        <v>309</v>
      </c>
    </row>
    <row r="107" spans="1:34" ht="328.2" hidden="1" thickBot="1" x14ac:dyDescent="0.5">
      <c r="A107" s="24" t="s">
        <v>171</v>
      </c>
      <c r="B107" s="24" t="s">
        <v>172</v>
      </c>
      <c r="C107" s="173"/>
      <c r="D107" s="19" t="s">
        <v>169</v>
      </c>
      <c r="E107" s="178"/>
      <c r="F107" s="173"/>
      <c r="G107" s="7" t="s">
        <v>21</v>
      </c>
      <c r="H107" s="19" t="s">
        <v>30</v>
      </c>
      <c r="I107" s="35" t="s">
        <v>291</v>
      </c>
      <c r="J107" s="31" t="s">
        <v>59</v>
      </c>
      <c r="K107" s="36" t="s">
        <v>216</v>
      </c>
      <c r="L107" s="34" t="s">
        <v>216</v>
      </c>
      <c r="M107" s="20" t="s">
        <v>27</v>
      </c>
      <c r="N107" s="81"/>
      <c r="O107" s="42">
        <v>1</v>
      </c>
      <c r="P107" s="88"/>
      <c r="Q107" s="42">
        <v>1</v>
      </c>
      <c r="R107" s="88"/>
      <c r="S107" s="42">
        <v>1</v>
      </c>
      <c r="T107" s="88"/>
      <c r="U107" s="42">
        <v>1</v>
      </c>
      <c r="V107" s="88"/>
      <c r="W107" s="42">
        <v>1</v>
      </c>
      <c r="X107" s="88"/>
      <c r="Y107" s="42">
        <v>1</v>
      </c>
      <c r="Z107" s="42">
        <v>1</v>
      </c>
      <c r="AA107" s="42">
        <v>1</v>
      </c>
      <c r="AB107" s="42">
        <v>1</v>
      </c>
      <c r="AC107" s="42">
        <v>1</v>
      </c>
      <c r="AD107" s="42">
        <v>1</v>
      </c>
      <c r="AE107" s="42">
        <v>1</v>
      </c>
      <c r="AF107" s="21">
        <f>SUM(O107:AE107)</f>
        <v>12</v>
      </c>
      <c r="AG107" s="110" t="s">
        <v>312</v>
      </c>
      <c r="AH107" s="24"/>
    </row>
    <row r="108" spans="1:34" ht="327.60000000000002" hidden="1" x14ac:dyDescent="0.45">
      <c r="A108" s="24" t="s">
        <v>171</v>
      </c>
      <c r="B108" s="24" t="s">
        <v>172</v>
      </c>
      <c r="C108" s="173"/>
      <c r="D108" s="19" t="s">
        <v>169</v>
      </c>
      <c r="E108" s="179" t="s">
        <v>108</v>
      </c>
      <c r="F108" s="180"/>
      <c r="G108" s="180"/>
      <c r="H108" s="180"/>
      <c r="I108" s="180"/>
      <c r="J108" s="180"/>
      <c r="K108" s="180"/>
      <c r="L108" s="180"/>
      <c r="M108" s="22" t="s">
        <v>64</v>
      </c>
      <c r="N108" s="22"/>
      <c r="O108" s="23">
        <f>O107+O106</f>
        <v>1</v>
      </c>
      <c r="P108" s="23">
        <f t="shared" ref="P108:V108" si="39">P107+P106</f>
        <v>1</v>
      </c>
      <c r="Q108" s="23">
        <f t="shared" si="39"/>
        <v>2</v>
      </c>
      <c r="R108" s="23">
        <f t="shared" si="39"/>
        <v>1</v>
      </c>
      <c r="S108" s="23">
        <f t="shared" si="39"/>
        <v>2</v>
      </c>
      <c r="T108" s="23">
        <f t="shared" si="39"/>
        <v>1</v>
      </c>
      <c r="U108" s="23">
        <f t="shared" si="39"/>
        <v>2</v>
      </c>
      <c r="V108" s="23">
        <f t="shared" si="39"/>
        <v>1</v>
      </c>
      <c r="W108" s="23">
        <f t="shared" ref="W108:AE108" si="40">W107+W106</f>
        <v>2</v>
      </c>
      <c r="X108" s="85"/>
      <c r="Y108" s="23">
        <f t="shared" si="40"/>
        <v>2</v>
      </c>
      <c r="Z108" s="23">
        <f t="shared" si="40"/>
        <v>2</v>
      </c>
      <c r="AA108" s="23">
        <f t="shared" si="40"/>
        <v>2</v>
      </c>
      <c r="AB108" s="23">
        <f t="shared" si="40"/>
        <v>2</v>
      </c>
      <c r="AC108" s="23">
        <f t="shared" si="40"/>
        <v>2</v>
      </c>
      <c r="AD108" s="23">
        <f t="shared" si="40"/>
        <v>2</v>
      </c>
      <c r="AE108" s="23">
        <f t="shared" si="40"/>
        <v>2</v>
      </c>
      <c r="AF108" s="23">
        <f>SUM(O108:AE108)</f>
        <v>27</v>
      </c>
      <c r="AG108" s="174"/>
      <c r="AH108" s="174"/>
    </row>
    <row r="109" spans="1:34" ht="327.60000000000002" hidden="1" x14ac:dyDescent="0.45">
      <c r="A109" s="24" t="s">
        <v>171</v>
      </c>
      <c r="B109" s="24" t="s">
        <v>172</v>
      </c>
      <c r="C109" s="173"/>
      <c r="D109" s="19" t="s">
        <v>169</v>
      </c>
      <c r="E109" s="181"/>
      <c r="F109" s="182"/>
      <c r="G109" s="182"/>
      <c r="H109" s="182"/>
      <c r="I109" s="182"/>
      <c r="J109" s="182"/>
      <c r="K109" s="182"/>
      <c r="L109" s="182"/>
      <c r="M109" s="22" t="s">
        <v>66</v>
      </c>
      <c r="N109" s="22"/>
      <c r="O109" s="107"/>
      <c r="P109" s="108"/>
      <c r="Q109" s="107"/>
      <c r="R109" s="108"/>
      <c r="S109" s="107"/>
      <c r="T109" s="108"/>
      <c r="U109" s="107"/>
      <c r="V109" s="108"/>
      <c r="W109" s="23"/>
      <c r="X109" s="85"/>
      <c r="Y109" s="23"/>
      <c r="Z109" s="23"/>
      <c r="AA109" s="23"/>
      <c r="AB109" s="23"/>
      <c r="AC109" s="23"/>
      <c r="AD109" s="23"/>
      <c r="AE109" s="23"/>
      <c r="AF109" s="23">
        <f>SUM(O109:AE109)</f>
        <v>0</v>
      </c>
      <c r="AG109" s="175"/>
      <c r="AH109" s="175"/>
    </row>
    <row r="110" spans="1:34" ht="327.60000000000002" hidden="1" x14ac:dyDescent="0.45">
      <c r="A110" s="24" t="s">
        <v>171</v>
      </c>
      <c r="B110" s="24" t="s">
        <v>172</v>
      </c>
      <c r="C110" s="173"/>
      <c r="D110" s="19" t="s">
        <v>169</v>
      </c>
      <c r="E110" s="181"/>
      <c r="F110" s="182"/>
      <c r="G110" s="182"/>
      <c r="H110" s="182"/>
      <c r="I110" s="182"/>
      <c r="J110" s="182"/>
      <c r="K110" s="182"/>
      <c r="L110" s="182"/>
      <c r="M110" s="22" t="s">
        <v>82</v>
      </c>
      <c r="N110" s="22"/>
      <c r="O110" s="107">
        <v>17000</v>
      </c>
      <c r="P110" s="108">
        <v>8500</v>
      </c>
      <c r="Q110" s="107">
        <v>17000</v>
      </c>
      <c r="R110" s="108">
        <v>23900</v>
      </c>
      <c r="S110" s="107">
        <v>17000</v>
      </c>
      <c r="T110" s="108">
        <v>22200</v>
      </c>
      <c r="U110" s="107">
        <v>17000</v>
      </c>
      <c r="V110" s="108">
        <v>18558.599999999999</v>
      </c>
      <c r="W110" s="23">
        <v>17000</v>
      </c>
      <c r="X110" s="85"/>
      <c r="Y110" s="23">
        <v>17000</v>
      </c>
      <c r="Z110" s="23">
        <v>17000</v>
      </c>
      <c r="AA110" s="23">
        <v>17140</v>
      </c>
      <c r="AB110" s="23">
        <v>16000</v>
      </c>
      <c r="AC110" s="23">
        <v>16000</v>
      </c>
      <c r="AD110" s="23">
        <v>16000</v>
      </c>
      <c r="AE110" s="23">
        <v>16000</v>
      </c>
      <c r="AF110" s="23">
        <f>SUM(O110:AE110)</f>
        <v>273298.59999999998</v>
      </c>
      <c r="AG110" s="175"/>
      <c r="AH110" s="175"/>
    </row>
    <row r="111" spans="1:34" ht="327.60000000000002" hidden="1" x14ac:dyDescent="0.45">
      <c r="A111" s="24" t="s">
        <v>171</v>
      </c>
      <c r="B111" s="24" t="s">
        <v>172</v>
      </c>
      <c r="C111" s="173"/>
      <c r="D111" s="19" t="s">
        <v>169</v>
      </c>
      <c r="E111" s="181"/>
      <c r="F111" s="182"/>
      <c r="G111" s="182"/>
      <c r="H111" s="182"/>
      <c r="I111" s="182"/>
      <c r="J111" s="182"/>
      <c r="K111" s="182"/>
      <c r="L111" s="182"/>
      <c r="M111" s="22" t="s">
        <v>199</v>
      </c>
      <c r="N111" s="22"/>
      <c r="O111" s="107"/>
      <c r="P111" s="108"/>
      <c r="Q111" s="107"/>
      <c r="R111" s="108"/>
      <c r="S111" s="107"/>
      <c r="T111" s="108"/>
      <c r="U111" s="107"/>
      <c r="V111" s="108"/>
      <c r="W111" s="23"/>
      <c r="X111" s="85"/>
      <c r="Y111" s="23"/>
      <c r="Z111" s="23"/>
      <c r="AA111" s="23"/>
      <c r="AB111" s="23"/>
      <c r="AC111" s="23"/>
      <c r="AD111" s="23"/>
      <c r="AE111" s="23"/>
      <c r="AF111" s="23">
        <f>SUM(O111:AE111)</f>
        <v>0</v>
      </c>
      <c r="AG111" s="175"/>
      <c r="AH111" s="175"/>
    </row>
    <row r="112" spans="1:34" ht="327.60000000000002" hidden="1" x14ac:dyDescent="0.45">
      <c r="A112" s="24" t="s">
        <v>171</v>
      </c>
      <c r="B112" s="24" t="s">
        <v>172</v>
      </c>
      <c r="C112" s="177"/>
      <c r="D112" s="19" t="s">
        <v>169</v>
      </c>
      <c r="E112" s="183"/>
      <c r="F112" s="184"/>
      <c r="G112" s="184"/>
      <c r="H112" s="184"/>
      <c r="I112" s="184"/>
      <c r="J112" s="184"/>
      <c r="K112" s="184"/>
      <c r="L112" s="184"/>
      <c r="M112" s="22" t="s">
        <v>166</v>
      </c>
      <c r="N112" s="125"/>
      <c r="O112" s="126">
        <f>SUM(O109:O111)</f>
        <v>17000</v>
      </c>
      <c r="P112" s="127">
        <f t="shared" ref="P112:V112" si="41">SUM(P109:P111)</f>
        <v>8500</v>
      </c>
      <c r="Q112" s="126">
        <f t="shared" si="41"/>
        <v>17000</v>
      </c>
      <c r="R112" s="127">
        <f t="shared" si="41"/>
        <v>23900</v>
      </c>
      <c r="S112" s="126">
        <f t="shared" si="41"/>
        <v>17000</v>
      </c>
      <c r="T112" s="127">
        <f t="shared" si="41"/>
        <v>22200</v>
      </c>
      <c r="U112" s="126">
        <f t="shared" si="41"/>
        <v>17000</v>
      </c>
      <c r="V112" s="127">
        <f t="shared" si="41"/>
        <v>18558.599999999999</v>
      </c>
      <c r="W112" s="128">
        <f t="shared" ref="W112:AE112" si="42">SUM(W109:W111)</f>
        <v>17000</v>
      </c>
      <c r="X112" s="129"/>
      <c r="Y112" s="128">
        <f t="shared" si="42"/>
        <v>17000</v>
      </c>
      <c r="Z112" s="128">
        <f t="shared" si="42"/>
        <v>17000</v>
      </c>
      <c r="AA112" s="128">
        <f t="shared" si="42"/>
        <v>17140</v>
      </c>
      <c r="AB112" s="128">
        <f t="shared" si="42"/>
        <v>16000</v>
      </c>
      <c r="AC112" s="128">
        <f t="shared" si="42"/>
        <v>16000</v>
      </c>
      <c r="AD112" s="128">
        <f t="shared" si="42"/>
        <v>16000</v>
      </c>
      <c r="AE112" s="128">
        <f t="shared" si="42"/>
        <v>16000</v>
      </c>
      <c r="AF112" s="128">
        <f>SUM(O112:AE112)</f>
        <v>273298.59999999998</v>
      </c>
      <c r="AG112" s="175"/>
      <c r="AH112" s="175"/>
    </row>
    <row r="113" spans="1:34" ht="327.60000000000002" hidden="1" x14ac:dyDescent="0.45">
      <c r="A113" s="24" t="s">
        <v>171</v>
      </c>
      <c r="B113" s="24" t="s">
        <v>172</v>
      </c>
      <c r="C113" s="172" t="s">
        <v>319</v>
      </c>
      <c r="D113" s="19" t="s">
        <v>169</v>
      </c>
      <c r="E113" s="123" t="s">
        <v>318</v>
      </c>
      <c r="F113" s="122" t="s">
        <v>20</v>
      </c>
      <c r="G113" s="7" t="s">
        <v>21</v>
      </c>
      <c r="H113" s="19" t="s">
        <v>22</v>
      </c>
      <c r="I113" s="33" t="s">
        <v>329</v>
      </c>
      <c r="J113" s="116" t="s">
        <v>59</v>
      </c>
      <c r="K113" s="33" t="s">
        <v>248</v>
      </c>
      <c r="L113" s="34" t="s">
        <v>216</v>
      </c>
      <c r="M113" s="124" t="s">
        <v>27</v>
      </c>
      <c r="N113" s="130"/>
      <c r="O113" s="135"/>
      <c r="P113" s="135"/>
      <c r="Q113" s="135"/>
      <c r="R113" s="135"/>
      <c r="S113" s="132"/>
      <c r="T113" s="132"/>
      <c r="U113" s="135"/>
      <c r="V113" s="135"/>
      <c r="W113" s="135">
        <v>1</v>
      </c>
      <c r="X113" s="87">
        <v>1</v>
      </c>
      <c r="Y113" s="135">
        <v>1</v>
      </c>
      <c r="Z113" s="136">
        <v>1</v>
      </c>
      <c r="AA113" s="136">
        <v>1</v>
      </c>
      <c r="AB113" s="136">
        <v>1</v>
      </c>
      <c r="AC113" s="136">
        <v>1</v>
      </c>
      <c r="AD113" s="136">
        <v>1</v>
      </c>
      <c r="AE113" s="136"/>
      <c r="AF113" s="135">
        <f>SUM(Y113:AE113)+W113</f>
        <v>7</v>
      </c>
      <c r="AG113" s="130"/>
      <c r="AH113" s="155" t="s">
        <v>330</v>
      </c>
    </row>
    <row r="114" spans="1:34" ht="327.60000000000002" hidden="1" x14ac:dyDescent="0.45">
      <c r="A114" s="24" t="s">
        <v>171</v>
      </c>
      <c r="B114" s="24" t="s">
        <v>172</v>
      </c>
      <c r="C114" s="173"/>
      <c r="D114" s="19" t="s">
        <v>169</v>
      </c>
      <c r="E114" s="166" t="s">
        <v>169</v>
      </c>
      <c r="F114" s="167"/>
      <c r="G114" s="167"/>
      <c r="H114" s="167"/>
      <c r="I114" s="167"/>
      <c r="J114" s="167"/>
      <c r="K114" s="167"/>
      <c r="L114" s="168"/>
      <c r="M114" s="133" t="s">
        <v>64</v>
      </c>
      <c r="N114" s="130"/>
      <c r="O114" s="135">
        <f>O113</f>
        <v>0</v>
      </c>
      <c r="P114" s="135">
        <f t="shared" ref="P114:AD114" si="43">P113</f>
        <v>0</v>
      </c>
      <c r="Q114" s="135">
        <f t="shared" si="43"/>
        <v>0</v>
      </c>
      <c r="R114" s="135">
        <f t="shared" si="43"/>
        <v>0</v>
      </c>
      <c r="S114" s="135">
        <f t="shared" si="43"/>
        <v>0</v>
      </c>
      <c r="T114" s="135">
        <f t="shared" si="43"/>
        <v>0</v>
      </c>
      <c r="U114" s="135">
        <f t="shared" si="43"/>
        <v>0</v>
      </c>
      <c r="V114" s="135">
        <f t="shared" si="43"/>
        <v>0</v>
      </c>
      <c r="W114" s="135">
        <f t="shared" si="43"/>
        <v>1</v>
      </c>
      <c r="X114" s="87">
        <f t="shared" si="43"/>
        <v>1</v>
      </c>
      <c r="Y114" s="135">
        <f t="shared" si="43"/>
        <v>1</v>
      </c>
      <c r="Z114" s="135">
        <f t="shared" si="43"/>
        <v>1</v>
      </c>
      <c r="AA114" s="135">
        <f t="shared" si="43"/>
        <v>1</v>
      </c>
      <c r="AB114" s="135">
        <f t="shared" si="43"/>
        <v>1</v>
      </c>
      <c r="AC114" s="135">
        <f t="shared" si="43"/>
        <v>1</v>
      </c>
      <c r="AD114" s="135">
        <f t="shared" si="43"/>
        <v>1</v>
      </c>
      <c r="AE114" s="135">
        <f>AE113</f>
        <v>0</v>
      </c>
      <c r="AF114" s="135">
        <f t="shared" ref="AF114" si="44">AF113</f>
        <v>7</v>
      </c>
      <c r="AG114" s="130"/>
      <c r="AH114" s="130"/>
    </row>
    <row r="115" spans="1:34" ht="327.60000000000002" hidden="1" x14ac:dyDescent="0.45">
      <c r="A115" s="24" t="s">
        <v>171</v>
      </c>
      <c r="B115" s="24" t="s">
        <v>172</v>
      </c>
      <c r="C115" s="173"/>
      <c r="D115" s="19" t="s">
        <v>169</v>
      </c>
      <c r="E115" s="166"/>
      <c r="F115" s="167"/>
      <c r="G115" s="167"/>
      <c r="H115" s="167"/>
      <c r="I115" s="167"/>
      <c r="J115" s="167"/>
      <c r="K115" s="167"/>
      <c r="L115" s="168"/>
      <c r="M115" s="133" t="s">
        <v>66</v>
      </c>
      <c r="N115" s="130"/>
      <c r="O115" s="130"/>
      <c r="P115" s="130"/>
      <c r="Q115" s="130"/>
      <c r="R115" s="130"/>
      <c r="S115" s="131"/>
      <c r="T115" s="131"/>
      <c r="U115" s="130"/>
      <c r="V115" s="130"/>
      <c r="W115" s="134"/>
      <c r="X115" s="137"/>
      <c r="Y115" s="130"/>
      <c r="Z115" s="132"/>
      <c r="AA115" s="130"/>
      <c r="AB115" s="130"/>
      <c r="AC115" s="130"/>
      <c r="AD115" s="132"/>
      <c r="AE115" s="130"/>
      <c r="AF115" s="130"/>
      <c r="AG115" s="130"/>
      <c r="AH115" s="130"/>
    </row>
    <row r="116" spans="1:34" ht="327.60000000000002" hidden="1" x14ac:dyDescent="0.45">
      <c r="A116" s="24" t="s">
        <v>171</v>
      </c>
      <c r="B116" s="24" t="s">
        <v>172</v>
      </c>
      <c r="C116" s="173"/>
      <c r="D116" s="19" t="s">
        <v>169</v>
      </c>
      <c r="E116" s="166"/>
      <c r="F116" s="167"/>
      <c r="G116" s="167"/>
      <c r="H116" s="167"/>
      <c r="I116" s="167"/>
      <c r="J116" s="167"/>
      <c r="K116" s="167"/>
      <c r="L116" s="168"/>
      <c r="M116" s="133" t="s">
        <v>82</v>
      </c>
      <c r="N116" s="130"/>
      <c r="O116" s="130"/>
      <c r="P116" s="130"/>
      <c r="Q116" s="130"/>
      <c r="R116" s="130"/>
      <c r="S116" s="131"/>
      <c r="T116" s="131"/>
      <c r="U116" s="130"/>
      <c r="V116" s="130"/>
      <c r="W116" s="138">
        <v>8240</v>
      </c>
      <c r="X116" s="139"/>
      <c r="Y116" s="140">
        <v>8240</v>
      </c>
      <c r="Z116" s="141">
        <v>8240</v>
      </c>
      <c r="AA116" s="140">
        <v>4120</v>
      </c>
      <c r="AB116" s="140">
        <v>4120</v>
      </c>
      <c r="AC116" s="140">
        <v>4120</v>
      </c>
      <c r="AD116" s="141">
        <v>12360</v>
      </c>
      <c r="AE116" s="135"/>
      <c r="AF116" s="140">
        <f>SUM(Y116:AE116)+W116</f>
        <v>49440</v>
      </c>
      <c r="AG116" s="135"/>
      <c r="AH116" s="135"/>
    </row>
    <row r="117" spans="1:34" ht="327.60000000000002" hidden="1" x14ac:dyDescent="0.45">
      <c r="A117" s="24" t="s">
        <v>171</v>
      </c>
      <c r="B117" s="24" t="s">
        <v>172</v>
      </c>
      <c r="C117" s="173"/>
      <c r="D117" s="19" t="s">
        <v>169</v>
      </c>
      <c r="E117" s="166"/>
      <c r="F117" s="167"/>
      <c r="G117" s="167"/>
      <c r="H117" s="167"/>
      <c r="I117" s="167"/>
      <c r="J117" s="167"/>
      <c r="K117" s="167"/>
      <c r="L117" s="168"/>
      <c r="M117" s="133" t="s">
        <v>199</v>
      </c>
      <c r="N117" s="130"/>
      <c r="O117" s="130"/>
      <c r="P117" s="130"/>
      <c r="Q117" s="130"/>
      <c r="R117" s="130"/>
      <c r="S117" s="131"/>
      <c r="T117" s="131"/>
      <c r="U117" s="130"/>
      <c r="V117" s="130"/>
      <c r="W117" s="134"/>
      <c r="X117" s="137"/>
      <c r="Y117" s="130"/>
      <c r="Z117" s="132"/>
      <c r="AA117" s="130"/>
      <c r="AB117" s="130"/>
      <c r="AC117" s="130"/>
      <c r="AD117" s="132"/>
      <c r="AE117" s="130"/>
      <c r="AF117" s="130"/>
      <c r="AG117" s="130"/>
      <c r="AH117" s="130"/>
    </row>
    <row r="118" spans="1:34" ht="327.60000000000002" hidden="1" x14ac:dyDescent="0.45">
      <c r="A118" s="24" t="s">
        <v>171</v>
      </c>
      <c r="B118" s="24" t="s">
        <v>172</v>
      </c>
      <c r="C118" s="173"/>
      <c r="D118" s="19" t="s">
        <v>169</v>
      </c>
      <c r="E118" s="169"/>
      <c r="F118" s="170"/>
      <c r="G118" s="170"/>
      <c r="H118" s="170"/>
      <c r="I118" s="170"/>
      <c r="J118" s="170"/>
      <c r="K118" s="170"/>
      <c r="L118" s="171"/>
      <c r="M118" s="133" t="s">
        <v>166</v>
      </c>
      <c r="N118" s="130"/>
      <c r="O118" s="130"/>
      <c r="P118" s="130"/>
      <c r="Q118" s="130"/>
      <c r="R118" s="130"/>
      <c r="S118" s="131"/>
      <c r="T118" s="131"/>
      <c r="U118" s="130"/>
      <c r="V118" s="130"/>
      <c r="W118" s="134"/>
      <c r="X118" s="137"/>
      <c r="Y118" s="130"/>
      <c r="Z118" s="132"/>
      <c r="AA118" s="130"/>
      <c r="AB118" s="130"/>
      <c r="AC118" s="130"/>
      <c r="AD118" s="132"/>
      <c r="AE118" s="130"/>
      <c r="AF118" s="130"/>
      <c r="AG118" s="130"/>
      <c r="AH118" s="130"/>
    </row>
  </sheetData>
  <autoFilter ref="A6:AG43" xr:uid="{00000000-0009-0000-0000-000002000000}"/>
  <mergeCells count="74">
    <mergeCell ref="C99:C105"/>
    <mergeCell ref="E99:E100"/>
    <mergeCell ref="F99:F100"/>
    <mergeCell ref="E101:L105"/>
    <mergeCell ref="AG101:AG105"/>
    <mergeCell ref="C106:C112"/>
    <mergeCell ref="E106:E107"/>
    <mergeCell ref="F106:F107"/>
    <mergeCell ref="E108:L112"/>
    <mergeCell ref="AG108:AG112"/>
    <mergeCell ref="C81:C90"/>
    <mergeCell ref="E81:E85"/>
    <mergeCell ref="F81:F85"/>
    <mergeCell ref="E86:L90"/>
    <mergeCell ref="AG86:AG90"/>
    <mergeCell ref="C91:C98"/>
    <mergeCell ref="E91:E93"/>
    <mergeCell ref="F91:F93"/>
    <mergeCell ref="E94:L98"/>
    <mergeCell ref="AG94:AG98"/>
    <mergeCell ref="F72:F75"/>
    <mergeCell ref="E76:L80"/>
    <mergeCell ref="AG76:AG80"/>
    <mergeCell ref="C60:C71"/>
    <mergeCell ref="E60:E66"/>
    <mergeCell ref="F60:F66"/>
    <mergeCell ref="E67:L71"/>
    <mergeCell ref="AG67:AG71"/>
    <mergeCell ref="C43:C49"/>
    <mergeCell ref="E43:E44"/>
    <mergeCell ref="F43:F44"/>
    <mergeCell ref="E45:L49"/>
    <mergeCell ref="AG45:AG49"/>
    <mergeCell ref="C23:C31"/>
    <mergeCell ref="E23:E26"/>
    <mergeCell ref="F23:F26"/>
    <mergeCell ref="E27:L31"/>
    <mergeCell ref="AG27:AG31"/>
    <mergeCell ref="C32:C42"/>
    <mergeCell ref="E32:E37"/>
    <mergeCell ref="F32:F37"/>
    <mergeCell ref="E38:L42"/>
    <mergeCell ref="AG38:AG42"/>
    <mergeCell ref="C7:C22"/>
    <mergeCell ref="E7:E17"/>
    <mergeCell ref="F7:F17"/>
    <mergeCell ref="E18:L22"/>
    <mergeCell ref="AG18:AG22"/>
    <mergeCell ref="D2:AG3"/>
    <mergeCell ref="A5:L5"/>
    <mergeCell ref="M5:AE5"/>
    <mergeCell ref="AF5:AF6"/>
    <mergeCell ref="AG5:AG6"/>
    <mergeCell ref="AH5:AH6"/>
    <mergeCell ref="AH18:AH22"/>
    <mergeCell ref="AH27:AH31"/>
    <mergeCell ref="AH38:AH42"/>
    <mergeCell ref="AH45:AH49"/>
    <mergeCell ref="E114:L118"/>
    <mergeCell ref="C113:C118"/>
    <mergeCell ref="AH101:AH105"/>
    <mergeCell ref="AH108:AH112"/>
    <mergeCell ref="AH55:AH59"/>
    <mergeCell ref="AH67:AH71"/>
    <mergeCell ref="AH76:AH80"/>
    <mergeCell ref="AH86:AH90"/>
    <mergeCell ref="AH94:AH98"/>
    <mergeCell ref="C50:C59"/>
    <mergeCell ref="E50:E54"/>
    <mergeCell ref="F50:F54"/>
    <mergeCell ref="E55:L59"/>
    <mergeCell ref="AG55:AG59"/>
    <mergeCell ref="C72:C80"/>
    <mergeCell ref="E72:E75"/>
  </mergeCells>
  <dataValidations count="1">
    <dataValidation type="list" allowBlank="1" showInputMessage="1" showErrorMessage="1" sqref="G23:G26 G7:G17 G32:G37 G43:G44 G50:G54 G72:G75 G60:G66 G81:G85 G91:G93 G99:G100 G106:G107 G113" xr:uid="{00000000-0002-0000-0200-000000000000}">
      <formula1>"Muy Alta, Alta, Media"</formula1>
    </dataValidation>
  </dataValidations>
  <pageMargins left="0.7" right="0.7" top="0.75" bottom="0.75" header="0.3" footer="0.3"/>
  <pageSetup paperSize="9" scale="10" fitToHeight="0"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PLAZOS</vt:lpstr>
      <vt:lpstr>07.04.01-DGOS</vt:lpstr>
      <vt:lpstr>07.04.03-DIEM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Katty RV</dc:creator>
  <cp:lastModifiedBy>soporte</cp:lastModifiedBy>
  <dcterms:created xsi:type="dcterms:W3CDTF">2025-01-08T23:41:53Z</dcterms:created>
  <dcterms:modified xsi:type="dcterms:W3CDTF">2025-06-18T17:44:03Z</dcterms:modified>
</cp:coreProperties>
</file>