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dpot_campussintursula_be/Documents/Sint Ursula/2021 - 2022/6AIT/Python oefeningen/Modules en packages/GIP/data/"/>
    </mc:Choice>
  </mc:AlternateContent>
  <xr:revisionPtr revIDLastSave="649" documentId="8_{4EED0234-5BDC-44A3-9BB4-9511D6F28760}" xr6:coauthVersionLast="47" xr6:coauthVersionMax="47" xr10:uidLastSave="{6C2FD1D5-DCF8-4628-8F5E-F0D8AE61E695}"/>
  <bookViews>
    <workbookView xWindow="8010" yWindow="11160" windowWidth="28800" windowHeight="9960" tabRatio="1000" firstSheet="2" activeTab="6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REV" sheetId="33" r:id="rId6"/>
    <sheet name="KlantLevKrediet" sheetId="34" r:id="rId7"/>
    <sheet name="Voorraad" sheetId="35" r:id="rId8"/>
    <sheet name="Nettobedrijfskapitaal" sheetId="36" r:id="rId9"/>
    <sheet name="verticale analyse balans" sheetId="17" r:id="rId10"/>
    <sheet name="verticale analyse resrek" sheetId="18" r:id="rId11"/>
    <sheet name="horizontale analyse balans" sheetId="19" r:id="rId12"/>
    <sheet name="horizontale analyse resrek" sheetId="20" r:id="rId1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4" l="1"/>
  <c r="E42" i="20"/>
  <c r="D42" i="20"/>
  <c r="C42" i="20"/>
  <c r="E41" i="20"/>
  <c r="D41" i="20"/>
  <c r="C41" i="20"/>
  <c r="E40" i="20"/>
  <c r="D40" i="20"/>
  <c r="C40" i="20"/>
  <c r="E39" i="20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E33" i="20"/>
  <c r="D33" i="20"/>
  <c r="C33" i="20"/>
  <c r="E32" i="20"/>
  <c r="D32" i="20"/>
  <c r="C32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7" i="20"/>
  <c r="D27" i="20"/>
  <c r="C27" i="20"/>
  <c r="E26" i="20"/>
  <c r="D26" i="20"/>
  <c r="C26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21" i="20"/>
  <c r="D21" i="20"/>
  <c r="C21" i="20"/>
  <c r="E20" i="20"/>
  <c r="D20" i="20"/>
  <c r="C20" i="20"/>
  <c r="E19" i="20"/>
  <c r="D19" i="20"/>
  <c r="C19" i="20"/>
  <c r="E18" i="20"/>
  <c r="D18" i="20"/>
  <c r="C18" i="20"/>
  <c r="E17" i="20"/>
  <c r="D17" i="20"/>
  <c r="C17" i="20"/>
  <c r="E16" i="20"/>
  <c r="D16" i="20"/>
  <c r="C16" i="20"/>
  <c r="E15" i="20"/>
  <c r="D15" i="20"/>
  <c r="C15" i="20"/>
  <c r="E14" i="20"/>
  <c r="D14" i="20"/>
  <c r="C14" i="20"/>
  <c r="E13" i="20"/>
  <c r="D13" i="20"/>
  <c r="C13" i="20"/>
  <c r="E12" i="20"/>
  <c r="D12" i="20"/>
  <c r="C12" i="20"/>
  <c r="E11" i="20"/>
  <c r="D11" i="20"/>
  <c r="C11" i="20"/>
  <c r="E10" i="20"/>
  <c r="D10" i="20"/>
  <c r="C10" i="20"/>
  <c r="E9" i="20"/>
  <c r="D9" i="20"/>
  <c r="C9" i="20"/>
  <c r="E8" i="20"/>
  <c r="D8" i="20"/>
  <c r="C8" i="20"/>
  <c r="E7" i="20"/>
  <c r="D7" i="20"/>
  <c r="C7" i="20"/>
  <c r="E6" i="20"/>
  <c r="D6" i="20"/>
  <c r="C6" i="20"/>
  <c r="E5" i="20"/>
  <c r="D5" i="20"/>
  <c r="C5" i="20"/>
  <c r="E4" i="20"/>
  <c r="D4" i="20"/>
  <c r="C4" i="20"/>
  <c r="D3" i="20"/>
  <c r="E3" i="20"/>
  <c r="C3" i="20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E3" i="18"/>
  <c r="D3" i="18"/>
  <c r="C3" i="18"/>
  <c r="E102" i="17"/>
  <c r="D102" i="17"/>
  <c r="C102" i="17"/>
  <c r="E101" i="17"/>
  <c r="D101" i="17"/>
  <c r="C101" i="17"/>
  <c r="E100" i="17"/>
  <c r="D100" i="17"/>
  <c r="C100" i="17"/>
  <c r="E99" i="17"/>
  <c r="D99" i="17"/>
  <c r="C99" i="17"/>
  <c r="E98" i="17"/>
  <c r="D98" i="17"/>
  <c r="C98" i="17"/>
  <c r="E97" i="17"/>
  <c r="D97" i="17"/>
  <c r="C97" i="17"/>
  <c r="E96" i="17"/>
  <c r="D96" i="17"/>
  <c r="C96" i="17"/>
  <c r="E95" i="17"/>
  <c r="D95" i="17"/>
  <c r="C95" i="17"/>
  <c r="E94" i="17"/>
  <c r="D94" i="17"/>
  <c r="C94" i="17"/>
  <c r="E93" i="17"/>
  <c r="D93" i="17"/>
  <c r="C93" i="17"/>
  <c r="E92" i="17"/>
  <c r="D92" i="17"/>
  <c r="C92" i="17"/>
  <c r="E91" i="17"/>
  <c r="D91" i="17"/>
  <c r="C91" i="17"/>
  <c r="E90" i="17"/>
  <c r="D90" i="17"/>
  <c r="C90" i="17"/>
  <c r="E89" i="17"/>
  <c r="D89" i="17"/>
  <c r="C89" i="17"/>
  <c r="E88" i="17"/>
  <c r="D88" i="17"/>
  <c r="C88" i="17"/>
  <c r="E87" i="17"/>
  <c r="D87" i="17"/>
  <c r="C87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D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D75" i="17"/>
  <c r="C75" i="17"/>
  <c r="E74" i="17"/>
  <c r="D74" i="17"/>
  <c r="C74" i="17"/>
  <c r="E73" i="17"/>
  <c r="D73" i="17"/>
  <c r="C73" i="17"/>
  <c r="E72" i="17"/>
  <c r="D72" i="17"/>
  <c r="C72" i="17"/>
  <c r="E71" i="17"/>
  <c r="D71" i="17"/>
  <c r="C71" i="17"/>
  <c r="E70" i="17"/>
  <c r="D70" i="17"/>
  <c r="C70" i="17"/>
  <c r="E69" i="17"/>
  <c r="D69" i="17"/>
  <c r="C69" i="17"/>
  <c r="E68" i="17"/>
  <c r="D68" i="17"/>
  <c r="C68" i="17"/>
  <c r="E67" i="17"/>
  <c r="D67" i="17"/>
  <c r="C67" i="17"/>
  <c r="E66" i="17"/>
  <c r="D66" i="17"/>
  <c r="C66" i="17"/>
  <c r="E65" i="17"/>
  <c r="D65" i="17"/>
  <c r="C65" i="17"/>
  <c r="E64" i="17"/>
  <c r="D64" i="17"/>
  <c r="C64" i="17"/>
  <c r="E63" i="17"/>
  <c r="D63" i="17"/>
  <c r="C63" i="17"/>
  <c r="E62" i="17"/>
  <c r="D62" i="17"/>
  <c r="C62" i="17"/>
  <c r="E61" i="17"/>
  <c r="D61" i="17"/>
  <c r="C61" i="17"/>
  <c r="E60" i="17"/>
  <c r="D60" i="17"/>
  <c r="C60" i="17"/>
  <c r="E59" i="17"/>
  <c r="D59" i="17"/>
  <c r="C59" i="17"/>
  <c r="E58" i="17"/>
  <c r="D58" i="17"/>
  <c r="C58" i="17"/>
  <c r="E57" i="17"/>
  <c r="D57" i="17"/>
  <c r="C57" i="17"/>
  <c r="E56" i="17"/>
  <c r="D56" i="17"/>
  <c r="C56" i="17"/>
  <c r="E55" i="17"/>
  <c r="D55" i="17"/>
  <c r="C55" i="17"/>
  <c r="E54" i="17"/>
  <c r="D54" i="17"/>
  <c r="C54" i="17"/>
  <c r="E53" i="17"/>
  <c r="D53" i="17"/>
  <c r="C53" i="17"/>
  <c r="E52" i="17"/>
  <c r="D52" i="17"/>
  <c r="C52" i="17"/>
  <c r="E47" i="17"/>
  <c r="D47" i="17"/>
  <c r="C47" i="17"/>
  <c r="E46" i="17"/>
  <c r="D46" i="17"/>
  <c r="C46" i="17"/>
  <c r="E45" i="17"/>
  <c r="D45" i="17"/>
  <c r="C45" i="17"/>
  <c r="E44" i="17"/>
  <c r="D44" i="17"/>
  <c r="C44" i="17"/>
  <c r="E43" i="17"/>
  <c r="D43" i="17"/>
  <c r="C43" i="17"/>
  <c r="E42" i="17"/>
  <c r="D42" i="17"/>
  <c r="C42" i="17"/>
  <c r="E41" i="17"/>
  <c r="D41" i="17"/>
  <c r="C41" i="17"/>
  <c r="E40" i="17"/>
  <c r="D40" i="17"/>
  <c r="C40" i="17"/>
  <c r="E39" i="17"/>
  <c r="D39" i="17"/>
  <c r="C39" i="17"/>
  <c r="E38" i="17"/>
  <c r="D38" i="17"/>
  <c r="C38" i="17"/>
  <c r="E37" i="17"/>
  <c r="D37" i="17"/>
  <c r="C37" i="17"/>
  <c r="E36" i="17"/>
  <c r="D36" i="17"/>
  <c r="C36" i="17"/>
  <c r="E35" i="17"/>
  <c r="D35" i="17"/>
  <c r="C35" i="17"/>
  <c r="E34" i="17"/>
  <c r="D34" i="17"/>
  <c r="C34" i="17"/>
  <c r="E33" i="17"/>
  <c r="D33" i="17"/>
  <c r="C33" i="17"/>
  <c r="E32" i="17"/>
  <c r="D32" i="17"/>
  <c r="C32" i="17"/>
  <c r="E31" i="17"/>
  <c r="D31" i="17"/>
  <c r="C31" i="17"/>
  <c r="E30" i="17"/>
  <c r="D30" i="17"/>
  <c r="C30" i="17"/>
  <c r="E29" i="17"/>
  <c r="D29" i="17"/>
  <c r="C29" i="17"/>
  <c r="E28" i="17"/>
  <c r="D28" i="17"/>
  <c r="C28" i="17"/>
  <c r="E27" i="17"/>
  <c r="D27" i="17"/>
  <c r="C27" i="17"/>
  <c r="E26" i="17"/>
  <c r="D26" i="17"/>
  <c r="C26" i="17"/>
  <c r="E25" i="17"/>
  <c r="D25" i="17"/>
  <c r="C25" i="17"/>
  <c r="E24" i="17"/>
  <c r="D24" i="17"/>
  <c r="C24" i="17"/>
  <c r="E23" i="17"/>
  <c r="D23" i="17"/>
  <c r="C23" i="17"/>
  <c r="E22" i="17"/>
  <c r="D22" i="17"/>
  <c r="C22" i="17"/>
  <c r="E21" i="17"/>
  <c r="D21" i="17"/>
  <c r="C21" i="17"/>
  <c r="E20" i="17"/>
  <c r="D20" i="17"/>
  <c r="C20" i="17"/>
  <c r="E19" i="17"/>
  <c r="D19" i="17"/>
  <c r="C19" i="17"/>
  <c r="E18" i="17"/>
  <c r="D18" i="17"/>
  <c r="C18" i="17"/>
  <c r="E17" i="17"/>
  <c r="D17" i="17"/>
  <c r="C17" i="17"/>
  <c r="E16" i="17"/>
  <c r="D16" i="17"/>
  <c r="C16" i="17"/>
  <c r="E15" i="17"/>
  <c r="D15" i="17"/>
  <c r="C15" i="17"/>
  <c r="E14" i="17"/>
  <c r="D14" i="17"/>
  <c r="C14" i="17"/>
  <c r="E13" i="17"/>
  <c r="D13" i="17"/>
  <c r="C13" i="17"/>
  <c r="E12" i="17"/>
  <c r="D12" i="17"/>
  <c r="C12" i="17"/>
  <c r="E11" i="17"/>
  <c r="D11" i="17"/>
  <c r="C11" i="17"/>
  <c r="E10" i="17"/>
  <c r="D10" i="17"/>
  <c r="C10" i="17"/>
  <c r="E9" i="17"/>
  <c r="D9" i="17"/>
  <c r="C9" i="17"/>
  <c r="E8" i="17"/>
  <c r="D8" i="17"/>
  <c r="C8" i="17"/>
  <c r="E7" i="17"/>
  <c r="D7" i="17"/>
  <c r="C7" i="17"/>
  <c r="E6" i="17"/>
  <c r="D6" i="17"/>
  <c r="C6" i="17"/>
  <c r="E5" i="17"/>
  <c r="D5" i="17"/>
  <c r="C5" i="17"/>
  <c r="C62" i="36"/>
  <c r="D62" i="36"/>
  <c r="B62" i="36"/>
  <c r="C46" i="36"/>
  <c r="D46" i="36"/>
  <c r="B46" i="36"/>
  <c r="C58" i="36"/>
  <c r="D58" i="36"/>
  <c r="B58" i="36"/>
  <c r="C57" i="36"/>
  <c r="D57" i="36"/>
  <c r="B57" i="36"/>
  <c r="C56" i="36"/>
  <c r="D56" i="36"/>
  <c r="B56" i="36"/>
  <c r="C55" i="36"/>
  <c r="D55" i="36"/>
  <c r="B55" i="36"/>
  <c r="C54" i="36"/>
  <c r="D54" i="36"/>
  <c r="B54" i="36"/>
  <c r="C53" i="36"/>
  <c r="D53" i="36"/>
  <c r="B53" i="36"/>
  <c r="C50" i="36"/>
  <c r="D50" i="36"/>
  <c r="B50" i="36"/>
  <c r="C49" i="36"/>
  <c r="D49" i="36"/>
  <c r="B49" i="36"/>
  <c r="C48" i="36"/>
  <c r="D48" i="36"/>
  <c r="B48" i="36"/>
  <c r="C37" i="36"/>
  <c r="D37" i="36"/>
  <c r="B37" i="36"/>
  <c r="C35" i="36"/>
  <c r="D35" i="36"/>
  <c r="B35" i="36"/>
  <c r="C33" i="36"/>
  <c r="D33" i="36"/>
  <c r="B33" i="36"/>
  <c r="C30" i="36"/>
  <c r="D30" i="36"/>
  <c r="B30" i="36"/>
  <c r="C29" i="36"/>
  <c r="D29" i="36"/>
  <c r="B29" i="36"/>
  <c r="C28" i="36"/>
  <c r="D28" i="36"/>
  <c r="B28" i="36"/>
  <c r="C27" i="36"/>
  <c r="D27" i="36"/>
  <c r="B27" i="36"/>
  <c r="C26" i="36"/>
  <c r="D26" i="36"/>
  <c r="B26" i="36"/>
  <c r="C25" i="36"/>
  <c r="D25" i="36"/>
  <c r="B25" i="36"/>
  <c r="C24" i="36"/>
  <c r="D24" i="36"/>
  <c r="B24" i="36"/>
  <c r="C23" i="36"/>
  <c r="D23" i="36"/>
  <c r="B23" i="36"/>
  <c r="C16" i="36"/>
  <c r="D16" i="36"/>
  <c r="B16" i="36"/>
  <c r="C14" i="36"/>
  <c r="D14" i="36"/>
  <c r="B14" i="36"/>
  <c r="C13" i="36"/>
  <c r="D13" i="36"/>
  <c r="B13" i="36"/>
  <c r="C12" i="36"/>
  <c r="D12" i="36"/>
  <c r="B12" i="36"/>
  <c r="C9" i="36"/>
  <c r="D9" i="36"/>
  <c r="B9" i="36"/>
  <c r="C8" i="36"/>
  <c r="D8" i="36"/>
  <c r="B8" i="36"/>
  <c r="C7" i="36"/>
  <c r="D7" i="36"/>
  <c r="B7" i="36"/>
  <c r="C6" i="36"/>
  <c r="D6" i="36"/>
  <c r="B6" i="36"/>
  <c r="C5" i="36"/>
  <c r="D5" i="36"/>
  <c r="B5" i="36"/>
  <c r="C4" i="36"/>
  <c r="D4" i="36"/>
  <c r="B4" i="36"/>
  <c r="C13" i="34" l="1"/>
  <c r="D13" i="34"/>
  <c r="B13" i="34"/>
  <c r="C12" i="34"/>
  <c r="D12" i="34"/>
  <c r="B12" i="34"/>
  <c r="C11" i="34"/>
  <c r="D11" i="34"/>
  <c r="B11" i="34"/>
  <c r="C2" i="35"/>
  <c r="D2" i="35"/>
  <c r="B2" i="35"/>
  <c r="C3" i="35"/>
  <c r="D3" i="35"/>
  <c r="B3" i="35"/>
  <c r="C5" i="35"/>
  <c r="D5" i="35"/>
  <c r="B5" i="35"/>
  <c r="C4" i="35"/>
  <c r="D4" i="35"/>
  <c r="B4" i="35"/>
  <c r="C7" i="34"/>
  <c r="D7" i="34"/>
  <c r="B7" i="34"/>
  <c r="C9" i="34"/>
  <c r="D9" i="34"/>
  <c r="B9" i="34"/>
  <c r="E102" i="19" l="1"/>
  <c r="D102" i="19"/>
  <c r="E101" i="19"/>
  <c r="D101" i="19"/>
  <c r="E100" i="19"/>
  <c r="D100" i="19"/>
  <c r="E99" i="19"/>
  <c r="D99" i="19"/>
  <c r="E98" i="19"/>
  <c r="D98" i="19"/>
  <c r="E97" i="19"/>
  <c r="D97" i="19"/>
  <c r="E96" i="19"/>
  <c r="D96" i="19"/>
  <c r="E95" i="19"/>
  <c r="D95" i="19"/>
  <c r="E94" i="19"/>
  <c r="D94" i="19"/>
  <c r="E93" i="19"/>
  <c r="D93" i="19"/>
  <c r="E92" i="19"/>
  <c r="D92" i="19"/>
  <c r="E91" i="19"/>
  <c r="D91" i="19"/>
  <c r="E90" i="19"/>
  <c r="D90" i="19"/>
  <c r="E89" i="19"/>
  <c r="D89" i="19"/>
  <c r="E88" i="19"/>
  <c r="D88" i="19"/>
  <c r="E87" i="19"/>
  <c r="D87" i="19"/>
  <c r="E86" i="19"/>
  <c r="D86" i="19"/>
  <c r="E85" i="19"/>
  <c r="D85" i="19"/>
  <c r="E84" i="19"/>
  <c r="D84" i="19"/>
  <c r="E83" i="19"/>
  <c r="D83" i="19"/>
  <c r="E82" i="19"/>
  <c r="D82" i="19"/>
  <c r="E81" i="19"/>
  <c r="D81" i="19"/>
  <c r="E80" i="19"/>
  <c r="D80" i="19"/>
  <c r="E79" i="19"/>
  <c r="D79" i="19"/>
  <c r="E78" i="19"/>
  <c r="D78" i="19"/>
  <c r="E77" i="19"/>
  <c r="D77" i="19"/>
  <c r="E76" i="19"/>
  <c r="D76" i="19"/>
  <c r="E75" i="19"/>
  <c r="D75" i="19"/>
  <c r="E74" i="19"/>
  <c r="D74" i="19"/>
  <c r="E73" i="19"/>
  <c r="D73" i="19"/>
  <c r="E72" i="19"/>
  <c r="D72" i="19"/>
  <c r="E71" i="19"/>
  <c r="D71" i="19"/>
  <c r="E70" i="19"/>
  <c r="D70" i="19"/>
  <c r="E69" i="19"/>
  <c r="D69" i="19"/>
  <c r="E68" i="19"/>
  <c r="D68" i="19"/>
  <c r="E67" i="19"/>
  <c r="D67" i="19"/>
  <c r="E66" i="19"/>
  <c r="D66" i="19"/>
  <c r="E65" i="19"/>
  <c r="D65" i="19"/>
  <c r="E64" i="19"/>
  <c r="D64" i="19"/>
  <c r="E63" i="19"/>
  <c r="D63" i="19"/>
  <c r="E62" i="19"/>
  <c r="D62" i="19"/>
  <c r="E61" i="19"/>
  <c r="D61" i="19"/>
  <c r="E60" i="19"/>
  <c r="D60" i="19"/>
  <c r="E59" i="19"/>
  <c r="D59" i="19"/>
  <c r="E58" i="19"/>
  <c r="D58" i="19"/>
  <c r="E57" i="19"/>
  <c r="D57" i="19"/>
  <c r="E56" i="19"/>
  <c r="D56" i="19"/>
  <c r="E55" i="19"/>
  <c r="D55" i="19"/>
  <c r="E54" i="19"/>
  <c r="D54" i="19"/>
  <c r="E53" i="19"/>
  <c r="D53" i="19"/>
  <c r="E52" i="19"/>
  <c r="D52" i="19"/>
  <c r="E50" i="19"/>
  <c r="D50" i="19"/>
  <c r="E49" i="19"/>
  <c r="D49" i="19"/>
  <c r="E48" i="19"/>
  <c r="D48" i="19"/>
  <c r="E47" i="19"/>
  <c r="D47" i="19"/>
  <c r="E46" i="19"/>
  <c r="D46" i="19"/>
  <c r="E45" i="19"/>
  <c r="D45" i="19"/>
  <c r="E44" i="19"/>
  <c r="D44" i="19"/>
  <c r="E43" i="19"/>
  <c r="D43" i="19"/>
  <c r="E42" i="19"/>
  <c r="D42" i="19"/>
  <c r="E41" i="19"/>
  <c r="D41" i="19"/>
  <c r="E40" i="19"/>
  <c r="D40" i="19"/>
  <c r="E39" i="19"/>
  <c r="D39" i="19"/>
  <c r="E38" i="19"/>
  <c r="D38" i="19"/>
  <c r="E37" i="19"/>
  <c r="D37" i="19"/>
  <c r="E36" i="19"/>
  <c r="D36" i="19"/>
  <c r="E35" i="19"/>
  <c r="D35" i="19"/>
  <c r="E34" i="19"/>
  <c r="D34" i="19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D4" i="19"/>
  <c r="C4" i="19"/>
  <c r="D10" i="2" l="1"/>
  <c r="E87" i="1"/>
  <c r="C75" i="1"/>
  <c r="D75" i="1"/>
  <c r="E75" i="1"/>
  <c r="E30" i="1"/>
  <c r="E26" i="1"/>
  <c r="E47" i="1" s="1"/>
  <c r="D92" i="1"/>
  <c r="E92" i="1"/>
  <c r="C92" i="1"/>
  <c r="D7" i="1"/>
  <c r="E7" i="1"/>
  <c r="D3" i="2"/>
  <c r="E3" i="2"/>
  <c r="C3" i="2"/>
  <c r="D53" i="1"/>
  <c r="E53" i="1"/>
  <c r="C53" i="1"/>
  <c r="C10" i="2"/>
  <c r="C8" i="34"/>
  <c r="D8" i="34"/>
  <c r="B8" i="34"/>
  <c r="A4" i="34"/>
  <c r="C5" i="34"/>
  <c r="D5" i="34"/>
  <c r="B5" i="34"/>
  <c r="C4" i="34"/>
  <c r="C3" i="34" s="1"/>
  <c r="D4" i="34"/>
  <c r="B4" i="34"/>
  <c r="A4" i="33"/>
  <c r="A3" i="33"/>
  <c r="A3" i="31"/>
  <c r="A2" i="31"/>
  <c r="A30" i="30"/>
  <c r="B30" i="30"/>
  <c r="C30" i="30"/>
  <c r="A29" i="30"/>
  <c r="B23" i="30"/>
  <c r="C23" i="30"/>
  <c r="D23" i="30"/>
  <c r="A25" i="30"/>
  <c r="A24" i="30"/>
  <c r="A23" i="30"/>
  <c r="A22" i="30"/>
  <c r="C15" i="30"/>
  <c r="D15" i="30"/>
  <c r="D30" i="30" s="1"/>
  <c r="B15" i="30"/>
  <c r="A15" i="30"/>
  <c r="A14" i="30"/>
  <c r="C10" i="30"/>
  <c r="C25" i="30" s="1"/>
  <c r="D10" i="30"/>
  <c r="D25" i="30" s="1"/>
  <c r="C9" i="30"/>
  <c r="C24" i="30" s="1"/>
  <c r="D9" i="30"/>
  <c r="D24" i="30" s="1"/>
  <c r="C8" i="30"/>
  <c r="D8" i="30"/>
  <c r="B10" i="30"/>
  <c r="B25" i="30" s="1"/>
  <c r="B9" i="30"/>
  <c r="B24" i="30" s="1"/>
  <c r="B8" i="30"/>
  <c r="A10" i="30"/>
  <c r="A9" i="30"/>
  <c r="A8" i="30"/>
  <c r="A7" i="30"/>
  <c r="A6" i="30"/>
  <c r="C7" i="1"/>
  <c r="C5" i="1" s="1"/>
  <c r="D3" i="34" l="1"/>
  <c r="E97" i="1"/>
  <c r="E74" i="1" s="1"/>
  <c r="D97" i="1"/>
  <c r="D87" i="1" s="1"/>
  <c r="D74" i="1" s="1"/>
  <c r="D102" i="1" s="1"/>
  <c r="C3" i="31" s="1"/>
  <c r="C97" i="1"/>
  <c r="C14" i="30" l="1"/>
  <c r="C87" i="1"/>
  <c r="B14" i="30" s="1"/>
  <c r="E68" i="1"/>
  <c r="E67" i="1" s="1"/>
  <c r="D68" i="1"/>
  <c r="D67" i="1" s="1"/>
  <c r="C68" i="1"/>
  <c r="E58" i="1"/>
  <c r="D58" i="1"/>
  <c r="D52" i="1" s="1"/>
  <c r="C58" i="1"/>
  <c r="C52" i="1" s="1"/>
  <c r="E42" i="1"/>
  <c r="D42" i="1"/>
  <c r="C42" i="1"/>
  <c r="E39" i="1"/>
  <c r="D7" i="30" s="1"/>
  <c r="D22" i="30" s="1"/>
  <c r="D26" i="30" s="1"/>
  <c r="D39" i="1"/>
  <c r="C7" i="30" s="1"/>
  <c r="C22" i="30" s="1"/>
  <c r="C26" i="30" s="1"/>
  <c r="C39" i="1"/>
  <c r="B7" i="30" s="1"/>
  <c r="B22" i="30" s="1"/>
  <c r="B26" i="30" s="1"/>
  <c r="D6" i="30"/>
  <c r="D30" i="1"/>
  <c r="C6" i="30" s="1"/>
  <c r="C30" i="1"/>
  <c r="B6" i="30" s="1"/>
  <c r="E22" i="1"/>
  <c r="E19" i="1"/>
  <c r="D19" i="1"/>
  <c r="C19" i="1"/>
  <c r="D5" i="1"/>
  <c r="C27" i="2"/>
  <c r="E10" i="2"/>
  <c r="D11" i="30" l="1"/>
  <c r="C16" i="30"/>
  <c r="C29" i="30"/>
  <c r="C31" i="30" s="1"/>
  <c r="C19" i="30" s="1"/>
  <c r="B29" i="30"/>
  <c r="B31" i="30" s="1"/>
  <c r="B19" i="30" s="1"/>
  <c r="B16" i="30"/>
  <c r="C11" i="30"/>
  <c r="C3" i="30" s="1"/>
  <c r="B11" i="30"/>
  <c r="B3" i="30" s="1"/>
  <c r="C4" i="33"/>
  <c r="C2" i="31"/>
  <c r="C4" i="31" s="1"/>
  <c r="B4" i="33"/>
  <c r="B2" i="31"/>
  <c r="C74" i="1"/>
  <c r="E21" i="2"/>
  <c r="E14" i="1"/>
  <c r="E5" i="1" s="1"/>
  <c r="D27" i="2"/>
  <c r="C26" i="1"/>
  <c r="C47" i="1" s="1"/>
  <c r="D14" i="30"/>
  <c r="E27" i="2"/>
  <c r="D9" i="2"/>
  <c r="D20" i="2" s="1"/>
  <c r="C21" i="2"/>
  <c r="D26" i="1"/>
  <c r="D47" i="1" s="1"/>
  <c r="E52" i="1"/>
  <c r="E102" i="1" s="1"/>
  <c r="D3" i="31" s="1"/>
  <c r="E9" i="2"/>
  <c r="E20" i="2" s="1"/>
  <c r="D21" i="2"/>
  <c r="C67" i="1"/>
  <c r="D29" i="30" l="1"/>
  <c r="D31" i="30" s="1"/>
  <c r="D19" i="30" s="1"/>
  <c r="D16" i="30"/>
  <c r="D3" i="30" s="1"/>
  <c r="D4" i="33"/>
  <c r="D2" i="31"/>
  <c r="D4" i="31" s="1"/>
  <c r="C102" i="1"/>
  <c r="B3" i="31" s="1"/>
  <c r="B4" i="31" s="1"/>
  <c r="D33" i="2" l="1"/>
  <c r="E33" i="2"/>
  <c r="D39" i="2" l="1"/>
  <c r="C3" i="33" s="1"/>
  <c r="C5" i="33" s="1"/>
  <c r="E39" i="2"/>
  <c r="D3" i="33" s="1"/>
  <c r="D5" i="33" s="1"/>
  <c r="D42" i="2" l="1"/>
  <c r="E42" i="2"/>
  <c r="C9" i="2" l="1"/>
  <c r="C20" i="2" s="1"/>
  <c r="C33" i="2" s="1"/>
  <c r="C39" i="2" s="1"/>
  <c r="B3" i="33" l="1"/>
  <c r="B5" i="33" s="1"/>
  <c r="C42" i="2"/>
</calcChain>
</file>

<file path=xl/sharedStrings.xml><?xml version="1.0" encoding="utf-8"?>
<sst xmlns="http://schemas.openxmlformats.org/spreadsheetml/2006/main" count="679" uniqueCount="257">
  <si>
    <t>Nr.</t>
  </si>
  <si>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</si>
  <si>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</si>
  <si>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</si>
  <si>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</si>
  <si>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</si>
  <si>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</si>
  <si>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</si>
  <si>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</si>
  <si>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</si>
  <si>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</si>
  <si>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</si>
  <si>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</si>
  <si>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</si>
  <si>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</si>
  <si>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</si>
  <si>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</si>
  <si>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</si>
  <si>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</si>
  <si>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</si>
  <si>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</si>
  <si>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</si>
  <si>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</si>
  <si>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</si>
  <si>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</si>
  <si>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</si>
  <si>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</si>
  <si>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</si>
  <si>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</si>
  <si>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</si>
  <si>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</si>
  <si>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</si>
  <si>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</si>
  <si>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</si>
  <si>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</si>
  <si>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</si>
  <si>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</si>
  <si>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</si>
  <si>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</si>
  <si>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</si>
  <si>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</si>
  <si>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</si>
  <si>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</si>
  <si>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</si>
  <si>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</si>
  <si>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</si>
  <si>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</si>
  <si>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</si>
  <si>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</si>
  <si>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</si>
  <si>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</si>
  <si>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</si>
  <si>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</si>
  <si>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</si>
  <si>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</si>
  <si>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</si>
  <si>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</si>
  <si>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</si>
  <si>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</si>
  <si>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</si>
  <si>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boekjaar2</t>
  </si>
  <si>
    <t>boekjaar3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</si>
  <si>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</si>
  <si>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</si>
  <si>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</si>
  <si>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</si>
  <si>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</si>
  <si>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</si>
  <si>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</si>
  <si>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</si>
  <si>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</si>
  <si>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</si>
  <si>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</si>
  <si>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</si>
  <si>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</si>
  <si>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</si>
  <si>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</si>
  <si>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</si>
  <si>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</si>
  <si>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</si>
  <si>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</si>
  <si>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</si>
  <si>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</si>
  <si>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</si>
  <si>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</si>
  <si>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</si>
  <si>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</si>
  <si>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</si>
  <si>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</si>
  <si>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</si>
  <si>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</si>
  <si>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</si>
  <si>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</si>
  <si>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</si>
  <si>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</si>
  <si>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</si>
  <si>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</si>
  <si>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</si>
  <si>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</si>
  <si>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</si>
  <si>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</si>
  <si>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</si>
  <si>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</si>
  <si>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</si>
  <si>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</si>
  <si>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</si>
  <si>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</si>
  <si>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</si>
  <si>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</si>
  <si>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</si>
  <si>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</si>
  <si>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</si>
  <si>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</si>
  <si>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</si>
  <si>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</si>
  <si>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</si>
  <si>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</si>
  <si>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</si>
  <si>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</si>
  <si>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</si>
  <si>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</si>
  <si>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</si>
  <si>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</si>
  <si>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</si>
  <si>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</si>
  <si>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</si>
  <si>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</si>
  <si>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</si>
  <si>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</si>
  <si>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</si>
  <si>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</si>
  <si>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</si>
  <si>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</si>
  <si>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</si>
  <si>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</si>
  <si>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</si>
  <si>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</si>
  <si>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</si>
  <si>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</si>
  <si>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</si>
  <si>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</si>
  <si>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</si>
  <si>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</si>
  <si>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</si>
  <si>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</si>
  <si>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</si>
  <si>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</si>
  <si>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</si>
  <si>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</si>
  <si>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</si>
  <si>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</si>
  <si>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</si>
  <si>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</si>
  <si>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</si>
  <si>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</si>
  <si>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</si>
  <si>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</si>
  <si>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</si>
  <si>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</si>
  <si>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</si>
  <si>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</si>
  <si>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</si>
  <si>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</si>
  <si>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</si>
  <si>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</si>
  <si>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</si>
  <si>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De liquiditeit is de mate waarin de onderneming haar schulden op KT kan terugbetalen</t>
  </si>
  <si>
    <t>Liquiditeit in ruime zin</t>
  </si>
  <si>
    <t>Totaal</t>
  </si>
  <si>
    <t>Liquiditeit in enge zin</t>
  </si>
  <si>
    <t>Eigen vermogen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</si>
  <si>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</si>
  <si>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</si>
  <si>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</si>
  <si>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</si>
  <si>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</si>
  <si>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</si>
  <si>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</si>
  <si>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</si>
  <si>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</si>
  <si>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</si>
  <si>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</si>
  <si>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</si>
  <si>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</si>
  <si>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Permanent vermogen</t>
  </si>
  <si>
    <t xml:space="preserve"> vaste activa (inclusief vorderingen &gt;1 jaar)</t>
  </si>
  <si>
    <t>Nettobedrijfskapitaal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</si>
  <si>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</si>
  <si>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</si>
  <si>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</si>
  <si>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</si>
  <si>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</si>
  <si>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</si>
  <si>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</si>
  <si>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</si>
  <si>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</si>
  <si>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</si>
  <si>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</si>
  <si>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</si>
  <si>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</si>
  <si>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</si>
  <si>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</si>
  <si>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</si>
  <si>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</si>
  <si>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</si>
  <si>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</si>
  <si>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</si>
  <si>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</si>
  <si>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</si>
  <si>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</si>
  <si>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</si>
  <si>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</si>
  <si>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</si>
  <si>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</si>
  <si>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</si>
  <si>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</si>
  <si>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</si>
  <si>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</si>
  <si>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</si>
  <si>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</si>
  <si>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</si>
  <si>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</si>
  <si>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</si>
  <si>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</si>
  <si>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</si>
  <si>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>Vreemd vermogen op LT (inclusief voorzieningen)</t>
  </si>
  <si>
    <t>Netto bedrijfskapitaal</t>
  </si>
  <si>
    <t>Omloopsnelheid voorraden</t>
  </si>
  <si>
    <t>Omlooptijd</t>
  </si>
  <si>
    <t>Behoefte aan bedrijfskapitaal</t>
  </si>
  <si>
    <t>Netto kaspositie</t>
  </si>
  <si>
    <t>21/28</t>
  </si>
  <si>
    <t>boekjaar1</t>
  </si>
  <si>
    <t>omzet inclusief btw</t>
  </si>
  <si>
    <t>handelsschulden</t>
  </si>
  <si>
    <t>aankopen+ddg+btw</t>
  </si>
  <si>
    <t>omzet aan kostprijs (code 60)</t>
  </si>
  <si>
    <t>voorraden en bestellingen in uitvoering</t>
  </si>
  <si>
    <t>vlottende activa</t>
  </si>
  <si>
    <t>Voorraden en bestellingen in uitvoering</t>
  </si>
  <si>
    <t>Vorderingen op ten hoogst 1 jaar</t>
  </si>
  <si>
    <t>geldbeleggingen</t>
  </si>
  <si>
    <t>liquide middelen</t>
  </si>
  <si>
    <t>overlopende rekeningen</t>
  </si>
  <si>
    <t>Vreemd vermogen op KT</t>
  </si>
  <si>
    <t>Schulden op ten hoogst 1 jaar</t>
  </si>
  <si>
    <t>Voorraden en bestellingen in uitvoering (code 3)</t>
  </si>
  <si>
    <t>Vorderingen op ten hoogste 1 jaar (code 40/41)</t>
  </si>
  <si>
    <t>Overlopende actiefrekeningen (code 490/1)</t>
  </si>
  <si>
    <t>Schulden op meer dan één jaar die
binnen het jaar vervallen (code 42)</t>
  </si>
  <si>
    <t>Handelsschulden op ten hoogste 1 jaar (code 44)</t>
  </si>
  <si>
    <t>ontvangen vooruitbetalingen op bestellingen (code 46)</t>
  </si>
  <si>
    <t>schulden m.b.t belastingen, bezoldigen en soc
lasten (code 45)</t>
  </si>
  <si>
    <t>overige schulden (code 47/48)</t>
  </si>
  <si>
    <t>overlopende passiefrekeningen (code 492/3)</t>
  </si>
  <si>
    <t xml:space="preserve"> Wijziging in de voorraad goederen in bewerking 
en gereed product en in de bestellingen in  uitvoering (toename +, afname -)</t>
  </si>
  <si>
    <t>waardeverminderingen op vlottende activa 
andere dan voorraden en biu en handelsvord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</si>
</sst>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 * #,##0.00_ ;_ * \-#,##0.00_ ;_ * &quot;-&quot;??_ ;_ @_ "/>
    <numFmt numFmtId="164" formatCode="0_ "/>
    <numFmt numFmtId="165" formatCode="0.000_ "/>
    <numFmt numFmtId="166" formatCode="_-* #,##0.00\ _€_-;\-* #,##0.00\ _€_-;_-* &quot;-&quot;??\ _€_-;_-@_-"/>
  </numFmts>
  <fonts count="31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165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4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4" fontId="10" fillId="0" borderId="0" xfId="0" applyNumberFormat="1" applyFont="1"/>
    <xf numFmtId="164" fontId="9" fillId="3" borderId="0" xfId="0" applyNumberFormat="1" applyFont="1" applyFill="1" applyBorder="1" applyAlignment="1">
      <alignment horizontal="left" vertical="top"/>
    </xf>
    <xf numFmtId="4" fontId="9" fillId="3" borderId="0" xfId="0" applyNumberFormat="1" applyFont="1" applyFill="1" applyBorder="1" applyAlignment="1">
      <alignment horizontal="left" vertical="top"/>
    </xf>
    <xf numFmtId="4" fontId="10" fillId="3" borderId="0" xfId="0" applyNumberFormat="1" applyFont="1" applyFill="1"/>
    <xf numFmtId="10" fontId="10" fillId="3" borderId="0" xfId="1" applyNumberFormat="1" applyFont="1" applyFill="1"/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10" fillId="0" borderId="0" xfId="0" applyNumberFormat="1" applyFont="1"/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9" fontId="10" fillId="3" borderId="0" xfId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0" fontId="0" fillId="0" borderId="0" xfId="0" applyFill="1"/>
    <xf numFmtId="9" fontId="14" fillId="0" borderId="0" xfId="1" applyFont="1"/>
    <xf numFmtId="0" fontId="12" fillId="0" borderId="0" xfId="0" applyFont="1"/>
    <xf numFmtId="43" fontId="17" fillId="0" borderId="0" xfId="2" applyFont="1"/>
    <xf numFmtId="43" fontId="0" fillId="0" borderId="0" xfId="2" applyFont="1"/>
    <xf numFmtId="43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43" fontId="18" fillId="0" borderId="0" xfId="2" applyFont="1"/>
    <xf numFmtId="43" fontId="0" fillId="3" borderId="0" xfId="2" applyFont="1" applyFill="1"/>
    <xf numFmtId="43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10" fontId="17" fillId="3" borderId="0" xfId="1" applyNumberFormat="1" applyFont="1" applyFill="1"/>
    <xf numFmtId="10" fontId="17" fillId="2" borderId="0" xfId="1" applyNumberFormat="1" applyFont="1" applyFill="1"/>
    <xf numFmtId="1" fontId="9" fillId="0" borderId="0" xfId="0" applyNumberFormat="1" applyFont="1" applyFill="1" applyBorder="1" applyAlignment="1">
      <alignment horizontal="center" vertical="top"/>
    </xf>
    <xf numFmtId="10" fontId="17" fillId="0" borderId="0" xfId="1" applyNumberFormat="1" applyFont="1" applyFill="1"/>
    <xf numFmtId="164" fontId="9" fillId="0" borderId="0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0" fontId="10" fillId="4" borderId="0" xfId="1" applyNumberFormat="1" applyFont="1" applyFill="1"/>
    <xf numFmtId="0" fontId="7" fillId="4" borderId="0" xfId="0" applyFont="1" applyFill="1" applyBorder="1"/>
    <xf numFmtId="10" fontId="17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5" fillId="0" borderId="0" xfId="0" applyNumberFormat="1" applyFont="1"/>
    <xf numFmtId="0" fontId="19" fillId="0" borderId="0" xfId="0" applyNumberFormat="1" applyFont="1"/>
    <xf numFmtId="0" fontId="21" fillId="5" borderId="2" xfId="0" applyNumberFormat="1" applyFont="1" applyFill="1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21" fillId="0" borderId="2" xfId="0" applyNumberFormat="1" applyFont="1" applyBorder="1"/>
    <xf numFmtId="0" fontId="22" fillId="0" borderId="2" xfId="0" applyNumberFormat="1" applyFont="1" applyBorder="1"/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 applyAlignment="1">
      <alignment horizontal="center"/>
    </xf>
    <xf numFmtId="0" fontId="19" fillId="0" borderId="2" xfId="0" applyNumberFormat="1" applyFont="1" applyBorder="1"/>
    <xf numFmtId="0" fontId="12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0" fontId="25" fillId="3" borderId="2" xfId="0" applyNumberFormat="1" applyFont="1" applyFill="1" applyBorder="1"/>
    <xf numFmtId="0" fontId="25" fillId="0" borderId="2" xfId="0" applyNumberFormat="1" applyFont="1" applyBorder="1"/>
    <xf numFmtId="0" fontId="28" fillId="0" borderId="2" xfId="0" applyNumberFormat="1" applyFont="1" applyBorder="1"/>
    <xf numFmtId="0" fontId="25" fillId="0" borderId="2" xfId="0" applyNumberFormat="1" applyFont="1" applyBorder="1" applyAlignment="1">
      <alignment horizontal="right"/>
    </xf>
    <xf numFmtId="0" fontId="26" fillId="0" borderId="0" xfId="0" applyNumberFormat="1" applyFont="1"/>
    <xf numFmtId="0" fontId="12" fillId="3" borderId="2" xfId="0" applyNumberFormat="1" applyFont="1" applyFill="1" applyBorder="1"/>
    <xf numFmtId="0" fontId="0" fillId="0" borderId="3" xfId="0" applyNumberFormat="1" applyBorder="1" applyAlignment="1">
      <alignment horizontal="center"/>
    </xf>
    <xf numFmtId="0" fontId="0" fillId="3" borderId="2" xfId="0" applyNumberFormat="1" applyFill="1" applyBorder="1"/>
    <xf numFmtId="0" fontId="0" fillId="0" borderId="2" xfId="0" applyNumberFormat="1" applyBorder="1" applyAlignment="1">
      <alignment wrapText="1"/>
    </xf>
    <xf numFmtId="4" fontId="22" fillId="0" borderId="2" xfId="0" applyNumberFormat="1" applyFont="1" applyBorder="1" applyAlignment="1">
      <alignment horizontal="right"/>
    </xf>
    <xf numFmtId="4" fontId="21" fillId="0" borderId="2" xfId="0" applyNumberFormat="1" applyFont="1" applyBorder="1" applyAlignment="1">
      <alignment horizontal="right"/>
    </xf>
    <xf numFmtId="2" fontId="20" fillId="0" borderId="1" xfId="0" applyNumberFormat="1" applyFont="1" applyBorder="1"/>
    <xf numFmtId="4" fontId="21" fillId="0" borderId="2" xfId="0" applyNumberFormat="1" applyFont="1" applyBorder="1"/>
    <xf numFmtId="2" fontId="20" fillId="0" borderId="1" xfId="0" applyNumberFormat="1" applyFont="1" applyBorder="1" applyAlignment="1">
      <alignment horizontal="center"/>
    </xf>
    <xf numFmtId="4" fontId="0" fillId="0" borderId="2" xfId="0" applyNumberFormat="1" applyBorder="1"/>
    <xf numFmtId="10" fontId="24" fillId="0" borderId="2" xfId="1" applyNumberFormat="1" applyFont="1" applyBorder="1"/>
    <xf numFmtId="10" fontId="0" fillId="0" borderId="2" xfId="0" applyNumberFormat="1" applyBorder="1"/>
    <xf numFmtId="4" fontId="0" fillId="0" borderId="2" xfId="0" applyNumberFormat="1" applyBorder="1" applyAlignment="1">
      <alignment horizontal="center"/>
    </xf>
    <xf numFmtId="166" fontId="0" fillId="0" borderId="0" xfId="0" applyNumberFormat="1"/>
    <xf numFmtId="2" fontId="0" fillId="5" borderId="2" xfId="0" applyNumberFormat="1" applyFill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2" fontId="12" fillId="6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" fontId="27" fillId="0" borderId="2" xfId="0" applyNumberFormat="1" applyFont="1" applyBorder="1" applyAlignment="1">
      <alignment horizontal="right"/>
    </xf>
    <xf numFmtId="4" fontId="29" fillId="0" borderId="2" xfId="0" applyNumberFormat="1" applyFont="1" applyBorder="1" applyAlignment="1">
      <alignment horizontal="right"/>
    </xf>
    <xf numFmtId="4" fontId="30" fillId="3" borderId="2" xfId="0" applyNumberFormat="1" applyFont="1" applyFill="1" applyBorder="1"/>
    <xf numFmtId="4" fontId="12" fillId="0" borderId="2" xfId="0" applyNumberFormat="1" applyFont="1" applyBorder="1"/>
    <xf numFmtId="2" fontId="12" fillId="0" borderId="2" xfId="0" applyNumberFormat="1" applyFont="1" applyBorder="1"/>
    <xf numFmtId="4" fontId="12" fillId="3" borderId="2" xfId="0" applyNumberFormat="1" applyFont="1" applyFill="1" applyBorder="1"/>
    <xf numFmtId="2" fontId="0" fillId="0" borderId="2" xfId="0" applyNumberFormat="1" applyBorder="1"/>
    <xf numFmtId="4" fontId="0" fillId="3" borderId="2" xfId="0" applyNumberFormat="1" applyFill="1" applyBorder="1"/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liquiditeit in ruime en</a:t>
            </a:r>
            <a:r>
              <a:rPr lang="nl-BE" baseline="0"/>
              <a:t> in</a:t>
            </a:r>
            <a:r>
              <a:rPr lang="nl-BE"/>
              <a:t> enge zin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Liquiditeit!$A$3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Liquiditeit!$B$21:$D$21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Liquiditeit!$B$3:$D$3</c:f>
              <c:numCache>
                <c:formatCode>0.00</c:formatCode>
                <c:ptCount val="3"/>
                <c:pt idx="0">
                  <c:v>2.7429111132919877</c:v>
                </c:pt>
                <c:pt idx="1">
                  <c:v>3.7877372757443886</c:v>
                </c:pt>
                <c:pt idx="2">
                  <c:v>1.871738734251313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5-45AE-953B-955084E4EE25}"/>
            </c:ext>
          </c:extLst>
        </c:ser>
        <c:ser>
          <c:idx val="1"/>
          <c:order val="1"/>
          <c:tx>
            <c:strRef>
              <c:f>Liquiditeit!$A$19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Liquiditeit!$B$21:$D$21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Liquiditeit!$B$19:$D$19</c:f>
              <c:numCache>
                <c:formatCode>0.00</c:formatCode>
                <c:ptCount val="3"/>
                <c:pt idx="0">
                  <c:v>1.8826379126357649</c:v>
                </c:pt>
                <c:pt idx="1">
                  <c:v>2.8693436435675617</c:v>
                </c:pt>
                <c:pt idx="2">
                  <c:v>1.8566563863401884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5-45AE-953B-955084E4E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54255359"/>
        <c:axId val="1154262015"/>
      </c:lineChart>
      <c:catAx>
        <c:axId val="115425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4262015"/>
        <c:crosses val="autoZero"/>
        <c:auto val="1"/>
        <c:lblAlgn val="ctr"/>
        <c:lblOffset val="100"/>
        <c:noMultiLvlLbl val="0"/>
      </c:catAx>
      <c:valAx>
        <c:axId val="11542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425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solvabiliteit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Solvabiliteit!$B$1:$D$1</c:f>
              <c:strCache>
                <c:ptCount val="3"/>
                <c:pt idx="0">
                  <c:v>Boekjaar1</c:v>
                </c:pt>
                <c:pt idx="1">
                  <c:v>Boekjaar2</c:v>
                </c:pt>
                <c:pt idx="2">
                  <c:v>Boekjaar3</c:v>
                </c:pt>
              </c:strCache>
            </c:str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0.3024670910224056</c:v>
                </c:pt>
                <c:pt idx="1">
                  <c:v>0.35774975891846783</c:v>
                </c:pt>
                <c:pt idx="2">
                  <c:v>0.25630800405415605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A-433C-A8FE-053EB0B1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261759"/>
        <c:axId val="807254687"/>
      </c:barChart>
      <c:catAx>
        <c:axId val="8072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07254687"/>
        <c:crosses val="autoZero"/>
        <c:auto val="1"/>
        <c:lblAlgn val="ctr"/>
        <c:lblOffset val="100"/>
        <c:noMultiLvlLbl val="0"/>
      </c:catAx>
      <c:valAx>
        <c:axId val="8072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072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Samenstelling activa boekjaar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explosion val="21"/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97-4B47-9D15-37F0CBDBD9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7D-47C1-9169-934C9E334242}"/>
              </c:ext>
            </c:extLst>
          </c:dPt>
          <c:cat>
            <c:strRef>
              <c:f>('verticale analyse balans'!$A$5,'verticale analyse balans'!$A$26)</c:f>
              <c:strCache>
                <c:ptCount val="2"/>
                <c:pt idx="0">
                  <c:v>VASTE ACTIVA</c:v>
                </c:pt>
                <c:pt idx="1">
                  <c:v>VLOTTENDE ACTIVA</c:v>
                </c:pt>
              </c:strCache>
            </c:strRef>
          </c:cat>
          <c:val>
            <c:numRef>
              <c:f>('verticale analyse balans'!$C$5,'verticale analyse balans'!$C$26)</c:f>
              <c:numCache>
                <c:formatCode>0.00%</c:formatCode>
                <c:ptCount val="2"/>
                <c:pt idx="0">
                  <c:v>0.25303814253358275</c:v>
                </c:pt>
                <c:pt idx="1">
                  <c:v>0.7469618574664173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7-4B47-9D15-37F0CBDB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Samenstelling</a:t>
            </a:r>
            <a:r>
              <a:rPr lang="nl-BE" baseline="0"/>
              <a:t> Passiva boekjaar 1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Pt>
            <c:idx val="0"/>
            <c:bubble3D val="0"/>
            <c:explosion val="19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BBA-4058-A6B7-1BC3A0E5B3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30-4AF7-8F66-473684E90267}"/>
              </c:ext>
            </c:extLst>
          </c:dPt>
          <c:cat>
            <c:strRef>
              <c:f>('verticale analyse balans'!$A$52,'verticale analyse balans'!$A$74)</c:f>
              <c:strCache>
                <c:ptCount val="2"/>
                <c:pt idx="0">
                  <c:v>EIGEN VERMOGEN</c:v>
                </c:pt>
                <c:pt idx="1">
                  <c:v>SCHULDEN</c:v>
                </c:pt>
              </c:strCache>
            </c:strRef>
          </c:cat>
          <c:val>
            <c:numRef>
              <c:f>('verticale analyse balans'!$C$52,'verticale analyse balans'!$C$74)</c:f>
              <c:numCache>
                <c:formatCode>0.00%</c:formatCode>
                <c:ptCount val="2"/>
                <c:pt idx="0">
                  <c:v>0.3024670910224056</c:v>
                </c:pt>
                <c:pt idx="1">
                  <c:v>0.69753290897759435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A-4058-A6B7-1BC3A0E5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114300</xdr:rowOff>
    </xdr:from>
    <xdr:to>
      <xdr:col>13</xdr:col>
      <xdr:colOff>142875</xdr:colOff>
      <xdr:row>16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4B03CB4-D17D-4749-8BFF-0DEA81A8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142875</xdr:rowOff>
    </xdr:from>
    <xdr:to>
      <xdr:col>11</xdr:col>
      <xdr:colOff>523875</xdr:colOff>
      <xdr:row>15</xdr:row>
      <xdr:rowOff>28575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9353E6E-3557-4990-84B9-127E4B21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4</xdr:row>
      <xdr:rowOff>61912</xdr:rowOff>
    </xdr:from>
    <xdr:to>
      <xdr:col>12</xdr:col>
      <xdr:colOff>519112</xdr:colOff>
      <xdr:row>18</xdr:row>
      <xdr:rowOff>138112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9B005C2-1AE1-48EA-848E-951995BF7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51</xdr:row>
      <xdr:rowOff>0</xdr:rowOff>
    </xdr:from>
    <xdr:to>
      <xdr:col>12</xdr:col>
      <xdr:colOff>381000</xdr:colOff>
      <xdr:row>65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8544DC3F-4432-4FE9-96E7-EA79F76C9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24" zoomScaleNormal="100" workbookViewId="0">
      <selection activeCell="A8" sqref="A8"/>
    </sheetView>
  </sheetViews>
  <sheetFormatPr defaultRowHeight="15"/>
  <cols>
    <col min="1" max="1" width="78.5703125" customWidth="1"/>
    <col min="2" max="2" width="11.7109375" bestFit="1" customWidth="1"/>
    <col min="3" max="3" width="19.140625" customWidth="1"/>
    <col min="4" max="4" width="20" customWidth="1"/>
    <col min="5" max="5" width="18.140625" customWidth="1"/>
    <col min="6" max="6" width="13.85546875" bestFit="1" customWidth="1"/>
    <col min="7" max="10" width="12.7109375" bestFit="1" customWidth="1"/>
  </cols>
  <sheetData>
    <row r="1" spans="1:10">
      <c r="A1" s="6" t="s">
        <v>126</v>
      </c>
      <c r="B1" s="6"/>
    </row>
    <row r="2" spans="1:10">
      <c r="A2" s="7"/>
      <c r="B2" s="7" t="s">
        <v>119</v>
      </c>
      <c r="C2" s="53" t="s">
        <v>3</v>
      </c>
      <c r="D2" s="53" t="s">
        <v>4</v>
      </c>
      <c r="E2" s="54" t="s">
        <v>5</v>
      </c>
    </row>
    <row r="3" spans="1:10">
      <c r="A3" s="55" t="s">
        <v>127</v>
      </c>
      <c r="B3" s="55" t="s">
        <v>189</v>
      </c>
      <c r="C3" s="51">
        <f>C4+C5+C6+C7+C8</f>
        <v>1791209.43</v>
      </c>
      <c r="D3" s="51">
        <f t="shared" ref="D3:E3" si="0">D4+D5+D6+D7+D8</f>
        <v>1392388.1500000001</v>
      </c>
      <c r="E3" s="51">
        <f t="shared" si="0"/>
        <v>1600175.1</v>
      </c>
    </row>
    <row r="4" spans="1:10">
      <c r="A4" s="20" t="s">
        <v>128</v>
      </c>
      <c r="B4" s="20">
        <v>70</v>
      </c>
      <c r="C4" s="43">
        <v>1663270.51</v>
      </c>
      <c r="D4" s="43">
        <v>1410482.78</v>
      </c>
      <c r="E4" s="43">
        <v>1592552.35</v>
      </c>
    </row>
    <row r="5" spans="1:10" ht="25.5">
      <c r="A5" s="61" t="s">
        <v>255</v>
      </c>
      <c r="B5" s="20">
        <v>71</v>
      </c>
      <c r="C5" s="43">
        <v>115555.45</v>
      </c>
      <c r="D5" s="43">
        <v>-39741</v>
      </c>
      <c r="E5" s="48"/>
    </row>
    <row r="6" spans="1:10">
      <c r="A6" s="20" t="s">
        <v>130</v>
      </c>
      <c r="B6" s="20">
        <v>72</v>
      </c>
      <c r="C6" s="43"/>
      <c r="D6" s="43"/>
      <c r="E6" s="48"/>
    </row>
    <row r="7" spans="1:10">
      <c r="A7" s="20" t="s">
        <v>131</v>
      </c>
      <c r="B7" s="20">
        <v>74</v>
      </c>
      <c r="C7" s="43">
        <v>10380.06</v>
      </c>
      <c r="D7" s="43">
        <v>21646.37</v>
      </c>
      <c r="E7" s="48">
        <v>7622.75</v>
      </c>
    </row>
    <row r="8" spans="1:10">
      <c r="A8" s="20" t="s">
        <v>187</v>
      </c>
      <c r="B8" s="20" t="s">
        <v>188</v>
      </c>
      <c r="C8" s="49">
        <v>2003.41</v>
      </c>
      <c r="D8" s="43">
        <v>0</v>
      </c>
      <c r="E8" s="43"/>
    </row>
    <row r="9" spans="1:10">
      <c r="A9" s="55" t="s">
        <v>132</v>
      </c>
      <c r="B9" s="55" t="s">
        <v>190</v>
      </c>
      <c r="C9" s="51">
        <f>C10+C13+C14+C15+C16+C17+C18+C19</f>
        <v>1733966.75</v>
      </c>
      <c r="D9" s="51">
        <f>D10+D13+D14+D15+D16+D17+D18+D19</f>
        <v>1332930.3099999998</v>
      </c>
      <c r="E9" s="51">
        <f>E10+E13+E14+E15+E16+E17+E18+E19</f>
        <v>1543959.12</v>
      </c>
    </row>
    <row r="10" spans="1:10">
      <c r="A10" s="20" t="s">
        <v>133</v>
      </c>
      <c r="B10" s="20">
        <v>60</v>
      </c>
      <c r="C10" s="44">
        <f>C11+C12</f>
        <v>1281898.8400000001</v>
      </c>
      <c r="D10" s="44">
        <f>D11+D12</f>
        <v>943931.45</v>
      </c>
      <c r="E10" s="44">
        <f>E11+E12</f>
        <v>1150610.3</v>
      </c>
    </row>
    <row r="11" spans="1:10">
      <c r="A11" s="20" t="s">
        <v>134</v>
      </c>
      <c r="B11" s="20" t="s">
        <v>135</v>
      </c>
      <c r="C11" s="43">
        <v>1282420</v>
      </c>
      <c r="D11" s="43">
        <v>944885.69</v>
      </c>
      <c r="E11" s="43">
        <v>1150610.3</v>
      </c>
      <c r="F11" s="106"/>
    </row>
    <row r="12" spans="1:10">
      <c r="A12" s="20" t="s">
        <v>136</v>
      </c>
      <c r="B12" s="20">
        <v>609</v>
      </c>
      <c r="C12" s="43">
        <v>-521.16</v>
      </c>
      <c r="D12" s="43">
        <v>-954.24</v>
      </c>
      <c r="E12" s="43"/>
      <c r="G12" s="9"/>
      <c r="H12" s="9"/>
      <c r="I12" s="9"/>
      <c r="J12" s="9"/>
    </row>
    <row r="13" spans="1:10">
      <c r="A13" s="20" t="s">
        <v>137</v>
      </c>
      <c r="B13" s="20">
        <v>61</v>
      </c>
      <c r="C13" s="43">
        <v>256516.49</v>
      </c>
      <c r="D13" s="43">
        <v>237674.37</v>
      </c>
      <c r="E13" s="43">
        <v>211268.5</v>
      </c>
    </row>
    <row r="14" spans="1:10">
      <c r="A14" s="20" t="s">
        <v>138</v>
      </c>
      <c r="B14" s="20">
        <v>62</v>
      </c>
      <c r="C14" s="43">
        <v>123495.39</v>
      </c>
      <c r="D14" s="43">
        <v>93503.78</v>
      </c>
      <c r="E14" s="43">
        <v>120941.36</v>
      </c>
    </row>
    <row r="15" spans="1:10">
      <c r="A15" s="20" t="s">
        <v>139</v>
      </c>
      <c r="B15" s="20">
        <v>630</v>
      </c>
      <c r="C15" s="43">
        <v>70592.98</v>
      </c>
      <c r="D15" s="43">
        <v>55200.33</v>
      </c>
      <c r="E15" s="43">
        <v>55200</v>
      </c>
    </row>
    <row r="16" spans="1:10" ht="50.25" customHeight="1">
      <c r="A16" s="20" t="s">
        <v>140</v>
      </c>
      <c r="B16" s="20" t="s">
        <v>141</v>
      </c>
      <c r="C16" s="43"/>
      <c r="D16" s="43"/>
      <c r="E16" s="43"/>
    </row>
    <row r="17" spans="1:5" ht="15.75" customHeight="1">
      <c r="A17" s="20" t="s">
        <v>142</v>
      </c>
      <c r="B17" s="20" t="s">
        <v>192</v>
      </c>
      <c r="C17" s="43"/>
      <c r="D17" s="43"/>
      <c r="E17" s="43"/>
    </row>
    <row r="18" spans="1:5">
      <c r="A18" s="20" t="s">
        <v>143</v>
      </c>
      <c r="B18" s="20" t="s">
        <v>144</v>
      </c>
      <c r="C18" s="43">
        <v>1463.05</v>
      </c>
      <c r="D18" s="43">
        <v>2620.38</v>
      </c>
      <c r="E18" s="43">
        <v>5938.96</v>
      </c>
    </row>
    <row r="19" spans="1:5" ht="21.75" customHeight="1">
      <c r="A19" s="20" t="s">
        <v>191</v>
      </c>
      <c r="B19" s="20" t="s">
        <v>203</v>
      </c>
      <c r="C19" s="43"/>
      <c r="D19" s="43"/>
      <c r="E19" s="43"/>
    </row>
    <row r="20" spans="1:5" ht="24.75" customHeight="1">
      <c r="A20" s="50" t="s">
        <v>145</v>
      </c>
      <c r="B20" s="55">
        <v>9901</v>
      </c>
      <c r="C20" s="51">
        <f>C3-C9</f>
        <v>57242.679999999935</v>
      </c>
      <c r="D20" s="51">
        <f t="shared" ref="D20:E20" si="1">D3-D9</f>
        <v>59457.840000000317</v>
      </c>
      <c r="E20" s="51">
        <f t="shared" si="1"/>
        <v>56215.979999999981</v>
      </c>
    </row>
    <row r="21" spans="1:5">
      <c r="A21" s="55" t="s">
        <v>146</v>
      </c>
      <c r="B21" s="55" t="s">
        <v>193</v>
      </c>
      <c r="C21" s="51">
        <f>C22+C26</f>
        <v>7533.25</v>
      </c>
      <c r="D21" s="51">
        <f>D22+D26</f>
        <v>3366.2</v>
      </c>
      <c r="E21" s="51">
        <f>E22+E26</f>
        <v>5963.23</v>
      </c>
    </row>
    <row r="22" spans="1:5">
      <c r="A22" s="20" t="s">
        <v>200</v>
      </c>
      <c r="B22" s="20">
        <v>75</v>
      </c>
      <c r="C22" s="42">
        <v>7533.25</v>
      </c>
      <c r="D22" s="42">
        <v>3366.2</v>
      </c>
      <c r="E22" s="42">
        <v>1835.03</v>
      </c>
    </row>
    <row r="23" spans="1:5">
      <c r="A23" s="20" t="s">
        <v>147</v>
      </c>
      <c r="B23" s="20">
        <v>750</v>
      </c>
      <c r="C23" s="43"/>
      <c r="D23" s="43"/>
      <c r="E23" s="43"/>
    </row>
    <row r="24" spans="1:5">
      <c r="A24" s="20" t="s">
        <v>148</v>
      </c>
      <c r="B24" s="20">
        <v>751</v>
      </c>
      <c r="C24" s="43"/>
      <c r="D24" s="43"/>
      <c r="E24" s="43"/>
    </row>
    <row r="25" spans="1:5">
      <c r="A25" s="20" t="s">
        <v>149</v>
      </c>
      <c r="B25" s="20" t="s">
        <v>150</v>
      </c>
      <c r="C25" s="43"/>
      <c r="D25" s="43"/>
      <c r="E25" s="43"/>
    </row>
    <row r="26" spans="1:5">
      <c r="A26" s="20" t="s">
        <v>194</v>
      </c>
      <c r="B26" s="20" t="s">
        <v>195</v>
      </c>
      <c r="C26" s="49"/>
      <c r="D26" s="49"/>
      <c r="E26" s="49">
        <v>4128.2</v>
      </c>
    </row>
    <row r="27" spans="1:5">
      <c r="A27" s="55" t="s">
        <v>151</v>
      </c>
      <c r="B27" s="55" t="s">
        <v>196</v>
      </c>
      <c r="C27" s="51">
        <f>C28+C32</f>
        <v>5857.94</v>
      </c>
      <c r="D27" s="51">
        <f>D28+D32</f>
        <v>1122.79</v>
      </c>
      <c r="E27" s="51">
        <f>E28+E32</f>
        <v>1660.09</v>
      </c>
    </row>
    <row r="28" spans="1:5">
      <c r="A28" s="20" t="s">
        <v>197</v>
      </c>
      <c r="B28" s="20">
        <v>65</v>
      </c>
      <c r="C28" s="42">
        <v>5857.94</v>
      </c>
      <c r="D28" s="42">
        <v>1122.79</v>
      </c>
      <c r="E28" s="42">
        <v>1660.09</v>
      </c>
    </row>
    <row r="29" spans="1:5">
      <c r="A29" s="20" t="s">
        <v>152</v>
      </c>
      <c r="B29" s="20">
        <v>650</v>
      </c>
      <c r="C29" s="43"/>
      <c r="D29" s="43"/>
      <c r="E29" s="43"/>
    </row>
    <row r="30" spans="1:5" ht="24" customHeight="1">
      <c r="A30" s="61" t="s">
        <v>153</v>
      </c>
      <c r="B30" s="20">
        <v>651</v>
      </c>
      <c r="C30" s="43"/>
      <c r="D30" s="43"/>
      <c r="E30" s="43"/>
    </row>
    <row r="31" spans="1:5">
      <c r="A31" s="20" t="s">
        <v>154</v>
      </c>
      <c r="B31" s="20" t="s">
        <v>155</v>
      </c>
      <c r="C31" s="43"/>
      <c r="D31" s="43"/>
      <c r="E31" s="43"/>
    </row>
    <row r="32" spans="1:5">
      <c r="A32" s="20" t="s">
        <v>198</v>
      </c>
      <c r="B32" s="20" t="s">
        <v>199</v>
      </c>
      <c r="C32" s="43"/>
      <c r="D32" s="43"/>
      <c r="E32" s="43"/>
    </row>
    <row r="33" spans="1:6">
      <c r="A33" s="56" t="s">
        <v>201</v>
      </c>
      <c r="B33" s="55">
        <v>9903</v>
      </c>
      <c r="C33" s="51">
        <f>C20+C21-C27</f>
        <v>58917.989999999932</v>
      </c>
      <c r="D33" s="51">
        <f>D20+D21-D27</f>
        <v>61701.250000000313</v>
      </c>
      <c r="E33" s="51">
        <f>E20+E21-E27</f>
        <v>60519.119999999981</v>
      </c>
    </row>
    <row r="34" spans="1:6">
      <c r="A34" s="20" t="s">
        <v>156</v>
      </c>
      <c r="B34" s="20">
        <v>780</v>
      </c>
      <c r="C34" s="42"/>
      <c r="D34" s="43"/>
      <c r="E34" s="43"/>
    </row>
    <row r="35" spans="1:6">
      <c r="A35" s="20" t="s">
        <v>157</v>
      </c>
      <c r="B35" s="20">
        <v>680</v>
      </c>
      <c r="C35" s="42"/>
      <c r="D35" s="43"/>
      <c r="E35" s="42"/>
    </row>
    <row r="36" spans="1:6">
      <c r="A36" s="20" t="s">
        <v>158</v>
      </c>
      <c r="B36" s="20" t="s">
        <v>159</v>
      </c>
      <c r="C36" s="42">
        <v>17776.22</v>
      </c>
      <c r="D36" s="42">
        <v>17779.86</v>
      </c>
      <c r="E36" s="42"/>
    </row>
    <row r="37" spans="1:6" ht="30.75" customHeight="1">
      <c r="A37" s="20" t="s">
        <v>160</v>
      </c>
      <c r="B37" s="20" t="s">
        <v>202</v>
      </c>
      <c r="C37" s="43"/>
      <c r="D37" s="43"/>
      <c r="E37" s="43"/>
    </row>
    <row r="38" spans="1:6">
      <c r="A38" s="20" t="s">
        <v>161</v>
      </c>
      <c r="B38" s="20">
        <v>77</v>
      </c>
      <c r="C38" s="43"/>
      <c r="D38" s="43"/>
      <c r="E38" s="43"/>
    </row>
    <row r="39" spans="1:6">
      <c r="A39" s="56" t="s">
        <v>162</v>
      </c>
      <c r="B39" s="55">
        <v>9904</v>
      </c>
      <c r="C39" s="51">
        <f>C33+C34-C36</f>
        <v>41141.769999999931</v>
      </c>
      <c r="D39" s="51">
        <f>D33+D34-D36</f>
        <v>43921.390000000312</v>
      </c>
      <c r="E39" s="51">
        <f>E33+E34-E36</f>
        <v>60519.119999999981</v>
      </c>
    </row>
    <row r="40" spans="1:6">
      <c r="A40" s="20" t="s">
        <v>163</v>
      </c>
      <c r="B40" s="20">
        <v>789</v>
      </c>
      <c r="C40" s="42"/>
      <c r="D40" s="42"/>
      <c r="E40" s="42"/>
    </row>
    <row r="41" spans="1:6">
      <c r="A41" s="20" t="s">
        <v>164</v>
      </c>
      <c r="B41" s="20">
        <v>689</v>
      </c>
      <c r="C41" s="43"/>
      <c r="D41" s="42"/>
      <c r="E41" s="43"/>
    </row>
    <row r="42" spans="1:6">
      <c r="A42" s="55" t="s">
        <v>165</v>
      </c>
      <c r="B42" s="55">
        <v>9905</v>
      </c>
      <c r="C42" s="51">
        <f>C39+C40-C41</f>
        <v>41141.769999999931</v>
      </c>
      <c r="D42" s="51">
        <f>D39+D40-D41</f>
        <v>43921.390000000312</v>
      </c>
      <c r="E42" s="51">
        <f>E39+E40-E41</f>
        <v>60519.119999999981</v>
      </c>
    </row>
    <row r="43" spans="1:6">
      <c r="A43" s="7"/>
      <c r="B43" s="7"/>
      <c r="C43" s="43"/>
      <c r="D43" s="43"/>
      <c r="E43" s="43"/>
      <c r="F43" s="48"/>
    </row>
    <row r="44" spans="1:6">
      <c r="A44" s="7"/>
      <c r="B44" s="7"/>
      <c r="C44" s="43"/>
      <c r="D44" s="43"/>
      <c r="E44" s="43"/>
      <c r="F44" s="48"/>
    </row>
    <row r="45" spans="1:6">
      <c r="A45" s="8"/>
      <c r="B45" s="8"/>
      <c r="C45" s="42"/>
      <c r="D45" s="42"/>
      <c r="E45" s="42"/>
      <c r="F45" s="48"/>
    </row>
    <row r="46" spans="1:6">
      <c r="C46" s="43"/>
      <c r="D46" s="43"/>
      <c r="F46" s="48"/>
    </row>
    <row r="47" spans="1:6">
      <c r="C47" s="43"/>
      <c r="D47" s="43"/>
      <c r="F47" s="48"/>
    </row>
    <row r="48" spans="1:6">
      <c r="C48" s="42"/>
      <c r="D48" s="42"/>
      <c r="F48" s="48"/>
    </row>
    <row r="49" spans="3:6">
      <c r="C49" s="43"/>
      <c r="D49" s="43"/>
      <c r="F49" s="48"/>
    </row>
    <row r="50" spans="3:6">
      <c r="C50" s="43"/>
      <c r="D50" s="43"/>
      <c r="F50" s="48"/>
    </row>
    <row r="51" spans="3:6">
      <c r="C51" s="42"/>
      <c r="D51" s="42"/>
      <c r="F51" s="48"/>
    </row>
    <row r="52" spans="3:6">
      <c r="C52" s="42"/>
      <c r="D52" s="42"/>
      <c r="F52" s="48"/>
    </row>
    <row r="53" spans="3:6">
      <c r="C53" s="42"/>
      <c r="D53" s="42"/>
      <c r="F53" s="48"/>
    </row>
    <row r="54" spans="3:6">
      <c r="C54" s="42"/>
      <c r="D54" s="42"/>
      <c r="F54" s="4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02"/>
  <sheetViews>
    <sheetView showZeros="0" workbookViewId="0">
      <selection activeCell="G45" sqref="G45"/>
    </sheetView>
  </sheetViews>
  <sheetFormatPr defaultRowHeight="15"/>
  <cols>
    <col min="1" max="1" width="59.42578125" bestFit="1" customWidth="1"/>
    <col min="3" max="5" width="12.7109375" bestFit="1" customWidth="1"/>
  </cols>
  <sheetData>
    <row r="3" spans="1:5">
      <c r="A3" s="13" t="s">
        <v>1</v>
      </c>
      <c r="B3" s="12" t="s">
        <v>2</v>
      </c>
      <c r="C3" s="12" t="s">
        <v>204</v>
      </c>
      <c r="D3" s="12" t="s">
        <v>205</v>
      </c>
      <c r="E3" s="12" t="s">
        <v>206</v>
      </c>
    </row>
    <row r="4" spans="1:5">
      <c r="A4" s="12" t="s">
        <v>7</v>
      </c>
      <c r="B4" s="20">
        <v>20</v>
      </c>
      <c r="C4" s="34"/>
      <c r="D4" s="34"/>
      <c r="E4" s="34"/>
    </row>
    <row r="5" spans="1:5">
      <c r="A5" s="16" t="s">
        <v>6</v>
      </c>
      <c r="B5" s="16" t="s">
        <v>231</v>
      </c>
      <c r="C5" s="26">
        <f>Balans!C5/Balans!C$47</f>
        <v>0.25303814253358275</v>
      </c>
      <c r="D5" s="26">
        <f>Balans!D5/Balans!D$47</f>
        <v>0.20296034752175049</v>
      </c>
      <c r="E5" s="26">
        <f>Balans!E5/Balans!E$47</f>
        <v>0.18707777526718633</v>
      </c>
    </row>
    <row r="6" spans="1:5">
      <c r="A6" s="12" t="s">
        <v>8</v>
      </c>
      <c r="B6" s="20">
        <v>21</v>
      </c>
      <c r="C6" s="34">
        <f>Balans!C6/Balans!C$47</f>
        <v>0.22961254872378281</v>
      </c>
      <c r="D6" s="34">
        <f>Balans!D6/Balans!D$47</f>
        <v>0.18136604281622751</v>
      </c>
      <c r="E6" s="34">
        <f>Balans!E6/Balans!E$47</f>
        <v>0.1546890278635282</v>
      </c>
    </row>
    <row r="7" spans="1:5">
      <c r="A7" s="12" t="s">
        <v>9</v>
      </c>
      <c r="B7" s="12" t="s">
        <v>10</v>
      </c>
      <c r="C7" s="34">
        <f>Balans!C7/Balans!C$47</f>
        <v>2.3425593809799895E-2</v>
      </c>
      <c r="D7" s="34">
        <f>Balans!D7/Balans!D$47</f>
        <v>2.1594304705522982E-2</v>
      </c>
      <c r="E7" s="34">
        <f>Balans!E7/Balans!E$47</f>
        <v>3.2388747403658102E-2</v>
      </c>
    </row>
    <row r="8" spans="1:5">
      <c r="A8" s="12" t="s">
        <v>11</v>
      </c>
      <c r="B8" s="20">
        <v>22</v>
      </c>
      <c r="C8" s="34">
        <f>Balans!C8/Balans!C$47</f>
        <v>0</v>
      </c>
      <c r="D8" s="34">
        <f>Balans!D8/Balans!D$47</f>
        <v>0</v>
      </c>
      <c r="E8" s="34">
        <f>Balans!E8/Balans!E$47</f>
        <v>0</v>
      </c>
    </row>
    <row r="9" spans="1:5">
      <c r="A9" s="12" t="s">
        <v>12</v>
      </c>
      <c r="B9" s="20">
        <v>23</v>
      </c>
      <c r="C9" s="34">
        <f>Balans!C9/Balans!C$47</f>
        <v>7.4319515715045676E-3</v>
      </c>
      <c r="D9" s="34">
        <f>Balans!D9/Balans!D$47</f>
        <v>3.9472851017652924E-3</v>
      </c>
      <c r="E9" s="34">
        <f>Balans!E9/Balans!E$47</f>
        <v>1.2073053745551846E-2</v>
      </c>
    </row>
    <row r="10" spans="1:5">
      <c r="A10" s="12" t="s">
        <v>13</v>
      </c>
      <c r="B10" s="20">
        <v>24</v>
      </c>
      <c r="C10" s="34">
        <f>Balans!C10/Balans!C$47</f>
        <v>1.5993642238295327E-2</v>
      </c>
      <c r="D10" s="34">
        <f>Balans!D10/Balans!D$47</f>
        <v>1.7647019603757686E-2</v>
      </c>
      <c r="E10" s="34">
        <f>Balans!E10/Balans!E$47</f>
        <v>2.031569365810626E-2</v>
      </c>
    </row>
    <row r="11" spans="1:5">
      <c r="A11" s="12" t="s">
        <v>14</v>
      </c>
      <c r="B11" s="20">
        <v>25</v>
      </c>
      <c r="C11" s="34">
        <f>Balans!C11/Balans!C$47</f>
        <v>0</v>
      </c>
      <c r="D11" s="34">
        <f>Balans!D11/Balans!D$47</f>
        <v>0</v>
      </c>
      <c r="E11" s="34">
        <f>Balans!E11/Balans!E$47</f>
        <v>0</v>
      </c>
    </row>
    <row r="12" spans="1:5">
      <c r="A12" s="12" t="s">
        <v>15</v>
      </c>
      <c r="B12" s="20">
        <v>26</v>
      </c>
      <c r="C12" s="34">
        <f>Balans!C12/Balans!C$47</f>
        <v>0</v>
      </c>
      <c r="D12" s="34">
        <f>Balans!D12/Balans!D$47</f>
        <v>0</v>
      </c>
      <c r="E12" s="34">
        <f>Balans!E12/Balans!E$47</f>
        <v>0</v>
      </c>
    </row>
    <row r="13" spans="1:5">
      <c r="A13" s="12" t="s">
        <v>16</v>
      </c>
      <c r="B13" s="20">
        <v>27</v>
      </c>
      <c r="C13" s="34">
        <f>Balans!C13/Balans!C$47</f>
        <v>0</v>
      </c>
      <c r="D13" s="34">
        <f>Balans!D13/Balans!D$47</f>
        <v>0</v>
      </c>
      <c r="E13" s="34">
        <f>Balans!E13/Balans!E$47</f>
        <v>0</v>
      </c>
    </row>
    <row r="14" spans="1:5">
      <c r="A14" s="12" t="s">
        <v>17</v>
      </c>
      <c r="B14" s="20">
        <v>28</v>
      </c>
      <c r="C14" s="34">
        <f>Balans!C14/Balans!C$47</f>
        <v>0</v>
      </c>
      <c r="D14" s="34">
        <f>Balans!D14/Balans!D$47</f>
        <v>0</v>
      </c>
      <c r="E14" s="34">
        <f>Balans!E14/Balans!E$47</f>
        <v>0</v>
      </c>
    </row>
    <row r="15" spans="1:5">
      <c r="A15" s="12" t="s">
        <v>18</v>
      </c>
      <c r="B15" s="12" t="s">
        <v>19</v>
      </c>
      <c r="C15" s="34">
        <f>Balans!C15/Balans!C$47</f>
        <v>0</v>
      </c>
      <c r="D15" s="34">
        <f>Balans!D15/Balans!D$47</f>
        <v>0</v>
      </c>
      <c r="E15" s="34">
        <f>Balans!E15/Balans!E$47</f>
        <v>0</v>
      </c>
    </row>
    <row r="16" spans="1:5">
      <c r="A16" s="12" t="s">
        <v>20</v>
      </c>
      <c r="B16" s="20">
        <v>280</v>
      </c>
      <c r="C16" s="34">
        <f>Balans!C16/Balans!C$47</f>
        <v>0</v>
      </c>
      <c r="D16" s="34">
        <f>Balans!D16/Balans!D$47</f>
        <v>0</v>
      </c>
      <c r="E16" s="34">
        <f>Balans!E16/Balans!E$47</f>
        <v>0</v>
      </c>
    </row>
    <row r="17" spans="1:5">
      <c r="A17" s="12" t="s">
        <v>21</v>
      </c>
      <c r="B17" s="20">
        <v>281</v>
      </c>
      <c r="C17" s="34">
        <f>Balans!C17/Balans!C$47</f>
        <v>0</v>
      </c>
      <c r="D17" s="34">
        <f>Balans!D17/Balans!D$47</f>
        <v>0</v>
      </c>
      <c r="E17" s="34">
        <f>Balans!E17/Balans!E$47</f>
        <v>0</v>
      </c>
    </row>
    <row r="18" spans="1:5">
      <c r="A18" s="12" t="s">
        <v>22</v>
      </c>
      <c r="B18" s="12"/>
      <c r="C18" s="34">
        <f>Balans!C18/Balans!C$47</f>
        <v>0</v>
      </c>
      <c r="D18" s="34">
        <f>Balans!D18/Balans!D$47</f>
        <v>0</v>
      </c>
      <c r="E18" s="34">
        <f>Balans!E18/Balans!E$47</f>
        <v>0</v>
      </c>
    </row>
    <row r="19" spans="1:5">
      <c r="A19" s="12" t="s">
        <v>23</v>
      </c>
      <c r="B19" s="12" t="s">
        <v>24</v>
      </c>
      <c r="C19" s="34">
        <f>Balans!C19/Balans!C$47</f>
        <v>0</v>
      </c>
      <c r="D19" s="34">
        <f>Balans!D19/Balans!D$47</f>
        <v>0</v>
      </c>
      <c r="E19" s="34">
        <f>Balans!E19/Balans!E$47</f>
        <v>0</v>
      </c>
    </row>
    <row r="20" spans="1:5">
      <c r="A20" s="12" t="s">
        <v>20</v>
      </c>
      <c r="B20" s="20">
        <v>282</v>
      </c>
      <c r="C20" s="34">
        <f>Balans!C20/Balans!C$47</f>
        <v>0</v>
      </c>
      <c r="D20" s="34">
        <f>Balans!D20/Balans!D$47</f>
        <v>0</v>
      </c>
      <c r="E20" s="34">
        <f>Balans!E20/Balans!E$47</f>
        <v>0</v>
      </c>
    </row>
    <row r="21" spans="1:5">
      <c r="A21" s="12" t="s">
        <v>21</v>
      </c>
      <c r="B21" s="20">
        <v>283</v>
      </c>
      <c r="C21" s="34">
        <f>Balans!C21/Balans!C$47</f>
        <v>0</v>
      </c>
      <c r="D21" s="34">
        <f>Balans!D21/Balans!D$47</f>
        <v>0</v>
      </c>
      <c r="E21" s="34">
        <f>Balans!E21/Balans!E$47</f>
        <v>0</v>
      </c>
    </row>
    <row r="22" spans="1:5">
      <c r="A22" s="12" t="s">
        <v>25</v>
      </c>
      <c r="B22" s="12" t="s">
        <v>26</v>
      </c>
      <c r="C22" s="34">
        <f>Balans!C22/Balans!C$47</f>
        <v>0</v>
      </c>
      <c r="D22" s="34">
        <f>Balans!D22/Balans!D$47</f>
        <v>0</v>
      </c>
      <c r="E22" s="34">
        <f>Balans!E22/Balans!E$47</f>
        <v>0</v>
      </c>
    </row>
    <row r="23" spans="1:5">
      <c r="A23" s="12" t="s">
        <v>27</v>
      </c>
      <c r="B23" s="20">
        <v>284</v>
      </c>
      <c r="C23" s="34">
        <f>Balans!C23/Balans!C$47</f>
        <v>0</v>
      </c>
      <c r="D23" s="34">
        <f>Balans!D23/Balans!D$47</f>
        <v>0</v>
      </c>
      <c r="E23" s="34">
        <f>Balans!E23/Balans!E$47</f>
        <v>0</v>
      </c>
    </row>
    <row r="24" spans="1:5">
      <c r="A24" s="12" t="s">
        <v>28</v>
      </c>
      <c r="B24" s="12" t="s">
        <v>29</v>
      </c>
      <c r="C24" s="34">
        <f>Balans!C24/Balans!C$47</f>
        <v>0</v>
      </c>
      <c r="D24" s="34">
        <f>Balans!D24/Balans!D$47</f>
        <v>0</v>
      </c>
      <c r="E24" s="34">
        <f>Balans!E24/Balans!E$47</f>
        <v>0</v>
      </c>
    </row>
    <row r="25" spans="1:5">
      <c r="A25" s="12"/>
      <c r="B25" s="12"/>
      <c r="C25" s="34">
        <f>Balans!C25/Balans!C$47</f>
        <v>0</v>
      </c>
      <c r="D25" s="34">
        <f>Balans!D25/Balans!D$47</f>
        <v>0</v>
      </c>
      <c r="E25" s="34">
        <f>Balans!E25/Balans!E$47</f>
        <v>0</v>
      </c>
    </row>
    <row r="26" spans="1:5">
      <c r="A26" s="16" t="s">
        <v>30</v>
      </c>
      <c r="B26" s="16" t="s">
        <v>31</v>
      </c>
      <c r="C26" s="26">
        <f>Balans!C26/Balans!C$47</f>
        <v>0.7469618574664173</v>
      </c>
      <c r="D26" s="26">
        <f>Balans!D26/Balans!D$47</f>
        <v>0.79703965247824948</v>
      </c>
      <c r="E26" s="26">
        <f>Balans!E26/Balans!E$47</f>
        <v>0.81292222473281373</v>
      </c>
    </row>
    <row r="27" spans="1:5">
      <c r="A27" s="12" t="s">
        <v>32</v>
      </c>
      <c r="B27" s="20">
        <v>29</v>
      </c>
      <c r="C27" s="34">
        <f>Balans!C27/Balans!C$47</f>
        <v>0</v>
      </c>
      <c r="D27" s="34">
        <f>Balans!D27/Balans!D$47</f>
        <v>0</v>
      </c>
      <c r="E27" s="34">
        <f>Balans!E27/Balans!E$47</f>
        <v>0</v>
      </c>
    </row>
    <row r="28" spans="1:5">
      <c r="A28" s="12" t="s">
        <v>33</v>
      </c>
      <c r="B28" s="20">
        <v>290</v>
      </c>
      <c r="C28" s="34">
        <f>Balans!C28/Balans!C$47</f>
        <v>0</v>
      </c>
      <c r="D28" s="34">
        <f>Balans!D28/Balans!D$47</f>
        <v>0</v>
      </c>
      <c r="E28" s="34">
        <f>Balans!E28/Balans!E$47</f>
        <v>0</v>
      </c>
    </row>
    <row r="29" spans="1:5">
      <c r="A29" s="12" t="s">
        <v>34</v>
      </c>
      <c r="B29" s="20">
        <v>291</v>
      </c>
      <c r="C29" s="34">
        <f>Balans!C29/Balans!C$47</f>
        <v>0</v>
      </c>
      <c r="D29" s="34">
        <f>Balans!D29/Balans!D$47</f>
        <v>0</v>
      </c>
      <c r="E29" s="34">
        <f>Balans!E29/Balans!E$47</f>
        <v>0</v>
      </c>
    </row>
    <row r="30" spans="1:5">
      <c r="A30" s="12" t="s">
        <v>35</v>
      </c>
      <c r="B30" s="20">
        <v>3</v>
      </c>
      <c r="C30" s="34">
        <f>Balans!C30/Balans!C$47</f>
        <v>0.2342734566850497</v>
      </c>
      <c r="D30" s="34">
        <f>Balans!D30/Balans!D$47</f>
        <v>0.19325420116013697</v>
      </c>
      <c r="E30" s="34">
        <f>Balans!E30/Balans!E$47</f>
        <v>6.550473949031195E-3</v>
      </c>
    </row>
    <row r="31" spans="1:5">
      <c r="A31" s="12" t="s">
        <v>36</v>
      </c>
      <c r="B31" s="12" t="s">
        <v>37</v>
      </c>
      <c r="C31" s="34">
        <f>Balans!C31/Balans!C$47</f>
        <v>0.2342734566850497</v>
      </c>
      <c r="D31" s="34">
        <f>Balans!D31/Balans!D$47</f>
        <v>0.19325420116013697</v>
      </c>
      <c r="E31" s="34">
        <f>Balans!E31/Balans!E$47</f>
        <v>6.550473949031195E-3</v>
      </c>
    </row>
    <row r="32" spans="1:5">
      <c r="A32" s="12" t="s">
        <v>38</v>
      </c>
      <c r="B32" s="12" t="s">
        <v>39</v>
      </c>
      <c r="C32" s="34">
        <f>Balans!C32/Balans!C$47</f>
        <v>0</v>
      </c>
      <c r="D32" s="34">
        <f>Balans!D32/Balans!D$47</f>
        <v>0</v>
      </c>
      <c r="E32" s="34">
        <f>Balans!E32/Balans!E$47</f>
        <v>0</v>
      </c>
    </row>
    <row r="33" spans="1:5">
      <c r="A33" s="12" t="s">
        <v>40</v>
      </c>
      <c r="B33" s="20">
        <v>32</v>
      </c>
      <c r="C33" s="34">
        <f>Balans!C33/Balans!C$47</f>
        <v>0</v>
      </c>
      <c r="D33" s="34">
        <f>Balans!D33/Balans!D$47</f>
        <v>0</v>
      </c>
      <c r="E33" s="34">
        <f>Balans!E33/Balans!E$47</f>
        <v>0</v>
      </c>
    </row>
    <row r="34" spans="1:5">
      <c r="A34" s="12" t="s">
        <v>41</v>
      </c>
      <c r="B34" s="20">
        <v>33</v>
      </c>
      <c r="C34" s="34">
        <f>Balans!C34/Balans!C$47</f>
        <v>0</v>
      </c>
      <c r="D34" s="34">
        <f>Balans!D34/Balans!D$47</f>
        <v>0</v>
      </c>
      <c r="E34" s="34">
        <f>Balans!E34/Balans!E$47</f>
        <v>0</v>
      </c>
    </row>
    <row r="35" spans="1:5">
      <c r="A35" s="12" t="s">
        <v>42</v>
      </c>
      <c r="B35" s="20">
        <v>34</v>
      </c>
      <c r="C35" s="34">
        <f>Balans!C35/Balans!C$47</f>
        <v>0</v>
      </c>
      <c r="D35" s="34">
        <f>Balans!D35/Balans!D$47</f>
        <v>0</v>
      </c>
      <c r="E35" s="34">
        <f>Balans!E35/Balans!E$47</f>
        <v>0</v>
      </c>
    </row>
    <row r="36" spans="1:5">
      <c r="A36" s="12" t="s">
        <v>43</v>
      </c>
      <c r="B36" s="20">
        <v>35</v>
      </c>
      <c r="C36" s="34">
        <f>Balans!C36/Balans!C$47</f>
        <v>0</v>
      </c>
      <c r="D36" s="34">
        <f>Balans!D36/Balans!D$47</f>
        <v>0</v>
      </c>
      <c r="E36" s="34">
        <f>Balans!E36/Balans!E$47</f>
        <v>0</v>
      </c>
    </row>
    <row r="37" spans="1:5">
      <c r="A37" s="12" t="s">
        <v>44</v>
      </c>
      <c r="B37" s="20">
        <v>36</v>
      </c>
      <c r="C37" s="34">
        <f>Balans!C37/Balans!C$47</f>
        <v>0</v>
      </c>
      <c r="D37" s="34">
        <f>Balans!D37/Balans!D$47</f>
        <v>0</v>
      </c>
      <c r="E37" s="34">
        <f>Balans!E37/Balans!E$47</f>
        <v>0</v>
      </c>
    </row>
    <row r="38" spans="1:5">
      <c r="A38" s="12" t="s">
        <v>45</v>
      </c>
      <c r="B38" s="20">
        <v>37</v>
      </c>
      <c r="C38" s="34">
        <f>Balans!C38/Balans!C$47</f>
        <v>0</v>
      </c>
      <c r="D38" s="34">
        <f>Balans!D38/Balans!D$47</f>
        <v>0</v>
      </c>
      <c r="E38" s="34">
        <f>Balans!E38/Balans!E$47</f>
        <v>0</v>
      </c>
    </row>
    <row r="39" spans="1:5">
      <c r="A39" s="12" t="s">
        <v>46</v>
      </c>
      <c r="B39" s="12" t="s">
        <v>47</v>
      </c>
      <c r="C39" s="34">
        <f>Balans!C39/Balans!C$47</f>
        <v>0.36462411507323722</v>
      </c>
      <c r="D39" s="34">
        <f>Balans!D39/Balans!D$47</f>
        <v>0.32623612502271826</v>
      </c>
      <c r="E39" s="34">
        <f>Balans!E39/Balans!E$47</f>
        <v>0.55067058972341476</v>
      </c>
    </row>
    <row r="40" spans="1:5">
      <c r="A40" s="12" t="s">
        <v>33</v>
      </c>
      <c r="B40" s="20">
        <v>40</v>
      </c>
      <c r="C40" s="34">
        <f>Balans!C40/Balans!C$47</f>
        <v>0.20672430497245306</v>
      </c>
      <c r="D40" s="34">
        <f>Balans!D40/Balans!D$47</f>
        <v>0.16801841177399332</v>
      </c>
      <c r="E40" s="34">
        <f>Balans!E40/Balans!E$47</f>
        <v>0.27937258361300837</v>
      </c>
    </row>
    <row r="41" spans="1:5">
      <c r="A41" s="12" t="s">
        <v>34</v>
      </c>
      <c r="B41" s="20">
        <v>41</v>
      </c>
      <c r="C41" s="34">
        <f>Balans!C41/Balans!C$47</f>
        <v>0.15789981010078413</v>
      </c>
      <c r="D41" s="34">
        <f>Balans!D41/Balans!D$47</f>
        <v>0.15821771324872491</v>
      </c>
      <c r="E41" s="34">
        <f>Balans!E41/Balans!E$47</f>
        <v>0.27129800611040639</v>
      </c>
    </row>
    <row r="42" spans="1:5">
      <c r="A42" s="12" t="s">
        <v>48</v>
      </c>
      <c r="B42" s="12" t="s">
        <v>49</v>
      </c>
      <c r="C42" s="34">
        <f>Balans!C42/Balans!C$47</f>
        <v>0</v>
      </c>
      <c r="D42" s="34">
        <f>Balans!D42/Balans!D$47</f>
        <v>0</v>
      </c>
      <c r="E42" s="34">
        <f>Balans!E42/Balans!E$47</f>
        <v>0</v>
      </c>
    </row>
    <row r="43" spans="1:5">
      <c r="A43" s="12" t="s">
        <v>50</v>
      </c>
      <c r="B43" s="20">
        <v>50</v>
      </c>
      <c r="C43" s="34">
        <f>Balans!C43/Balans!C$47</f>
        <v>0</v>
      </c>
      <c r="D43" s="34">
        <f>Balans!D43/Balans!D$47</f>
        <v>0</v>
      </c>
      <c r="E43" s="34">
        <f>Balans!E43/Balans!E$47</f>
        <v>0</v>
      </c>
    </row>
    <row r="44" spans="1:5">
      <c r="A44" s="12" t="s">
        <v>51</v>
      </c>
      <c r="B44" s="12" t="s">
        <v>52</v>
      </c>
      <c r="C44" s="34">
        <f>Balans!C44/Balans!C$47</f>
        <v>0</v>
      </c>
      <c r="D44" s="34">
        <f>Balans!D44/Balans!D$47</f>
        <v>0</v>
      </c>
      <c r="E44" s="34">
        <f>Balans!E44/Balans!E$47</f>
        <v>0</v>
      </c>
    </row>
    <row r="45" spans="1:5">
      <c r="A45" s="12" t="s">
        <v>53</v>
      </c>
      <c r="B45" s="12" t="s">
        <v>54</v>
      </c>
      <c r="C45" s="34">
        <f>Balans!C45/Balans!C$47</f>
        <v>0.14806428570813029</v>
      </c>
      <c r="D45" s="34">
        <f>Balans!D45/Balans!D$47</f>
        <v>0.24368286239327658</v>
      </c>
      <c r="E45" s="34">
        <f>Balans!E45/Balans!E$47</f>
        <v>0.21926485767899931</v>
      </c>
    </row>
    <row r="46" spans="1:5">
      <c r="A46" s="12" t="s">
        <v>55</v>
      </c>
      <c r="B46" s="12" t="s">
        <v>56</v>
      </c>
      <c r="C46" s="34">
        <f>Balans!C46/Balans!C$47</f>
        <v>0</v>
      </c>
      <c r="D46" s="34">
        <f>Balans!D46/Balans!D$47</f>
        <v>3.3866463902117699E-2</v>
      </c>
      <c r="E46" s="34">
        <f>Balans!E46/Balans!E$47</f>
        <v>3.6436303381368496E-2</v>
      </c>
    </row>
    <row r="47" spans="1:5">
      <c r="A47" s="16" t="s">
        <v>57</v>
      </c>
      <c r="B47" s="16" t="s">
        <v>58</v>
      </c>
      <c r="C47" s="36">
        <f>Balans!C47/Balans!C$47</f>
        <v>1</v>
      </c>
      <c r="D47" s="36">
        <f>Balans!D47/Balans!D$47</f>
        <v>1</v>
      </c>
      <c r="E47" s="36">
        <f>Balans!E47/Balans!E$47</f>
        <v>1</v>
      </c>
    </row>
    <row r="48" spans="1:5">
      <c r="A48" s="19"/>
      <c r="B48" s="19"/>
      <c r="C48" s="30"/>
      <c r="D48" s="30"/>
      <c r="E48" s="30"/>
    </row>
    <row r="49" spans="1:5">
      <c r="A49" s="19"/>
      <c r="B49" s="19"/>
      <c r="C49" s="30"/>
      <c r="D49" s="30"/>
      <c r="E49" s="30"/>
    </row>
    <row r="50" spans="1:5">
      <c r="A50" s="19"/>
      <c r="B50" s="19"/>
      <c r="C50" s="30"/>
      <c r="D50" s="30"/>
      <c r="E50" s="30"/>
    </row>
    <row r="51" spans="1:5">
      <c r="A51" s="13" t="s">
        <v>59</v>
      </c>
      <c r="B51" s="12" t="s">
        <v>2</v>
      </c>
      <c r="C51" s="31"/>
      <c r="D51" s="31"/>
      <c r="E51" s="31"/>
    </row>
    <row r="52" spans="1:5">
      <c r="A52" s="17" t="s">
        <v>62</v>
      </c>
      <c r="B52" s="16" t="s">
        <v>63</v>
      </c>
      <c r="C52" s="26">
        <f>Balans!C52/Balans!C$47</f>
        <v>0.3024670910224056</v>
      </c>
      <c r="D52" s="26">
        <f>Balans!D52/Balans!D$47</f>
        <v>0.35774975891846783</v>
      </c>
      <c r="E52" s="26">
        <f>Balans!E52/Balans!E$47</f>
        <v>0.25630800405415605</v>
      </c>
    </row>
    <row r="53" spans="1:5">
      <c r="A53" s="12" t="s">
        <v>64</v>
      </c>
      <c r="B53" s="20">
        <v>10</v>
      </c>
      <c r="C53" s="34">
        <f>Balans!C53/Balans!C$47</f>
        <v>7.030112602901005E-3</v>
      </c>
      <c r="D53" s="34">
        <f>Balans!D53/Balans!D$47</f>
        <v>0</v>
      </c>
      <c r="E53" s="34">
        <f>Balans!E53/Balans!E$47</f>
        <v>5.1150505213539994E-3</v>
      </c>
    </row>
    <row r="54" spans="1:5">
      <c r="A54" s="12" t="s">
        <v>65</v>
      </c>
      <c r="B54" s="20">
        <v>100</v>
      </c>
      <c r="C54" s="34">
        <f>Balans!C54/Balans!C$47</f>
        <v>2.1090337808703015E-2</v>
      </c>
      <c r="D54" s="34">
        <f>Balans!D54/Balans!D$47</f>
        <v>0</v>
      </c>
      <c r="E54" s="34">
        <f>Balans!E54/Balans!E$47</f>
        <v>1.5345151564061998E-2</v>
      </c>
    </row>
    <row r="55" spans="1:5">
      <c r="A55" s="12" t="s">
        <v>66</v>
      </c>
      <c r="B55" s="20">
        <v>101</v>
      </c>
      <c r="C55" s="34">
        <f>Balans!C55/Balans!C$47</f>
        <v>-1.406022520580201E-2</v>
      </c>
      <c r="D55" s="34">
        <f>Balans!D55/Balans!D$47</f>
        <v>0</v>
      </c>
      <c r="E55" s="34">
        <f>Balans!E55/Balans!E$47</f>
        <v>-1.0230101042707999E-2</v>
      </c>
    </row>
    <row r="56" spans="1:5">
      <c r="A56" s="12" t="s">
        <v>67</v>
      </c>
      <c r="B56" s="20">
        <v>11</v>
      </c>
      <c r="C56" s="34">
        <f>Balans!C56/Balans!C$47</f>
        <v>0</v>
      </c>
      <c r="D56" s="34">
        <f>Balans!D56/Balans!D$47</f>
        <v>7.1394886695911779E-3</v>
      </c>
      <c r="E56" s="34">
        <f>Balans!E56/Balans!E$47</f>
        <v>0</v>
      </c>
    </row>
    <row r="57" spans="1:5">
      <c r="A57" s="12" t="s">
        <v>68</v>
      </c>
      <c r="B57" s="20">
        <v>12</v>
      </c>
      <c r="C57" s="34">
        <f>Balans!C57/Balans!C$47</f>
        <v>0</v>
      </c>
      <c r="D57" s="34">
        <f>Balans!D57/Balans!D$47</f>
        <v>0</v>
      </c>
      <c r="E57" s="34">
        <f>Balans!E57/Balans!E$47</f>
        <v>0</v>
      </c>
    </row>
    <row r="58" spans="1:5">
      <c r="A58" s="12" t="s">
        <v>69</v>
      </c>
      <c r="B58" s="20">
        <v>13</v>
      </c>
      <c r="C58" s="34">
        <f>Balans!C58/Balans!C$47</f>
        <v>0.29543697841950456</v>
      </c>
      <c r="D58" s="34">
        <f>Balans!D58/Balans!D$47</f>
        <v>0.3506102702488767</v>
      </c>
      <c r="E58" s="34">
        <f>Balans!E58/Balans!E$47</f>
        <v>0.25119295353280202</v>
      </c>
    </row>
    <row r="59" spans="1:5">
      <c r="A59" s="12" t="s">
        <v>70</v>
      </c>
      <c r="B59" s="20">
        <v>130</v>
      </c>
      <c r="C59" s="34">
        <f>Balans!C59/Balans!C$47</f>
        <v>2.1090337808703013E-3</v>
      </c>
      <c r="D59" s="34">
        <f>Balans!D59/Balans!D$47</f>
        <v>0</v>
      </c>
      <c r="E59" s="34">
        <f>Balans!E59/Balans!E$47</f>
        <v>1.5345151564061998E-3</v>
      </c>
    </row>
    <row r="60" spans="1:5">
      <c r="A60" s="12" t="s">
        <v>71</v>
      </c>
      <c r="B60" s="20">
        <v>131</v>
      </c>
      <c r="C60" s="34">
        <f>Balans!C60/Balans!C$47</f>
        <v>0</v>
      </c>
      <c r="D60" s="34">
        <f>Balans!D60/Balans!D$47</f>
        <v>2.1418466008773533E-3</v>
      </c>
      <c r="E60" s="34">
        <f>Balans!E60/Balans!E$47</f>
        <v>0</v>
      </c>
    </row>
    <row r="61" spans="1:5">
      <c r="A61" s="12" t="s">
        <v>72</v>
      </c>
      <c r="B61" s="20">
        <v>1310</v>
      </c>
      <c r="C61" s="34">
        <f>Balans!C61/Balans!C$47</f>
        <v>0</v>
      </c>
      <c r="D61" s="34">
        <f>Balans!D61/Balans!D$47</f>
        <v>0</v>
      </c>
      <c r="E61" s="34">
        <f>Balans!E61/Balans!E$47</f>
        <v>0</v>
      </c>
    </row>
    <row r="62" spans="1:5">
      <c r="A62" s="12" t="s">
        <v>73</v>
      </c>
      <c r="B62" s="20">
        <v>1311</v>
      </c>
      <c r="C62" s="34">
        <f>Balans!C62/Balans!C$47</f>
        <v>0</v>
      </c>
      <c r="D62" s="34">
        <f>Balans!D62/Balans!D$47</f>
        <v>0</v>
      </c>
      <c r="E62" s="34">
        <f>Balans!E62/Balans!E$47</f>
        <v>0</v>
      </c>
    </row>
    <row r="63" spans="1:5">
      <c r="A63" s="12" t="s">
        <v>74</v>
      </c>
      <c r="B63" s="20">
        <v>132</v>
      </c>
      <c r="C63" s="34">
        <f>Balans!C63/Balans!C$47</f>
        <v>0</v>
      </c>
      <c r="D63" s="34">
        <f>Balans!D63/Balans!D$47</f>
        <v>0</v>
      </c>
      <c r="E63" s="34">
        <f>Balans!E63/Balans!E$47</f>
        <v>0</v>
      </c>
    </row>
    <row r="64" spans="1:5">
      <c r="A64" s="12" t="s">
        <v>75</v>
      </c>
      <c r="B64" s="20">
        <v>133</v>
      </c>
      <c r="C64" s="34">
        <f>Balans!C64/Balans!C$47</f>
        <v>0.29332794463863426</v>
      </c>
      <c r="D64" s="34">
        <f>Balans!D64/Balans!D$47</f>
        <v>0.34846842364799935</v>
      </c>
      <c r="E64" s="34">
        <f>Balans!E64/Balans!E$47</f>
        <v>0.24965843837639584</v>
      </c>
    </row>
    <row r="65" spans="1:6">
      <c r="A65" s="12" t="s">
        <v>76</v>
      </c>
      <c r="B65" s="20">
        <v>14</v>
      </c>
      <c r="C65" s="34">
        <f>Balans!C65/Balans!C$47</f>
        <v>0</v>
      </c>
      <c r="D65" s="34">
        <f>Balans!D65/Balans!D$47</f>
        <v>0</v>
      </c>
      <c r="E65" s="34">
        <f>Balans!E65/Balans!E$47</f>
        <v>0</v>
      </c>
      <c r="F65" s="33"/>
    </row>
    <row r="66" spans="1:6">
      <c r="A66" s="12" t="s">
        <v>77</v>
      </c>
      <c r="B66" s="20">
        <v>15</v>
      </c>
      <c r="C66" s="34">
        <f>Balans!C66/Balans!C$47</f>
        <v>0</v>
      </c>
      <c r="D66" s="34">
        <f>Balans!D66/Balans!D$47</f>
        <v>0</v>
      </c>
      <c r="E66" s="34">
        <f>Balans!E66/Balans!E$47</f>
        <v>0</v>
      </c>
    </row>
    <row r="67" spans="1:6">
      <c r="A67" s="16" t="s">
        <v>78</v>
      </c>
      <c r="B67" s="23">
        <v>16</v>
      </c>
      <c r="C67" s="26">
        <f>Balans!C67/Balans!C$47</f>
        <v>0</v>
      </c>
      <c r="D67" s="26">
        <f>Balans!D67/Balans!D$47</f>
        <v>0</v>
      </c>
      <c r="E67" s="26">
        <f>Balans!E67/Balans!E$47</f>
        <v>0</v>
      </c>
    </row>
    <row r="68" spans="1:6">
      <c r="A68" s="12" t="s">
        <v>79</v>
      </c>
      <c r="B68" s="12" t="s">
        <v>80</v>
      </c>
      <c r="C68" s="34">
        <f>Balans!C68/Balans!C$47</f>
        <v>0</v>
      </c>
      <c r="D68" s="34">
        <f>Balans!D68/Balans!D$47</f>
        <v>0</v>
      </c>
      <c r="E68" s="34">
        <f>Balans!E68/Balans!E$47</f>
        <v>0</v>
      </c>
    </row>
    <row r="69" spans="1:6">
      <c r="A69" s="12" t="s">
        <v>81</v>
      </c>
      <c r="B69" s="20">
        <v>160</v>
      </c>
      <c r="C69" s="34">
        <f>Balans!C69/Balans!C$47</f>
        <v>0</v>
      </c>
      <c r="D69" s="34">
        <f>Balans!D69/Balans!D$47</f>
        <v>0</v>
      </c>
      <c r="E69" s="34">
        <f>Balans!E69/Balans!E$47</f>
        <v>0</v>
      </c>
    </row>
    <row r="70" spans="1:6">
      <c r="A70" s="12" t="s">
        <v>82</v>
      </c>
      <c r="B70" s="20">
        <v>161</v>
      </c>
      <c r="C70" s="34">
        <f>Balans!C70/Balans!C$47</f>
        <v>0</v>
      </c>
      <c r="D70" s="34">
        <f>Balans!D70/Balans!D$47</f>
        <v>0</v>
      </c>
      <c r="E70" s="34">
        <f>Balans!E70/Balans!E$47</f>
        <v>0</v>
      </c>
    </row>
    <row r="71" spans="1:6">
      <c r="A71" s="12" t="s">
        <v>83</v>
      </c>
      <c r="B71" s="20">
        <v>162</v>
      </c>
      <c r="C71" s="34">
        <f>Balans!C71/Balans!C$47</f>
        <v>0</v>
      </c>
      <c r="D71" s="34">
        <f>Balans!D71/Balans!D$47</f>
        <v>0</v>
      </c>
      <c r="E71" s="34">
        <f>Balans!E71/Balans!E$47</f>
        <v>0</v>
      </c>
    </row>
    <row r="72" spans="1:6">
      <c r="A72" s="12" t="s">
        <v>84</v>
      </c>
      <c r="B72" s="12" t="s">
        <v>85</v>
      </c>
      <c r="C72" s="34">
        <f>Balans!C72/Balans!C$47</f>
        <v>0</v>
      </c>
      <c r="D72" s="34">
        <f>Balans!D72/Balans!D$47</f>
        <v>0</v>
      </c>
      <c r="E72" s="34">
        <f>Balans!E72/Balans!E$47</f>
        <v>0</v>
      </c>
    </row>
    <row r="73" spans="1:6">
      <c r="A73" s="12" t="s">
        <v>86</v>
      </c>
      <c r="B73" s="20">
        <v>168</v>
      </c>
      <c r="C73" s="34">
        <f>Balans!C73/Balans!C$47</f>
        <v>0</v>
      </c>
      <c r="D73" s="34">
        <f>Balans!D73/Balans!D$47</f>
        <v>0</v>
      </c>
      <c r="E73" s="34">
        <f>Balans!E73/Balans!E$47</f>
        <v>0</v>
      </c>
    </row>
    <row r="74" spans="1:6">
      <c r="A74" s="17" t="s">
        <v>87</v>
      </c>
      <c r="B74" s="16" t="s">
        <v>88</v>
      </c>
      <c r="C74" s="26">
        <f>Balans!C74/Balans!C$47</f>
        <v>0.69753290897759435</v>
      </c>
      <c r="D74" s="26">
        <f>Balans!D74/Balans!D$47</f>
        <v>0.64225024108153206</v>
      </c>
      <c r="E74" s="26">
        <f>Balans!E74/Balans!E$47</f>
        <v>0.7436919959458439</v>
      </c>
    </row>
    <row r="75" spans="1:6">
      <c r="A75" s="12" t="s">
        <v>89</v>
      </c>
      <c r="B75" s="20">
        <v>17</v>
      </c>
      <c r="C75" s="34">
        <f>Balans!C75/Balans!C$47</f>
        <v>0.42520842356256078</v>
      </c>
      <c r="D75" s="34">
        <f>Balans!D75/Balans!D$47</f>
        <v>0.43182391146720833</v>
      </c>
      <c r="E75" s="34">
        <f>Balans!E75/Balans!E$47</f>
        <v>0.3093780557270564</v>
      </c>
    </row>
    <row r="76" spans="1:6">
      <c r="A76" s="12" t="s">
        <v>90</v>
      </c>
      <c r="B76" s="12" t="s">
        <v>91</v>
      </c>
      <c r="C76" s="34">
        <f>Balans!C76/Balans!C$47</f>
        <v>0</v>
      </c>
      <c r="D76" s="34">
        <f>Balans!D76/Balans!D$47</f>
        <v>0</v>
      </c>
      <c r="E76" s="34">
        <f>Balans!E76/Balans!E$47</f>
        <v>0</v>
      </c>
    </row>
    <row r="77" spans="1:6">
      <c r="A77" s="12" t="s">
        <v>92</v>
      </c>
      <c r="B77" s="20">
        <v>170</v>
      </c>
      <c r="C77" s="34">
        <f>Balans!C77/Balans!C$47</f>
        <v>0</v>
      </c>
      <c r="D77" s="34">
        <f>Balans!D77/Balans!D$47</f>
        <v>0</v>
      </c>
      <c r="E77" s="34">
        <f>Balans!E77/Balans!E$47</f>
        <v>0</v>
      </c>
    </row>
    <row r="78" spans="1:6">
      <c r="A78" s="12" t="s">
        <v>93</v>
      </c>
      <c r="B78" s="20">
        <v>171</v>
      </c>
      <c r="C78" s="34">
        <f>Balans!C78/Balans!C$47</f>
        <v>0</v>
      </c>
      <c r="D78" s="34">
        <f>Balans!D78/Balans!D$47</f>
        <v>0</v>
      </c>
      <c r="E78" s="34">
        <f>Balans!E78/Balans!E$47</f>
        <v>0</v>
      </c>
    </row>
    <row r="79" spans="1:6">
      <c r="A79" s="12" t="s">
        <v>94</v>
      </c>
      <c r="B79" s="20">
        <v>172</v>
      </c>
      <c r="C79" s="34">
        <f>Balans!C79/Balans!C$47</f>
        <v>0</v>
      </c>
      <c r="D79" s="34">
        <f>Balans!D79/Balans!D$47</f>
        <v>0</v>
      </c>
      <c r="E79" s="34">
        <f>Balans!E79/Balans!E$47</f>
        <v>0</v>
      </c>
    </row>
    <row r="80" spans="1:6">
      <c r="A80" s="12" t="s">
        <v>95</v>
      </c>
      <c r="B80" s="20">
        <v>173</v>
      </c>
      <c r="C80" s="34">
        <f>Balans!C80/Balans!C$47</f>
        <v>0</v>
      </c>
      <c r="D80" s="34">
        <f>Balans!D80/Balans!D$47</f>
        <v>0</v>
      </c>
      <c r="E80" s="34">
        <f>Balans!E80/Balans!E$47</f>
        <v>0</v>
      </c>
    </row>
    <row r="81" spans="1:5">
      <c r="A81" s="12" t="s">
        <v>96</v>
      </c>
      <c r="B81" s="20">
        <v>174</v>
      </c>
      <c r="C81" s="34">
        <f>Balans!C81/Balans!C$47</f>
        <v>0.42520842356256078</v>
      </c>
      <c r="D81" s="34">
        <f>Balans!D81/Balans!D$47</f>
        <v>0.43182391146720833</v>
      </c>
      <c r="E81" s="34">
        <f>Balans!E81/Balans!E$47</f>
        <v>0.3093780557270564</v>
      </c>
    </row>
    <row r="82" spans="1:5">
      <c r="A82" s="12" t="s">
        <v>97</v>
      </c>
      <c r="B82" s="20">
        <v>175</v>
      </c>
      <c r="C82" s="34">
        <f>Balans!C82/Balans!C$47</f>
        <v>0</v>
      </c>
      <c r="D82" s="34">
        <f>Balans!D82/Balans!D$47</f>
        <v>0</v>
      </c>
      <c r="E82" s="34">
        <f>Balans!E82/Balans!E$47</f>
        <v>0</v>
      </c>
    </row>
    <row r="83" spans="1:5">
      <c r="A83" s="12" t="s">
        <v>98</v>
      </c>
      <c r="B83" s="20">
        <v>1750</v>
      </c>
      <c r="C83" s="34">
        <f>Balans!C83/Balans!C$47</f>
        <v>0</v>
      </c>
      <c r="D83" s="34">
        <f>Balans!D83/Balans!D$47</f>
        <v>0</v>
      </c>
      <c r="E83" s="34">
        <f>Balans!E83/Balans!E$47</f>
        <v>0</v>
      </c>
    </row>
    <row r="84" spans="1:5">
      <c r="A84" s="12" t="s">
        <v>99</v>
      </c>
      <c r="B84" s="20">
        <v>1751</v>
      </c>
      <c r="C84" s="34">
        <f>Balans!C84/Balans!C$47</f>
        <v>0</v>
      </c>
      <c r="D84" s="34">
        <f>Balans!D84/Balans!D$47</f>
        <v>0</v>
      </c>
      <c r="E84" s="34">
        <f>Balans!E84/Balans!E$47</f>
        <v>0</v>
      </c>
    </row>
    <row r="85" spans="1:5">
      <c r="A85" s="12" t="s">
        <v>100</v>
      </c>
      <c r="B85" s="20">
        <v>176</v>
      </c>
      <c r="C85" s="34">
        <f>Balans!C85/Balans!C$47</f>
        <v>0</v>
      </c>
      <c r="D85" s="34">
        <f>Balans!D85/Balans!D$47</f>
        <v>0</v>
      </c>
      <c r="E85" s="34">
        <f>Balans!E85/Balans!E$47</f>
        <v>0</v>
      </c>
    </row>
    <row r="86" spans="1:5">
      <c r="A86" s="12" t="s">
        <v>101</v>
      </c>
      <c r="B86" s="12" t="s">
        <v>102</v>
      </c>
      <c r="C86" s="34">
        <f>Balans!C86/Balans!C$47</f>
        <v>0</v>
      </c>
      <c r="D86" s="34">
        <f>Balans!D86/Balans!D$47</f>
        <v>0</v>
      </c>
      <c r="E86" s="34">
        <f>Balans!E86/Balans!E$47</f>
        <v>0</v>
      </c>
    </row>
    <row r="87" spans="1:5">
      <c r="A87" s="12" t="s">
        <v>103</v>
      </c>
      <c r="B87" s="12" t="s">
        <v>104</v>
      </c>
      <c r="C87" s="34">
        <f>Balans!C87/Balans!C$47</f>
        <v>0.27232448541503351</v>
      </c>
      <c r="D87" s="34">
        <f>Balans!D87/Balans!D$47</f>
        <v>0.21042632961432375</v>
      </c>
      <c r="E87" s="34">
        <f>Balans!E87/Balans!E$47</f>
        <v>0.43452184227223606</v>
      </c>
    </row>
    <row r="88" spans="1:5">
      <c r="A88" s="12" t="s">
        <v>105</v>
      </c>
      <c r="B88" s="20">
        <v>42</v>
      </c>
      <c r="C88" s="34">
        <f>Balans!C88/Balans!C$47</f>
        <v>0</v>
      </c>
      <c r="D88" s="34">
        <f>Balans!D88/Balans!D$47</f>
        <v>0</v>
      </c>
      <c r="E88" s="34">
        <f>Balans!E88/Balans!E$47</f>
        <v>0</v>
      </c>
    </row>
    <row r="89" spans="1:5">
      <c r="A89" s="12" t="s">
        <v>90</v>
      </c>
      <c r="B89" s="20">
        <v>43</v>
      </c>
      <c r="C89" s="34">
        <f>Balans!C89/Balans!C$47</f>
        <v>0</v>
      </c>
      <c r="D89" s="34">
        <f>Balans!D89/Balans!D$47</f>
        <v>0</v>
      </c>
      <c r="E89" s="34">
        <f>Balans!E89/Balans!E$47</f>
        <v>0</v>
      </c>
    </row>
    <row r="90" spans="1:5">
      <c r="A90" s="12" t="s">
        <v>95</v>
      </c>
      <c r="B90" s="12" t="s">
        <v>106</v>
      </c>
      <c r="C90" s="34">
        <f>Balans!C90/Balans!C$47</f>
        <v>0</v>
      </c>
      <c r="D90" s="34">
        <f>Balans!D90/Balans!D$47</f>
        <v>0</v>
      </c>
      <c r="E90" s="34">
        <f>Balans!E90/Balans!E$47</f>
        <v>0</v>
      </c>
    </row>
    <row r="91" spans="1:5">
      <c r="A91" s="12" t="s">
        <v>96</v>
      </c>
      <c r="B91" s="20">
        <v>439</v>
      </c>
      <c r="C91" s="34">
        <f>Balans!C91/Balans!C$47</f>
        <v>0</v>
      </c>
      <c r="D91" s="34">
        <f>Balans!D91/Balans!D$47</f>
        <v>0</v>
      </c>
      <c r="E91" s="34">
        <f>Balans!E91/Balans!E$47</f>
        <v>0</v>
      </c>
    </row>
    <row r="92" spans="1:5">
      <c r="A92" s="12" t="s">
        <v>97</v>
      </c>
      <c r="B92" s="20">
        <v>44</v>
      </c>
      <c r="C92" s="34">
        <f>Balans!C92/Balans!C$47</f>
        <v>0.18852166528763067</v>
      </c>
      <c r="D92" s="34">
        <f>Balans!D92/Balans!D$47</f>
        <v>0.13335338454887752</v>
      </c>
      <c r="E92" s="34">
        <f>Balans!E92/Balans!E$47</f>
        <v>0.20160279448080107</v>
      </c>
    </row>
    <row r="93" spans="1:5">
      <c r="A93" s="12" t="s">
        <v>98</v>
      </c>
      <c r="B93" s="12" t="s">
        <v>107</v>
      </c>
      <c r="C93" s="34">
        <f>Balans!C93/Balans!C$47</f>
        <v>0.17533893420136626</v>
      </c>
      <c r="D93" s="34">
        <f>Balans!D93/Balans!D$47</f>
        <v>0.12737770162425555</v>
      </c>
      <c r="E93" s="34">
        <f>Balans!E93/Balans!E$47</f>
        <v>0.20160279448080107</v>
      </c>
    </row>
    <row r="94" spans="1:5">
      <c r="A94" s="12" t="s">
        <v>99</v>
      </c>
      <c r="B94" s="20">
        <v>441</v>
      </c>
      <c r="C94" s="34">
        <f>Balans!C94/Balans!C$47</f>
        <v>1.3182731086264426E-2</v>
      </c>
      <c r="D94" s="34">
        <f>Balans!D94/Balans!D$47</f>
        <v>5.9756829246219809E-3</v>
      </c>
      <c r="E94" s="34">
        <f>Balans!E94/Balans!E$47</f>
        <v>0</v>
      </c>
    </row>
    <row r="95" spans="1:5">
      <c r="A95" s="12" t="s">
        <v>100</v>
      </c>
      <c r="B95" s="20">
        <v>46</v>
      </c>
      <c r="C95" s="34">
        <f>Balans!C95/Balans!C$47</f>
        <v>0</v>
      </c>
      <c r="D95" s="34">
        <f>Balans!D95/Balans!D$47</f>
        <v>0</v>
      </c>
      <c r="E95" s="34">
        <f>Balans!E95/Balans!E$47</f>
        <v>0</v>
      </c>
    </row>
    <row r="96" spans="1:5">
      <c r="A96" s="12" t="s">
        <v>108</v>
      </c>
      <c r="B96" s="12"/>
      <c r="C96" s="34">
        <f>Balans!C96/Balans!C$47</f>
        <v>0</v>
      </c>
      <c r="D96" s="34">
        <f>Balans!D96/Balans!D$47</f>
        <v>0</v>
      </c>
      <c r="E96" s="34">
        <f>Balans!E96/Balans!E$47</f>
        <v>0</v>
      </c>
    </row>
    <row r="97" spans="1:5">
      <c r="A97" s="12" t="s">
        <v>109</v>
      </c>
      <c r="B97" s="20">
        <v>45</v>
      </c>
      <c r="C97" s="34">
        <f>Balans!C97/Balans!C$47</f>
        <v>1.8771636588896839E-2</v>
      </c>
      <c r="D97" s="34">
        <f>Balans!D97/Balans!D$47</f>
        <v>2.612405692968385E-2</v>
      </c>
      <c r="E97" s="34">
        <f>Balans!E97/Balans!E$47</f>
        <v>0.19683309237045335</v>
      </c>
    </row>
    <row r="98" spans="1:5">
      <c r="A98" s="12" t="s">
        <v>110</v>
      </c>
      <c r="B98" s="12" t="s">
        <v>111</v>
      </c>
      <c r="C98" s="34">
        <f>Balans!C98/Balans!C$47</f>
        <v>1.8725793451391148E-2</v>
      </c>
      <c r="D98" s="34">
        <f>Balans!D98/Balans!D$47</f>
        <v>1.6415803267382383E-2</v>
      </c>
      <c r="E98" s="34">
        <f>Balans!E98/Balans!E$47</f>
        <v>0.17454137219513316</v>
      </c>
    </row>
    <row r="99" spans="1:5">
      <c r="A99" s="12" t="s">
        <v>112</v>
      </c>
      <c r="B99" s="12" t="s">
        <v>113</v>
      </c>
      <c r="C99" s="34">
        <f>Balans!C99/Balans!C$47</f>
        <v>4.5843137505691554E-5</v>
      </c>
      <c r="D99" s="34">
        <f>Balans!D99/Balans!D$47</f>
        <v>9.7082536623014706E-3</v>
      </c>
      <c r="E99" s="34">
        <f>Balans!E99/Balans!E$47</f>
        <v>2.2291720175320173E-2</v>
      </c>
    </row>
    <row r="100" spans="1:5">
      <c r="A100" s="12" t="s">
        <v>101</v>
      </c>
      <c r="B100" s="12" t="s">
        <v>114</v>
      </c>
      <c r="C100" s="34">
        <f>Balans!C100/Balans!C$47</f>
        <v>6.5031183538506038E-2</v>
      </c>
      <c r="D100" s="34">
        <f>Balans!D100/Balans!D$47</f>
        <v>5.0948888135762399E-2</v>
      </c>
      <c r="E100" s="34">
        <f>Balans!E100/Balans!E$47</f>
        <v>3.6085955420981697E-2</v>
      </c>
    </row>
    <row r="101" spans="1:5">
      <c r="A101" s="12" t="s">
        <v>55</v>
      </c>
      <c r="B101" s="12" t="s">
        <v>115</v>
      </c>
      <c r="C101" s="34">
        <f>Balans!C101/Balans!C$47</f>
        <v>0</v>
      </c>
      <c r="D101" s="34">
        <f>Balans!D101/Balans!D$47</f>
        <v>0</v>
      </c>
      <c r="E101" s="34">
        <f>Balans!E101/Balans!E$47</f>
        <v>-2.0790205344858192E-4</v>
      </c>
    </row>
    <row r="102" spans="1:5">
      <c r="A102" s="16" t="s">
        <v>116</v>
      </c>
      <c r="B102" s="16" t="s">
        <v>117</v>
      </c>
      <c r="C102" s="26">
        <f>Balans!C102/Balans!C$47</f>
        <v>1</v>
      </c>
      <c r="D102" s="26">
        <f>Balans!D102/Balans!D$47</f>
        <v>1</v>
      </c>
      <c r="E102" s="26">
        <f>Balans!E102/Balans!E$47</f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showZeros="0" workbookViewId="0">
      <selection activeCell="A31" sqref="A31"/>
    </sheetView>
  </sheetViews>
  <sheetFormatPr defaultRowHeight="15"/>
  <cols>
    <col min="1" max="1" width="48.7109375" bestFit="1" customWidth="1"/>
    <col min="3" max="5" width="13.7109375" bestFit="1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53" t="s">
        <v>3</v>
      </c>
      <c r="D2" s="53" t="s">
        <v>4</v>
      </c>
      <c r="E2" s="54" t="s">
        <v>5</v>
      </c>
    </row>
    <row r="3" spans="1:5">
      <c r="A3" s="55" t="s">
        <v>127</v>
      </c>
      <c r="B3" s="55" t="s">
        <v>189</v>
      </c>
      <c r="C3" s="57">
        <f>Resultatenrek!C3/Resultatenrek!C$4</f>
        <v>1.0769200916091515</v>
      </c>
      <c r="D3" s="57">
        <f>Resultatenrek!D3/Resultatenrek!D$4</f>
        <v>0.98717132158111143</v>
      </c>
      <c r="E3" s="57">
        <f>Resultatenrek!E3/Resultatenrek!E$4</f>
        <v>1.0047864988551241</v>
      </c>
    </row>
    <row r="4" spans="1:5">
      <c r="A4" s="20" t="s">
        <v>128</v>
      </c>
      <c r="B4" s="20">
        <v>70</v>
      </c>
      <c r="C4" s="58">
        <f>Resultatenrek!C4/Resultatenrek!C$4</f>
        <v>1</v>
      </c>
      <c r="D4" s="58">
        <f>Resultatenrek!D4/Resultatenrek!D$4</f>
        <v>1</v>
      </c>
      <c r="E4" s="58">
        <f>Resultatenrek!E4/Resultatenrek!E$4</f>
        <v>1</v>
      </c>
    </row>
    <row r="5" spans="1:5">
      <c r="A5" s="20" t="s">
        <v>129</v>
      </c>
      <c r="B5" s="20">
        <v>71</v>
      </c>
      <c r="C5" s="58">
        <f>Resultatenrek!C5/Resultatenrek!C$4</f>
        <v>6.9474838461483931E-2</v>
      </c>
      <c r="D5" s="58">
        <f>Resultatenrek!D5/Resultatenrek!D$4</f>
        <v>-2.8175459185683926E-2</v>
      </c>
      <c r="E5" s="58">
        <f>Resultatenrek!E5/Resultatenrek!E$4</f>
        <v>0</v>
      </c>
    </row>
    <row r="6" spans="1:5">
      <c r="A6" s="20" t="s">
        <v>130</v>
      </c>
      <c r="B6" s="20">
        <v>72</v>
      </c>
      <c r="C6" s="58">
        <f>Resultatenrek!C6/Resultatenrek!C$4</f>
        <v>0</v>
      </c>
      <c r="D6" s="58">
        <f>Resultatenrek!D6/Resultatenrek!D$4</f>
        <v>0</v>
      </c>
      <c r="E6" s="58">
        <f>Resultatenrek!E6/Resultatenrek!E$4</f>
        <v>0</v>
      </c>
    </row>
    <row r="7" spans="1:5">
      <c r="A7" s="20" t="s">
        <v>131</v>
      </c>
      <c r="B7" s="20">
        <v>74</v>
      </c>
      <c r="C7" s="58">
        <f>Resultatenrek!C7/Resultatenrek!C$4</f>
        <v>6.2407527444227938E-3</v>
      </c>
      <c r="D7" s="58">
        <f>Resultatenrek!D7/Resultatenrek!D$4</f>
        <v>1.5346780766795323E-2</v>
      </c>
      <c r="E7" s="58">
        <f>Resultatenrek!E7/Resultatenrek!E$4</f>
        <v>4.786498855123977E-3</v>
      </c>
    </row>
    <row r="8" spans="1:5">
      <c r="A8" s="20" t="s">
        <v>187</v>
      </c>
      <c r="B8" s="20" t="s">
        <v>188</v>
      </c>
      <c r="C8" s="58">
        <f>Resultatenrek!C8/Resultatenrek!C$4</f>
        <v>1.2045004032446894E-3</v>
      </c>
      <c r="D8" s="58">
        <f>Resultatenrek!D8/Resultatenrek!D$4</f>
        <v>0</v>
      </c>
      <c r="E8" s="58">
        <f>Resultatenrek!E8/Resultatenrek!E$4</f>
        <v>0</v>
      </c>
    </row>
    <row r="9" spans="1:5">
      <c r="A9" s="55" t="s">
        <v>132</v>
      </c>
      <c r="B9" s="55" t="s">
        <v>190</v>
      </c>
      <c r="C9" s="57">
        <f>Resultatenrek!C9/Resultatenrek!C$4</f>
        <v>1.0425043548688901</v>
      </c>
      <c r="D9" s="57">
        <f>Resultatenrek!D9/Resultatenrek!D$4</f>
        <v>0.94501707422475567</v>
      </c>
      <c r="E9" s="57">
        <f>Resultatenrek!E9/Resultatenrek!E$4</f>
        <v>0.96948720084460649</v>
      </c>
    </row>
    <row r="10" spans="1:5">
      <c r="A10" s="20" t="s">
        <v>133</v>
      </c>
      <c r="B10" s="20">
        <v>60</v>
      </c>
      <c r="C10" s="58">
        <f>Resultatenrek!C10/Resultatenrek!C$4</f>
        <v>0.77070977468361423</v>
      </c>
      <c r="D10" s="58">
        <f>Resultatenrek!D10/Resultatenrek!D$4</f>
        <v>0.66922578806669297</v>
      </c>
      <c r="E10" s="58">
        <f>Resultatenrek!E10/Resultatenrek!E$4</f>
        <v>0.72249449131138455</v>
      </c>
    </row>
    <row r="11" spans="1:5">
      <c r="A11" s="20" t="s">
        <v>134</v>
      </c>
      <c r="B11" s="20" t="s">
        <v>135</v>
      </c>
      <c r="C11" s="58">
        <f>Resultatenrek!C11/Resultatenrek!C$4</f>
        <v>0.77102310916340366</v>
      </c>
      <c r="D11" s="58">
        <f>Resultatenrek!D11/Resultatenrek!D$4</f>
        <v>0.6699023223807099</v>
      </c>
      <c r="E11" s="58">
        <f>Resultatenrek!E11/Resultatenrek!E$4</f>
        <v>0.72249449131138455</v>
      </c>
    </row>
    <row r="12" spans="1:5">
      <c r="A12" s="20" t="s">
        <v>136</v>
      </c>
      <c r="B12" s="20">
        <v>609</v>
      </c>
      <c r="C12" s="58">
        <f>Resultatenrek!C12/Resultatenrek!C$4</f>
        <v>-3.1333447978946008E-4</v>
      </c>
      <c r="D12" s="58">
        <f>Resultatenrek!D12/Resultatenrek!D$4</f>
        <v>-6.765343140169354E-4</v>
      </c>
      <c r="E12" s="58">
        <f>Resultatenrek!E12/Resultatenrek!E$4</f>
        <v>0</v>
      </c>
    </row>
    <row r="13" spans="1:5">
      <c r="A13" s="20" t="s">
        <v>137</v>
      </c>
      <c r="B13" s="20">
        <v>61</v>
      </c>
      <c r="C13" s="58">
        <f>Resultatenrek!C13/Resultatenrek!C$4</f>
        <v>0.15422415563659575</v>
      </c>
      <c r="D13" s="58">
        <f>Resultatenrek!D13/Resultatenrek!D$4</f>
        <v>0.16850568710948743</v>
      </c>
      <c r="E13" s="58">
        <f>Resultatenrek!E13/Resultatenrek!E$4</f>
        <v>0.13266031725738875</v>
      </c>
    </row>
    <row r="14" spans="1:5">
      <c r="A14" s="20" t="s">
        <v>138</v>
      </c>
      <c r="B14" s="20">
        <v>62</v>
      </c>
      <c r="C14" s="58">
        <f>Resultatenrek!C14/Resultatenrek!C$4</f>
        <v>7.4248529783648959E-2</v>
      </c>
      <c r="D14" s="58">
        <f>Resultatenrek!D14/Resultatenrek!D$4</f>
        <v>6.6292039382430459E-2</v>
      </c>
      <c r="E14" s="58">
        <f>Resultatenrek!E14/Resultatenrek!E$4</f>
        <v>7.5941842665329023E-2</v>
      </c>
    </row>
    <row r="15" spans="1:5">
      <c r="A15" s="20" t="s">
        <v>139</v>
      </c>
      <c r="B15" s="20">
        <v>630</v>
      </c>
      <c r="C15" s="58">
        <f>Resultatenrek!C15/Resultatenrek!C$4</f>
        <v>4.2442272363741963E-2</v>
      </c>
      <c r="D15" s="58">
        <f>Resultatenrek!D15/Resultatenrek!D$4</f>
        <v>3.9135770236060595E-2</v>
      </c>
      <c r="E15" s="58">
        <f>Resultatenrek!E15/Resultatenrek!E$4</f>
        <v>3.4661340960000467E-2</v>
      </c>
    </row>
    <row r="16" spans="1:5">
      <c r="A16" s="20" t="s">
        <v>140</v>
      </c>
      <c r="B16" s="20" t="s">
        <v>141</v>
      </c>
      <c r="C16" s="58">
        <f>Resultatenrek!C16/Resultatenrek!C$4</f>
        <v>0</v>
      </c>
      <c r="D16" s="58">
        <f>Resultatenrek!D16/Resultatenrek!D$4</f>
        <v>0</v>
      </c>
      <c r="E16" s="58">
        <f>Resultatenrek!E16/Resultatenrek!E$4</f>
        <v>0</v>
      </c>
    </row>
    <row r="17" spans="1:5" ht="37.5" customHeight="1">
      <c r="A17" s="20" t="s">
        <v>142</v>
      </c>
      <c r="B17" s="20" t="s">
        <v>192</v>
      </c>
      <c r="C17" s="58">
        <f>Resultatenrek!C17/Resultatenrek!C$4</f>
        <v>0</v>
      </c>
      <c r="D17" s="58">
        <f>Resultatenrek!D17/Resultatenrek!D$4</f>
        <v>0</v>
      </c>
      <c r="E17" s="58">
        <f>Resultatenrek!E17/Resultatenrek!E$4</f>
        <v>0</v>
      </c>
    </row>
    <row r="18" spans="1:5" ht="21" customHeight="1">
      <c r="A18" s="20" t="s">
        <v>143</v>
      </c>
      <c r="B18" s="20" t="s">
        <v>144</v>
      </c>
      <c r="C18" s="58">
        <f>Resultatenrek!C18/Resultatenrek!C$4</f>
        <v>8.7962240128937287E-4</v>
      </c>
      <c r="D18" s="58">
        <f>Resultatenrek!D18/Resultatenrek!D$4</f>
        <v>1.8577894300843573E-3</v>
      </c>
      <c r="E18" s="58">
        <f>Resultatenrek!E18/Resultatenrek!E$4</f>
        <v>3.729208650503702E-3</v>
      </c>
    </row>
    <row r="19" spans="1:5">
      <c r="A19" s="20" t="s">
        <v>191</v>
      </c>
      <c r="B19" s="20" t="s">
        <v>203</v>
      </c>
      <c r="C19" s="58">
        <f>Resultatenrek!C19/Resultatenrek!C$4</f>
        <v>0</v>
      </c>
      <c r="D19" s="58">
        <f>Resultatenrek!D19/Resultatenrek!D$4</f>
        <v>0</v>
      </c>
      <c r="E19" s="58">
        <f>Resultatenrek!E19/Resultatenrek!E$4</f>
        <v>0</v>
      </c>
    </row>
    <row r="20" spans="1:5">
      <c r="A20" s="50" t="s">
        <v>145</v>
      </c>
      <c r="B20" s="52">
        <v>9901</v>
      </c>
      <c r="C20" s="57">
        <f>Resultatenrek!C20/Resultatenrek!C$4</f>
        <v>3.4415736740261167E-2</v>
      </c>
      <c r="D20" s="57">
        <f>Resultatenrek!D20/Resultatenrek!D$4</f>
        <v>4.2154247356355756E-2</v>
      </c>
      <c r="E20" s="57">
        <f>Resultatenrek!E20/Resultatenrek!E$4</f>
        <v>3.5299298010517503E-2</v>
      </c>
    </row>
    <row r="21" spans="1:5">
      <c r="A21" s="55" t="s">
        <v>146</v>
      </c>
      <c r="B21" s="55" t="s">
        <v>193</v>
      </c>
      <c r="C21" s="57">
        <f>Resultatenrek!C21/Resultatenrek!C$4</f>
        <v>4.5291790810383569E-3</v>
      </c>
      <c r="D21" s="57">
        <f>Resultatenrek!D21/Resultatenrek!D$4</f>
        <v>2.3865587355841379E-3</v>
      </c>
      <c r="E21" s="57">
        <f>Resultatenrek!E21/Resultatenrek!E$4</f>
        <v>3.7444483379149196E-3</v>
      </c>
    </row>
    <row r="22" spans="1:5">
      <c r="A22" s="20" t="s">
        <v>200</v>
      </c>
      <c r="B22" s="20">
        <v>75</v>
      </c>
      <c r="C22" s="58">
        <f>Resultatenrek!C22/Resultatenrek!C$4</f>
        <v>4.5291790810383569E-3</v>
      </c>
      <c r="D22" s="58">
        <f>Resultatenrek!D22/Resultatenrek!D$4</f>
        <v>2.3865587355841379E-3</v>
      </c>
      <c r="E22" s="58">
        <f>Resultatenrek!E22/Resultatenrek!E$4</f>
        <v>1.1522572554679286E-3</v>
      </c>
    </row>
    <row r="23" spans="1:5">
      <c r="A23" s="20" t="s">
        <v>147</v>
      </c>
      <c r="B23" s="20">
        <v>750</v>
      </c>
      <c r="C23" s="58">
        <f>Resultatenrek!C23/Resultatenrek!C$4</f>
        <v>0</v>
      </c>
      <c r="D23" s="58">
        <f>Resultatenrek!D23/Resultatenrek!D$4</f>
        <v>0</v>
      </c>
      <c r="E23" s="58">
        <f>Resultatenrek!E23/Resultatenrek!E$4</f>
        <v>0</v>
      </c>
    </row>
    <row r="24" spans="1:5">
      <c r="A24" s="20" t="s">
        <v>148</v>
      </c>
      <c r="B24" s="20">
        <v>751</v>
      </c>
      <c r="C24" s="58">
        <f>Resultatenrek!C24/Resultatenrek!C$4</f>
        <v>0</v>
      </c>
      <c r="D24" s="58">
        <f>Resultatenrek!D24/Resultatenrek!D$4</f>
        <v>0</v>
      </c>
      <c r="E24" s="58">
        <f>Resultatenrek!E24/Resultatenrek!E$4</f>
        <v>0</v>
      </c>
    </row>
    <row r="25" spans="1:5">
      <c r="A25" s="20" t="s">
        <v>149</v>
      </c>
      <c r="B25" s="20" t="s">
        <v>150</v>
      </c>
      <c r="C25" s="58">
        <f>Resultatenrek!C25/Resultatenrek!C$4</f>
        <v>0</v>
      </c>
      <c r="D25" s="58">
        <f>Resultatenrek!D25/Resultatenrek!D$4</f>
        <v>0</v>
      </c>
      <c r="E25" s="58">
        <f>Resultatenrek!E25/Resultatenrek!E$4</f>
        <v>0</v>
      </c>
    </row>
    <row r="26" spans="1:5">
      <c r="A26" s="20" t="s">
        <v>194</v>
      </c>
      <c r="B26" s="20" t="s">
        <v>195</v>
      </c>
      <c r="C26" s="58">
        <f>Resultatenrek!C26/Resultatenrek!C$4</f>
        <v>0</v>
      </c>
      <c r="D26" s="58">
        <f>Resultatenrek!D26/Resultatenrek!D$4</f>
        <v>0</v>
      </c>
      <c r="E26" s="58">
        <f>Resultatenrek!E26/Resultatenrek!E$4</f>
        <v>2.5921910824469913E-3</v>
      </c>
    </row>
    <row r="27" spans="1:5" ht="24" customHeight="1">
      <c r="A27" s="55" t="s">
        <v>151</v>
      </c>
      <c r="B27" s="55" t="s">
        <v>196</v>
      </c>
      <c r="C27" s="57">
        <f>Resultatenrek!C27/Resultatenrek!C$4</f>
        <v>3.5219406373049925E-3</v>
      </c>
      <c r="D27" s="57">
        <f>Resultatenrek!D27/Resultatenrek!D$4</f>
        <v>7.9603240530167971E-4</v>
      </c>
      <c r="E27" s="57">
        <f>Resultatenrek!E27/Resultatenrek!E$4</f>
        <v>1.0424084332298401E-3</v>
      </c>
    </row>
    <row r="28" spans="1:5">
      <c r="A28" s="20" t="s">
        <v>197</v>
      </c>
      <c r="B28" s="20">
        <v>65</v>
      </c>
      <c r="C28" s="58">
        <f>Resultatenrek!C28/Resultatenrek!C$4</f>
        <v>3.5219406373049925E-3</v>
      </c>
      <c r="D28" s="58">
        <f>Resultatenrek!D28/Resultatenrek!D$4</f>
        <v>7.9603240530167971E-4</v>
      </c>
      <c r="E28" s="58">
        <f>Resultatenrek!E28/Resultatenrek!E$4</f>
        <v>1.0424084332298401E-3</v>
      </c>
    </row>
    <row r="29" spans="1:5">
      <c r="A29" s="20" t="s">
        <v>152</v>
      </c>
      <c r="B29" s="20">
        <v>650</v>
      </c>
      <c r="C29" s="58">
        <f>Resultatenrek!C29/Resultatenrek!C$4</f>
        <v>0</v>
      </c>
      <c r="D29" s="58">
        <f>Resultatenrek!D29/Resultatenrek!D$4</f>
        <v>0</v>
      </c>
      <c r="E29" s="58">
        <f>Resultatenrek!E29/Resultatenrek!E$4</f>
        <v>0</v>
      </c>
    </row>
    <row r="30" spans="1:5" ht="25.5">
      <c r="A30" s="61" t="s">
        <v>256</v>
      </c>
      <c r="B30" s="20">
        <v>651</v>
      </c>
      <c r="C30" s="58">
        <f>Resultatenrek!C30/Resultatenrek!C$4</f>
        <v>0</v>
      </c>
      <c r="D30" s="58">
        <f>Resultatenrek!D30/Resultatenrek!D$4</f>
        <v>0</v>
      </c>
      <c r="E30" s="58">
        <f>Resultatenrek!E30/Resultatenrek!E$4</f>
        <v>0</v>
      </c>
    </row>
    <row r="31" spans="1:5">
      <c r="A31" s="20" t="s">
        <v>154</v>
      </c>
      <c r="B31" s="20" t="s">
        <v>155</v>
      </c>
      <c r="C31" s="58">
        <f>Resultatenrek!C31/Resultatenrek!C$4</f>
        <v>0</v>
      </c>
      <c r="D31" s="58">
        <f>Resultatenrek!D31/Resultatenrek!D$4</f>
        <v>0</v>
      </c>
      <c r="E31" s="58">
        <f>Resultatenrek!E31/Resultatenrek!E$4</f>
        <v>0</v>
      </c>
    </row>
    <row r="32" spans="1:5">
      <c r="A32" s="20" t="s">
        <v>198</v>
      </c>
      <c r="B32" s="20" t="s">
        <v>199</v>
      </c>
      <c r="C32" s="58">
        <f>Resultatenrek!C32/Resultatenrek!C$4</f>
        <v>0</v>
      </c>
      <c r="D32" s="58">
        <f>Resultatenrek!D32/Resultatenrek!D$4</f>
        <v>0</v>
      </c>
      <c r="E32" s="58">
        <f>Resultatenrek!E32/Resultatenrek!E$4</f>
        <v>0</v>
      </c>
    </row>
    <row r="33" spans="1:5" ht="30" customHeight="1">
      <c r="A33" s="56" t="s">
        <v>201</v>
      </c>
      <c r="B33" s="55">
        <v>9903</v>
      </c>
      <c r="C33" s="57">
        <f>Resultatenrek!C33/Resultatenrek!C$4</f>
        <v>3.5422975183994537E-2</v>
      </c>
      <c r="D33" s="57">
        <f>Resultatenrek!D33/Resultatenrek!D$4</f>
        <v>4.3744773686638212E-2</v>
      </c>
      <c r="E33" s="57">
        <f>Resultatenrek!E33/Resultatenrek!E$4</f>
        <v>3.8001337915202583E-2</v>
      </c>
    </row>
    <row r="34" spans="1:5">
      <c r="A34" s="20" t="s">
        <v>156</v>
      </c>
      <c r="B34" s="20">
        <v>780</v>
      </c>
      <c r="C34" s="58">
        <f>Resultatenrek!C34/Resultatenrek!C$4</f>
        <v>0</v>
      </c>
      <c r="D34" s="58">
        <f>Resultatenrek!D34/Resultatenrek!D$4</f>
        <v>0</v>
      </c>
      <c r="E34" s="58">
        <f>Resultatenrek!E34/Resultatenrek!E$4</f>
        <v>0</v>
      </c>
    </row>
    <row r="35" spans="1:5">
      <c r="A35" s="20" t="s">
        <v>157</v>
      </c>
      <c r="B35" s="20">
        <v>680</v>
      </c>
      <c r="C35" s="58">
        <f>Resultatenrek!C35/Resultatenrek!C$4</f>
        <v>0</v>
      </c>
      <c r="D35" s="58">
        <f>Resultatenrek!D35/Resultatenrek!D$4</f>
        <v>0</v>
      </c>
      <c r="E35" s="58">
        <f>Resultatenrek!E35/Resultatenrek!E$4</f>
        <v>0</v>
      </c>
    </row>
    <row r="36" spans="1:5">
      <c r="A36" s="20" t="s">
        <v>158</v>
      </c>
      <c r="B36" s="20" t="s">
        <v>159</v>
      </c>
      <c r="C36" s="58">
        <f>Resultatenrek!C36/Resultatenrek!C$4</f>
        <v>1.0687509874746712E-2</v>
      </c>
      <c r="D36" s="58">
        <f>Resultatenrek!D36/Resultatenrek!D$4</f>
        <v>1.2605513695105161E-2</v>
      </c>
      <c r="E36" s="58">
        <f>Resultatenrek!E36/Resultatenrek!E$4</f>
        <v>0</v>
      </c>
    </row>
    <row r="37" spans="1:5">
      <c r="A37" s="20" t="s">
        <v>160</v>
      </c>
      <c r="B37" s="20" t="s">
        <v>202</v>
      </c>
      <c r="C37" s="58">
        <f>Resultatenrek!C37/Resultatenrek!C$4</f>
        <v>0</v>
      </c>
      <c r="D37" s="58">
        <f>Resultatenrek!D37/Resultatenrek!D$4</f>
        <v>0</v>
      </c>
      <c r="E37" s="58">
        <f>Resultatenrek!E37/Resultatenrek!E$4</f>
        <v>0</v>
      </c>
    </row>
    <row r="38" spans="1:5">
      <c r="A38" s="20" t="s">
        <v>161</v>
      </c>
      <c r="B38" s="20">
        <v>77</v>
      </c>
      <c r="C38" s="58">
        <f>Resultatenrek!C38/Resultatenrek!C$4</f>
        <v>0</v>
      </c>
      <c r="D38" s="58">
        <f>Resultatenrek!D38/Resultatenrek!D$4</f>
        <v>0</v>
      </c>
      <c r="E38" s="58">
        <f>Resultatenrek!E38/Resultatenrek!E$4</f>
        <v>0</v>
      </c>
    </row>
    <row r="39" spans="1:5">
      <c r="A39" s="56" t="s">
        <v>162</v>
      </c>
      <c r="B39" s="55">
        <v>9904</v>
      </c>
      <c r="C39" s="57">
        <f>Resultatenrek!C39/Resultatenrek!C$4</f>
        <v>2.473546530924782E-2</v>
      </c>
      <c r="D39" s="57">
        <f>Resultatenrek!D39/Resultatenrek!D$4</f>
        <v>3.1139259991533049E-2</v>
      </c>
      <c r="E39" s="57">
        <f>Resultatenrek!E39/Resultatenrek!E$4</f>
        <v>3.8001337915202583E-2</v>
      </c>
    </row>
    <row r="40" spans="1:5">
      <c r="A40" s="20" t="s">
        <v>163</v>
      </c>
      <c r="B40" s="20">
        <v>789</v>
      </c>
      <c r="C40" s="58">
        <f>Resultatenrek!C40/Resultatenrek!C$4</f>
        <v>0</v>
      </c>
      <c r="D40" s="58">
        <f>Resultatenrek!D40/Resultatenrek!D$4</f>
        <v>0</v>
      </c>
      <c r="E40" s="58">
        <f>Resultatenrek!E40/Resultatenrek!E$4</f>
        <v>0</v>
      </c>
    </row>
    <row r="41" spans="1:5">
      <c r="A41" s="20" t="s">
        <v>164</v>
      </c>
      <c r="B41" s="20">
        <v>689</v>
      </c>
      <c r="C41" s="58">
        <f>Resultatenrek!C41/Resultatenrek!C$4</f>
        <v>0</v>
      </c>
      <c r="D41" s="58">
        <f>Resultatenrek!D41/Resultatenrek!D$4</f>
        <v>0</v>
      </c>
      <c r="E41" s="58">
        <f>Resultatenrek!E41/Resultatenrek!E$4</f>
        <v>0</v>
      </c>
    </row>
    <row r="42" spans="1:5">
      <c r="A42" s="55" t="s">
        <v>165</v>
      </c>
      <c r="B42" s="55">
        <v>9905</v>
      </c>
      <c r="C42" s="57">
        <f>Resultatenrek!C42/Resultatenrek!C$4</f>
        <v>2.473546530924782E-2</v>
      </c>
      <c r="D42" s="57">
        <f>Resultatenrek!D42/Resultatenrek!D$4</f>
        <v>3.1139259991533049E-2</v>
      </c>
      <c r="E42" s="57">
        <f>Resultatenrek!E42/Resultatenrek!E$4</f>
        <v>3.8001337915202583E-2</v>
      </c>
    </row>
    <row r="43" spans="1:5">
      <c r="A43" s="10"/>
      <c r="B43" s="7"/>
      <c r="C43" s="33"/>
      <c r="D43" s="33"/>
      <c r="E43" s="33"/>
    </row>
    <row r="44" spans="1:5">
      <c r="A44" s="11"/>
      <c r="B44" s="11"/>
      <c r="C44" s="33"/>
      <c r="D44" s="33"/>
      <c r="E44" s="33"/>
    </row>
    <row r="45" spans="1:5">
      <c r="A45" s="7"/>
      <c r="B45" s="11"/>
      <c r="C45" s="33"/>
      <c r="D45" s="33"/>
      <c r="E45" s="33"/>
    </row>
    <row r="46" spans="1:5">
      <c r="A46" s="7"/>
      <c r="B46" s="11"/>
      <c r="C46" s="33"/>
      <c r="D46" s="33"/>
      <c r="E46" s="33"/>
    </row>
    <row r="47" spans="1:5">
      <c r="A47" s="11"/>
      <c r="B47" s="11"/>
      <c r="C47" s="33"/>
      <c r="D47" s="33"/>
      <c r="E47" s="33"/>
    </row>
    <row r="48" spans="1:5">
      <c r="C48" s="32"/>
      <c r="D48" s="32"/>
      <c r="E48" s="32"/>
    </row>
    <row r="49" spans="1:5">
      <c r="A49" s="11"/>
      <c r="B49" s="11"/>
      <c r="C49" s="27"/>
      <c r="D49" s="27"/>
      <c r="E49" s="27"/>
    </row>
    <row r="50" spans="1:5">
      <c r="A50" s="11"/>
      <c r="B50" s="11"/>
      <c r="C50" s="27"/>
      <c r="D50" s="27"/>
      <c r="E50" s="27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102"/>
  <sheetViews>
    <sheetView topLeftCell="A74" workbookViewId="0">
      <selection activeCell="F51" sqref="F51"/>
    </sheetView>
  </sheetViews>
  <sheetFormatPr defaultRowHeight="15"/>
  <cols>
    <col min="1" max="1" width="44" customWidth="1"/>
    <col min="3" max="3" width="9.7109375" bestFit="1" customWidth="1"/>
    <col min="4" max="5" width="10.28515625" bestFit="1" customWidth="1"/>
    <col min="6" max="6" width="10" bestFit="1" customWidth="1"/>
  </cols>
  <sheetData>
    <row r="3" spans="1:6">
      <c r="A3" s="13" t="s">
        <v>1</v>
      </c>
      <c r="B3" s="12" t="s">
        <v>2</v>
      </c>
      <c r="C3" s="28" t="s">
        <v>204</v>
      </c>
      <c r="D3" s="28" t="s">
        <v>205</v>
      </c>
      <c r="E3" s="28" t="s">
        <v>206</v>
      </c>
      <c r="F3" s="28"/>
    </row>
    <row r="4" spans="1:6">
      <c r="A4" s="12" t="s">
        <v>207</v>
      </c>
      <c r="B4" s="20">
        <v>20</v>
      </c>
      <c r="C4" s="34" t="str">
        <f>IF(Balans!$C4=0,"",Balans!D4/Balans!C4)</f>
        <v/>
      </c>
      <c r="D4" s="34" t="str">
        <f>IF(Balans!$C4=0,"",Balans!E4/Balans!D4)</f>
        <v/>
      </c>
      <c r="E4" s="34"/>
      <c r="F4" s="28"/>
    </row>
    <row r="5" spans="1:6">
      <c r="A5" s="62" t="s">
        <v>6</v>
      </c>
      <c r="B5" s="62" t="s">
        <v>231</v>
      </c>
      <c r="C5" s="63">
        <f>IF(Balans!$C5=0,"",Balans!C5/Balans!C5)</f>
        <v>1</v>
      </c>
      <c r="D5" s="63">
        <f>IF(Balans!$C5=0,"",Balans!D5/Balans!$C5)</f>
        <v>0.78980591057938787</v>
      </c>
      <c r="E5" s="63">
        <f>IF(Balans!$C5=0,"",Balans!E5/Balans!$C5)</f>
        <v>1.0161283290145242</v>
      </c>
      <c r="F5" s="35"/>
    </row>
    <row r="6" spans="1:6">
      <c r="A6" s="12" t="s">
        <v>208</v>
      </c>
      <c r="B6" s="20">
        <v>21</v>
      </c>
      <c r="C6" s="34">
        <f>IF(Balans!$C6=0,"",Balans!C6/Balans!C6)</f>
        <v>1</v>
      </c>
      <c r="D6" s="63">
        <f>IF(Balans!$C6=0,"",Balans!D6/Balans!$C6)</f>
        <v>0.77777777777777779</v>
      </c>
      <c r="E6" s="63">
        <f>IF(Balans!$C6=0,"",Balans!E6/Balans!$C6)</f>
        <v>0.92592592592592593</v>
      </c>
      <c r="F6" s="35"/>
    </row>
    <row r="7" spans="1:6">
      <c r="A7" s="12" t="s">
        <v>210</v>
      </c>
      <c r="B7" s="12" t="s">
        <v>10</v>
      </c>
      <c r="C7" s="34">
        <f>IF(Balans!$C7=0,"",Balans!C7/Balans!C7)</f>
        <v>1</v>
      </c>
      <c r="D7" s="63">
        <f>IF(Balans!$C7=0,"",Balans!D7/Balans!$C7)</f>
        <v>0.90770303845541345</v>
      </c>
      <c r="E7" s="63">
        <f>IF(Balans!$C7=0,"",Balans!E7/Balans!$C7)</f>
        <v>1.9002725621275622</v>
      </c>
      <c r="F7" s="35"/>
    </row>
    <row r="8" spans="1:6">
      <c r="A8" s="12" t="s">
        <v>211</v>
      </c>
      <c r="B8" s="20">
        <v>22</v>
      </c>
      <c r="C8" s="34" t="str">
        <f>IF(Balans!$C8=0,"",Balans!C8/Balans!C8)</f>
        <v/>
      </c>
      <c r="D8" s="63" t="str">
        <f>IF(Balans!$C8=0,"",Balans!D8/Balans!$C8)</f>
        <v/>
      </c>
      <c r="E8" s="63" t="str">
        <f>IF(Balans!$C8=0,"",Balans!E8/Balans!$C8)</f>
        <v/>
      </c>
      <c r="F8" s="35"/>
    </row>
    <row r="9" spans="1:6">
      <c r="A9" s="12" t="s">
        <v>212</v>
      </c>
      <c r="B9" s="20">
        <v>23</v>
      </c>
      <c r="C9" s="34">
        <f>IF(Balans!$C9=0,"",Balans!C9/Balans!C9)</f>
        <v>1</v>
      </c>
      <c r="D9" s="63">
        <f>IF(Balans!$C9=0,"",Balans!D9/Balans!$C9)</f>
        <v>0.522986883600152</v>
      </c>
      <c r="E9" s="63">
        <f>IF(Balans!$C9=0,"",Balans!E9/Balans!$C9)</f>
        <v>2.2326806918721651</v>
      </c>
      <c r="F9" s="35"/>
    </row>
    <row r="10" spans="1:6">
      <c r="A10" s="12" t="s">
        <v>213</v>
      </c>
      <c r="B10" s="20">
        <v>24</v>
      </c>
      <c r="C10" s="34">
        <f>IF(Balans!$C10=0,"",Balans!C10/Balans!C10)</f>
        <v>1</v>
      </c>
      <c r="D10" s="63">
        <f>IF(Balans!$C10=0,"",Balans!D10/Balans!$C10)</f>
        <v>1.0864735642093084</v>
      </c>
      <c r="E10" s="63">
        <f>IF(Balans!$C10=0,"",Balans!E10/Balans!$C10)</f>
        <v>1.7458086141769795</v>
      </c>
      <c r="F10" s="35"/>
    </row>
    <row r="11" spans="1:6">
      <c r="A11" s="12" t="s">
        <v>214</v>
      </c>
      <c r="B11" s="20">
        <v>25</v>
      </c>
      <c r="C11" s="34" t="str">
        <f>IF(Balans!$C11=0,"",Balans!C11/Balans!C11)</f>
        <v/>
      </c>
      <c r="D11" s="63" t="str">
        <f>IF(Balans!$C11=0,"",Balans!D11/Balans!$C11)</f>
        <v/>
      </c>
      <c r="E11" s="63" t="str">
        <f>IF(Balans!$C11=0,"",Balans!E11/Balans!$C11)</f>
        <v/>
      </c>
      <c r="F11" s="35"/>
    </row>
    <row r="12" spans="1:6">
      <c r="A12" s="12" t="s">
        <v>215</v>
      </c>
      <c r="B12" s="20">
        <v>26</v>
      </c>
      <c r="C12" s="34" t="str">
        <f>IF(Balans!$C12=0,"",Balans!C12/Balans!C12)</f>
        <v/>
      </c>
      <c r="D12" s="63" t="str">
        <f>IF(Balans!$C12=0,"",Balans!D12/Balans!$C12)</f>
        <v/>
      </c>
      <c r="E12" s="63" t="str">
        <f>IF(Balans!$C12=0,"",Balans!E12/Balans!$C12)</f>
        <v/>
      </c>
      <c r="F12" s="35"/>
    </row>
    <row r="13" spans="1:6">
      <c r="A13" s="12" t="s">
        <v>216</v>
      </c>
      <c r="B13" s="20">
        <v>27</v>
      </c>
      <c r="C13" s="34" t="str">
        <f>IF(Balans!$C13=0,"",Balans!C13/Balans!C13)</f>
        <v/>
      </c>
      <c r="D13" s="63" t="str">
        <f>IF(Balans!$C13=0,"",Balans!D13/Balans!$C13)</f>
        <v/>
      </c>
      <c r="E13" s="63" t="str">
        <f>IF(Balans!$C13=0,"",Balans!E13/Balans!$C13)</f>
        <v/>
      </c>
      <c r="F13" s="35"/>
    </row>
    <row r="14" spans="1:6">
      <c r="A14" s="12" t="s">
        <v>217</v>
      </c>
      <c r="B14" s="20">
        <v>28</v>
      </c>
      <c r="C14" s="34" t="str">
        <f>IF(Balans!$C14=0,"",Balans!C14/Balans!C14)</f>
        <v/>
      </c>
      <c r="D14" s="63" t="str">
        <f>IF(Balans!$C14=0,"",Balans!D14/Balans!$C14)</f>
        <v/>
      </c>
      <c r="E14" s="63" t="str">
        <f>IF(Balans!$C14=0,"",Balans!E14/Balans!$C14)</f>
        <v/>
      </c>
      <c r="F14" s="35"/>
    </row>
    <row r="15" spans="1:6">
      <c r="A15" s="12" t="s">
        <v>218</v>
      </c>
      <c r="B15" s="12" t="s">
        <v>19</v>
      </c>
      <c r="C15" s="34" t="str">
        <f>IF(Balans!$C15=0,"",Balans!C15/Balans!C15)</f>
        <v/>
      </c>
      <c r="D15" s="63" t="str">
        <f>IF(Balans!$C15=0,"",Balans!D15/Balans!$C15)</f>
        <v/>
      </c>
      <c r="E15" s="63" t="str">
        <f>IF(Balans!$C15=0,"",Balans!E15/Balans!$C15)</f>
        <v/>
      </c>
      <c r="F15" s="35"/>
    </row>
    <row r="16" spans="1:6">
      <c r="A16" s="12" t="s">
        <v>219</v>
      </c>
      <c r="B16" s="20">
        <v>280</v>
      </c>
      <c r="C16" s="34" t="str">
        <f>IF(Balans!$C16=0,"",Balans!C16/Balans!C16)</f>
        <v/>
      </c>
      <c r="D16" s="63" t="str">
        <f>IF(Balans!$C16=0,"",Balans!D16/Balans!$C16)</f>
        <v/>
      </c>
      <c r="E16" s="63" t="str">
        <f>IF(Balans!$C16=0,"",Balans!E16/Balans!$C16)</f>
        <v/>
      </c>
      <c r="F16" s="35"/>
    </row>
    <row r="17" spans="1:6">
      <c r="A17" s="12" t="s">
        <v>220</v>
      </c>
      <c r="B17" s="20">
        <v>281</v>
      </c>
      <c r="C17" s="34" t="str">
        <f>IF(Balans!$C17=0,"",Balans!C17/Balans!C17)</f>
        <v/>
      </c>
      <c r="D17" s="63" t="str">
        <f>IF(Balans!$C17=0,"",Balans!D17/Balans!$C17)</f>
        <v/>
      </c>
      <c r="E17" s="63" t="str">
        <f>IF(Balans!$C17=0,"",Balans!E17/Balans!$C17)</f>
        <v/>
      </c>
      <c r="F17" s="35"/>
    </row>
    <row r="18" spans="1:6">
      <c r="A18" s="12" t="s">
        <v>22</v>
      </c>
      <c r="B18" s="12"/>
      <c r="C18" s="34" t="str">
        <f>IF(Balans!$C18=0,"",Balans!C18/Balans!C18)</f>
        <v/>
      </c>
      <c r="D18" s="63" t="str">
        <f>IF(Balans!$C18=0,"",Balans!D18/Balans!$C18)</f>
        <v/>
      </c>
      <c r="E18" s="63" t="str">
        <f>IF(Balans!$C18=0,"",Balans!E18/Balans!$C18)</f>
        <v/>
      </c>
      <c r="F18" s="35"/>
    </row>
    <row r="19" spans="1:6">
      <c r="A19" s="12" t="s">
        <v>221</v>
      </c>
      <c r="B19" s="12" t="s">
        <v>24</v>
      </c>
      <c r="C19" s="34" t="str">
        <f>IF(Balans!$C19=0,"",Balans!C19/Balans!C19)</f>
        <v/>
      </c>
      <c r="D19" s="63" t="str">
        <f>IF(Balans!$C19=0,"",Balans!D19/Balans!$C19)</f>
        <v/>
      </c>
      <c r="E19" s="63" t="str">
        <f>IF(Balans!$C19=0,"",Balans!E19/Balans!$C19)</f>
        <v/>
      </c>
      <c r="F19" s="35"/>
    </row>
    <row r="20" spans="1:6">
      <c r="A20" s="12" t="s">
        <v>222</v>
      </c>
      <c r="B20" s="20">
        <v>282</v>
      </c>
      <c r="C20" s="34" t="str">
        <f>IF(Balans!$C20=0,"",Balans!C20/Balans!C20)</f>
        <v/>
      </c>
      <c r="D20" s="63" t="str">
        <f>IF(Balans!$C20=0,"",Balans!D20/Balans!$C20)</f>
        <v/>
      </c>
      <c r="E20" s="63" t="str">
        <f>IF(Balans!$C20=0,"",Balans!E20/Balans!$C20)</f>
        <v/>
      </c>
      <c r="F20" s="35"/>
    </row>
    <row r="21" spans="1:6">
      <c r="A21" s="12" t="s">
        <v>220</v>
      </c>
      <c r="B21" s="20">
        <v>283</v>
      </c>
      <c r="C21" s="34" t="str">
        <f>IF(Balans!$C21=0,"",Balans!C21/Balans!C21)</f>
        <v/>
      </c>
      <c r="D21" s="63" t="str">
        <f>IF(Balans!$C21=0,"",Balans!D21/Balans!$C21)</f>
        <v/>
      </c>
      <c r="E21" s="63" t="str">
        <f>IF(Balans!$C21=0,"",Balans!E21/Balans!$C21)</f>
        <v/>
      </c>
      <c r="F21" s="35"/>
    </row>
    <row r="22" spans="1:6">
      <c r="A22" s="12" t="s">
        <v>223</v>
      </c>
      <c r="B22" s="12" t="s">
        <v>26</v>
      </c>
      <c r="C22" s="34" t="str">
        <f>IF(Balans!$C22=0,"",Balans!C22/Balans!C22)</f>
        <v/>
      </c>
      <c r="D22" s="63" t="str">
        <f>IF(Balans!$C22=0,"",Balans!D22/Balans!$C22)</f>
        <v/>
      </c>
      <c r="E22" s="63" t="str">
        <f>IF(Balans!$C22=0,"",Balans!E22/Balans!$C22)</f>
        <v/>
      </c>
      <c r="F22" s="35"/>
    </row>
    <row r="23" spans="1:6">
      <c r="A23" s="12" t="s">
        <v>224</v>
      </c>
      <c r="B23" s="20">
        <v>284</v>
      </c>
      <c r="C23" s="34" t="str">
        <f>IF(Balans!$C23=0,"",Balans!C23/Balans!C23)</f>
        <v/>
      </c>
      <c r="D23" s="63" t="str">
        <f>IF(Balans!$C23=0,"",Balans!D23/Balans!$C23)</f>
        <v/>
      </c>
      <c r="E23" s="63" t="str">
        <f>IF(Balans!$C23=0,"",Balans!E23/Balans!$C23)</f>
        <v/>
      </c>
      <c r="F23" s="35"/>
    </row>
    <row r="24" spans="1:6">
      <c r="A24" s="12" t="s">
        <v>209</v>
      </c>
      <c r="B24" s="12" t="s">
        <v>29</v>
      </c>
      <c r="C24" s="34" t="str">
        <f>IF(Balans!$C24=0,"",Balans!C24/Balans!C24)</f>
        <v/>
      </c>
      <c r="D24" s="63" t="str">
        <f>IF(Balans!$C24=0,"",Balans!D24/Balans!$C24)</f>
        <v/>
      </c>
      <c r="E24" s="63" t="str">
        <f>IF(Balans!$C24=0,"",Balans!E24/Balans!$C24)</f>
        <v/>
      </c>
      <c r="F24" s="35"/>
    </row>
    <row r="25" spans="1:6">
      <c r="A25" s="12"/>
      <c r="B25" s="12"/>
      <c r="C25" s="34" t="str">
        <f>IF(Balans!$C25=0,"",Balans!C25/Balans!C25)</f>
        <v/>
      </c>
      <c r="D25" s="63" t="str">
        <f>IF(Balans!$C25=0,"",Balans!D25/Balans!$C25)</f>
        <v/>
      </c>
      <c r="E25" s="63" t="str">
        <f>IF(Balans!$C25=0,"",Balans!E25/Balans!$C25)</f>
        <v/>
      </c>
      <c r="F25" s="35"/>
    </row>
    <row r="26" spans="1:6">
      <c r="A26" s="63" t="s">
        <v>30</v>
      </c>
      <c r="B26" s="63" t="s">
        <v>31</v>
      </c>
      <c r="C26" s="63">
        <f>IF(Balans!$C26=0,"",Balans!C26/Balans!C26)</f>
        <v>1</v>
      </c>
      <c r="D26" s="63">
        <f>IF(Balans!$C26=0,"",Balans!D26/Balans!$C26)</f>
        <v>1.0506950222442608</v>
      </c>
      <c r="E26" s="63">
        <f>IF(Balans!$C26=0,"",Balans!E26/Balans!$C26)</f>
        <v>1.4957634782621367</v>
      </c>
      <c r="F26" s="35"/>
    </row>
    <row r="27" spans="1:6">
      <c r="A27" s="12" t="s">
        <v>32</v>
      </c>
      <c r="B27" s="20">
        <v>29</v>
      </c>
      <c r="C27" s="34" t="str">
        <f>IF(Balans!$C27=0,"",Balans!C27/Balans!C27)</f>
        <v/>
      </c>
      <c r="D27" s="63" t="str">
        <f>IF(Balans!$C27=0,"",Balans!D27/Balans!$C27)</f>
        <v/>
      </c>
      <c r="E27" s="63" t="str">
        <f>IF(Balans!$C27=0,"",Balans!E27/Balans!$C27)</f>
        <v/>
      </c>
      <c r="F27" s="35"/>
    </row>
    <row r="28" spans="1:6">
      <c r="A28" s="12" t="s">
        <v>33</v>
      </c>
      <c r="B28" s="20">
        <v>290</v>
      </c>
      <c r="C28" s="34" t="str">
        <f>IF(Balans!$C28=0,"",Balans!C28/Balans!C28)</f>
        <v/>
      </c>
      <c r="D28" s="63" t="str">
        <f>IF(Balans!$C28=0,"",Balans!D28/Balans!$C28)</f>
        <v/>
      </c>
      <c r="E28" s="63" t="str">
        <f>IF(Balans!$C28=0,"",Balans!E28/Balans!$C28)</f>
        <v/>
      </c>
      <c r="F28" s="35"/>
    </row>
    <row r="29" spans="1:6">
      <c r="A29" s="12" t="s">
        <v>34</v>
      </c>
      <c r="B29" s="20">
        <v>291</v>
      </c>
      <c r="C29" s="34" t="str">
        <f>IF(Balans!$C29=0,"",Balans!C29/Balans!C29)</f>
        <v/>
      </c>
      <c r="D29" s="63" t="str">
        <f>IF(Balans!$C29=0,"",Balans!D29/Balans!$C29)</f>
        <v/>
      </c>
      <c r="E29" s="63" t="str">
        <f>IF(Balans!$C29=0,"",Balans!E29/Balans!$C29)</f>
        <v/>
      </c>
      <c r="F29" s="35"/>
    </row>
    <row r="30" spans="1:6">
      <c r="A30" s="12" t="s">
        <v>35</v>
      </c>
      <c r="B30" s="20">
        <v>3</v>
      </c>
      <c r="C30" s="34">
        <f>IF(Balans!$C30=0,"",Balans!C30/Balans!C30)</f>
        <v>1</v>
      </c>
      <c r="D30" s="63">
        <f>IF(Balans!$C30=0,"",Balans!D30/Balans!$C30)</f>
        <v>0.81227115459496146</v>
      </c>
      <c r="E30" s="63">
        <f>IF(Balans!$C30=0,"",Balans!E30/Balans!$C30)</f>
        <v>3.8429257363672864E-2</v>
      </c>
      <c r="F30" s="35"/>
    </row>
    <row r="31" spans="1:6">
      <c r="A31" s="12" t="s">
        <v>36</v>
      </c>
      <c r="B31" s="12" t="s">
        <v>37</v>
      </c>
      <c r="C31" s="34">
        <f>IF(Balans!$C31=0,"",Balans!C31/Balans!C31)</f>
        <v>1</v>
      </c>
      <c r="D31" s="63">
        <f>IF(Balans!$C31=0,"",Balans!D31/Balans!$C31)</f>
        <v>0.81227115459496146</v>
      </c>
      <c r="E31" s="63">
        <f>IF(Balans!$C31=0,"",Balans!E31/Balans!$C31)</f>
        <v>3.8429257363672864E-2</v>
      </c>
      <c r="F31" s="35"/>
    </row>
    <row r="32" spans="1:6">
      <c r="A32" s="12" t="s">
        <v>38</v>
      </c>
      <c r="B32" s="12" t="s">
        <v>39</v>
      </c>
      <c r="C32" s="34" t="str">
        <f>IF(Balans!$C32=0,"",Balans!C32/Balans!C32)</f>
        <v/>
      </c>
      <c r="D32" s="63" t="str">
        <f>IF(Balans!$C32=0,"",Balans!D32/Balans!$C32)</f>
        <v/>
      </c>
      <c r="E32" s="63" t="str">
        <f>IF(Balans!$C32=0,"",Balans!E32/Balans!$C32)</f>
        <v/>
      </c>
      <c r="F32" s="35"/>
    </row>
    <row r="33" spans="1:6">
      <c r="A33" s="12" t="s">
        <v>40</v>
      </c>
      <c r="B33" s="20">
        <v>32</v>
      </c>
      <c r="C33" s="34" t="str">
        <f>IF(Balans!$C33=0,"",Balans!C33/Balans!C33)</f>
        <v/>
      </c>
      <c r="D33" s="63" t="str">
        <f>IF(Balans!$C33=0,"",Balans!D33/Balans!$C33)</f>
        <v/>
      </c>
      <c r="E33" s="63" t="str">
        <f>IF(Balans!$C33=0,"",Balans!E33/Balans!$C33)</f>
        <v/>
      </c>
      <c r="F33" s="35"/>
    </row>
    <row r="34" spans="1:6">
      <c r="A34" s="12" t="s">
        <v>41</v>
      </c>
      <c r="B34" s="20">
        <v>33</v>
      </c>
      <c r="C34" s="34" t="str">
        <f>IF(Balans!$C34=0,"",Balans!C34/Balans!C34)</f>
        <v/>
      </c>
      <c r="D34" s="63" t="str">
        <f>IF(Balans!$C34=0,"",Balans!D34/Balans!$C34)</f>
        <v/>
      </c>
      <c r="E34" s="63" t="str">
        <f>IF(Balans!$C34=0,"",Balans!E34/Balans!$C34)</f>
        <v/>
      </c>
      <c r="F34" s="35"/>
    </row>
    <row r="35" spans="1:6">
      <c r="A35" s="12" t="s">
        <v>42</v>
      </c>
      <c r="B35" s="20">
        <v>34</v>
      </c>
      <c r="C35" s="34" t="str">
        <f>IF(Balans!$C35=0,"",Balans!C35/Balans!C35)</f>
        <v/>
      </c>
      <c r="D35" s="63" t="str">
        <f>IF(Balans!$C35=0,"",Balans!D35/Balans!$C35)</f>
        <v/>
      </c>
      <c r="E35" s="63" t="str">
        <f>IF(Balans!$C35=0,"",Balans!E35/Balans!$C35)</f>
        <v/>
      </c>
      <c r="F35" s="35"/>
    </row>
    <row r="36" spans="1:6">
      <c r="A36" s="12" t="s">
        <v>43</v>
      </c>
      <c r="B36" s="20">
        <v>35</v>
      </c>
      <c r="C36" s="34" t="str">
        <f>IF(Balans!$C36=0,"",Balans!C36/Balans!C36)</f>
        <v/>
      </c>
      <c r="D36" s="63" t="str">
        <f>IF(Balans!$C36=0,"",Balans!D36/Balans!$C36)</f>
        <v/>
      </c>
      <c r="E36" s="63" t="str">
        <f>IF(Balans!$C36=0,"",Balans!E36/Balans!$C36)</f>
        <v/>
      </c>
      <c r="F36" s="35"/>
    </row>
    <row r="37" spans="1:6">
      <c r="A37" s="12" t="s">
        <v>44</v>
      </c>
      <c r="B37" s="20">
        <v>36</v>
      </c>
      <c r="C37" s="34" t="str">
        <f>IF(Balans!$C37=0,"",Balans!C37/Balans!C37)</f>
        <v/>
      </c>
      <c r="D37" s="63" t="str">
        <f>IF(Balans!$C37=0,"",Balans!D37/Balans!$C37)</f>
        <v/>
      </c>
      <c r="E37" s="63" t="str">
        <f>IF(Balans!$C37=0,"",Balans!E37/Balans!$C37)</f>
        <v/>
      </c>
      <c r="F37" s="35"/>
    </row>
    <row r="38" spans="1:6">
      <c r="A38" s="12" t="s">
        <v>45</v>
      </c>
      <c r="B38" s="20">
        <v>37</v>
      </c>
      <c r="C38" s="34" t="str">
        <f>IF(Balans!$C38=0,"",Balans!C38/Balans!C38)</f>
        <v/>
      </c>
      <c r="D38" s="63" t="str">
        <f>IF(Balans!$C38=0,"",Balans!D38/Balans!$C38)</f>
        <v/>
      </c>
      <c r="E38" s="63" t="str">
        <f>IF(Balans!$C38=0,"",Balans!E38/Balans!$C38)</f>
        <v/>
      </c>
      <c r="F38" s="35"/>
    </row>
    <row r="39" spans="1:6">
      <c r="A39" s="12" t="s">
        <v>46</v>
      </c>
      <c r="B39" s="12" t="s">
        <v>47</v>
      </c>
      <c r="C39" s="34">
        <f>IF(Balans!$C39=0,"",Balans!C39/Balans!C39)</f>
        <v>1</v>
      </c>
      <c r="D39" s="63">
        <f>IF(Balans!$C39=0,"",Balans!D39/Balans!$C39)</f>
        <v>0.88101202147741264</v>
      </c>
      <c r="E39" s="63">
        <f>IF(Balans!$C39=0,"",Balans!E39/Balans!$C39)</f>
        <v>2.0756725778623379</v>
      </c>
      <c r="F39" s="35"/>
    </row>
    <row r="40" spans="1:6">
      <c r="A40" s="12" t="s">
        <v>33</v>
      </c>
      <c r="B40" s="20">
        <v>40</v>
      </c>
      <c r="C40" s="34">
        <f>IF(Balans!$C40=0,"",Balans!C40/Balans!C40)</f>
        <v>1</v>
      </c>
      <c r="D40" s="63">
        <f>IF(Balans!$C40=0,"",Balans!D40/Balans!$C40)</f>
        <v>0.80031417158020268</v>
      </c>
      <c r="E40" s="63">
        <f>IF(Balans!$C40=0,"",Balans!E40/Balans!$C40)</f>
        <v>1.8573963909266844</v>
      </c>
      <c r="F40" s="35"/>
    </row>
    <row r="41" spans="1:6">
      <c r="A41" s="12" t="s">
        <v>34</v>
      </c>
      <c r="B41" s="20">
        <v>41</v>
      </c>
      <c r="C41" s="34">
        <f>IF(Balans!$C41=0,"",Balans!C41/Balans!C41)</f>
        <v>1</v>
      </c>
      <c r="D41" s="63">
        <f>IF(Balans!$C41=0,"",Balans!D41/Balans!$C41)</f>
        <v>0.98666260409764606</v>
      </c>
      <c r="E41" s="63">
        <f>IF(Balans!$C41=0,"",Balans!E41/Balans!$C41)</f>
        <v>2.3614423517937264</v>
      </c>
      <c r="F41" s="35"/>
    </row>
    <row r="42" spans="1:6">
      <c r="A42" s="12" t="s">
        <v>48</v>
      </c>
      <c r="B42" s="12" t="s">
        <v>49</v>
      </c>
      <c r="C42" s="34" t="str">
        <f>IF(Balans!$C42=0,"",Balans!C42/Balans!C42)</f>
        <v/>
      </c>
      <c r="D42" s="63" t="str">
        <f>IF(Balans!$C42=0,"",Balans!D42/Balans!$C42)</f>
        <v/>
      </c>
      <c r="E42" s="63" t="str">
        <f>IF(Balans!$C42=0,"",Balans!E42/Balans!$C42)</f>
        <v/>
      </c>
      <c r="F42" s="35"/>
    </row>
    <row r="43" spans="1:6">
      <c r="A43" s="12" t="s">
        <v>50</v>
      </c>
      <c r="B43" s="20">
        <v>50</v>
      </c>
      <c r="C43" s="34" t="str">
        <f>IF(Balans!$C43=0,"",Balans!C43/Balans!C43)</f>
        <v/>
      </c>
      <c r="D43" s="63" t="str">
        <f>IF(Balans!$C43=0,"",Balans!D43/Balans!$C43)</f>
        <v/>
      </c>
      <c r="E43" s="63" t="str">
        <f>IF(Balans!$C43=0,"",Balans!E43/Balans!$C43)</f>
        <v/>
      </c>
      <c r="F43" s="35"/>
    </row>
    <row r="44" spans="1:6">
      <c r="A44" s="12" t="s">
        <v>51</v>
      </c>
      <c r="B44" s="12" t="s">
        <v>52</v>
      </c>
      <c r="C44" s="34" t="str">
        <f>IF(Balans!$C44=0,"",Balans!C44/Balans!C44)</f>
        <v/>
      </c>
      <c r="D44" s="63" t="str">
        <f>IF(Balans!$C44=0,"",Balans!D44/Balans!$C44)</f>
        <v/>
      </c>
      <c r="E44" s="63" t="str">
        <f>IF(Balans!$C44=0,"",Balans!E44/Balans!$C44)</f>
        <v/>
      </c>
      <c r="F44" s="35"/>
    </row>
    <row r="45" spans="1:6">
      <c r="A45" s="12" t="s">
        <v>53</v>
      </c>
      <c r="B45" s="12" t="s">
        <v>54</v>
      </c>
      <c r="C45" s="34">
        <f>IF(Balans!$C45=0,"",Balans!C45/Balans!C45)</f>
        <v>1</v>
      </c>
      <c r="D45" s="63">
        <f>IF(Balans!$C45=0,"",Balans!D45/Balans!$C45)</f>
        <v>1.6205776464126611</v>
      </c>
      <c r="E45" s="63">
        <f>IF(Balans!$C45=0,"",Balans!E45/Balans!$C45)</f>
        <v>2.0353123565066018</v>
      </c>
      <c r="F45" s="35"/>
    </row>
    <row r="46" spans="1:6">
      <c r="A46" s="12" t="s">
        <v>55</v>
      </c>
      <c r="B46" s="12" t="s">
        <v>56</v>
      </c>
      <c r="C46" s="34" t="str">
        <f>IF(Balans!$C46=0,"",Balans!C46/Balans!C46)</f>
        <v/>
      </c>
      <c r="D46" s="63" t="str">
        <f>IF(Balans!$C46=0,"",Balans!D46/Balans!$C46)</f>
        <v/>
      </c>
      <c r="E46" s="63" t="str">
        <f>IF(Balans!$C46=0,"",Balans!E46/Balans!$C46)</f>
        <v/>
      </c>
      <c r="F46" s="35"/>
    </row>
    <row r="47" spans="1:6">
      <c r="A47" s="63" t="s">
        <v>57</v>
      </c>
      <c r="B47" s="63" t="s">
        <v>58</v>
      </c>
      <c r="C47" s="63">
        <f>IF(Balans!$C47=0,"",Balans!C47/Balans!C47)</f>
        <v>1</v>
      </c>
      <c r="D47" s="63">
        <f>IF(Balans!$C47=0,"",Balans!D47/Balans!$C47)</f>
        <v>0.98468012602134491</v>
      </c>
      <c r="E47" s="63">
        <f>IF(Balans!$C47=0,"",Balans!E47/Balans!$C47)</f>
        <v>1.374397491002703</v>
      </c>
      <c r="F47" s="35"/>
    </row>
    <row r="48" spans="1:6">
      <c r="C48" t="str">
        <f>IF(Balans!$C48=0,"",Balans!C48/Balans!C48)</f>
        <v/>
      </c>
      <c r="D48" s="63" t="str">
        <f>IF(Balans!$C48=0,"",Balans!D48/Balans!$C48)</f>
        <v/>
      </c>
      <c r="E48" s="63" t="str">
        <f>IF(Balans!$C48=0,"",Balans!E48/Balans!$C48)</f>
        <v/>
      </c>
      <c r="F48" s="39"/>
    </row>
    <row r="49" spans="1:6">
      <c r="C49" t="str">
        <f>IF(Balans!$C49=0,"",Balans!C49/Balans!C49)</f>
        <v/>
      </c>
      <c r="D49" s="63" t="str">
        <f>IF(Balans!$C49=0,"",Balans!D49/Balans!$C49)</f>
        <v/>
      </c>
      <c r="E49" s="63" t="str">
        <f>IF(Balans!$C49=0,"",Balans!E49/Balans!$C49)</f>
        <v/>
      </c>
    </row>
    <row r="50" spans="1:6">
      <c r="A50" s="13"/>
      <c r="B50" s="12"/>
      <c r="C50" s="31" t="str">
        <f>IF(Balans!$C50=0,"",Balans!C50/Balans!C50)</f>
        <v/>
      </c>
      <c r="D50" s="63" t="str">
        <f>IF(Balans!$C50=0,"",Balans!D50/Balans!$C50)</f>
        <v/>
      </c>
      <c r="E50" s="63" t="str">
        <f>IF(Balans!$C50=0,"",Balans!E50/Balans!$C50)</f>
        <v/>
      </c>
      <c r="F50" s="31"/>
    </row>
    <row r="51" spans="1:6">
      <c r="A51" s="13" t="s">
        <v>59</v>
      </c>
      <c r="B51" s="12" t="s">
        <v>2</v>
      </c>
      <c r="C51" s="59"/>
      <c r="D51" s="63"/>
      <c r="E51" s="63"/>
      <c r="F51" s="31"/>
    </row>
    <row r="52" spans="1:6">
      <c r="A52" s="63" t="s">
        <v>62</v>
      </c>
      <c r="B52" s="63" t="s">
        <v>63</v>
      </c>
      <c r="C52" s="63">
        <f>IF(Balans!$C52=0,"",Balans!C52/Balans!C52)</f>
        <v>1</v>
      </c>
      <c r="D52" s="63">
        <f>IF(Balans!$C52=0,"",Balans!D52/Balans!$C52)</f>
        <v>1.164652579244887</v>
      </c>
      <c r="E52" s="63">
        <f>IF(Balans!$C52=0,"",Balans!E52/Balans!$C52)</f>
        <v>1.164652579244887</v>
      </c>
      <c r="F52" s="38"/>
    </row>
    <row r="53" spans="1:6">
      <c r="A53" s="12" t="s">
        <v>64</v>
      </c>
      <c r="B53" s="20">
        <v>10</v>
      </c>
      <c r="C53" s="38">
        <f>IF(Balans!$C53=0,"",Balans!C53/Balans!C53)</f>
        <v>1</v>
      </c>
      <c r="D53" s="63">
        <f>IF(Balans!$C53=0,"",Balans!D53/Balans!$C53)</f>
        <v>0</v>
      </c>
      <c r="E53" s="63">
        <f>IF(Balans!$C53=0,"",Balans!E53/Balans!$C53)</f>
        <v>1</v>
      </c>
      <c r="F53" s="38"/>
    </row>
    <row r="54" spans="1:6">
      <c r="A54" s="12" t="s">
        <v>65</v>
      </c>
      <c r="B54" s="20">
        <v>100</v>
      </c>
      <c r="C54" s="38">
        <f>IF(Balans!$C54=0,"",Balans!C54/Balans!C54)</f>
        <v>1</v>
      </c>
      <c r="D54" s="63">
        <f>IF(Balans!$C54=0,"",Balans!D54/Balans!$C54)</f>
        <v>0</v>
      </c>
      <c r="E54" s="63">
        <f>IF(Balans!$C54=0,"",Balans!E54/Balans!$C54)</f>
        <v>1</v>
      </c>
      <c r="F54" s="38"/>
    </row>
    <row r="55" spans="1:6">
      <c r="A55" s="12" t="s">
        <v>66</v>
      </c>
      <c r="B55" s="20">
        <v>101</v>
      </c>
      <c r="C55" s="38">
        <f>IF(Balans!$C55=0,"",Balans!C55/Balans!C55)</f>
        <v>1</v>
      </c>
      <c r="D55" s="63">
        <f>IF(Balans!$C55=0,"",Balans!D55/Balans!$C55)</f>
        <v>0</v>
      </c>
      <c r="E55" s="63">
        <f>IF(Balans!$C55=0,"",Balans!E55/Balans!$C55)</f>
        <v>1</v>
      </c>
      <c r="F55" s="38"/>
    </row>
    <row r="56" spans="1:6">
      <c r="A56" s="12" t="s">
        <v>67</v>
      </c>
      <c r="B56" s="20">
        <v>11</v>
      </c>
      <c r="C56" s="38" t="str">
        <f>IF(Balans!$C56=0,"",Balans!C56/Balans!C56)</f>
        <v/>
      </c>
      <c r="D56" s="63" t="str">
        <f>IF(Balans!$C56=0,"",Balans!D56/Balans!$C56)</f>
        <v/>
      </c>
      <c r="E56" s="63" t="str">
        <f>IF(Balans!$C56=0,"",Balans!E56/Balans!$C56)</f>
        <v/>
      </c>
      <c r="F56" s="38"/>
    </row>
    <row r="57" spans="1:6">
      <c r="A57" s="12" t="s">
        <v>68</v>
      </c>
      <c r="B57" s="20">
        <v>12</v>
      </c>
      <c r="C57" s="38" t="str">
        <f>IF(Balans!$C57=0,"",Balans!C57/Balans!C57)</f>
        <v/>
      </c>
      <c r="D57" s="63" t="str">
        <f>IF(Balans!$C57=0,"",Balans!D57/Balans!$C57)</f>
        <v/>
      </c>
      <c r="E57" s="63" t="str">
        <f>IF(Balans!$C57=0,"",Balans!E57/Balans!$C57)</f>
        <v/>
      </c>
      <c r="F57" s="38"/>
    </row>
    <row r="58" spans="1:6">
      <c r="A58" s="12" t="s">
        <v>69</v>
      </c>
      <c r="B58" s="20">
        <v>13</v>
      </c>
      <c r="C58" s="38">
        <f>IF(Balans!$C58=0,"",Balans!C58/Balans!C58)</f>
        <v>1</v>
      </c>
      <c r="D58" s="63">
        <f>IF(Balans!$C58=0,"",Balans!D58/Balans!$C58)</f>
        <v>1.1685705930921788</v>
      </c>
      <c r="E58" s="63">
        <f>IF(Balans!$C58=0,"",Balans!E58/Balans!$C58)</f>
        <v>1.1685705930921788</v>
      </c>
      <c r="F58" s="38"/>
    </row>
    <row r="59" spans="1:6">
      <c r="A59" s="12" t="s">
        <v>70</v>
      </c>
      <c r="B59" s="20">
        <v>130</v>
      </c>
      <c r="C59" s="38">
        <f>IF(Balans!$C59=0,"",Balans!C59/Balans!C59)</f>
        <v>1</v>
      </c>
      <c r="D59" s="63">
        <f>IF(Balans!$C59=0,"",Balans!D59/Balans!$C59)</f>
        <v>0</v>
      </c>
      <c r="E59" s="63">
        <f>IF(Balans!$C59=0,"",Balans!E59/Balans!$C59)</f>
        <v>1</v>
      </c>
      <c r="F59" s="38"/>
    </row>
    <row r="60" spans="1:6">
      <c r="A60" s="12" t="s">
        <v>71</v>
      </c>
      <c r="B60" s="20">
        <v>131</v>
      </c>
      <c r="C60" s="38" t="str">
        <f>IF(Balans!$C60=0,"",Balans!C60/Balans!C60)</f>
        <v/>
      </c>
      <c r="D60" s="63" t="str">
        <f>IF(Balans!$C60=0,"",Balans!D60/Balans!$C60)</f>
        <v/>
      </c>
      <c r="E60" s="63" t="str">
        <f>IF(Balans!$C60=0,"",Balans!E60/Balans!$C60)</f>
        <v/>
      </c>
      <c r="F60" s="38"/>
    </row>
    <row r="61" spans="1:6">
      <c r="A61" s="12" t="s">
        <v>72</v>
      </c>
      <c r="B61" s="20">
        <v>1310</v>
      </c>
      <c r="C61" s="38" t="str">
        <f>IF(Balans!$C61=0,"",Balans!C61/Balans!C61)</f>
        <v/>
      </c>
      <c r="D61" s="63" t="str">
        <f>IF(Balans!$C61=0,"",Balans!D61/Balans!$C61)</f>
        <v/>
      </c>
      <c r="E61" s="63" t="str">
        <f>IF(Balans!$C61=0,"",Balans!E61/Balans!$C61)</f>
        <v/>
      </c>
      <c r="F61" s="38"/>
    </row>
    <row r="62" spans="1:6">
      <c r="A62" s="12" t="s">
        <v>73</v>
      </c>
      <c r="B62" s="20">
        <v>1311</v>
      </c>
      <c r="C62" s="38" t="str">
        <f>IF(Balans!$C62=0,"",Balans!C62/Balans!C62)</f>
        <v/>
      </c>
      <c r="D62" s="63" t="str">
        <f>IF(Balans!$C62=0,"",Balans!D62/Balans!$C62)</f>
        <v/>
      </c>
      <c r="E62" s="63" t="str">
        <f>IF(Balans!$C62=0,"",Balans!E62/Balans!$C62)</f>
        <v/>
      </c>
      <c r="F62" s="38"/>
    </row>
    <row r="63" spans="1:6">
      <c r="A63" s="12" t="s">
        <v>74</v>
      </c>
      <c r="B63" s="20">
        <v>132</v>
      </c>
      <c r="C63" s="38" t="str">
        <f>IF(Balans!$C63=0,"",Balans!C63/Balans!C63)</f>
        <v/>
      </c>
      <c r="D63" s="63" t="str">
        <f>IF(Balans!$C63=0,"",Balans!D63/Balans!$C63)</f>
        <v/>
      </c>
      <c r="E63" s="63" t="str">
        <f>IF(Balans!$C63=0,"",Balans!E63/Balans!$C63)</f>
        <v/>
      </c>
      <c r="F63" s="38"/>
    </row>
    <row r="64" spans="1:6">
      <c r="A64" s="12" t="s">
        <v>75</v>
      </c>
      <c r="B64" s="20">
        <v>133</v>
      </c>
      <c r="C64" s="38">
        <f>IF(Balans!$C64=0,"",Balans!C64/Balans!C64)</f>
        <v>1</v>
      </c>
      <c r="D64" s="63">
        <f>IF(Balans!$C64=0,"",Balans!D64/Balans!$C64)</f>
        <v>1.1697826190235325</v>
      </c>
      <c r="E64" s="63">
        <f>IF(Balans!$C64=0,"",Balans!E64/Balans!$C64)</f>
        <v>1.1697826190235325</v>
      </c>
      <c r="F64" s="38"/>
    </row>
    <row r="65" spans="1:6">
      <c r="A65" s="12" t="s">
        <v>76</v>
      </c>
      <c r="B65" s="20">
        <v>14</v>
      </c>
      <c r="C65" s="38" t="str">
        <f>IF(Balans!$C65=0,"",Balans!C65/Balans!C65)</f>
        <v/>
      </c>
      <c r="D65" s="63" t="str">
        <f>IF(Balans!$C65=0,"",Balans!D65/Balans!$C65)</f>
        <v/>
      </c>
      <c r="E65" s="63" t="str">
        <f>IF(Balans!$C65=0,"",Balans!E65/Balans!$C65)</f>
        <v/>
      </c>
      <c r="F65" s="38"/>
    </row>
    <row r="66" spans="1:6">
      <c r="A66" s="12" t="s">
        <v>77</v>
      </c>
      <c r="B66" s="20">
        <v>15</v>
      </c>
      <c r="C66" s="38" t="str">
        <f>IF(Balans!$C66=0,"",Balans!C66/Balans!C66)</f>
        <v/>
      </c>
      <c r="D66" s="63" t="str">
        <f>IF(Balans!$C66=0,"",Balans!D66/Balans!$C66)</f>
        <v/>
      </c>
      <c r="E66" s="63" t="str">
        <f>IF(Balans!$C66=0,"",Balans!E66/Balans!$C66)</f>
        <v/>
      </c>
      <c r="F66" s="38"/>
    </row>
    <row r="67" spans="1:6">
      <c r="A67" s="63" t="s">
        <v>78</v>
      </c>
      <c r="B67" s="63">
        <v>16</v>
      </c>
      <c r="C67" s="63" t="str">
        <f>IF(Balans!$C67=0,"",Balans!C67/Balans!C67)</f>
        <v/>
      </c>
      <c r="D67" s="63" t="str">
        <f>IF(Balans!$C67=0,"",Balans!D67/Balans!$C67)</f>
        <v/>
      </c>
      <c r="E67" s="63" t="str">
        <f>IF(Balans!$C67=0,"",Balans!E67/Balans!$C67)</f>
        <v/>
      </c>
      <c r="F67" s="38"/>
    </row>
    <row r="68" spans="1:6">
      <c r="A68" s="12" t="s">
        <v>79</v>
      </c>
      <c r="B68" s="12" t="s">
        <v>80</v>
      </c>
      <c r="C68" s="38" t="str">
        <f>IF(Balans!$C68=0,"",Balans!C68/Balans!C68)</f>
        <v/>
      </c>
      <c r="D68" s="63" t="str">
        <f>IF(Balans!$C68=0,"",Balans!D68/Balans!$C68)</f>
        <v/>
      </c>
      <c r="E68" s="63" t="str">
        <f>IF(Balans!$C68=0,"",Balans!E68/Balans!$C68)</f>
        <v/>
      </c>
      <c r="F68" s="38"/>
    </row>
    <row r="69" spans="1:6">
      <c r="A69" s="12" t="s">
        <v>81</v>
      </c>
      <c r="B69" s="20">
        <v>160</v>
      </c>
      <c r="C69" s="38" t="str">
        <f>IF(Balans!$C69=0,"",Balans!C69/Balans!C69)</f>
        <v/>
      </c>
      <c r="D69" s="63" t="str">
        <f>IF(Balans!$C69=0,"",Balans!D69/Balans!$C69)</f>
        <v/>
      </c>
      <c r="E69" s="63" t="str">
        <f>IF(Balans!$C69=0,"",Balans!E69/Balans!$C69)</f>
        <v/>
      </c>
      <c r="F69" s="38"/>
    </row>
    <row r="70" spans="1:6">
      <c r="A70" s="12" t="s">
        <v>82</v>
      </c>
      <c r="B70" s="20">
        <v>161</v>
      </c>
      <c r="C70" s="38" t="str">
        <f>IF(Balans!$C70=0,"",Balans!C70/Balans!C70)</f>
        <v/>
      </c>
      <c r="D70" s="63" t="str">
        <f>IF(Balans!$C70=0,"",Balans!D70/Balans!$C70)</f>
        <v/>
      </c>
      <c r="E70" s="63" t="str">
        <f>IF(Balans!$C70=0,"",Balans!E70/Balans!$C70)</f>
        <v/>
      </c>
      <c r="F70" s="38"/>
    </row>
    <row r="71" spans="1:6">
      <c r="A71" s="12" t="s">
        <v>83</v>
      </c>
      <c r="B71" s="20">
        <v>162</v>
      </c>
      <c r="C71" s="38" t="str">
        <f>IF(Balans!$C71=0,"",Balans!C71/Balans!C71)</f>
        <v/>
      </c>
      <c r="D71" s="63" t="str">
        <f>IF(Balans!$C71=0,"",Balans!D71/Balans!$C71)</f>
        <v/>
      </c>
      <c r="E71" s="63" t="str">
        <f>IF(Balans!$C71=0,"",Balans!E71/Balans!$C71)</f>
        <v/>
      </c>
      <c r="F71" s="38"/>
    </row>
    <row r="72" spans="1:6">
      <c r="A72" s="12" t="s">
        <v>84</v>
      </c>
      <c r="B72" s="12" t="s">
        <v>85</v>
      </c>
      <c r="C72" s="38" t="str">
        <f>IF(Balans!$C72=0,"",Balans!C72/Balans!C72)</f>
        <v/>
      </c>
      <c r="D72" s="63" t="str">
        <f>IF(Balans!$C72=0,"",Balans!D72/Balans!$C72)</f>
        <v/>
      </c>
      <c r="E72" s="63" t="str">
        <f>IF(Balans!$C72=0,"",Balans!E72/Balans!$C72)</f>
        <v/>
      </c>
      <c r="F72" s="38"/>
    </row>
    <row r="73" spans="1:6">
      <c r="A73" s="12" t="s">
        <v>86</v>
      </c>
      <c r="B73" s="20">
        <v>168</v>
      </c>
      <c r="C73" s="38" t="str">
        <f>IF(Balans!$C73=0,"",Balans!C73/Balans!C73)</f>
        <v/>
      </c>
      <c r="D73" s="63" t="str">
        <f>IF(Balans!$C73=0,"",Balans!D73/Balans!$C73)</f>
        <v/>
      </c>
      <c r="E73" s="63" t="str">
        <f>IF(Balans!$C73=0,"",Balans!E73/Balans!$C73)</f>
        <v/>
      </c>
      <c r="F73" s="38"/>
    </row>
    <row r="74" spans="1:6">
      <c r="A74" s="63" t="s">
        <v>87</v>
      </c>
      <c r="B74" s="63" t="s">
        <v>88</v>
      </c>
      <c r="C74" s="63">
        <f>IF(Balans!$C74=0,"",Balans!C74/Balans!C74)</f>
        <v>1</v>
      </c>
      <c r="D74" s="63">
        <f>IF(Balans!$C74=0,"",Balans!D74/Balans!$C74)</f>
        <v>0.90663973009152465</v>
      </c>
      <c r="E74" s="63">
        <f>IF(Balans!$C74=0,"",Balans!E74/Balans!$C74)</f>
        <v>1.4653479429450007</v>
      </c>
      <c r="F74" s="38"/>
    </row>
    <row r="75" spans="1:6">
      <c r="A75" s="12" t="s">
        <v>89</v>
      </c>
      <c r="B75" s="20">
        <v>17</v>
      </c>
      <c r="C75" s="38">
        <f>IF(Balans!$C75=0,"",Balans!C75/Balans!C75)</f>
        <v>1</v>
      </c>
      <c r="D75" s="63">
        <f>IF(Balans!$C75=0,"",Balans!D75/Balans!$C75)</f>
        <v>1</v>
      </c>
      <c r="E75" s="63">
        <f>IF(Balans!$C75=0,"",Balans!E75/Balans!$C75)</f>
        <v>1</v>
      </c>
      <c r="F75" s="38"/>
    </row>
    <row r="76" spans="1:6">
      <c r="A76" s="12" t="s">
        <v>90</v>
      </c>
      <c r="B76" s="12" t="s">
        <v>91</v>
      </c>
      <c r="C76" s="38" t="str">
        <f>IF(Balans!$C76=0,"",Balans!C76/Balans!C76)</f>
        <v/>
      </c>
      <c r="D76" s="63" t="str">
        <f>IF(Balans!$C76=0,"",Balans!D76/Balans!$C76)</f>
        <v/>
      </c>
      <c r="E76" s="63" t="str">
        <f>IF(Balans!$C76=0,"",Balans!E76/Balans!$C76)</f>
        <v/>
      </c>
      <c r="F76" s="38"/>
    </row>
    <row r="77" spans="1:6">
      <c r="A77" s="12" t="s">
        <v>92</v>
      </c>
      <c r="B77" s="20">
        <v>170</v>
      </c>
      <c r="C77" s="38" t="str">
        <f>IF(Balans!$C77=0,"",Balans!C77/Balans!C77)</f>
        <v/>
      </c>
      <c r="D77" s="63" t="str">
        <f>IF(Balans!$C77=0,"",Balans!D77/Balans!$C77)</f>
        <v/>
      </c>
      <c r="E77" s="63" t="str">
        <f>IF(Balans!$C77=0,"",Balans!E77/Balans!$C77)</f>
        <v/>
      </c>
      <c r="F77" s="38"/>
    </row>
    <row r="78" spans="1:6">
      <c r="A78" s="12" t="s">
        <v>93</v>
      </c>
      <c r="B78" s="20">
        <v>171</v>
      </c>
      <c r="C78" s="38" t="str">
        <f>IF(Balans!$C78=0,"",Balans!C78/Balans!C78)</f>
        <v/>
      </c>
      <c r="D78" s="63" t="str">
        <f>IF(Balans!$C78=0,"",Balans!D78/Balans!$C78)</f>
        <v/>
      </c>
      <c r="E78" s="63" t="str">
        <f>IF(Balans!$C78=0,"",Balans!E78/Balans!$C78)</f>
        <v/>
      </c>
      <c r="F78" s="38"/>
    </row>
    <row r="79" spans="1:6">
      <c r="A79" s="12" t="s">
        <v>94</v>
      </c>
      <c r="B79" s="20">
        <v>172</v>
      </c>
      <c r="C79" s="38" t="str">
        <f>IF(Balans!$C79=0,"",Balans!C79/Balans!C79)</f>
        <v/>
      </c>
      <c r="D79" s="63" t="str">
        <f>IF(Balans!$C79=0,"",Balans!D79/Balans!$C79)</f>
        <v/>
      </c>
      <c r="E79" s="63" t="str">
        <f>IF(Balans!$C79=0,"",Balans!E79/Balans!$C79)</f>
        <v/>
      </c>
      <c r="F79" s="38"/>
    </row>
    <row r="80" spans="1:6">
      <c r="A80" s="12" t="s">
        <v>95</v>
      </c>
      <c r="B80" s="20">
        <v>173</v>
      </c>
      <c r="C80" s="38" t="str">
        <f>IF(Balans!$C80=0,"",Balans!C80/Balans!C80)</f>
        <v/>
      </c>
      <c r="D80" s="63" t="str">
        <f>IF(Balans!$C80=0,"",Balans!D80/Balans!$C80)</f>
        <v/>
      </c>
      <c r="E80" s="63" t="str">
        <f>IF(Balans!$C80=0,"",Balans!E80/Balans!$C80)</f>
        <v/>
      </c>
      <c r="F80" s="38"/>
    </row>
    <row r="81" spans="1:6">
      <c r="A81" s="12" t="s">
        <v>96</v>
      </c>
      <c r="B81" s="20">
        <v>174</v>
      </c>
      <c r="C81" s="38">
        <f>IF(Balans!$C81=0,"",Balans!C81/Balans!C81)</f>
        <v>1</v>
      </c>
      <c r="D81" s="63">
        <f>IF(Balans!$C81=0,"",Balans!D81/Balans!$C81)</f>
        <v>1</v>
      </c>
      <c r="E81" s="63">
        <f>IF(Balans!$C81=0,"",Balans!E81/Balans!$C81)</f>
        <v>1</v>
      </c>
      <c r="F81" s="38"/>
    </row>
    <row r="82" spans="1:6">
      <c r="A82" s="12" t="s">
        <v>97</v>
      </c>
      <c r="B82" s="20">
        <v>175</v>
      </c>
      <c r="C82" s="38" t="str">
        <f>IF(Balans!$C82=0,"",Balans!C82/Balans!C82)</f>
        <v/>
      </c>
      <c r="D82" s="63" t="str">
        <f>IF(Balans!$C82=0,"",Balans!D82/Balans!$C82)</f>
        <v/>
      </c>
      <c r="E82" s="63" t="str">
        <f>IF(Balans!$C82=0,"",Balans!E82/Balans!$C82)</f>
        <v/>
      </c>
      <c r="F82" s="38"/>
    </row>
    <row r="83" spans="1:6">
      <c r="A83" s="12" t="s">
        <v>98</v>
      </c>
      <c r="B83" s="20">
        <v>1750</v>
      </c>
      <c r="C83" s="38" t="str">
        <f>IF(Balans!$C83=0,"",Balans!C83/Balans!C83)</f>
        <v/>
      </c>
      <c r="D83" s="63" t="str">
        <f>IF(Balans!$C83=0,"",Balans!D83/Balans!$C83)</f>
        <v/>
      </c>
      <c r="E83" s="63" t="str">
        <f>IF(Balans!$C83=0,"",Balans!E83/Balans!$C83)</f>
        <v/>
      </c>
      <c r="F83" s="38"/>
    </row>
    <row r="84" spans="1:6">
      <c r="A84" s="12" t="s">
        <v>99</v>
      </c>
      <c r="B84" s="20">
        <v>1751</v>
      </c>
      <c r="C84" s="38" t="str">
        <f>IF(Balans!$C84=0,"",Balans!C84/Balans!C84)</f>
        <v/>
      </c>
      <c r="D84" s="63" t="str">
        <f>IF(Balans!$C84=0,"",Balans!D84/Balans!$C84)</f>
        <v/>
      </c>
      <c r="E84" s="63" t="str">
        <f>IF(Balans!$C84=0,"",Balans!E84/Balans!$C84)</f>
        <v/>
      </c>
      <c r="F84" s="38"/>
    </row>
    <row r="85" spans="1:6">
      <c r="A85" s="12" t="s">
        <v>100</v>
      </c>
      <c r="B85" s="20">
        <v>176</v>
      </c>
      <c r="C85" s="38" t="str">
        <f>IF(Balans!$C85=0,"",Balans!C85/Balans!C85)</f>
        <v/>
      </c>
      <c r="D85" s="63" t="str">
        <f>IF(Balans!$C85=0,"",Balans!D85/Balans!$C85)</f>
        <v/>
      </c>
      <c r="E85" s="63" t="str">
        <f>IF(Balans!$C85=0,"",Balans!E85/Balans!$C85)</f>
        <v/>
      </c>
      <c r="F85" s="38"/>
    </row>
    <row r="86" spans="1:6">
      <c r="A86" s="12" t="s">
        <v>101</v>
      </c>
      <c r="B86" s="12" t="s">
        <v>102</v>
      </c>
      <c r="C86" s="38" t="str">
        <f>IF(Balans!$C86=0,"",Balans!C86/Balans!C86)</f>
        <v/>
      </c>
      <c r="D86" s="63" t="str">
        <f>IF(Balans!$C86=0,"",Balans!D86/Balans!$C86)</f>
        <v/>
      </c>
      <c r="E86" s="63" t="str">
        <f>IF(Balans!$C86=0,"",Balans!E86/Balans!$C86)</f>
        <v/>
      </c>
      <c r="F86" s="38"/>
    </row>
    <row r="87" spans="1:6">
      <c r="A87" s="12" t="s">
        <v>103</v>
      </c>
      <c r="B87" s="12" t="s">
        <v>104</v>
      </c>
      <c r="C87" s="38">
        <f>IF(Balans!$C87=0,"",Balans!C87/Balans!C87)</f>
        <v>1</v>
      </c>
      <c r="D87" s="63">
        <f>IF(Balans!$C87=0,"",Balans!D87/Balans!$C87)</f>
        <v>0.76086667141610942</v>
      </c>
      <c r="E87" s="63">
        <f>IF(Balans!$C87=0,"",Balans!E87/Balans!$C87)</f>
        <v>2.1929931452717808</v>
      </c>
      <c r="F87" s="38"/>
    </row>
    <row r="88" spans="1:6">
      <c r="A88" s="12" t="s">
        <v>105</v>
      </c>
      <c r="B88" s="20">
        <v>42</v>
      </c>
      <c r="C88" s="38" t="str">
        <f>IF(Balans!$C88=0,"",Balans!C88/Balans!C88)</f>
        <v/>
      </c>
      <c r="D88" s="63" t="str">
        <f>IF(Balans!$C88=0,"",Balans!D88/Balans!$C88)</f>
        <v/>
      </c>
      <c r="E88" s="63" t="str">
        <f>IF(Balans!$C88=0,"",Balans!E88/Balans!$C88)</f>
        <v/>
      </c>
      <c r="F88" s="38"/>
    </row>
    <row r="89" spans="1:6">
      <c r="A89" s="12" t="s">
        <v>90</v>
      </c>
      <c r="B89" s="20">
        <v>43</v>
      </c>
      <c r="C89" s="38" t="str">
        <f>IF(Balans!$C89=0,"",Balans!C89/Balans!C89)</f>
        <v/>
      </c>
      <c r="D89" s="63" t="str">
        <f>IF(Balans!$C89=0,"",Balans!D89/Balans!$C89)</f>
        <v/>
      </c>
      <c r="E89" s="63" t="str">
        <f>IF(Balans!$C89=0,"",Balans!E89/Balans!$C89)</f>
        <v/>
      </c>
      <c r="F89" s="38"/>
    </row>
    <row r="90" spans="1:6">
      <c r="A90" s="12" t="s">
        <v>95</v>
      </c>
      <c r="B90" s="12" t="s">
        <v>106</v>
      </c>
      <c r="C90" s="38" t="str">
        <f>IF(Balans!$C90=0,"",Balans!C90/Balans!C90)</f>
        <v/>
      </c>
      <c r="D90" s="63" t="str">
        <f>IF(Balans!$C90=0,"",Balans!D90/Balans!$C90)</f>
        <v/>
      </c>
      <c r="E90" s="63" t="str">
        <f>IF(Balans!$C90=0,"",Balans!E90/Balans!$C90)</f>
        <v/>
      </c>
      <c r="F90" s="38"/>
    </row>
    <row r="91" spans="1:6">
      <c r="A91" s="12" t="s">
        <v>96</v>
      </c>
      <c r="B91" s="20">
        <v>439</v>
      </c>
      <c r="C91" s="38" t="str">
        <f>IF(Balans!$C91=0,"",Balans!C91/Balans!C91)</f>
        <v/>
      </c>
      <c r="D91" s="63" t="str">
        <f>IF(Balans!$C91=0,"",Balans!D91/Balans!$C91)</f>
        <v/>
      </c>
      <c r="E91" s="63" t="str">
        <f>IF(Balans!$C91=0,"",Balans!E91/Balans!$C91)</f>
        <v/>
      </c>
      <c r="F91" s="38"/>
    </row>
    <row r="92" spans="1:6">
      <c r="A92" s="12" t="s">
        <v>97</v>
      </c>
      <c r="B92" s="20">
        <v>44</v>
      </c>
      <c r="C92" s="38">
        <f>IF(Balans!$C92=0,"",Balans!C92/Balans!C92)</f>
        <v>1</v>
      </c>
      <c r="D92" s="63">
        <f>IF(Balans!$C92=0,"",Balans!D92/Balans!$C92)</f>
        <v>0.69652698697849424</v>
      </c>
      <c r="E92" s="63">
        <f>IF(Balans!$C92=0,"",Balans!E92/Balans!$C92)</f>
        <v>1.4697640957647884</v>
      </c>
      <c r="F92" s="38"/>
    </row>
    <row r="93" spans="1:6">
      <c r="A93" s="12" t="s">
        <v>98</v>
      </c>
      <c r="B93" s="12" t="s">
        <v>107</v>
      </c>
      <c r="C93" s="38">
        <f>IF(Balans!$C93=0,"",Balans!C93/Balans!C93)</f>
        <v>1</v>
      </c>
      <c r="D93" s="63">
        <f>IF(Balans!$C93=0,"",Balans!D93/Balans!$C93)</f>
        <v>0.71533622500315097</v>
      </c>
      <c r="E93" s="63">
        <f>IF(Balans!$C93=0,"",Balans!E93/Balans!$C93)</f>
        <v>1.5802672474062953</v>
      </c>
      <c r="F93" s="38"/>
    </row>
    <row r="94" spans="1:6">
      <c r="A94" s="12" t="s">
        <v>99</v>
      </c>
      <c r="B94" s="20">
        <v>441</v>
      </c>
      <c r="C94" s="38">
        <f>IF(Balans!$C94=0,"",Balans!C94/Balans!C94)</f>
        <v>1</v>
      </c>
      <c r="D94" s="63">
        <f>IF(Balans!$C94=0,"",Balans!D94/Balans!$C94)</f>
        <v>0.44635183535005657</v>
      </c>
      <c r="E94" s="63">
        <f>IF(Balans!$C94=0,"",Balans!E94/Balans!$C94)</f>
        <v>0</v>
      </c>
      <c r="F94" s="38"/>
    </row>
    <row r="95" spans="1:6">
      <c r="A95" s="12" t="s">
        <v>100</v>
      </c>
      <c r="B95" s="20">
        <v>46</v>
      </c>
      <c r="C95" s="38" t="str">
        <f>IF(Balans!$C95=0,"",Balans!C95/Balans!C95)</f>
        <v/>
      </c>
      <c r="D95" s="63" t="str">
        <f>IF(Balans!$C95=0,"",Balans!D95/Balans!$C95)</f>
        <v/>
      </c>
      <c r="E95" s="63" t="str">
        <f>IF(Balans!$C95=0,"",Balans!E95/Balans!$C95)</f>
        <v/>
      </c>
      <c r="F95" s="38"/>
    </row>
    <row r="96" spans="1:6">
      <c r="A96" s="12" t="s">
        <v>108</v>
      </c>
      <c r="B96" s="12"/>
      <c r="C96" s="38" t="str">
        <f>IF(Balans!$C96=0,"",Balans!C96/Balans!C96)</f>
        <v/>
      </c>
      <c r="D96" s="63" t="str">
        <f>IF(Balans!$C96=0,"",Balans!D96/Balans!$C96)</f>
        <v/>
      </c>
      <c r="E96" s="63" t="str">
        <f>IF(Balans!$C96=0,"",Balans!E96/Balans!$C96)</f>
        <v/>
      </c>
      <c r="F96" s="38"/>
    </row>
    <row r="97" spans="1:6">
      <c r="A97" s="12" t="s">
        <v>109</v>
      </c>
      <c r="B97" s="20">
        <v>45</v>
      </c>
      <c r="C97" s="38">
        <f>IF(Balans!$C97=0,"",Balans!C97/Balans!C97)</f>
        <v>1</v>
      </c>
      <c r="D97" s="63">
        <f>IF(Balans!$C97=0,"",Balans!D97/Balans!$C97)</f>
        <v>1.3703567905701508</v>
      </c>
      <c r="E97" s="63">
        <f>IF(Balans!$C97=0,"",Balans!E97/Balans!$C97)</f>
        <v>14.41147163802794</v>
      </c>
      <c r="F97" s="38"/>
    </row>
    <row r="98" spans="1:6">
      <c r="A98" s="12" t="s">
        <v>110</v>
      </c>
      <c r="B98" s="12" t="s">
        <v>111</v>
      </c>
      <c r="C98" s="38">
        <f>IF(Balans!$C98=0,"",Balans!C98/Balans!C98)</f>
        <v>1</v>
      </c>
      <c r="D98" s="63">
        <f>IF(Balans!$C98=0,"",Balans!D98/Balans!$C98)</f>
        <v>0.8632112317177586</v>
      </c>
      <c r="E98" s="63">
        <f>IF(Balans!$C98=0,"",Balans!E98/Balans!$C98)</f>
        <v>12.810630676017549</v>
      </c>
      <c r="F98" s="38"/>
    </row>
    <row r="99" spans="1:6">
      <c r="A99" s="12" t="s">
        <v>112</v>
      </c>
      <c r="B99" s="12" t="s">
        <v>113</v>
      </c>
      <c r="C99" s="38">
        <f>IF(Balans!$C99=0,"",Balans!C99/Balans!C99)</f>
        <v>1</v>
      </c>
      <c r="D99" s="63">
        <f>IF(Balans!$C99=0,"",Balans!D99/Balans!$C99)</f>
        <v>208.52683650754389</v>
      </c>
      <c r="E99" s="63">
        <f>IF(Balans!$C99=0,"",Balans!E99/Balans!$C99)</f>
        <v>668.31560722235963</v>
      </c>
      <c r="F99" s="38"/>
    </row>
    <row r="100" spans="1:6">
      <c r="A100" s="12" t="s">
        <v>101</v>
      </c>
      <c r="B100" s="12" t="s">
        <v>114</v>
      </c>
      <c r="C100" s="38">
        <f>IF(Balans!$C100=0,"",Balans!C100/Balans!C100)</f>
        <v>1</v>
      </c>
      <c r="D100" s="63">
        <f>IF(Balans!$C100=0,"",Balans!D100/Balans!$C100)</f>
        <v>0.77145078499862163</v>
      </c>
      <c r="E100" s="63">
        <f>IF(Balans!$C100=0,"",Balans!E100/Balans!$C100)</f>
        <v>0.76265637333304503</v>
      </c>
      <c r="F100" s="38"/>
    </row>
    <row r="101" spans="1:6">
      <c r="A101" s="12" t="s">
        <v>55</v>
      </c>
      <c r="B101" s="12" t="s">
        <v>115</v>
      </c>
      <c r="C101" s="38" t="str">
        <f>IF(Balans!$C101=0,"",Balans!C101/Balans!C101)</f>
        <v/>
      </c>
      <c r="D101" s="63" t="str">
        <f>IF(Balans!$C101=0,"",Balans!D101/Balans!$C101)</f>
        <v/>
      </c>
      <c r="E101" s="63" t="str">
        <f>IF(Balans!$C101=0,"",Balans!E101/Balans!$C101)</f>
        <v/>
      </c>
      <c r="F101" s="38"/>
    </row>
    <row r="102" spans="1:6">
      <c r="A102" s="63" t="s">
        <v>116</v>
      </c>
      <c r="B102" s="63" t="s">
        <v>117</v>
      </c>
      <c r="C102" s="63">
        <f>IF(Balans!$C102=0,"",Balans!C102/Balans!C102)</f>
        <v>1</v>
      </c>
      <c r="D102" s="63">
        <f>IF(Balans!$C102=0,"",Balans!D102/Balans!$C102)</f>
        <v>0.98468012602134491</v>
      </c>
      <c r="E102" s="63">
        <f>IF(Balans!$C102=0,"",Balans!E102/Balans!$C102)</f>
        <v>1.374397491002703</v>
      </c>
      <c r="F102" s="3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topLeftCell="A11" workbookViewId="0">
      <selection activeCell="C3" sqref="C3"/>
    </sheetView>
  </sheetViews>
  <sheetFormatPr defaultRowHeight="15"/>
  <cols>
    <col min="1" max="1" width="48.7109375" bestFit="1" customWidth="1"/>
    <col min="2" max="2" width="6" bestFit="1" customWidth="1"/>
    <col min="3" max="3" width="13.140625" customWidth="1"/>
    <col min="4" max="4" width="16.7109375" customWidth="1"/>
    <col min="5" max="5" width="19.7109375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53" t="s">
        <v>3</v>
      </c>
      <c r="D2" s="53" t="s">
        <v>4</v>
      </c>
      <c r="E2" s="53" t="s">
        <v>5</v>
      </c>
    </row>
    <row r="3" spans="1:5">
      <c r="A3" s="64" t="s">
        <v>127</v>
      </c>
      <c r="B3" s="64" t="s">
        <v>189</v>
      </c>
      <c r="C3" s="65">
        <f>IF(Resultatenrek!$C3=0,"",Resultatenrek!C3/Resultatenrek!$C3)</f>
        <v>1</v>
      </c>
      <c r="D3" s="65">
        <f>IF(Resultatenrek!$C3=0,"",Resultatenrek!D3/Resultatenrek!$C3)</f>
        <v>0.77734525437374469</v>
      </c>
      <c r="E3" s="65">
        <f>IF(Resultatenrek!$C3=0,"",Resultatenrek!E3/Resultatenrek!$C3)</f>
        <v>0.89334897036579364</v>
      </c>
    </row>
    <row r="4" spans="1:5">
      <c r="A4" s="20" t="s">
        <v>128</v>
      </c>
      <c r="B4" s="20">
        <v>70</v>
      </c>
      <c r="C4" s="60">
        <f>IF(Resultatenrek!$C4=0,"",Resultatenrek!C4/Resultatenrek!$C4)</f>
        <v>1</v>
      </c>
      <c r="D4" s="60">
        <f>IF(Resultatenrek!$C4=0,"",Resultatenrek!D4/Resultatenrek!$C4)</f>
        <v>0.84801766851502702</v>
      </c>
      <c r="E4" s="60">
        <f>IF(Resultatenrek!$C4=0,"",Resultatenrek!E4/Resultatenrek!$C4)</f>
        <v>0.95748246627663713</v>
      </c>
    </row>
    <row r="5" spans="1:5" ht="42.75" customHeight="1">
      <c r="A5" s="20" t="s">
        <v>129</v>
      </c>
      <c r="B5" s="20">
        <v>71</v>
      </c>
      <c r="C5" s="60">
        <f>IF(Resultatenrek!$C5=0,"",Resultatenrek!C5/Resultatenrek!$C5)</f>
        <v>1</v>
      </c>
      <c r="D5" s="60">
        <f>IF(Resultatenrek!$C5=0,"",Resultatenrek!D5/Resultatenrek!$C5)</f>
        <v>-0.34391281415112834</v>
      </c>
      <c r="E5" s="60">
        <f>IF(Resultatenrek!$C5=0,"",Resultatenrek!E5/Resultatenrek!$C5)</f>
        <v>0</v>
      </c>
    </row>
    <row r="6" spans="1:5">
      <c r="A6" s="20" t="s">
        <v>130</v>
      </c>
      <c r="B6" s="20">
        <v>72</v>
      </c>
      <c r="C6" s="60" t="str">
        <f>IF(Resultatenrek!$C6=0,"",Resultatenrek!C6/Resultatenrek!$C6)</f>
        <v/>
      </c>
      <c r="D6" s="60" t="str">
        <f>IF(Resultatenrek!$C6=0,"",Resultatenrek!D6/Resultatenrek!$C6)</f>
        <v/>
      </c>
      <c r="E6" s="60" t="str">
        <f>IF(Resultatenrek!$C6=0,"",Resultatenrek!E6/Resultatenrek!$C6)</f>
        <v/>
      </c>
    </row>
    <row r="7" spans="1:5">
      <c r="A7" s="20" t="s">
        <v>131</v>
      </c>
      <c r="B7" s="20">
        <v>74</v>
      </c>
      <c r="C7" s="60">
        <f>IF(Resultatenrek!$C7=0,"",Resultatenrek!C7/Resultatenrek!$C7)</f>
        <v>1</v>
      </c>
      <c r="D7" s="60">
        <f>IF(Resultatenrek!$C7=0,"",Resultatenrek!D7/Resultatenrek!$C7)</f>
        <v>2.0853800459727592</v>
      </c>
      <c r="E7" s="60">
        <f>IF(Resultatenrek!$C7=0,"",Resultatenrek!E7/Resultatenrek!$C7)</f>
        <v>0.73436473392253998</v>
      </c>
    </row>
    <row r="8" spans="1:5">
      <c r="A8" s="20" t="s">
        <v>187</v>
      </c>
      <c r="B8" s="20" t="s">
        <v>188</v>
      </c>
      <c r="C8" s="60">
        <f>IF(Resultatenrek!$C8=0,"",Resultatenrek!C8/Resultatenrek!$C8)</f>
        <v>1</v>
      </c>
      <c r="D8" s="60">
        <f>IF(Resultatenrek!$C8=0,"",Resultatenrek!D8/Resultatenrek!$C8)</f>
        <v>0</v>
      </c>
      <c r="E8" s="60">
        <f>IF(Resultatenrek!$C8=0,"",Resultatenrek!E8/Resultatenrek!$C8)</f>
        <v>0</v>
      </c>
    </row>
    <row r="9" spans="1:5">
      <c r="A9" s="64" t="s">
        <v>132</v>
      </c>
      <c r="B9" s="64" t="s">
        <v>190</v>
      </c>
      <c r="C9" s="65">
        <f>IF(Resultatenrek!$C9=0,"",Resultatenrek!C9/Resultatenrek!$C9)</f>
        <v>1</v>
      </c>
      <c r="D9" s="65">
        <f>IF(Resultatenrek!$C9=0,"",Resultatenrek!D9/Resultatenrek!$C9)</f>
        <v>0.76871734132156788</v>
      </c>
      <c r="E9" s="65">
        <f>IF(Resultatenrek!$C9=0,"",Resultatenrek!E9/Resultatenrek!$C9)</f>
        <v>0.89042025748186926</v>
      </c>
    </row>
    <row r="10" spans="1:5">
      <c r="A10" s="20" t="s">
        <v>133</v>
      </c>
      <c r="B10" s="20">
        <v>60</v>
      </c>
      <c r="C10" s="60">
        <f>IF(Resultatenrek!$C10=0,"",Resultatenrek!C10/Resultatenrek!$C10)</f>
        <v>1</v>
      </c>
      <c r="D10" s="60">
        <f>IF(Resultatenrek!$C10=0,"",Resultatenrek!D10/Resultatenrek!$C10)</f>
        <v>0.73635408703544802</v>
      </c>
      <c r="E10" s="60">
        <f>IF(Resultatenrek!$C10=0,"",Resultatenrek!E10/Resultatenrek!$C10)</f>
        <v>0.89758276089866806</v>
      </c>
    </row>
    <row r="11" spans="1:5">
      <c r="A11" s="20" t="s">
        <v>134</v>
      </c>
      <c r="B11" s="20" t="s">
        <v>135</v>
      </c>
      <c r="C11" s="60">
        <f>IF(Resultatenrek!$C11=0,"",Resultatenrek!C11/Resultatenrek!$C11)</f>
        <v>1</v>
      </c>
      <c r="D11" s="60">
        <f>IF(Resultatenrek!$C11=0,"",Resultatenrek!D11/Resultatenrek!$C11)</f>
        <v>0.73679893482634395</v>
      </c>
      <c r="E11" s="60">
        <f>IF(Resultatenrek!$C11=0,"",Resultatenrek!E11/Resultatenrek!$C11)</f>
        <v>0.89721799410489544</v>
      </c>
    </row>
    <row r="12" spans="1:5">
      <c r="A12" s="20" t="s">
        <v>136</v>
      </c>
      <c r="B12" s="20">
        <v>609</v>
      </c>
      <c r="C12" s="60">
        <f>IF(Resultatenrek!$C12=0,"",Resultatenrek!C12/Resultatenrek!$C12)</f>
        <v>1</v>
      </c>
      <c r="D12" s="60">
        <f>IF(Resultatenrek!$C12=0,"",Resultatenrek!D12/Resultatenrek!$C12)</f>
        <v>1.8309924015657382</v>
      </c>
      <c r="E12" s="60">
        <f>IF(Resultatenrek!$C12=0,"",Resultatenrek!E12/Resultatenrek!$C12)</f>
        <v>0</v>
      </c>
    </row>
    <row r="13" spans="1:5">
      <c r="A13" s="20" t="s">
        <v>137</v>
      </c>
      <c r="B13" s="20">
        <v>61</v>
      </c>
      <c r="C13" s="60">
        <f>IF(Resultatenrek!$C13=0,"",Resultatenrek!C13/Resultatenrek!$C13)</f>
        <v>1</v>
      </c>
      <c r="D13" s="60">
        <f>IF(Resultatenrek!$C13=0,"",Resultatenrek!D13/Resultatenrek!$C13)</f>
        <v>0.92654616473194373</v>
      </c>
      <c r="E13" s="60">
        <f>IF(Resultatenrek!$C13=0,"",Resultatenrek!E13/Resultatenrek!$C13)</f>
        <v>0.8236059210072616</v>
      </c>
    </row>
    <row r="14" spans="1:5" ht="35.25" customHeight="1">
      <c r="A14" s="20" t="s">
        <v>138</v>
      </c>
      <c r="B14" s="20">
        <v>62</v>
      </c>
      <c r="C14" s="60">
        <f>IF(Resultatenrek!$C14=0,"",Resultatenrek!C14/Resultatenrek!$C14)</f>
        <v>1</v>
      </c>
      <c r="D14" s="60">
        <f>IF(Resultatenrek!$C14=0,"",Resultatenrek!D14/Resultatenrek!$C14)</f>
        <v>0.75714389014845007</v>
      </c>
      <c r="E14" s="60">
        <f>IF(Resultatenrek!$C14=0,"",Resultatenrek!E14/Resultatenrek!$C14)</f>
        <v>0.97931882315607088</v>
      </c>
    </row>
    <row r="15" spans="1:5" ht="33.75" customHeight="1">
      <c r="A15" s="20" t="s">
        <v>139</v>
      </c>
      <c r="B15" s="20">
        <v>630</v>
      </c>
      <c r="C15" s="60">
        <f>IF(Resultatenrek!$C15=0,"",Resultatenrek!C15/Resultatenrek!$C15)</f>
        <v>1</v>
      </c>
      <c r="D15" s="60">
        <f>IF(Resultatenrek!$C15=0,"",Resultatenrek!D15/Resultatenrek!$C15)</f>
        <v>0.7819521147853512</v>
      </c>
      <c r="E15" s="60">
        <f>IF(Resultatenrek!$C15=0,"",Resultatenrek!E15/Resultatenrek!$C15)</f>
        <v>0.78194744009956807</v>
      </c>
    </row>
    <row r="16" spans="1:5" ht="27" customHeight="1">
      <c r="A16" s="20" t="s">
        <v>140</v>
      </c>
      <c r="B16" s="20" t="s">
        <v>141</v>
      </c>
      <c r="C16" s="60" t="str">
        <f>IF(Resultatenrek!$C16=0,"",Resultatenrek!C16/Resultatenrek!$C16)</f>
        <v/>
      </c>
      <c r="D16" s="60" t="str">
        <f>IF(Resultatenrek!$C16=0,"",Resultatenrek!D16/Resultatenrek!$C16)</f>
        <v/>
      </c>
      <c r="E16" s="60" t="str">
        <f>IF(Resultatenrek!$C16=0,"",Resultatenrek!E16/Resultatenrek!$C16)</f>
        <v/>
      </c>
    </row>
    <row r="17" spans="1:5">
      <c r="A17" s="20" t="s">
        <v>142</v>
      </c>
      <c r="B17" s="20" t="s">
        <v>192</v>
      </c>
      <c r="C17" s="60" t="str">
        <f>IF(Resultatenrek!$C17=0,"",Resultatenrek!C17/Resultatenrek!$C17)</f>
        <v/>
      </c>
      <c r="D17" s="60" t="str">
        <f>IF(Resultatenrek!$C17=0,"",Resultatenrek!D17/Resultatenrek!$C17)</f>
        <v/>
      </c>
      <c r="E17" s="60" t="str">
        <f>IF(Resultatenrek!$C17=0,"",Resultatenrek!E17/Resultatenrek!$C17)</f>
        <v/>
      </c>
    </row>
    <row r="18" spans="1:5">
      <c r="A18" s="20" t="s">
        <v>143</v>
      </c>
      <c r="B18" s="20" t="s">
        <v>144</v>
      </c>
      <c r="C18" s="60">
        <f>IF(Resultatenrek!$C18=0,"",Resultatenrek!C18/Resultatenrek!$C18)</f>
        <v>1</v>
      </c>
      <c r="D18" s="60">
        <f>IF(Resultatenrek!$C18=0,"",Resultatenrek!D18/Resultatenrek!$C18)</f>
        <v>1.7910392672840985</v>
      </c>
      <c r="E18" s="60">
        <f>IF(Resultatenrek!$C18=0,"",Resultatenrek!E18/Resultatenrek!$C18)</f>
        <v>4.0593007757766308</v>
      </c>
    </row>
    <row r="19" spans="1:5">
      <c r="A19" s="20" t="s">
        <v>191</v>
      </c>
      <c r="B19" s="20" t="s">
        <v>203</v>
      </c>
      <c r="C19" s="60" t="str">
        <f>IF(Resultatenrek!$C19=0,"",Resultatenrek!C19/Resultatenrek!$C19)</f>
        <v/>
      </c>
      <c r="D19" s="60" t="str">
        <f>IF(Resultatenrek!$C19=0,"",Resultatenrek!D19/Resultatenrek!$C19)</f>
        <v/>
      </c>
      <c r="E19" s="60" t="str">
        <f>IF(Resultatenrek!$C19=0,"",Resultatenrek!E19/Resultatenrek!$C19)</f>
        <v/>
      </c>
    </row>
    <row r="20" spans="1:5">
      <c r="A20" s="64" t="s">
        <v>145</v>
      </c>
      <c r="B20" s="64">
        <v>9901</v>
      </c>
      <c r="C20" s="65">
        <f>IF(Resultatenrek!$C20=0,"",Resultatenrek!C20/Resultatenrek!$C20)</f>
        <v>1</v>
      </c>
      <c r="D20" s="65">
        <f>IF(Resultatenrek!$C20=0,"",Resultatenrek!D20/Resultatenrek!$C20)</f>
        <v>1.0386976989896417</v>
      </c>
      <c r="E20" s="65">
        <f>IF(Resultatenrek!$C20=0,"",Resultatenrek!E20/Resultatenrek!$C20)</f>
        <v>0.98206408225471009</v>
      </c>
    </row>
    <row r="21" spans="1:5">
      <c r="A21" s="64" t="s">
        <v>146</v>
      </c>
      <c r="B21" s="64" t="s">
        <v>193</v>
      </c>
      <c r="C21" s="65">
        <f>IF(Resultatenrek!$C21=0,"",Resultatenrek!C21/Resultatenrek!$C21)</f>
        <v>1</v>
      </c>
      <c r="D21" s="65">
        <f>IF(Resultatenrek!$C21=0,"",Resultatenrek!D21/Resultatenrek!$C21)</f>
        <v>0.4468456509474662</v>
      </c>
      <c r="E21" s="65">
        <f>IF(Resultatenrek!$C21=0,"",Resultatenrek!E21/Resultatenrek!$C21)</f>
        <v>0.79158796004380572</v>
      </c>
    </row>
    <row r="22" spans="1:5">
      <c r="A22" s="20" t="s">
        <v>200</v>
      </c>
      <c r="B22" s="20">
        <v>75</v>
      </c>
      <c r="C22" s="60">
        <f>IF(Resultatenrek!$C22=0,"",Resultatenrek!C22/Resultatenrek!$C22)</f>
        <v>1</v>
      </c>
      <c r="D22" s="60">
        <f>IF(Resultatenrek!$C22=0,"",Resultatenrek!D22/Resultatenrek!$C22)</f>
        <v>0.4468456509474662</v>
      </c>
      <c r="E22" s="60">
        <f>IF(Resultatenrek!$C22=0,"",Resultatenrek!E22/Resultatenrek!$C22)</f>
        <v>0.24359074768526201</v>
      </c>
    </row>
    <row r="23" spans="1:5">
      <c r="A23" s="20" t="s">
        <v>147</v>
      </c>
      <c r="B23" s="20">
        <v>750</v>
      </c>
      <c r="C23" s="60" t="str">
        <f>IF(Resultatenrek!$C23=0,"",Resultatenrek!C23/Resultatenrek!$C23)</f>
        <v/>
      </c>
      <c r="D23" s="60" t="str">
        <f>IF(Resultatenrek!$C23=0,"",Resultatenrek!D23/Resultatenrek!$C23)</f>
        <v/>
      </c>
      <c r="E23" s="60" t="str">
        <f>IF(Resultatenrek!$C23=0,"",Resultatenrek!E23/Resultatenrek!$C23)</f>
        <v/>
      </c>
    </row>
    <row r="24" spans="1:5">
      <c r="A24" s="20" t="s">
        <v>148</v>
      </c>
      <c r="B24" s="20">
        <v>751</v>
      </c>
      <c r="C24" s="60" t="str">
        <f>IF(Resultatenrek!$C24=0,"",Resultatenrek!C24/Resultatenrek!$C24)</f>
        <v/>
      </c>
      <c r="D24" s="60" t="str">
        <f>IF(Resultatenrek!$C24=0,"",Resultatenrek!D24/Resultatenrek!$C24)</f>
        <v/>
      </c>
      <c r="E24" s="60" t="str">
        <f>IF(Resultatenrek!$C24=0,"",Resultatenrek!E24/Resultatenrek!$C24)</f>
        <v/>
      </c>
    </row>
    <row r="25" spans="1:5" ht="31.5" customHeight="1">
      <c r="A25" s="20" t="s">
        <v>149</v>
      </c>
      <c r="B25" s="20" t="s">
        <v>150</v>
      </c>
      <c r="C25" s="60" t="str">
        <f>IF(Resultatenrek!$C25=0,"",Resultatenrek!C25/Resultatenrek!$C25)</f>
        <v/>
      </c>
      <c r="D25" s="60" t="str">
        <f>IF(Resultatenrek!$C25=0,"",Resultatenrek!D25/Resultatenrek!$C25)</f>
        <v/>
      </c>
      <c r="E25" s="60" t="str">
        <f>IF(Resultatenrek!$C25=0,"",Resultatenrek!E25/Resultatenrek!$C25)</f>
        <v/>
      </c>
    </row>
    <row r="26" spans="1:5">
      <c r="A26" s="20" t="s">
        <v>194</v>
      </c>
      <c r="B26" s="20" t="s">
        <v>195</v>
      </c>
      <c r="C26" s="60" t="str">
        <f>IF(Resultatenrek!$C26=0,"",Resultatenrek!C26/Resultatenrek!$C26)</f>
        <v/>
      </c>
      <c r="D26" s="60" t="str">
        <f>IF(Resultatenrek!$C26=0,"",Resultatenrek!D26/Resultatenrek!$C26)</f>
        <v/>
      </c>
      <c r="E26" s="60" t="str">
        <f>IF(Resultatenrek!$C26=0,"",Resultatenrek!E26/Resultatenrek!$C26)</f>
        <v/>
      </c>
    </row>
    <row r="27" spans="1:5" ht="36.75" customHeight="1">
      <c r="A27" s="64" t="s">
        <v>151</v>
      </c>
      <c r="B27" s="64" t="s">
        <v>196</v>
      </c>
      <c r="C27" s="65">
        <f>IF(Resultatenrek!$C27=0,"",Resultatenrek!C27/Resultatenrek!$C27)</f>
        <v>1</v>
      </c>
      <c r="D27" s="65">
        <f>IF(Resultatenrek!$C27=0,"",Resultatenrek!D27/Resultatenrek!$C27)</f>
        <v>0.19166976787061665</v>
      </c>
      <c r="E27" s="65">
        <f>IF(Resultatenrek!$C27=0,"",Resultatenrek!E27/Resultatenrek!$C27)</f>
        <v>0.28339143111742354</v>
      </c>
    </row>
    <row r="28" spans="1:5">
      <c r="A28" s="20" t="s">
        <v>197</v>
      </c>
      <c r="B28" s="20">
        <v>65</v>
      </c>
      <c r="C28" s="60">
        <f>IF(Resultatenrek!$C28=0,"",Resultatenrek!C28/Resultatenrek!$C28)</f>
        <v>1</v>
      </c>
      <c r="D28" s="60">
        <f>IF(Resultatenrek!$C28=0,"",Resultatenrek!D28/Resultatenrek!$C28)</f>
        <v>0.19166976787061665</v>
      </c>
      <c r="E28" s="60">
        <f>IF(Resultatenrek!$C28=0,"",Resultatenrek!E28/Resultatenrek!$C28)</f>
        <v>0.28339143111742354</v>
      </c>
    </row>
    <row r="29" spans="1:5" ht="35.25" customHeight="1">
      <c r="A29" s="20" t="s">
        <v>152</v>
      </c>
      <c r="B29" s="20">
        <v>650</v>
      </c>
      <c r="C29" s="60" t="str">
        <f>IF(Resultatenrek!$C29=0,"",Resultatenrek!C29/Resultatenrek!$C29)</f>
        <v/>
      </c>
      <c r="D29" s="60" t="str">
        <f>IF(Resultatenrek!$C29=0,"",Resultatenrek!D29/Resultatenrek!$C29)</f>
        <v/>
      </c>
      <c r="E29" s="60" t="str">
        <f>IF(Resultatenrek!$C29=0,"",Resultatenrek!E29/Resultatenrek!$C29)</f>
        <v/>
      </c>
    </row>
    <row r="30" spans="1:5">
      <c r="A30" s="20" t="s">
        <v>153</v>
      </c>
      <c r="B30" s="20">
        <v>651</v>
      </c>
      <c r="C30" s="60" t="str">
        <f>IF(Resultatenrek!$C30=0,"",Resultatenrek!C30/Resultatenrek!$C30)</f>
        <v/>
      </c>
      <c r="D30" s="60" t="str">
        <f>IF(Resultatenrek!$C30=0,"",Resultatenrek!D30/Resultatenrek!$C30)</f>
        <v/>
      </c>
      <c r="E30" s="60" t="str">
        <f>IF(Resultatenrek!$C30=0,"",Resultatenrek!E30/Resultatenrek!$C30)</f>
        <v/>
      </c>
    </row>
    <row r="31" spans="1:5">
      <c r="A31" s="20" t="s">
        <v>154</v>
      </c>
      <c r="B31" s="20" t="s">
        <v>155</v>
      </c>
      <c r="C31" s="60" t="str">
        <f>IF(Resultatenrek!$C31=0,"",Resultatenrek!C31/Resultatenrek!$C31)</f>
        <v/>
      </c>
      <c r="D31" s="60" t="str">
        <f>IF(Resultatenrek!$C31=0,"",Resultatenrek!D31/Resultatenrek!$C31)</f>
        <v/>
      </c>
      <c r="E31" s="60" t="str">
        <f>IF(Resultatenrek!$C31=0,"",Resultatenrek!E31/Resultatenrek!$C31)</f>
        <v/>
      </c>
    </row>
    <row r="32" spans="1:5">
      <c r="A32" s="20" t="s">
        <v>198</v>
      </c>
      <c r="B32" s="20" t="s">
        <v>199</v>
      </c>
      <c r="C32" s="60" t="str">
        <f>IF(Resultatenrek!$C32=0,"",Resultatenrek!C32/Resultatenrek!$C32)</f>
        <v/>
      </c>
      <c r="D32" s="60" t="str">
        <f>IF(Resultatenrek!$C32=0,"",Resultatenrek!D32/Resultatenrek!$C32)</f>
        <v/>
      </c>
      <c r="E32" s="60" t="str">
        <f>IF(Resultatenrek!$C32=0,"",Resultatenrek!E32/Resultatenrek!$C32)</f>
        <v/>
      </c>
    </row>
    <row r="33" spans="1:5">
      <c r="A33" s="64" t="s">
        <v>201</v>
      </c>
      <c r="B33" s="64">
        <v>9903</v>
      </c>
      <c r="C33" s="65">
        <f>IF(Resultatenrek!$C33=0,"",Resultatenrek!C33/Resultatenrek!$C33)</f>
        <v>1</v>
      </c>
      <c r="D33" s="65">
        <f>IF(Resultatenrek!$C33=0,"",Resultatenrek!D33/Resultatenrek!$C33)</f>
        <v>1.0472395612952916</v>
      </c>
      <c r="E33" s="65">
        <f>IF(Resultatenrek!$C33=0,"",Resultatenrek!E33/Resultatenrek!$C33)</f>
        <v>1.0271755706533785</v>
      </c>
    </row>
    <row r="34" spans="1:5">
      <c r="A34" s="20" t="s">
        <v>156</v>
      </c>
      <c r="B34" s="20">
        <v>780</v>
      </c>
      <c r="C34" s="60" t="str">
        <f>IF(Resultatenrek!$C34=0,"",Resultatenrek!C34/Resultatenrek!$C34)</f>
        <v/>
      </c>
      <c r="D34" s="60" t="str">
        <f>IF(Resultatenrek!$C34=0,"",Resultatenrek!D34/Resultatenrek!$C34)</f>
        <v/>
      </c>
      <c r="E34" s="60" t="str">
        <f>IF(Resultatenrek!$C34=0,"",Resultatenrek!E34/Resultatenrek!$C34)</f>
        <v/>
      </c>
    </row>
    <row r="35" spans="1:5">
      <c r="A35" s="20" t="s">
        <v>157</v>
      </c>
      <c r="B35" s="20">
        <v>680</v>
      </c>
      <c r="C35" s="60" t="str">
        <f>IF(Resultatenrek!$C35=0,"",Resultatenrek!C35/Resultatenrek!$C35)</f>
        <v/>
      </c>
      <c r="D35" s="60" t="str">
        <f>IF(Resultatenrek!$C35=0,"",Resultatenrek!D35/Resultatenrek!$C35)</f>
        <v/>
      </c>
      <c r="E35" s="60" t="str">
        <f>IF(Resultatenrek!$C35=0,"",Resultatenrek!E35/Resultatenrek!$C35)</f>
        <v/>
      </c>
    </row>
    <row r="36" spans="1:5">
      <c r="A36" s="20" t="s">
        <v>158</v>
      </c>
      <c r="B36" s="20" t="s">
        <v>159</v>
      </c>
      <c r="C36" s="60">
        <f>IF(Resultatenrek!$C36=0,"",Resultatenrek!C36/Resultatenrek!$C36)</f>
        <v>1</v>
      </c>
      <c r="D36" s="60">
        <f>IF(Resultatenrek!$C36=0,"",Resultatenrek!D36/Resultatenrek!$C36)</f>
        <v>1.000204767942791</v>
      </c>
      <c r="E36" s="60">
        <f>IF(Resultatenrek!$C36=0,"",Resultatenrek!E36/Resultatenrek!$C36)</f>
        <v>0</v>
      </c>
    </row>
    <row r="37" spans="1:5">
      <c r="A37" s="20" t="s">
        <v>160</v>
      </c>
      <c r="B37" s="20" t="s">
        <v>202</v>
      </c>
      <c r="C37" s="60" t="str">
        <f>IF(Resultatenrek!$C37=0,"",Resultatenrek!C37/Resultatenrek!$C37)</f>
        <v/>
      </c>
      <c r="D37" s="60" t="str">
        <f>IF(Resultatenrek!$C37=0,"",Resultatenrek!D37/Resultatenrek!$C37)</f>
        <v/>
      </c>
      <c r="E37" s="60" t="str">
        <f>IF(Resultatenrek!$C37=0,"",Resultatenrek!E37/Resultatenrek!$C37)</f>
        <v/>
      </c>
    </row>
    <row r="38" spans="1:5">
      <c r="A38" s="20" t="s">
        <v>161</v>
      </c>
      <c r="B38" s="20">
        <v>77</v>
      </c>
      <c r="C38" s="60" t="str">
        <f>IF(Resultatenrek!$C38=0,"",Resultatenrek!C38/Resultatenrek!$C38)</f>
        <v/>
      </c>
      <c r="D38" s="60" t="str">
        <f>IF(Resultatenrek!$C38=0,"",Resultatenrek!D38/Resultatenrek!$C38)</f>
        <v/>
      </c>
      <c r="E38" s="60" t="str">
        <f>IF(Resultatenrek!$C38=0,"",Resultatenrek!E38/Resultatenrek!$C38)</f>
        <v/>
      </c>
    </row>
    <row r="39" spans="1:5">
      <c r="A39" s="64" t="s">
        <v>162</v>
      </c>
      <c r="B39" s="64">
        <v>9904</v>
      </c>
      <c r="C39" s="65">
        <f>IF(Resultatenrek!$C39=0,"",Resultatenrek!C39/Resultatenrek!$C39)</f>
        <v>1</v>
      </c>
      <c r="D39" s="65">
        <f>IF(Resultatenrek!$C39=0,"",Resultatenrek!D39/Resultatenrek!$C39)</f>
        <v>1.0675619935651866</v>
      </c>
      <c r="E39" s="65">
        <f>IF(Resultatenrek!$C39=0,"",Resultatenrek!E39/Resultatenrek!$C39)</f>
        <v>1.4709897021931746</v>
      </c>
    </row>
    <row r="40" spans="1:5">
      <c r="A40" s="20" t="s">
        <v>163</v>
      </c>
      <c r="B40" s="20">
        <v>789</v>
      </c>
      <c r="C40" s="60" t="str">
        <f>IF(Resultatenrek!$C40=0,"",Resultatenrek!C40/Resultatenrek!$C40)</f>
        <v/>
      </c>
      <c r="D40" s="60" t="str">
        <f>IF(Resultatenrek!$C40=0,"",Resultatenrek!D40/Resultatenrek!$C40)</f>
        <v/>
      </c>
      <c r="E40" s="60" t="str">
        <f>IF(Resultatenrek!$C40=0,"",Resultatenrek!E40/Resultatenrek!$C40)</f>
        <v/>
      </c>
    </row>
    <row r="41" spans="1:5">
      <c r="A41" s="20" t="s">
        <v>164</v>
      </c>
      <c r="B41" s="20">
        <v>689</v>
      </c>
      <c r="C41" s="60" t="str">
        <f>IF(Resultatenrek!$C41=0,"",Resultatenrek!C41/Resultatenrek!$C41)</f>
        <v/>
      </c>
      <c r="D41" s="60" t="str">
        <f>IF(Resultatenrek!$C41=0,"",Resultatenrek!D41/Resultatenrek!$C41)</f>
        <v/>
      </c>
      <c r="E41" s="60" t="str">
        <f>IF(Resultatenrek!$C41=0,"",Resultatenrek!E41/Resultatenrek!$C41)</f>
        <v/>
      </c>
    </row>
    <row r="42" spans="1:5">
      <c r="A42" s="64" t="s">
        <v>165</v>
      </c>
      <c r="B42" s="64">
        <v>9905</v>
      </c>
      <c r="C42" s="65">
        <f>IF(Resultatenrek!$C42=0,"",Resultatenrek!C42/Resultatenrek!$C42)</f>
        <v>1</v>
      </c>
      <c r="D42" s="65">
        <f>IF(Resultatenrek!$C42=0,"",Resultatenrek!D42/Resultatenrek!$C42)</f>
        <v>1.0675619935651866</v>
      </c>
      <c r="E42" s="65">
        <f>IF(Resultatenrek!$C42=0,"",Resultatenrek!E42/Resultatenrek!$C42)</f>
        <v>1.4709897021931746</v>
      </c>
    </row>
    <row r="43" spans="1:5">
      <c r="A43" s="7"/>
      <c r="B43" s="7"/>
      <c r="C43" s="40"/>
      <c r="D43" s="32"/>
    </row>
    <row r="44" spans="1:5" ht="31.5" customHeight="1">
      <c r="A44" s="10"/>
      <c r="B44" s="7"/>
      <c r="C44" s="40"/>
      <c r="D44" s="32"/>
    </row>
    <row r="45" spans="1:5">
      <c r="A45" s="11"/>
      <c r="B45" s="11"/>
      <c r="C45" s="40"/>
      <c r="D45" s="32"/>
    </row>
    <row r="46" spans="1:5">
      <c r="A46" s="7"/>
      <c r="B46" s="11"/>
      <c r="C46" s="40"/>
      <c r="D46" s="32"/>
    </row>
    <row r="47" spans="1:5">
      <c r="A47" s="7"/>
      <c r="B47" s="11"/>
      <c r="C47" s="40"/>
      <c r="D47" s="32"/>
    </row>
    <row r="48" spans="1:5">
      <c r="A48" s="11"/>
      <c r="B48" s="11"/>
      <c r="C48" s="40"/>
      <c r="D48" s="3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57" zoomScaleNormal="100" workbookViewId="0">
      <selection activeCell="C66" sqref="C66"/>
    </sheetView>
  </sheetViews>
  <sheetFormatPr defaultRowHeight="15"/>
  <cols>
    <col min="1" max="1" width="49.28515625" bestFit="1" customWidth="1"/>
    <col min="3" max="3" width="14.28515625" customWidth="1"/>
    <col min="4" max="4" width="12.85546875" bestFit="1" customWidth="1"/>
    <col min="5" max="5" width="12.7109375" bestFit="1" customWidth="1"/>
    <col min="6" max="6" width="10.85546875" bestFit="1" customWidth="1"/>
    <col min="8" max="8" width="11.7109375" bestFit="1" customWidth="1"/>
  </cols>
  <sheetData>
    <row r="1" spans="1:5">
      <c r="A1" s="12" t="s">
        <v>0</v>
      </c>
      <c r="B1" s="12"/>
      <c r="C1" s="18"/>
      <c r="D1" s="18"/>
    </row>
    <row r="2" spans="1:5">
      <c r="A2" s="12"/>
      <c r="B2" s="12"/>
      <c r="D2" s="37"/>
    </row>
    <row r="3" spans="1:5">
      <c r="A3" s="13" t="s">
        <v>1</v>
      </c>
      <c r="B3" s="12" t="s">
        <v>2</v>
      </c>
      <c r="C3" s="29" t="s">
        <v>232</v>
      </c>
      <c r="D3" s="29" t="s">
        <v>60</v>
      </c>
      <c r="E3" s="29" t="s">
        <v>61</v>
      </c>
    </row>
    <row r="4" spans="1:5">
      <c r="A4" s="12" t="s">
        <v>7</v>
      </c>
      <c r="B4" s="20">
        <v>20</v>
      </c>
      <c r="C4" s="19">
        <v>0</v>
      </c>
      <c r="D4" s="14">
        <v>0</v>
      </c>
      <c r="E4" s="9">
        <v>0</v>
      </c>
    </row>
    <row r="5" spans="1:5">
      <c r="A5" s="16" t="s">
        <v>6</v>
      </c>
      <c r="B5" s="16" t="s">
        <v>231</v>
      </c>
      <c r="C5" s="24">
        <f>C6+C7+C14</f>
        <v>223159.51</v>
      </c>
      <c r="D5" s="24">
        <f t="shared" ref="D5:E5" si="0">D6+D7+D14</f>
        <v>176252.7</v>
      </c>
      <c r="E5" s="24">
        <f t="shared" si="0"/>
        <v>226758.7</v>
      </c>
    </row>
    <row r="6" spans="1:5">
      <c r="A6" s="12" t="s">
        <v>8</v>
      </c>
      <c r="B6" s="20">
        <v>21</v>
      </c>
      <c r="C6" s="14">
        <v>202500</v>
      </c>
      <c r="D6" s="14">
        <v>157500</v>
      </c>
      <c r="E6" s="9">
        <v>187500</v>
      </c>
    </row>
    <row r="7" spans="1:5">
      <c r="A7" s="12" t="s">
        <v>9</v>
      </c>
      <c r="B7" s="12" t="s">
        <v>10</v>
      </c>
      <c r="C7" s="21">
        <f>SUM(C8:C13)</f>
        <v>20659.510000000002</v>
      </c>
      <c r="D7" s="21">
        <f t="shared" ref="D7:E7" si="1">SUM(D8:D13)</f>
        <v>18752.7</v>
      </c>
      <c r="E7" s="21">
        <f t="shared" si="1"/>
        <v>39258.699999999997</v>
      </c>
    </row>
    <row r="8" spans="1:5">
      <c r="A8" s="12" t="s">
        <v>11</v>
      </c>
      <c r="B8" s="20">
        <v>22</v>
      </c>
      <c r="C8" s="21"/>
      <c r="D8" s="21"/>
      <c r="E8" s="9"/>
    </row>
    <row r="9" spans="1:5">
      <c r="A9" s="12" t="s">
        <v>12</v>
      </c>
      <c r="B9" s="20">
        <v>23</v>
      </c>
      <c r="C9" s="21">
        <v>6554.39</v>
      </c>
      <c r="D9" s="21">
        <v>3427.86</v>
      </c>
      <c r="E9" s="9">
        <v>14633.86</v>
      </c>
    </row>
    <row r="10" spans="1:5">
      <c r="A10" s="12" t="s">
        <v>13</v>
      </c>
      <c r="B10" s="20">
        <v>24</v>
      </c>
      <c r="C10" s="14">
        <v>14105.12</v>
      </c>
      <c r="D10" s="14">
        <v>15324.84</v>
      </c>
      <c r="E10" s="9">
        <v>24624.84</v>
      </c>
    </row>
    <row r="11" spans="1:5">
      <c r="A11" s="12" t="s">
        <v>14</v>
      </c>
      <c r="B11" s="20">
        <v>25</v>
      </c>
      <c r="C11" s="21"/>
      <c r="D11" s="14"/>
      <c r="E11" s="9"/>
    </row>
    <row r="12" spans="1:5">
      <c r="A12" s="12" t="s">
        <v>15</v>
      </c>
      <c r="B12" s="20">
        <v>26</v>
      </c>
      <c r="C12" s="14"/>
      <c r="D12" s="14"/>
      <c r="E12" s="9"/>
    </row>
    <row r="13" spans="1:5">
      <c r="A13" s="12" t="s">
        <v>16</v>
      </c>
      <c r="B13" s="20">
        <v>27</v>
      </c>
      <c r="C13" s="14"/>
      <c r="D13" s="14"/>
      <c r="E13" s="9"/>
    </row>
    <row r="14" spans="1:5">
      <c r="A14" s="12" t="s">
        <v>17</v>
      </c>
      <c r="B14" s="20">
        <v>28</v>
      </c>
      <c r="C14" s="14"/>
      <c r="D14" s="14"/>
      <c r="E14" s="9">
        <f>E15+E19+E22</f>
        <v>0</v>
      </c>
    </row>
    <row r="15" spans="1:5">
      <c r="A15" s="12" t="s">
        <v>18</v>
      </c>
      <c r="B15" s="12" t="s">
        <v>19</v>
      </c>
      <c r="C15" s="14"/>
      <c r="D15" s="14"/>
      <c r="E15" s="9"/>
    </row>
    <row r="16" spans="1:5">
      <c r="A16" s="12" t="s">
        <v>20</v>
      </c>
      <c r="B16" s="20">
        <v>280</v>
      </c>
      <c r="C16" s="14"/>
      <c r="D16" s="14"/>
      <c r="E16" s="9"/>
    </row>
    <row r="17" spans="1:5">
      <c r="A17" s="12" t="s">
        <v>21</v>
      </c>
      <c r="B17" s="20">
        <v>281</v>
      </c>
      <c r="C17" s="14"/>
      <c r="D17" s="14"/>
      <c r="E17" s="9"/>
    </row>
    <row r="18" spans="1:5">
      <c r="A18" s="12" t="s">
        <v>22</v>
      </c>
      <c r="B18" s="12"/>
      <c r="C18" s="14"/>
      <c r="D18" s="14"/>
      <c r="E18" s="9"/>
    </row>
    <row r="19" spans="1:5">
      <c r="A19" s="12" t="s">
        <v>23</v>
      </c>
      <c r="B19" s="12" t="s">
        <v>24</v>
      </c>
      <c r="C19" s="14">
        <f>C20+C21</f>
        <v>0</v>
      </c>
      <c r="D19" s="14">
        <f>D20+D21</f>
        <v>0</v>
      </c>
      <c r="E19" s="9">
        <f>E20+E21</f>
        <v>0</v>
      </c>
    </row>
    <row r="20" spans="1:5">
      <c r="A20" s="12" t="s">
        <v>20</v>
      </c>
      <c r="B20" s="20">
        <v>282</v>
      </c>
      <c r="C20" s="14"/>
      <c r="D20" s="14"/>
      <c r="E20" s="9"/>
    </row>
    <row r="21" spans="1:5">
      <c r="A21" s="12" t="s">
        <v>21</v>
      </c>
      <c r="B21" s="20">
        <v>283</v>
      </c>
      <c r="C21" s="14"/>
      <c r="D21" s="14"/>
      <c r="E21" s="9"/>
    </row>
    <row r="22" spans="1:5">
      <c r="A22" s="12" t="s">
        <v>25</v>
      </c>
      <c r="B22" s="12" t="s">
        <v>26</v>
      </c>
      <c r="C22" s="14"/>
      <c r="D22" s="14"/>
      <c r="E22" s="9">
        <f>E23+E24</f>
        <v>0</v>
      </c>
    </row>
    <row r="23" spans="1:5">
      <c r="A23" s="12" t="s">
        <v>27</v>
      </c>
      <c r="B23" s="20">
        <v>284</v>
      </c>
      <c r="C23" s="14"/>
      <c r="D23" s="14"/>
      <c r="E23" s="9"/>
    </row>
    <row r="24" spans="1:5">
      <c r="A24" s="12" t="s">
        <v>28</v>
      </c>
      <c r="B24" s="12" t="s">
        <v>29</v>
      </c>
      <c r="C24" s="14"/>
      <c r="D24" s="14"/>
      <c r="E24" s="9"/>
    </row>
    <row r="25" spans="1:5">
      <c r="A25" s="12"/>
      <c r="B25" s="12"/>
      <c r="C25" s="14"/>
      <c r="D25" s="14"/>
      <c r="E25" s="9"/>
    </row>
    <row r="26" spans="1:5">
      <c r="A26" s="16" t="s">
        <v>30</v>
      </c>
      <c r="B26" s="16" t="s">
        <v>31</v>
      </c>
      <c r="C26" s="25">
        <f>C27+C30+C39+C42+C45+C46</f>
        <v>658760.93000000005</v>
      </c>
      <c r="D26" s="25">
        <f>D27+D30+D39+D42+D45+D46</f>
        <v>692156.83</v>
      </c>
      <c r="E26" s="25">
        <f>E27+E30+E39+E42+E45+E46</f>
        <v>985350.54</v>
      </c>
    </row>
    <row r="27" spans="1:5">
      <c r="A27" s="12" t="s">
        <v>32</v>
      </c>
      <c r="B27" s="20">
        <v>29</v>
      </c>
      <c r="C27" s="14">
        <v>0</v>
      </c>
      <c r="D27" s="14">
        <v>0</v>
      </c>
      <c r="E27" s="9">
        <v>0</v>
      </c>
    </row>
    <row r="28" spans="1:5">
      <c r="A28" s="12" t="s">
        <v>33</v>
      </c>
      <c r="B28" s="20">
        <v>290</v>
      </c>
      <c r="C28" s="14"/>
      <c r="D28" s="14"/>
      <c r="E28" s="9"/>
    </row>
    <row r="29" spans="1:5">
      <c r="A29" s="12" t="s">
        <v>34</v>
      </c>
      <c r="B29" s="20">
        <v>291</v>
      </c>
      <c r="C29" s="14"/>
      <c r="D29" s="14"/>
      <c r="E29" s="9"/>
    </row>
    <row r="30" spans="1:5">
      <c r="A30" s="12" t="s">
        <v>35</v>
      </c>
      <c r="B30" s="20">
        <v>3</v>
      </c>
      <c r="C30" s="14">
        <f>C31+C38</f>
        <v>206610.55</v>
      </c>
      <c r="D30" s="14">
        <f>D31+D38</f>
        <v>167823.79</v>
      </c>
      <c r="E30" s="9">
        <f>E31+E38</f>
        <v>7939.89</v>
      </c>
    </row>
    <row r="31" spans="1:5">
      <c r="A31" s="12" t="s">
        <v>36</v>
      </c>
      <c r="B31" s="12" t="s">
        <v>37</v>
      </c>
      <c r="C31" s="14">
        <v>206610.55</v>
      </c>
      <c r="D31" s="14">
        <v>167823.79</v>
      </c>
      <c r="E31" s="9">
        <v>7939.89</v>
      </c>
    </row>
    <row r="32" spans="1:5">
      <c r="A32" s="12" t="s">
        <v>38</v>
      </c>
      <c r="B32" s="12" t="s">
        <v>39</v>
      </c>
      <c r="C32" s="21"/>
      <c r="D32" s="21"/>
      <c r="E32" s="9"/>
    </row>
    <row r="33" spans="1:5">
      <c r="A33" s="12" t="s">
        <v>40</v>
      </c>
      <c r="B33" s="20">
        <v>32</v>
      </c>
      <c r="C33" s="14"/>
      <c r="D33" s="14"/>
      <c r="E33" s="9"/>
    </row>
    <row r="34" spans="1:5">
      <c r="A34" s="12" t="s">
        <v>41</v>
      </c>
      <c r="B34" s="20">
        <v>33</v>
      </c>
      <c r="C34" s="21"/>
      <c r="D34" s="21"/>
      <c r="E34" s="9"/>
    </row>
    <row r="35" spans="1:5">
      <c r="A35" s="12" t="s">
        <v>42</v>
      </c>
      <c r="B35" s="20">
        <v>34</v>
      </c>
      <c r="C35" s="14"/>
      <c r="D35" s="14"/>
      <c r="E35" s="9"/>
    </row>
    <row r="36" spans="1:5">
      <c r="A36" s="12" t="s">
        <v>43</v>
      </c>
      <c r="B36" s="20">
        <v>35</v>
      </c>
      <c r="C36" s="14"/>
      <c r="D36" s="14"/>
      <c r="E36" s="9"/>
    </row>
    <row r="37" spans="1:5">
      <c r="A37" s="12" t="s">
        <v>44</v>
      </c>
      <c r="B37" s="20">
        <v>36</v>
      </c>
      <c r="C37" s="14"/>
      <c r="D37" s="14"/>
      <c r="E37" s="9"/>
    </row>
    <row r="38" spans="1:5">
      <c r="A38" s="12" t="s">
        <v>45</v>
      </c>
      <c r="B38" s="20">
        <v>37</v>
      </c>
      <c r="C38" s="14"/>
      <c r="D38" s="14"/>
      <c r="E38" s="9"/>
    </row>
    <row r="39" spans="1:5">
      <c r="A39" s="12" t="s">
        <v>46</v>
      </c>
      <c r="B39" s="12" t="s">
        <v>47</v>
      </c>
      <c r="C39" s="14">
        <f>C40+C41</f>
        <v>321569.46000000002</v>
      </c>
      <c r="D39" s="14">
        <f>D40+D41</f>
        <v>283306.56</v>
      </c>
      <c r="E39" s="9">
        <f>E40+E41</f>
        <v>667472.91</v>
      </c>
    </row>
    <row r="40" spans="1:5">
      <c r="A40" s="12" t="s">
        <v>33</v>
      </c>
      <c r="B40" s="20">
        <v>40</v>
      </c>
      <c r="C40" s="21">
        <v>182314.39</v>
      </c>
      <c r="D40" s="21">
        <v>145908.79</v>
      </c>
      <c r="E40" s="9">
        <v>338630.09</v>
      </c>
    </row>
    <row r="41" spans="1:5">
      <c r="A41" s="12" t="s">
        <v>34</v>
      </c>
      <c r="B41" s="20">
        <v>41</v>
      </c>
      <c r="C41" s="14">
        <v>139255.07</v>
      </c>
      <c r="D41" s="14">
        <v>137397.76999999999</v>
      </c>
      <c r="E41" s="9">
        <v>328842.82</v>
      </c>
    </row>
    <row r="42" spans="1:5">
      <c r="A42" s="12" t="s">
        <v>48</v>
      </c>
      <c r="B42" s="12" t="s">
        <v>49</v>
      </c>
      <c r="C42" s="14">
        <f>C43+C44</f>
        <v>0</v>
      </c>
      <c r="D42" s="14">
        <f>D43+D44</f>
        <v>0</v>
      </c>
      <c r="E42" s="9">
        <f>E43+E44</f>
        <v>0</v>
      </c>
    </row>
    <row r="43" spans="1:5">
      <c r="A43" s="12" t="s">
        <v>50</v>
      </c>
      <c r="B43" s="20">
        <v>50</v>
      </c>
      <c r="C43" s="14"/>
      <c r="D43" s="14"/>
      <c r="E43" s="9"/>
    </row>
    <row r="44" spans="1:5">
      <c r="A44" s="12" t="s">
        <v>51</v>
      </c>
      <c r="B44" s="12" t="s">
        <v>52</v>
      </c>
      <c r="C44" s="14"/>
      <c r="D44" s="14"/>
      <c r="E44" s="9"/>
    </row>
    <row r="45" spans="1:5">
      <c r="A45" s="12" t="s">
        <v>53</v>
      </c>
      <c r="B45" s="12" t="s">
        <v>54</v>
      </c>
      <c r="C45" s="14">
        <v>130580.92</v>
      </c>
      <c r="D45" s="14">
        <v>211616.52</v>
      </c>
      <c r="E45" s="9">
        <v>265772.96000000002</v>
      </c>
    </row>
    <row r="46" spans="1:5">
      <c r="A46" s="12" t="s">
        <v>55</v>
      </c>
      <c r="B46" s="12" t="s">
        <v>56</v>
      </c>
      <c r="C46" s="14"/>
      <c r="D46" s="14">
        <v>29409.96</v>
      </c>
      <c r="E46" s="9">
        <v>44164.78</v>
      </c>
    </row>
    <row r="47" spans="1:5">
      <c r="A47" s="16" t="s">
        <v>57</v>
      </c>
      <c r="B47" s="16" t="s">
        <v>58</v>
      </c>
      <c r="C47" s="24">
        <f>C26+C5</f>
        <v>881920.44000000006</v>
      </c>
      <c r="D47" s="24">
        <f t="shared" ref="D47" si="2">D26+D5</f>
        <v>868409.53</v>
      </c>
      <c r="E47" s="24">
        <f>E26+E5</f>
        <v>1212109.24</v>
      </c>
    </row>
    <row r="48" spans="1:5">
      <c r="A48" s="19"/>
      <c r="B48" s="19"/>
      <c r="C48" s="19"/>
      <c r="D48" s="19"/>
      <c r="E48" s="9"/>
    </row>
    <row r="49" spans="1:9">
      <c r="A49" s="19"/>
      <c r="B49" s="19"/>
      <c r="C49" s="19"/>
      <c r="D49" s="19"/>
      <c r="E49" s="9"/>
    </row>
    <row r="50" spans="1:9">
      <c r="A50" s="19"/>
      <c r="B50" s="19"/>
      <c r="C50" s="19"/>
      <c r="D50" s="19"/>
      <c r="E50" s="9"/>
    </row>
    <row r="51" spans="1:9">
      <c r="A51" s="13" t="s">
        <v>59</v>
      </c>
      <c r="B51" s="12" t="s">
        <v>2</v>
      </c>
      <c r="C51" s="12" t="s">
        <v>204</v>
      </c>
      <c r="D51" s="12" t="s">
        <v>205</v>
      </c>
      <c r="E51" s="12" t="s">
        <v>206</v>
      </c>
    </row>
    <row r="52" spans="1:9">
      <c r="A52" s="17" t="s">
        <v>62</v>
      </c>
      <c r="B52" s="16" t="s">
        <v>63</v>
      </c>
      <c r="C52" s="25">
        <f>C53+C56+C57+C58+C65+C66</f>
        <v>266751.91000000003</v>
      </c>
      <c r="D52" s="25">
        <f>D53+D56+D57+D58+D65+D66</f>
        <v>310673.3</v>
      </c>
      <c r="E52" s="25">
        <f>E53+E56+E57+E58+E65+E66</f>
        <v>310673.3</v>
      </c>
    </row>
    <row r="53" spans="1:9">
      <c r="A53" s="12" t="s">
        <v>64</v>
      </c>
      <c r="B53" s="20">
        <v>10</v>
      </c>
      <c r="C53" s="21">
        <f>C54+C55</f>
        <v>6200</v>
      </c>
      <c r="D53" s="21">
        <f t="shared" ref="D53:E53" si="3">D54+D55</f>
        <v>0</v>
      </c>
      <c r="E53" s="21">
        <f t="shared" si="3"/>
        <v>6200</v>
      </c>
    </row>
    <row r="54" spans="1:9">
      <c r="A54" s="12" t="s">
        <v>65</v>
      </c>
      <c r="B54" s="20">
        <v>100</v>
      </c>
      <c r="C54" s="21">
        <v>18600</v>
      </c>
      <c r="D54" s="21"/>
      <c r="E54" s="9">
        <v>18600</v>
      </c>
    </row>
    <row r="55" spans="1:9">
      <c r="A55" s="12" t="s">
        <v>66</v>
      </c>
      <c r="B55" s="20">
        <v>101</v>
      </c>
      <c r="C55" s="12">
        <v>-12400</v>
      </c>
      <c r="D55" s="12"/>
      <c r="E55" s="9">
        <v>-12400</v>
      </c>
      <c r="H55" s="2"/>
      <c r="I55" s="1"/>
    </row>
    <row r="56" spans="1:9">
      <c r="A56" s="12" t="s">
        <v>67</v>
      </c>
      <c r="B56" s="20">
        <v>11</v>
      </c>
      <c r="C56" s="12"/>
      <c r="D56" s="12">
        <v>6200</v>
      </c>
      <c r="E56" s="9"/>
      <c r="H56" s="2"/>
      <c r="I56" s="2"/>
    </row>
    <row r="57" spans="1:9">
      <c r="A57" s="12" t="s">
        <v>68</v>
      </c>
      <c r="B57" s="20">
        <v>12</v>
      </c>
      <c r="C57" s="12"/>
      <c r="D57" s="21"/>
      <c r="E57" s="9"/>
      <c r="H57" s="2"/>
      <c r="I57" s="2"/>
    </row>
    <row r="58" spans="1:9">
      <c r="A58" s="12" t="s">
        <v>69</v>
      </c>
      <c r="B58" s="20">
        <v>13</v>
      </c>
      <c r="C58" s="22">
        <f>C59+C60+C63+C64</f>
        <v>260551.91</v>
      </c>
      <c r="D58" s="22">
        <f>D59+D60+D63+D64</f>
        <v>304473.3</v>
      </c>
      <c r="E58" s="9">
        <f>E59+E60+E63+E64</f>
        <v>304473.3</v>
      </c>
      <c r="H58" s="2"/>
      <c r="I58" s="2"/>
    </row>
    <row r="59" spans="1:9">
      <c r="A59" s="12" t="s">
        <v>70</v>
      </c>
      <c r="B59" s="20">
        <v>130</v>
      </c>
      <c r="C59" s="14">
        <v>1860</v>
      </c>
      <c r="D59" s="14"/>
      <c r="E59" s="9">
        <v>1860</v>
      </c>
      <c r="H59" s="1"/>
      <c r="I59" s="1"/>
    </row>
    <row r="60" spans="1:9">
      <c r="A60" s="12" t="s">
        <v>71</v>
      </c>
      <c r="B60" s="20">
        <v>131</v>
      </c>
      <c r="C60" s="14"/>
      <c r="D60" s="14">
        <v>1860</v>
      </c>
      <c r="E60" s="9"/>
      <c r="H60" s="1"/>
      <c r="I60" s="1"/>
    </row>
    <row r="61" spans="1:9">
      <c r="A61" s="12" t="s">
        <v>72</v>
      </c>
      <c r="B61" s="20">
        <v>1310</v>
      </c>
      <c r="C61" s="12"/>
      <c r="D61" s="12"/>
      <c r="E61" s="9"/>
      <c r="H61" s="1"/>
      <c r="I61" s="1"/>
    </row>
    <row r="62" spans="1:9">
      <c r="A62" s="12" t="s">
        <v>73</v>
      </c>
      <c r="B62" s="20">
        <v>1311</v>
      </c>
      <c r="C62" s="14"/>
      <c r="D62" s="14"/>
      <c r="E62" s="9"/>
      <c r="H62" s="4"/>
      <c r="I62" s="4"/>
    </row>
    <row r="63" spans="1:9">
      <c r="A63" s="12" t="s">
        <v>74</v>
      </c>
      <c r="B63" s="20">
        <v>132</v>
      </c>
      <c r="C63" s="14"/>
      <c r="D63" s="14"/>
      <c r="E63" s="9"/>
      <c r="H63" s="4"/>
      <c r="I63" s="4"/>
    </row>
    <row r="64" spans="1:9">
      <c r="A64" s="12" t="s">
        <v>75</v>
      </c>
      <c r="B64" s="20">
        <v>133</v>
      </c>
      <c r="C64" s="14">
        <v>258691.91</v>
      </c>
      <c r="D64" s="14">
        <v>302613.3</v>
      </c>
      <c r="E64" s="9">
        <v>302613.3</v>
      </c>
      <c r="H64" s="4"/>
      <c r="I64" s="4"/>
    </row>
    <row r="65" spans="1:9">
      <c r="A65" s="12" t="s">
        <v>76</v>
      </c>
      <c r="B65" s="20">
        <v>14</v>
      </c>
      <c r="C65" s="21"/>
      <c r="D65" s="21"/>
      <c r="E65" s="9"/>
      <c r="H65" s="1"/>
      <c r="I65" s="1"/>
    </row>
    <row r="66" spans="1:9">
      <c r="A66" s="12" t="s">
        <v>77</v>
      </c>
      <c r="B66" s="20">
        <v>15</v>
      </c>
      <c r="C66" s="14"/>
      <c r="D66" s="14"/>
      <c r="E66" s="9"/>
      <c r="H66" s="4"/>
      <c r="I66" s="4"/>
    </row>
    <row r="67" spans="1:9">
      <c r="A67" s="16" t="s">
        <v>78</v>
      </c>
      <c r="B67" s="23">
        <v>16</v>
      </c>
      <c r="C67" s="24">
        <f>C68+C73</f>
        <v>0</v>
      </c>
      <c r="D67" s="24">
        <f>D68+D73</f>
        <v>0</v>
      </c>
      <c r="E67" s="24">
        <f>E68+E73</f>
        <v>0</v>
      </c>
      <c r="H67" s="2"/>
      <c r="I67" s="2"/>
    </row>
    <row r="68" spans="1:9">
      <c r="A68" s="12" t="s">
        <v>79</v>
      </c>
      <c r="B68" s="12" t="s">
        <v>80</v>
      </c>
      <c r="C68" s="22">
        <f>C69+C70+C71+C72</f>
        <v>0</v>
      </c>
      <c r="D68" s="22">
        <f>D69+D70+D71+D72</f>
        <v>0</v>
      </c>
      <c r="E68" s="9">
        <f>E69+E70+E71+E72</f>
        <v>0</v>
      </c>
      <c r="F68" s="9"/>
      <c r="H68" s="4"/>
      <c r="I68" s="4"/>
    </row>
    <row r="69" spans="1:9">
      <c r="A69" s="12" t="s">
        <v>81</v>
      </c>
      <c r="B69" s="20">
        <v>160</v>
      </c>
      <c r="C69" s="14"/>
      <c r="D69" s="14"/>
      <c r="E69" s="9"/>
      <c r="H69" s="1"/>
      <c r="I69" s="1"/>
    </row>
    <row r="70" spans="1:9">
      <c r="A70" s="12" t="s">
        <v>82</v>
      </c>
      <c r="B70" s="20">
        <v>161</v>
      </c>
      <c r="C70" s="14"/>
      <c r="D70" s="14"/>
      <c r="E70" s="9"/>
      <c r="H70" s="1"/>
      <c r="I70" s="1"/>
    </row>
    <row r="71" spans="1:9">
      <c r="A71" s="12" t="s">
        <v>83</v>
      </c>
      <c r="B71" s="20">
        <v>162</v>
      </c>
      <c r="C71" s="14"/>
      <c r="D71" s="14"/>
      <c r="E71" s="9"/>
      <c r="H71" s="4"/>
      <c r="I71" s="4"/>
    </row>
    <row r="72" spans="1:9">
      <c r="A72" s="12" t="s">
        <v>84</v>
      </c>
      <c r="B72" s="12" t="s">
        <v>85</v>
      </c>
      <c r="C72" s="14"/>
      <c r="D72" s="14"/>
      <c r="E72" s="9"/>
      <c r="H72" s="4"/>
      <c r="I72" s="4"/>
    </row>
    <row r="73" spans="1:9">
      <c r="A73" s="12" t="s">
        <v>86</v>
      </c>
      <c r="B73" s="20">
        <v>168</v>
      </c>
      <c r="C73" s="14"/>
      <c r="D73" s="14"/>
      <c r="E73" s="9"/>
      <c r="H73" s="4"/>
      <c r="I73" s="4"/>
    </row>
    <row r="74" spans="1:9">
      <c r="A74" s="17" t="s">
        <v>87</v>
      </c>
      <c r="B74" s="16" t="s">
        <v>88</v>
      </c>
      <c r="C74" s="25">
        <f>C75+C87+C101</f>
        <v>615168.53</v>
      </c>
      <c r="D74" s="25">
        <f t="shared" ref="D74:E74" si="4">D75+D87+D101</f>
        <v>557736.23</v>
      </c>
      <c r="E74" s="25">
        <f t="shared" si="4"/>
        <v>901435.94</v>
      </c>
      <c r="H74" s="1"/>
      <c r="I74" s="1"/>
    </row>
    <row r="75" spans="1:9">
      <c r="A75" s="12" t="s">
        <v>89</v>
      </c>
      <c r="B75" s="20">
        <v>17</v>
      </c>
      <c r="C75" s="14">
        <f t="shared" ref="C75:D75" si="5">C76+C81+C82+C83+C85+C86</f>
        <v>375000</v>
      </c>
      <c r="D75" s="14">
        <f t="shared" si="5"/>
        <v>375000</v>
      </c>
      <c r="E75" s="14">
        <f>E76+E81+E82+E83+E85+E86</f>
        <v>375000</v>
      </c>
      <c r="H75" s="4"/>
      <c r="I75" s="4"/>
    </row>
    <row r="76" spans="1:9">
      <c r="A76" s="12" t="s">
        <v>90</v>
      </c>
      <c r="B76" s="12" t="s">
        <v>91</v>
      </c>
      <c r="C76" s="21"/>
      <c r="D76" s="21"/>
      <c r="E76" s="9"/>
      <c r="H76" s="4"/>
      <c r="I76" s="4"/>
    </row>
    <row r="77" spans="1:9">
      <c r="A77" s="12" t="s">
        <v>92</v>
      </c>
      <c r="B77" s="20">
        <v>170</v>
      </c>
      <c r="C77" s="12"/>
      <c r="D77" s="12"/>
      <c r="E77" s="9"/>
      <c r="H77" s="4"/>
      <c r="I77" s="4"/>
    </row>
    <row r="78" spans="1:9">
      <c r="A78" s="12" t="s">
        <v>93</v>
      </c>
      <c r="B78" s="20">
        <v>171</v>
      </c>
      <c r="C78" s="12"/>
      <c r="D78" s="12"/>
      <c r="E78" s="9"/>
      <c r="H78" s="2"/>
      <c r="I78" s="2"/>
    </row>
    <row r="79" spans="1:9">
      <c r="A79" s="12" t="s">
        <v>94</v>
      </c>
      <c r="B79" s="20">
        <v>172</v>
      </c>
      <c r="C79" s="21"/>
      <c r="D79" s="21"/>
      <c r="E79" s="9"/>
      <c r="H79" s="2"/>
      <c r="I79" s="2"/>
    </row>
    <row r="80" spans="1:9">
      <c r="A80" s="12" t="s">
        <v>95</v>
      </c>
      <c r="B80" s="20">
        <v>173</v>
      </c>
      <c r="C80" s="14"/>
      <c r="D80" s="21"/>
      <c r="E80" s="9"/>
      <c r="H80" s="2"/>
      <c r="I80" s="2"/>
    </row>
    <row r="81" spans="1:9">
      <c r="A81" s="12" t="s">
        <v>96</v>
      </c>
      <c r="B81" s="20">
        <v>174</v>
      </c>
      <c r="C81" s="14">
        <v>375000</v>
      </c>
      <c r="D81" s="14">
        <v>375000</v>
      </c>
      <c r="E81" s="9">
        <v>375000</v>
      </c>
      <c r="H81" s="1"/>
      <c r="I81" s="1"/>
    </row>
    <row r="82" spans="1:9">
      <c r="A82" s="12" t="s">
        <v>97</v>
      </c>
      <c r="B82" s="20">
        <v>175</v>
      </c>
      <c r="C82" s="12"/>
      <c r="D82" s="12"/>
      <c r="E82" s="9"/>
      <c r="H82" s="1"/>
      <c r="I82" s="1"/>
    </row>
    <row r="83" spans="1:9">
      <c r="A83" s="12" t="s">
        <v>98</v>
      </c>
      <c r="B83" s="20">
        <v>1750</v>
      </c>
      <c r="C83" s="12"/>
      <c r="D83" s="12"/>
      <c r="E83" s="9"/>
      <c r="H83" s="2"/>
      <c r="I83" s="2"/>
    </row>
    <row r="84" spans="1:9">
      <c r="A84" s="12" t="s">
        <v>99</v>
      </c>
      <c r="B84" s="20">
        <v>1751</v>
      </c>
      <c r="C84" s="12"/>
      <c r="D84" s="12"/>
      <c r="E84" s="9"/>
      <c r="H84" s="4"/>
      <c r="I84" s="2"/>
    </row>
    <row r="85" spans="1:9">
      <c r="A85" s="12" t="s">
        <v>100</v>
      </c>
      <c r="B85" s="20">
        <v>176</v>
      </c>
      <c r="C85" s="12"/>
      <c r="D85" s="12"/>
      <c r="E85" s="9"/>
      <c r="H85" s="1"/>
      <c r="I85" s="1"/>
    </row>
    <row r="86" spans="1:9">
      <c r="A86" s="12" t="s">
        <v>101</v>
      </c>
      <c r="B86" s="12" t="s">
        <v>102</v>
      </c>
      <c r="C86" s="14"/>
      <c r="D86" s="21"/>
      <c r="E86" s="9"/>
      <c r="H86" s="1"/>
      <c r="I86" s="1"/>
    </row>
    <row r="87" spans="1:9">
      <c r="A87" s="12" t="s">
        <v>103</v>
      </c>
      <c r="B87" s="12" t="s">
        <v>104</v>
      </c>
      <c r="C87" s="22">
        <f>C88+C89+C92+C95+C97+C100</f>
        <v>240168.52999999997</v>
      </c>
      <c r="D87" s="22">
        <f t="shared" ref="D87" si="6">D88+D89+D92+D95+D97+D100</f>
        <v>182736.22999999998</v>
      </c>
      <c r="E87" s="22">
        <f>E88+E89+E92+E95+E97+E100</f>
        <v>526687.93999999994</v>
      </c>
      <c r="F87" s="15"/>
      <c r="H87" s="1"/>
      <c r="I87" s="1"/>
    </row>
    <row r="88" spans="1:9">
      <c r="A88" s="12" t="s">
        <v>105</v>
      </c>
      <c r="B88" s="20">
        <v>42</v>
      </c>
      <c r="C88" s="21"/>
      <c r="D88" s="21"/>
      <c r="E88" s="9"/>
      <c r="H88" s="1"/>
      <c r="I88" s="1"/>
    </row>
    <row r="89" spans="1:9">
      <c r="A89" s="12" t="s">
        <v>90</v>
      </c>
      <c r="B89" s="20">
        <v>43</v>
      </c>
      <c r="C89" s="21"/>
      <c r="D89" s="21"/>
      <c r="E89" s="9"/>
      <c r="H89" s="1"/>
      <c r="I89" s="1"/>
    </row>
    <row r="90" spans="1:9">
      <c r="A90" s="12" t="s">
        <v>95</v>
      </c>
      <c r="B90" s="12" t="s">
        <v>106</v>
      </c>
      <c r="C90" s="21"/>
      <c r="D90" s="21"/>
      <c r="E90" s="9"/>
      <c r="H90" s="1"/>
      <c r="I90" s="1"/>
    </row>
    <row r="91" spans="1:9">
      <c r="A91" s="12" t="s">
        <v>96</v>
      </c>
      <c r="B91" s="20">
        <v>439</v>
      </c>
      <c r="C91" s="12"/>
      <c r="D91" s="12"/>
      <c r="E91" s="9"/>
      <c r="H91" s="2"/>
      <c r="I91" s="2"/>
    </row>
    <row r="92" spans="1:9">
      <c r="A92" s="12" t="s">
        <v>97</v>
      </c>
      <c r="B92" s="20">
        <v>44</v>
      </c>
      <c r="C92" s="14">
        <f t="shared" ref="C92:E92" si="7">C93+C94</f>
        <v>166261.10999999999</v>
      </c>
      <c r="D92" s="14">
        <f t="shared" si="7"/>
        <v>115805.34999999999</v>
      </c>
      <c r="E92" s="14">
        <f t="shared" si="7"/>
        <v>244364.61</v>
      </c>
      <c r="H92" s="1"/>
      <c r="I92" s="1"/>
    </row>
    <row r="93" spans="1:9">
      <c r="A93" s="12" t="s">
        <v>98</v>
      </c>
      <c r="B93" s="12" t="s">
        <v>107</v>
      </c>
      <c r="C93" s="14">
        <v>154634.99</v>
      </c>
      <c r="D93" s="14">
        <v>110616.01</v>
      </c>
      <c r="E93" s="14">
        <v>244364.61</v>
      </c>
      <c r="H93" s="2"/>
      <c r="I93" s="2"/>
    </row>
    <row r="94" spans="1:9">
      <c r="A94" s="12" t="s">
        <v>99</v>
      </c>
      <c r="B94" s="20">
        <v>441</v>
      </c>
      <c r="C94" s="19">
        <v>11626.12</v>
      </c>
      <c r="D94" s="19">
        <v>5189.34</v>
      </c>
      <c r="E94" s="19"/>
      <c r="H94" s="2"/>
      <c r="I94" s="2"/>
    </row>
    <row r="95" spans="1:9">
      <c r="A95" s="12" t="s">
        <v>100</v>
      </c>
      <c r="B95" s="20">
        <v>46</v>
      </c>
      <c r="C95" s="19"/>
      <c r="D95" s="21"/>
      <c r="E95" s="9"/>
      <c r="H95" s="2"/>
      <c r="I95" s="2"/>
    </row>
    <row r="96" spans="1:9">
      <c r="A96" s="12" t="s">
        <v>108</v>
      </c>
      <c r="B96" s="12"/>
      <c r="C96" s="12"/>
      <c r="D96" s="12"/>
      <c r="E96" s="9"/>
      <c r="H96" s="1"/>
      <c r="I96" s="1"/>
    </row>
    <row r="97" spans="1:9">
      <c r="A97" s="12" t="s">
        <v>109</v>
      </c>
      <c r="B97" s="20">
        <v>45</v>
      </c>
      <c r="C97" s="14">
        <f>SUM(C98:C99)</f>
        <v>16555.09</v>
      </c>
      <c r="D97" s="14">
        <f>SUM(D98:D99)</f>
        <v>22686.379999999997</v>
      </c>
      <c r="E97" s="14">
        <f>SUM(E98:E99)</f>
        <v>238583.21</v>
      </c>
      <c r="H97" s="14"/>
      <c r="I97" s="2"/>
    </row>
    <row r="98" spans="1:9">
      <c r="A98" s="12" t="s">
        <v>110</v>
      </c>
      <c r="B98" s="12" t="s">
        <v>111</v>
      </c>
      <c r="C98" s="14">
        <v>16514.66</v>
      </c>
      <c r="D98" s="14">
        <v>14255.64</v>
      </c>
      <c r="E98" s="9">
        <v>211563.21</v>
      </c>
      <c r="H98" s="2"/>
      <c r="I98" s="2"/>
    </row>
    <row r="99" spans="1:9">
      <c r="A99" s="12" t="s">
        <v>112</v>
      </c>
      <c r="B99" s="12" t="s">
        <v>113</v>
      </c>
      <c r="C99" s="14">
        <v>40.43</v>
      </c>
      <c r="D99" s="14">
        <v>8430.74</v>
      </c>
      <c r="E99" s="9">
        <v>27020</v>
      </c>
      <c r="H99" s="1"/>
      <c r="I99" s="1"/>
    </row>
    <row r="100" spans="1:9">
      <c r="A100" s="12" t="s">
        <v>101</v>
      </c>
      <c r="B100" s="12" t="s">
        <v>114</v>
      </c>
      <c r="C100" s="14">
        <v>57352.33</v>
      </c>
      <c r="D100" s="14">
        <v>44244.5</v>
      </c>
      <c r="E100" s="9">
        <v>43740.12</v>
      </c>
      <c r="H100" s="1"/>
      <c r="I100" s="1"/>
    </row>
    <row r="101" spans="1:9">
      <c r="A101" s="12" t="s">
        <v>55</v>
      </c>
      <c r="B101" s="12" t="s">
        <v>115</v>
      </c>
      <c r="C101" s="14"/>
      <c r="D101" s="14"/>
      <c r="E101" s="9">
        <v>-252</v>
      </c>
      <c r="H101" s="1"/>
      <c r="I101" s="1"/>
    </row>
    <row r="102" spans="1:9">
      <c r="A102" s="16" t="s">
        <v>116</v>
      </c>
      <c r="B102" s="16" t="s">
        <v>117</v>
      </c>
      <c r="C102" s="25">
        <f>C52+C67+C74</f>
        <v>881920.44000000006</v>
      </c>
      <c r="D102" s="25">
        <f>D52+D67+D74</f>
        <v>868409.53</v>
      </c>
      <c r="E102" s="25">
        <f>E52+E67+E74</f>
        <v>1212109.24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  <ignoredErrors>
    <ignoredError sqref="C97:E9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C3" sqref="C3:E7"/>
    </sheetView>
  </sheetViews>
  <sheetFormatPr defaultRowHeight="15"/>
  <cols>
    <col min="1" max="1" width="68.5703125" bestFit="1" customWidth="1"/>
    <col min="3" max="5" width="11.7109375" bestFit="1" customWidth="1"/>
  </cols>
  <sheetData>
    <row r="1" spans="1:5">
      <c r="A1" s="41" t="s">
        <v>118</v>
      </c>
      <c r="B1" t="s">
        <v>119</v>
      </c>
      <c r="C1" t="s">
        <v>204</v>
      </c>
      <c r="D1" t="s">
        <v>205</v>
      </c>
      <c r="E1" t="s">
        <v>206</v>
      </c>
    </row>
    <row r="2" spans="1:5">
      <c r="A2" s="41" t="s">
        <v>120</v>
      </c>
    </row>
    <row r="3" spans="1:5">
      <c r="A3" t="s">
        <v>121</v>
      </c>
      <c r="B3">
        <v>9145</v>
      </c>
      <c r="C3" s="9"/>
      <c r="D3" s="9"/>
      <c r="E3" s="9"/>
    </row>
    <row r="4" spans="1:5">
      <c r="A4" t="s">
        <v>122</v>
      </c>
      <c r="B4">
        <v>9146</v>
      </c>
      <c r="C4" s="9"/>
      <c r="D4" s="9"/>
      <c r="E4" s="9"/>
    </row>
    <row r="5" spans="1:5">
      <c r="A5" s="41" t="s">
        <v>123</v>
      </c>
    </row>
    <row r="6" spans="1:5">
      <c r="A6" t="s">
        <v>124</v>
      </c>
      <c r="B6">
        <v>9147</v>
      </c>
    </row>
    <row r="7" spans="1:5">
      <c r="A7" t="s">
        <v>125</v>
      </c>
      <c r="B7">
        <v>9148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"/>
  <sheetViews>
    <sheetView topLeftCell="A16" workbookViewId="0">
      <selection activeCell="D24" sqref="D24"/>
    </sheetView>
  </sheetViews>
  <sheetFormatPr defaultRowHeight="15"/>
  <cols>
    <col min="1" max="1" width="40.140625" customWidth="1"/>
    <col min="2" max="3" width="14.85546875" bestFit="1" customWidth="1"/>
    <col min="4" max="4" width="12.28515625" bestFit="1" customWidth="1"/>
  </cols>
  <sheetData>
    <row r="1" spans="1:13" ht="15" customHeight="1">
      <c r="A1" s="72" t="s">
        <v>166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15" customHeight="1" thickBo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ht="15" customHeight="1" thickBot="1">
      <c r="A3" s="73" t="s">
        <v>167</v>
      </c>
      <c r="B3" s="99">
        <f>B11/B16</f>
        <v>2.7429111132919877</v>
      </c>
      <c r="C3" s="99">
        <f t="shared" ref="C3:D3" si="0">C11/C16</f>
        <v>3.7877372757443886</v>
      </c>
      <c r="D3" s="99">
        <f t="shared" si="0"/>
        <v>1.871738734251313</v>
      </c>
      <c r="E3" s="71"/>
      <c r="F3" s="71"/>
      <c r="G3" s="71"/>
      <c r="H3" s="71"/>
      <c r="I3" s="71"/>
      <c r="J3" s="71"/>
      <c r="K3" s="71"/>
      <c r="L3" s="71"/>
      <c r="M3" s="71"/>
    </row>
    <row r="4" spans="1:13" ht="15" customHeight="1">
      <c r="A4" s="73"/>
      <c r="B4" s="73"/>
      <c r="C4" s="73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3" ht="15" customHeight="1">
      <c r="A5" s="74"/>
      <c r="B5" s="75" t="s">
        <v>204</v>
      </c>
      <c r="C5" s="75" t="s">
        <v>205</v>
      </c>
      <c r="D5" s="75" t="s">
        <v>206</v>
      </c>
      <c r="E5" s="71"/>
      <c r="F5" s="71"/>
      <c r="G5" s="71"/>
      <c r="H5" s="71"/>
      <c r="I5" s="71"/>
      <c r="J5" s="71"/>
      <c r="K5" s="71"/>
      <c r="L5" s="71"/>
      <c r="M5" s="71"/>
    </row>
    <row r="6" spans="1:13" ht="15" customHeight="1">
      <c r="A6" s="76" t="str">
        <f>Balans!A30</f>
        <v>Voorraden en bestellingen in uitvoering ................................</v>
      </c>
      <c r="B6" s="97">
        <f>Balans!C30</f>
        <v>206610.55</v>
      </c>
      <c r="C6" s="97">
        <f>Balans!D30</f>
        <v>167823.79</v>
      </c>
      <c r="D6" s="97">
        <f>Balans!E30</f>
        <v>7939.89</v>
      </c>
      <c r="E6" s="71"/>
      <c r="F6" s="71"/>
      <c r="G6" s="71"/>
      <c r="H6" s="71"/>
      <c r="I6" s="71"/>
      <c r="J6" s="71"/>
      <c r="K6" s="71"/>
      <c r="L6" s="71"/>
      <c r="M6" s="71"/>
    </row>
    <row r="7" spans="1:13" ht="15" customHeight="1">
      <c r="A7" s="76" t="str">
        <f>Balans!A39</f>
        <v>Vorderingen op ten hoogste één jaar .....................................</v>
      </c>
      <c r="B7" s="97">
        <f>Balans!C39</f>
        <v>321569.46000000002</v>
      </c>
      <c r="C7" s="97">
        <f>Balans!D39</f>
        <v>283306.56</v>
      </c>
      <c r="D7" s="97">
        <f>Balans!E39</f>
        <v>667472.91</v>
      </c>
      <c r="E7" s="71"/>
      <c r="F7" s="71"/>
      <c r="G7" s="71"/>
      <c r="H7" s="71"/>
      <c r="I7" s="71"/>
      <c r="J7" s="71"/>
      <c r="K7" s="71"/>
      <c r="L7" s="71"/>
      <c r="M7" s="71"/>
    </row>
    <row r="8" spans="1:13" ht="15" customHeight="1">
      <c r="A8" s="77" t="str">
        <f>Balans!A42</f>
        <v>Geldbeleggingen ......................................................................</v>
      </c>
      <c r="B8" s="97">
        <f>Balans!C42</f>
        <v>0</v>
      </c>
      <c r="C8" s="97">
        <f>Balans!D42</f>
        <v>0</v>
      </c>
      <c r="D8" s="97">
        <f>Balans!E42</f>
        <v>0</v>
      </c>
      <c r="E8" s="71"/>
      <c r="F8" s="71"/>
      <c r="G8" s="71"/>
      <c r="H8" s="71"/>
      <c r="I8" s="71"/>
      <c r="J8" s="71"/>
      <c r="K8" s="71"/>
      <c r="L8" s="71"/>
      <c r="M8" s="71"/>
    </row>
    <row r="9" spans="1:13" ht="15" customHeight="1">
      <c r="A9" s="76" t="str">
        <f>Balans!A45</f>
        <v>Liquide middelen ......................................................................</v>
      </c>
      <c r="B9" s="97">
        <f>Balans!C45</f>
        <v>130580.92</v>
      </c>
      <c r="C9" s="97">
        <f>Balans!D45</f>
        <v>211616.52</v>
      </c>
      <c r="D9" s="97">
        <f>Balans!E45</f>
        <v>265772.96000000002</v>
      </c>
      <c r="E9" s="71"/>
      <c r="F9" s="71"/>
      <c r="G9" s="71"/>
      <c r="H9" s="71"/>
      <c r="I9" s="71"/>
      <c r="J9" s="71"/>
      <c r="K9" s="71"/>
      <c r="L9" s="71"/>
      <c r="M9" s="71"/>
    </row>
    <row r="10" spans="1:13" ht="15" customHeight="1">
      <c r="A10" s="76" t="str">
        <f>Balans!A46</f>
        <v>Overlopende rekeningen .........................................................</v>
      </c>
      <c r="B10" s="97">
        <f>Balans!C46</f>
        <v>0</v>
      </c>
      <c r="C10" s="97">
        <f>Balans!D46</f>
        <v>29409.96</v>
      </c>
      <c r="D10" s="97">
        <f>Balans!E46</f>
        <v>44164.78</v>
      </c>
      <c r="E10" s="71"/>
      <c r="F10" s="71"/>
      <c r="G10" s="71"/>
      <c r="H10" s="71"/>
      <c r="I10" s="71"/>
      <c r="J10" s="71"/>
      <c r="K10" s="71"/>
      <c r="L10" s="71"/>
      <c r="M10" s="71"/>
    </row>
    <row r="11" spans="1:13" ht="15" customHeight="1">
      <c r="A11" s="78" t="s">
        <v>168</v>
      </c>
      <c r="B11" s="97">
        <f>SUM(B6:B10)</f>
        <v>658760.93000000005</v>
      </c>
      <c r="C11" s="97">
        <f t="shared" ref="C11:D11" si="1">SUM(C6:C10)</f>
        <v>692156.83</v>
      </c>
      <c r="D11" s="97">
        <f t="shared" si="1"/>
        <v>985350.54</v>
      </c>
      <c r="E11" s="71"/>
      <c r="F11" s="71"/>
      <c r="G11" s="71"/>
      <c r="H11" s="71"/>
      <c r="I11" s="71"/>
      <c r="J11" s="71"/>
      <c r="K11" s="71"/>
      <c r="L11" s="71"/>
      <c r="M11" s="71"/>
    </row>
    <row r="12" spans="1:13" ht="15" customHeight="1">
      <c r="A12" s="73"/>
      <c r="B12" s="73"/>
      <c r="C12" s="73"/>
      <c r="D12" s="73"/>
      <c r="E12" s="71"/>
      <c r="F12" s="71"/>
      <c r="G12" s="71"/>
      <c r="H12" s="71"/>
      <c r="I12" s="71"/>
      <c r="J12" s="71"/>
      <c r="K12" s="71"/>
      <c r="L12" s="71"/>
      <c r="M12" s="71"/>
    </row>
    <row r="13" spans="1:13" ht="15" customHeight="1">
      <c r="A13" s="74"/>
      <c r="B13" s="75" t="s">
        <v>204</v>
      </c>
      <c r="C13" s="75" t="s">
        <v>205</v>
      </c>
      <c r="D13" s="75" t="s">
        <v>206</v>
      </c>
      <c r="E13" s="71"/>
      <c r="F13" s="71"/>
      <c r="G13" s="71"/>
      <c r="H13" s="71"/>
      <c r="I13" s="71"/>
      <c r="J13" s="71"/>
      <c r="K13" s="71"/>
      <c r="L13" s="71"/>
      <c r="M13" s="71"/>
    </row>
    <row r="14" spans="1:13" ht="15" customHeight="1">
      <c r="A14" s="76" t="str">
        <f>Balans!A87</f>
        <v>Schulden op ten hoogste één jaar ..........................................</v>
      </c>
      <c r="B14" s="98">
        <f>Balans!C87</f>
        <v>240168.52999999997</v>
      </c>
      <c r="C14" s="98">
        <f>Balans!D87</f>
        <v>182736.22999999998</v>
      </c>
      <c r="D14" s="98">
        <f>Balans!E87</f>
        <v>526687.93999999994</v>
      </c>
      <c r="E14" s="71"/>
      <c r="F14" s="71"/>
      <c r="G14" s="71"/>
      <c r="H14" s="71"/>
      <c r="I14" s="71"/>
      <c r="J14" s="71"/>
      <c r="K14" s="71"/>
      <c r="L14" s="71"/>
      <c r="M14" s="71"/>
    </row>
    <row r="15" spans="1:13" ht="15" customHeight="1">
      <c r="A15" s="76" t="str">
        <f>Balans!A101</f>
        <v>Overlopende rekeningen .........................................................</v>
      </c>
      <c r="B15" s="97">
        <f>Balans!C101</f>
        <v>0</v>
      </c>
      <c r="C15" s="97">
        <f>Balans!D101</f>
        <v>0</v>
      </c>
      <c r="D15" s="97">
        <f>Balans!E101</f>
        <v>-252</v>
      </c>
      <c r="E15" s="71"/>
      <c r="F15" s="71"/>
      <c r="G15" s="71"/>
      <c r="H15" s="71"/>
      <c r="I15" s="71"/>
      <c r="J15" s="71"/>
      <c r="K15" s="71"/>
      <c r="L15" s="71"/>
      <c r="M15" s="71"/>
    </row>
    <row r="16" spans="1:13" ht="15" customHeight="1">
      <c r="A16" s="78" t="s">
        <v>168</v>
      </c>
      <c r="B16" s="97">
        <f>SUM(B14:B15)</f>
        <v>240168.52999999997</v>
      </c>
      <c r="C16" s="97">
        <f t="shared" ref="C16:D16" si="2">SUM(C14:C15)</f>
        <v>182736.22999999998</v>
      </c>
      <c r="D16" s="97">
        <f t="shared" si="2"/>
        <v>526435.93999999994</v>
      </c>
      <c r="E16" s="71"/>
      <c r="F16" s="71"/>
      <c r="G16" s="71"/>
      <c r="H16" s="71"/>
      <c r="I16" s="71"/>
      <c r="J16" s="71"/>
      <c r="K16" s="71"/>
      <c r="L16" s="71"/>
      <c r="M16" s="71"/>
    </row>
    <row r="17" spans="1:13" ht="12" customHeight="1">
      <c r="A17" s="79"/>
      <c r="B17" s="80"/>
      <c r="C17" s="80"/>
      <c r="D17" s="71"/>
      <c r="E17" s="71"/>
      <c r="F17" s="71"/>
      <c r="G17" s="71"/>
      <c r="H17" s="71"/>
      <c r="I17" s="71"/>
      <c r="J17" s="71"/>
      <c r="K17" s="71"/>
      <c r="L17" s="71"/>
      <c r="M17" s="71"/>
    </row>
    <row r="18" spans="1:13" ht="15.75" customHeight="1" thickBot="1">
      <c r="A18" s="73"/>
      <c r="B18" s="73"/>
      <c r="C18" s="73"/>
      <c r="D18" s="71"/>
      <c r="E18" s="71"/>
      <c r="F18" s="71"/>
      <c r="G18" s="71"/>
      <c r="H18" s="71"/>
      <c r="I18" s="71"/>
      <c r="J18" s="71"/>
      <c r="K18" s="71"/>
      <c r="L18" s="71"/>
      <c r="M18" s="71"/>
    </row>
    <row r="19" spans="1:13" ht="15.75" thickBot="1">
      <c r="A19" s="73" t="s">
        <v>169</v>
      </c>
      <c r="B19" s="101">
        <f>B26/B31</f>
        <v>1.8826379126357649</v>
      </c>
      <c r="C19" s="101">
        <f t="shared" ref="C19:D19" si="3">C26/C31</f>
        <v>2.8693436435675617</v>
      </c>
      <c r="D19" s="101">
        <f t="shared" si="3"/>
        <v>1.8566563863401884</v>
      </c>
      <c r="E19" s="71"/>
      <c r="F19" s="71"/>
      <c r="G19" s="71"/>
      <c r="H19" s="71"/>
      <c r="I19" s="71"/>
      <c r="J19" s="71"/>
      <c r="K19" s="71"/>
      <c r="L19" s="71"/>
      <c r="M19" s="71"/>
    </row>
    <row r="20" spans="1:13">
      <c r="A20" s="73"/>
      <c r="B20" s="73"/>
      <c r="C20" s="73"/>
      <c r="D20" s="73"/>
      <c r="E20" s="71"/>
      <c r="F20" s="71"/>
      <c r="G20" s="71"/>
      <c r="H20" s="71"/>
      <c r="I20" s="71"/>
      <c r="J20" s="71"/>
      <c r="K20" s="71"/>
      <c r="L20" s="71"/>
      <c r="M20" s="71"/>
    </row>
    <row r="21" spans="1:13">
      <c r="A21" s="73"/>
      <c r="B21" s="81" t="s">
        <v>204</v>
      </c>
      <c r="C21" s="81" t="s">
        <v>205</v>
      </c>
      <c r="D21" s="81" t="s">
        <v>206</v>
      </c>
      <c r="E21" s="71"/>
      <c r="F21" s="71"/>
      <c r="G21" s="71"/>
      <c r="H21" s="71"/>
      <c r="I21" s="71"/>
      <c r="J21" s="71"/>
      <c r="K21" s="71"/>
      <c r="L21" s="71"/>
      <c r="M21" s="71"/>
    </row>
    <row r="22" spans="1:13">
      <c r="A22" s="76" t="str">
        <f>A7</f>
        <v>Vorderingen op ten hoogste één jaar .....................................</v>
      </c>
      <c r="B22" s="97">
        <f>B7</f>
        <v>321569.46000000002</v>
      </c>
      <c r="C22" s="97">
        <f t="shared" ref="C22:D22" si="4">C7</f>
        <v>283306.56</v>
      </c>
      <c r="D22" s="97">
        <f t="shared" si="4"/>
        <v>667472.91</v>
      </c>
      <c r="E22" s="71"/>
      <c r="F22" s="71"/>
      <c r="G22" s="71"/>
      <c r="H22" s="71"/>
      <c r="I22" s="71"/>
      <c r="J22" s="71"/>
      <c r="K22" s="71"/>
      <c r="L22" s="71"/>
      <c r="M22" s="71"/>
    </row>
    <row r="23" spans="1:13">
      <c r="A23" s="77" t="str">
        <f>A8</f>
        <v>Geldbeleggingen ......................................................................</v>
      </c>
      <c r="B23" s="97">
        <f t="shared" ref="B23:D23" si="5">B8</f>
        <v>0</v>
      </c>
      <c r="C23" s="97">
        <f t="shared" si="5"/>
        <v>0</v>
      </c>
      <c r="D23" s="97">
        <f t="shared" si="5"/>
        <v>0</v>
      </c>
      <c r="E23" s="71"/>
      <c r="F23" s="71"/>
      <c r="G23" s="71"/>
      <c r="H23" s="71"/>
      <c r="I23" s="71"/>
      <c r="J23" s="71"/>
      <c r="K23" s="71"/>
      <c r="L23" s="71"/>
      <c r="M23" s="71"/>
    </row>
    <row r="24" spans="1:13">
      <c r="A24" s="76" t="str">
        <f>A9</f>
        <v>Liquide middelen ......................................................................</v>
      </c>
      <c r="B24" s="97">
        <f t="shared" ref="B24:D24" si="6">B9</f>
        <v>130580.92</v>
      </c>
      <c r="C24" s="97">
        <f t="shared" si="6"/>
        <v>211616.52</v>
      </c>
      <c r="D24" s="97">
        <f t="shared" si="6"/>
        <v>265772.96000000002</v>
      </c>
      <c r="E24" s="71"/>
      <c r="F24" s="71"/>
      <c r="G24" s="71"/>
      <c r="H24" s="71"/>
      <c r="I24" s="71"/>
      <c r="J24" s="71"/>
      <c r="K24" s="71"/>
      <c r="L24" s="71"/>
      <c r="M24" s="71"/>
    </row>
    <row r="25" spans="1:13">
      <c r="A25" s="76" t="str">
        <f>A10</f>
        <v>Overlopende rekeningen .........................................................</v>
      </c>
      <c r="B25" s="97">
        <f t="shared" ref="B25:D25" si="7">B10</f>
        <v>0</v>
      </c>
      <c r="C25" s="97">
        <f t="shared" si="7"/>
        <v>29409.96</v>
      </c>
      <c r="D25" s="97">
        <f t="shared" si="7"/>
        <v>44164.78</v>
      </c>
      <c r="E25" s="71"/>
      <c r="F25" s="71"/>
      <c r="G25" s="71"/>
      <c r="H25" s="71"/>
      <c r="I25" s="71"/>
      <c r="J25" s="71"/>
      <c r="K25" s="71"/>
      <c r="L25" s="71"/>
      <c r="M25" s="71"/>
    </row>
    <row r="26" spans="1:13">
      <c r="A26" s="78" t="s">
        <v>168</v>
      </c>
      <c r="B26" s="97">
        <f>SUM(B22:B25)</f>
        <v>452150.38</v>
      </c>
      <c r="C26" s="97">
        <f t="shared" ref="C26:D26" si="8">SUM(C22:C25)</f>
        <v>524333.03999999992</v>
      </c>
      <c r="D26" s="97">
        <f t="shared" si="8"/>
        <v>977410.65000000014</v>
      </c>
      <c r="E26" s="71"/>
      <c r="F26" s="71"/>
      <c r="G26" s="71"/>
      <c r="H26" s="71"/>
      <c r="I26" s="71"/>
      <c r="J26" s="71"/>
      <c r="K26" s="71"/>
      <c r="L26" s="71"/>
      <c r="M26" s="71"/>
    </row>
    <row r="27" spans="1:13">
      <c r="A27" s="82"/>
      <c r="B27" s="73"/>
      <c r="C27" s="73"/>
      <c r="D27" s="73"/>
      <c r="E27" s="71"/>
      <c r="F27" s="71"/>
      <c r="G27" s="71"/>
      <c r="H27" s="71"/>
      <c r="I27" s="71"/>
      <c r="J27" s="71"/>
      <c r="K27" s="71"/>
      <c r="L27" s="71"/>
      <c r="M27" s="71"/>
    </row>
    <row r="28" spans="1:13">
      <c r="A28" s="82"/>
      <c r="B28" s="81" t="s">
        <v>204</v>
      </c>
      <c r="C28" s="81" t="s">
        <v>205</v>
      </c>
      <c r="D28" s="81" t="s">
        <v>206</v>
      </c>
      <c r="E28" s="71"/>
      <c r="F28" s="71"/>
      <c r="G28" s="71"/>
      <c r="H28" s="71"/>
      <c r="I28" s="71"/>
      <c r="J28" s="71"/>
      <c r="K28" s="71"/>
      <c r="L28" s="71"/>
      <c r="M28" s="71"/>
    </row>
    <row r="29" spans="1:13">
      <c r="A29" s="76" t="str">
        <f>A14</f>
        <v>Schulden op ten hoogste één jaar ..........................................</v>
      </c>
      <c r="B29" s="100">
        <f t="shared" ref="B29:D30" si="9">B14</f>
        <v>240168.52999999997</v>
      </c>
      <c r="C29" s="100">
        <f t="shared" si="9"/>
        <v>182736.22999999998</v>
      </c>
      <c r="D29" s="100">
        <f t="shared" si="9"/>
        <v>526687.93999999994</v>
      </c>
      <c r="E29" s="71"/>
      <c r="F29" s="71"/>
      <c r="G29" s="71"/>
      <c r="H29" s="71"/>
      <c r="I29" s="71"/>
      <c r="J29" s="71"/>
      <c r="K29" s="71"/>
      <c r="L29" s="71"/>
      <c r="M29" s="71"/>
    </row>
    <row r="30" spans="1:13">
      <c r="A30" s="76" t="str">
        <f>A15</f>
        <v>Overlopende rekeningen .........................................................</v>
      </c>
      <c r="B30" s="100">
        <f t="shared" si="9"/>
        <v>0</v>
      </c>
      <c r="C30" s="100">
        <f t="shared" si="9"/>
        <v>0</v>
      </c>
      <c r="D30" s="100">
        <f t="shared" si="9"/>
        <v>-252</v>
      </c>
      <c r="E30" s="71"/>
      <c r="F30" s="71"/>
      <c r="G30" s="71"/>
      <c r="H30" s="71"/>
      <c r="I30" s="71"/>
      <c r="J30" s="71"/>
      <c r="K30" s="71"/>
      <c r="L30" s="71"/>
      <c r="M30" s="71"/>
    </row>
    <row r="31" spans="1:13">
      <c r="A31" s="78" t="s">
        <v>168</v>
      </c>
      <c r="B31" s="97">
        <f>SUM(B29:B30)</f>
        <v>240168.52999999997</v>
      </c>
      <c r="C31" s="97">
        <f t="shared" ref="C31:D31" si="10">SUM(C29:C30)</f>
        <v>182736.22999999998</v>
      </c>
      <c r="D31" s="97">
        <f t="shared" si="10"/>
        <v>526435.93999999994</v>
      </c>
      <c r="E31" s="71"/>
      <c r="F31" s="71"/>
      <c r="G31" s="71"/>
      <c r="H31" s="71"/>
      <c r="I31" s="71"/>
      <c r="J31" s="71"/>
      <c r="K31" s="71"/>
      <c r="L31" s="71"/>
      <c r="M31" s="71"/>
    </row>
    <row r="32" spans="1:13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O8" sqref="O8"/>
    </sheetView>
  </sheetViews>
  <sheetFormatPr defaultRowHeight="15"/>
  <cols>
    <col min="1" max="1" width="23.425781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1" spans="1:10">
      <c r="A1" s="70"/>
      <c r="B1" s="70" t="s">
        <v>3</v>
      </c>
      <c r="C1" s="70" t="s">
        <v>4</v>
      </c>
      <c r="D1" s="70" t="s">
        <v>5</v>
      </c>
      <c r="E1" s="71"/>
      <c r="F1" s="71"/>
      <c r="G1" s="71"/>
      <c r="H1" s="71"/>
      <c r="I1" s="71"/>
      <c r="J1" s="71"/>
    </row>
    <row r="2" spans="1:10">
      <c r="A2" s="70" t="str">
        <f>Balans!A52</f>
        <v>EIGEN VERMOGEN</v>
      </c>
      <c r="B2" s="102">
        <f>Balans!C52</f>
        <v>266751.91000000003</v>
      </c>
      <c r="C2" s="102">
        <f>Balans!D52</f>
        <v>310673.3</v>
      </c>
      <c r="D2" s="102">
        <f>Balans!E52</f>
        <v>310673.3</v>
      </c>
      <c r="E2" s="71"/>
      <c r="F2" s="71"/>
      <c r="G2" s="71"/>
      <c r="H2" s="71"/>
      <c r="I2" s="71"/>
      <c r="J2" s="71"/>
    </row>
    <row r="3" spans="1:10">
      <c r="A3" s="70" t="str">
        <f>Balans!A102</f>
        <v>TOTAAL VAN DE PASSIVA .....................................................</v>
      </c>
      <c r="B3" s="102">
        <f>Balans!C102</f>
        <v>881920.44000000006</v>
      </c>
      <c r="C3" s="102">
        <f>Balans!D102</f>
        <v>868409.53</v>
      </c>
      <c r="D3" s="102">
        <f>Balans!E102</f>
        <v>1212109.24</v>
      </c>
      <c r="E3" s="71"/>
      <c r="F3" s="71"/>
      <c r="G3" s="71"/>
      <c r="H3" s="71"/>
      <c r="I3" s="71"/>
      <c r="J3" s="71"/>
    </row>
    <row r="4" spans="1:10">
      <c r="A4" s="70" t="s">
        <v>176</v>
      </c>
      <c r="B4" s="103">
        <f>B2/B3</f>
        <v>0.3024670910224056</v>
      </c>
      <c r="C4" s="103">
        <f t="shared" ref="C4:D4" si="0">C2/C3</f>
        <v>0.35774975891846783</v>
      </c>
      <c r="D4" s="103">
        <f t="shared" si="0"/>
        <v>0.25630800405415605</v>
      </c>
      <c r="E4" s="71"/>
      <c r="F4" s="71"/>
      <c r="G4" s="71"/>
      <c r="H4" s="71"/>
      <c r="I4" s="71"/>
      <c r="J4" s="71"/>
    </row>
    <row r="5" spans="1:10">
      <c r="A5" s="71"/>
      <c r="B5" s="71"/>
      <c r="C5" s="71"/>
      <c r="D5" s="71"/>
      <c r="E5" s="71"/>
      <c r="F5" s="71"/>
      <c r="G5" s="71"/>
      <c r="H5" s="71"/>
      <c r="I5" s="71"/>
      <c r="J5" s="71"/>
    </row>
    <row r="6" spans="1:10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>
      <c r="A7" s="71"/>
      <c r="B7" s="71"/>
      <c r="C7" s="71"/>
      <c r="D7" s="71"/>
      <c r="E7" s="71"/>
      <c r="F7" s="71"/>
      <c r="G7" s="71"/>
      <c r="H7" s="71"/>
      <c r="I7" s="71"/>
      <c r="J7" s="71"/>
    </row>
    <row r="8" spans="1:10">
      <c r="A8" s="71"/>
      <c r="B8" s="71"/>
      <c r="C8" s="71"/>
      <c r="D8" s="71"/>
      <c r="E8" s="71"/>
      <c r="F8" s="71"/>
      <c r="G8" s="71"/>
      <c r="H8" s="71"/>
      <c r="I8" s="71"/>
      <c r="J8" s="71"/>
    </row>
    <row r="9" spans="1:10">
      <c r="A9" s="71"/>
      <c r="B9" s="71"/>
      <c r="C9" s="71"/>
      <c r="D9" s="71"/>
      <c r="E9" s="71"/>
      <c r="F9" s="71"/>
      <c r="G9" s="71"/>
      <c r="H9" s="71"/>
      <c r="I9" s="71"/>
      <c r="J9" s="71"/>
    </row>
    <row r="10" spans="1:10">
      <c r="A10" s="71"/>
      <c r="B10" s="71"/>
      <c r="C10" s="71"/>
      <c r="D10" s="71"/>
      <c r="E10" s="71"/>
      <c r="F10" s="71"/>
      <c r="G10" s="71"/>
      <c r="H10" s="71"/>
      <c r="I10" s="71"/>
      <c r="J10" s="71"/>
    </row>
    <row r="11" spans="1:10">
      <c r="A11" s="71"/>
      <c r="B11" s="71"/>
      <c r="C11" s="71"/>
      <c r="D11" s="71"/>
      <c r="E11" s="71"/>
      <c r="F11" s="71"/>
      <c r="G11" s="71"/>
      <c r="H11" s="71"/>
      <c r="I11" s="71"/>
      <c r="J11" s="71"/>
    </row>
    <row r="12" spans="1:10">
      <c r="A12" s="71"/>
      <c r="B12" s="71"/>
      <c r="C12" s="71"/>
      <c r="D12" s="71"/>
      <c r="E12" s="71"/>
      <c r="F12" s="71"/>
      <c r="G12" s="71"/>
      <c r="H12" s="71"/>
      <c r="I12" s="71"/>
      <c r="J12" s="71"/>
    </row>
    <row r="13" spans="1:10">
      <c r="A13" s="71"/>
      <c r="B13" s="71"/>
      <c r="C13" s="71"/>
      <c r="D13" s="71"/>
      <c r="E13" s="71"/>
      <c r="F13" s="71"/>
      <c r="G13" s="71"/>
      <c r="H13" s="71"/>
      <c r="I13" s="71"/>
      <c r="J13" s="71"/>
    </row>
    <row r="14" spans="1:10">
      <c r="A14" s="71"/>
      <c r="B14" s="71"/>
      <c r="C14" s="71"/>
      <c r="D14" s="71"/>
      <c r="E14" s="71"/>
      <c r="F14" s="71"/>
      <c r="G14" s="71"/>
      <c r="H14" s="71"/>
      <c r="I14" s="71"/>
      <c r="J14" s="71"/>
    </row>
    <row r="15" spans="1:10">
      <c r="A15" s="71"/>
      <c r="B15" s="71"/>
      <c r="C15" s="71"/>
      <c r="D15" s="71"/>
      <c r="E15" s="71"/>
      <c r="F15" s="71"/>
      <c r="G15" s="71"/>
      <c r="H15" s="71"/>
      <c r="I15" s="71"/>
      <c r="J15" s="71"/>
    </row>
    <row r="16" spans="1:10">
      <c r="A16" s="71"/>
      <c r="B16" s="71"/>
      <c r="C16" s="71"/>
      <c r="D16" s="71"/>
      <c r="E16" s="71"/>
      <c r="F16" s="71"/>
      <c r="G16" s="71"/>
      <c r="H16" s="71"/>
      <c r="I16" s="71"/>
      <c r="J16" s="71"/>
    </row>
    <row r="17" spans="1:10">
      <c r="A17" s="71"/>
      <c r="B17" s="71"/>
      <c r="C17" s="71"/>
      <c r="D17" s="71"/>
      <c r="E17" s="71"/>
      <c r="F17" s="71"/>
      <c r="G17" s="71"/>
      <c r="H17" s="71"/>
      <c r="I17" s="71"/>
      <c r="J17" s="71"/>
    </row>
    <row r="18" spans="1:10">
      <c r="A18" s="71"/>
      <c r="B18" s="71"/>
      <c r="C18" s="71"/>
      <c r="D18" s="71"/>
      <c r="E18" s="71"/>
      <c r="F18" s="71"/>
      <c r="G18" s="71"/>
      <c r="H18" s="71"/>
      <c r="I18" s="71"/>
      <c r="J18" s="71"/>
    </row>
    <row r="19" spans="1:10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0">
      <c r="A20" s="71"/>
      <c r="B20" s="71"/>
      <c r="C20" s="71"/>
      <c r="D20" s="71"/>
      <c r="E20" s="71"/>
      <c r="F20" s="71"/>
      <c r="G20" s="71"/>
      <c r="H20" s="71"/>
      <c r="I20" s="71"/>
      <c r="J20" s="71"/>
    </row>
    <row r="21" spans="1:10">
      <c r="A21" s="71"/>
      <c r="B21" s="71"/>
      <c r="C21" s="71"/>
      <c r="D21" s="71"/>
      <c r="E21" s="71"/>
      <c r="F21" s="71"/>
      <c r="G21" s="71"/>
      <c r="H21" s="71"/>
      <c r="I21" s="71"/>
      <c r="J21" s="7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E5" sqref="E5"/>
    </sheetView>
  </sheetViews>
  <sheetFormatPr defaultRowHeight="15"/>
  <cols>
    <col min="1" max="1" width="21.285156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45"/>
      <c r="B2" s="45" t="s">
        <v>204</v>
      </c>
      <c r="C2" s="45" t="s">
        <v>205</v>
      </c>
      <c r="D2" s="45" t="s">
        <v>206</v>
      </c>
    </row>
    <row r="3" spans="1:4" ht="30">
      <c r="A3" s="46" t="str">
        <f>Resultatenrek!A39</f>
        <v>Winst van het boekjaar ( + )</v>
      </c>
      <c r="B3" s="102">
        <f>Resultatenrek!C39</f>
        <v>41141.769999999931</v>
      </c>
      <c r="C3" s="102">
        <f>Resultatenrek!D39</f>
        <v>43921.390000000312</v>
      </c>
      <c r="D3" s="102">
        <f>Resultatenrek!E39</f>
        <v>60519.119999999981</v>
      </c>
    </row>
    <row r="4" spans="1:4">
      <c r="A4" s="45" t="str">
        <f>Balans!A52</f>
        <v>EIGEN VERMOGEN</v>
      </c>
      <c r="B4" s="102">
        <f>Balans!C52</f>
        <v>266751.91000000003</v>
      </c>
      <c r="C4" s="102">
        <f>Balans!D52</f>
        <v>310673.3</v>
      </c>
      <c r="D4" s="102">
        <f>Balans!E52</f>
        <v>310673.3</v>
      </c>
    </row>
    <row r="5" spans="1:4">
      <c r="A5" s="45" t="s">
        <v>171</v>
      </c>
      <c r="B5" s="104">
        <f>B3/B4</f>
        <v>0.15423233520614688</v>
      </c>
      <c r="C5" s="104">
        <f t="shared" ref="C5:D5" si="0">C3/C4</f>
        <v>0.14137484618086046</v>
      </c>
      <c r="D5" s="104">
        <f t="shared" si="0"/>
        <v>0.1947998749812101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tabSelected="1" workbookViewId="0">
      <selection activeCell="B3" sqref="B3"/>
    </sheetView>
  </sheetViews>
  <sheetFormatPr defaultRowHeight="21.75" customHeight="1"/>
  <cols>
    <col min="1" max="1" width="50.7109375" customWidth="1"/>
    <col min="2" max="4" width="12.7109375" bestFit="1" customWidth="1"/>
  </cols>
  <sheetData>
    <row r="1" spans="1:13" ht="21.75" customHeight="1">
      <c r="A1" s="70"/>
      <c r="B1" s="70"/>
      <c r="C1" s="70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21.75" customHeight="1">
      <c r="A2" s="70"/>
      <c r="B2" s="84" t="s">
        <v>204</v>
      </c>
      <c r="C2" s="84" t="s">
        <v>205</v>
      </c>
      <c r="D2" s="84" t="s">
        <v>206</v>
      </c>
      <c r="E2" s="71"/>
      <c r="F2" s="71"/>
      <c r="G2" s="71"/>
      <c r="H2" s="71"/>
      <c r="I2" s="71"/>
      <c r="J2" s="71"/>
      <c r="K2" s="71"/>
      <c r="L2" s="71"/>
      <c r="M2" s="71"/>
    </row>
    <row r="3" spans="1:13" ht="21.75" customHeight="1">
      <c r="A3" s="85" t="s">
        <v>172</v>
      </c>
      <c r="B3" s="107">
        <f>B4/B5*365</f>
        <v>33.064773750587065</v>
      </c>
      <c r="C3" s="107">
        <f t="shared" ref="C3:D3" si="0">C4/C5*365</f>
        <v>31.204782630326768</v>
      </c>
      <c r="D3" s="107">
        <f t="shared" si="0"/>
        <v>64.141531144658956</v>
      </c>
      <c r="E3" s="71"/>
      <c r="F3" s="71"/>
      <c r="G3" s="71"/>
      <c r="H3" s="71"/>
      <c r="I3" s="71"/>
      <c r="J3" s="71"/>
      <c r="K3" s="71"/>
      <c r="L3" s="71"/>
      <c r="M3" s="71"/>
    </row>
    <row r="4" spans="1:13" ht="21.75" customHeight="1">
      <c r="A4" s="70" t="str">
        <f>Balans!A40</f>
        <v>Handelsvorderingen ..............................................................</v>
      </c>
      <c r="B4" s="105">
        <f>Balans!C40</f>
        <v>182314.39</v>
      </c>
      <c r="C4" s="105">
        <f>Balans!D40</f>
        <v>145908.79</v>
      </c>
      <c r="D4" s="105">
        <f>Balans!E40</f>
        <v>338630.09</v>
      </c>
      <c r="E4" s="71"/>
      <c r="F4" s="71"/>
      <c r="G4" s="71"/>
      <c r="H4" s="71"/>
      <c r="I4" s="71"/>
      <c r="J4" s="71"/>
      <c r="K4" s="71"/>
      <c r="L4" s="71"/>
      <c r="M4" s="71"/>
    </row>
    <row r="5" spans="1:13" ht="21.75" customHeight="1">
      <c r="A5" s="70" t="s">
        <v>233</v>
      </c>
      <c r="B5" s="105">
        <f>Resultatenrek!C4*1.21</f>
        <v>2012557.3170999999</v>
      </c>
      <c r="C5" s="105">
        <f>Resultatenrek!D4*1.21</f>
        <v>1706684.1638</v>
      </c>
      <c r="D5" s="105">
        <f>Resultatenrek!E4*1.21</f>
        <v>1926988.3435</v>
      </c>
      <c r="E5" s="71"/>
      <c r="F5" s="71"/>
      <c r="G5" s="71"/>
      <c r="H5" s="71"/>
      <c r="I5" s="71"/>
      <c r="J5" s="71"/>
      <c r="K5" s="71"/>
      <c r="L5" s="71"/>
      <c r="M5" s="71"/>
    </row>
    <row r="6" spans="1:13" ht="21.75" customHeight="1">
      <c r="A6" s="70"/>
      <c r="B6" s="84"/>
      <c r="C6" s="84"/>
      <c r="D6" s="84"/>
      <c r="E6" s="71"/>
      <c r="F6" s="71"/>
      <c r="G6" s="71"/>
      <c r="H6" s="71"/>
      <c r="I6" s="71"/>
      <c r="J6" s="71"/>
      <c r="K6" s="71"/>
      <c r="L6" s="71"/>
      <c r="M6" s="71"/>
    </row>
    <row r="7" spans="1:13" ht="21.75" customHeight="1">
      <c r="A7" s="86" t="s">
        <v>177</v>
      </c>
      <c r="B7" s="108">
        <f>(B8*365)/B9</f>
        <v>38.099646186754399</v>
      </c>
      <c r="C7" s="108">
        <f t="shared" ref="C7:D7" si="1">(C8*365)/C9</f>
        <v>34.296084457600678</v>
      </c>
      <c r="D7" s="108">
        <f t="shared" si="1"/>
        <v>63.426409278692027</v>
      </c>
      <c r="E7" s="71"/>
      <c r="F7" s="71"/>
      <c r="G7" s="71"/>
      <c r="H7" s="71"/>
      <c r="I7" s="71"/>
      <c r="J7" s="71"/>
      <c r="K7" s="71"/>
      <c r="L7" s="71"/>
      <c r="M7" s="71"/>
    </row>
    <row r="8" spans="1:13" ht="21.75" customHeight="1">
      <c r="A8" s="70" t="s">
        <v>234</v>
      </c>
      <c r="B8" s="105">
        <f>Balans!C92</f>
        <v>166261.10999999999</v>
      </c>
      <c r="C8" s="105">
        <f>Balans!D92</f>
        <v>115805.34999999999</v>
      </c>
      <c r="D8" s="105">
        <f>Balans!E92</f>
        <v>244364.61</v>
      </c>
      <c r="E8" s="71"/>
      <c r="F8" s="71"/>
      <c r="G8" s="71"/>
      <c r="H8" s="71"/>
      <c r="I8" s="71"/>
      <c r="J8" s="71"/>
      <c r="K8" s="71"/>
      <c r="L8" s="71"/>
      <c r="M8" s="71"/>
    </row>
    <row r="9" spans="1:13" ht="21.75" customHeight="1">
      <c r="A9" s="70" t="s">
        <v>235</v>
      </c>
      <c r="B9" s="105">
        <f>Resultatenrek!C11+Resultatenrek!C13*1.21</f>
        <v>1592804.9528999999</v>
      </c>
      <c r="C9" s="105">
        <f>Resultatenrek!D11+Resultatenrek!D13*1.21</f>
        <v>1232471.6776999999</v>
      </c>
      <c r="D9" s="105">
        <f>Resultatenrek!E11+Resultatenrek!E13*1.21</f>
        <v>1406245.1850000001</v>
      </c>
      <c r="E9" s="71"/>
      <c r="F9" s="71"/>
      <c r="G9" s="71"/>
      <c r="H9" s="71"/>
      <c r="I9" s="71"/>
      <c r="J9" s="71"/>
      <c r="K9" s="71"/>
      <c r="L9" s="71"/>
      <c r="M9" s="71"/>
    </row>
    <row r="10" spans="1:13" ht="21.75" customHeight="1">
      <c r="A10" s="71"/>
      <c r="B10" s="87"/>
      <c r="C10" s="87"/>
      <c r="D10" s="87"/>
      <c r="E10" s="71"/>
      <c r="F10" s="71"/>
      <c r="G10" s="71"/>
      <c r="H10" s="71"/>
      <c r="I10" s="71"/>
      <c r="J10" s="71"/>
      <c r="K10" s="71"/>
      <c r="L10" s="71"/>
      <c r="M10" s="71"/>
    </row>
    <row r="11" spans="1:13" ht="21.75" customHeight="1">
      <c r="A11" s="70" t="s">
        <v>173</v>
      </c>
      <c r="B11" s="110">
        <f>Voorraad!B2+KlantLevKrediet!B3</f>
        <v>91.893792388282378</v>
      </c>
      <c r="C11" s="110">
        <f>Voorraad!C2+KlantLevKrediet!C3</f>
        <v>96.098990096345631</v>
      </c>
      <c r="D11" s="110">
        <f>Voorraad!D2+KlantLevKrediet!D3</f>
        <v>66.660246516840132</v>
      </c>
      <c r="E11" s="71"/>
      <c r="F11" s="71"/>
      <c r="G11" s="71"/>
      <c r="H11" s="71"/>
      <c r="I11" s="71"/>
      <c r="J11" s="71"/>
      <c r="K11" s="71"/>
      <c r="L11" s="71"/>
      <c r="M11" s="71"/>
    </row>
    <row r="12" spans="1:13" ht="21.75" customHeight="1">
      <c r="A12" s="70" t="s">
        <v>174</v>
      </c>
      <c r="B12" s="105">
        <f>B7</f>
        <v>38.099646186754399</v>
      </c>
      <c r="C12" s="105">
        <f t="shared" ref="C12:D12" si="2">C7</f>
        <v>34.296084457600678</v>
      </c>
      <c r="D12" s="105">
        <f t="shared" si="2"/>
        <v>63.426409278692027</v>
      </c>
      <c r="E12" s="71"/>
      <c r="F12" s="71"/>
      <c r="G12" s="71"/>
      <c r="H12" s="71"/>
      <c r="I12" s="71"/>
      <c r="J12" s="71"/>
      <c r="K12" s="71"/>
      <c r="L12" s="71"/>
      <c r="M12" s="71"/>
    </row>
    <row r="13" spans="1:13" ht="21.75" customHeight="1">
      <c r="A13" s="86" t="s">
        <v>175</v>
      </c>
      <c r="B13" s="108">
        <f>B12-B11</f>
        <v>-53.79414620152798</v>
      </c>
      <c r="C13" s="108">
        <f t="shared" ref="C13:D13" si="3">C12-C11</f>
        <v>-61.802905638744953</v>
      </c>
      <c r="D13" s="108">
        <f t="shared" si="3"/>
        <v>-3.2338372381481051</v>
      </c>
      <c r="E13" s="71"/>
      <c r="F13" s="71"/>
      <c r="G13" s="71"/>
      <c r="H13" s="71"/>
      <c r="I13" s="71"/>
      <c r="J13" s="71"/>
      <c r="K13" s="71"/>
      <c r="L13" s="71"/>
      <c r="M13" s="71"/>
    </row>
    <row r="14" spans="1:13" ht="21.75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31" spans="1:1" ht="21.75" customHeight="1">
      <c r="A31" s="47"/>
    </row>
    <row r="32" spans="1:1" ht="21.75" customHeight="1">
      <c r="A32" s="47"/>
    </row>
    <row r="33" spans="1:1" ht="21.75" customHeight="1">
      <c r="A33" s="47"/>
    </row>
    <row r="34" spans="1:1" ht="21.75" customHeight="1">
      <c r="A34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2" sqref="B2:D2"/>
    </sheetView>
  </sheetViews>
  <sheetFormatPr defaultRowHeight="15"/>
  <cols>
    <col min="1" max="1" width="44.7109375" bestFit="1" customWidth="1"/>
    <col min="2" max="3" width="12.42578125" bestFit="1" customWidth="1"/>
    <col min="4" max="4" width="12.7109375" bestFit="1" customWidth="1"/>
  </cols>
  <sheetData>
    <row r="1" spans="1:4">
      <c r="A1" s="67"/>
      <c r="B1" s="68" t="s">
        <v>204</v>
      </c>
      <c r="C1" s="68" t="s">
        <v>205</v>
      </c>
      <c r="D1" s="68" t="s">
        <v>206</v>
      </c>
    </row>
    <row r="2" spans="1:4">
      <c r="A2" s="66" t="s">
        <v>228</v>
      </c>
      <c r="B2" s="107">
        <f>365/B3</f>
        <v>58.829018637695306</v>
      </c>
      <c r="C2" s="107">
        <f t="shared" ref="C2:D2" si="0">365/C3</f>
        <v>64.894207466018855</v>
      </c>
      <c r="D2" s="107">
        <f t="shared" si="0"/>
        <v>2.5187153721811808</v>
      </c>
    </row>
    <row r="3" spans="1:4">
      <c r="A3" s="69" t="s">
        <v>227</v>
      </c>
      <c r="B3" s="109">
        <f>B4/B5</f>
        <v>6.2044210230310126</v>
      </c>
      <c r="C3" s="109">
        <f t="shared" ref="C3:D3" si="1">C4/C5</f>
        <v>5.6245389881851668</v>
      </c>
      <c r="D3" s="109">
        <f t="shared" si="1"/>
        <v>144.91514366068043</v>
      </c>
    </row>
    <row r="4" spans="1:4">
      <c r="A4" s="45" t="s">
        <v>236</v>
      </c>
      <c r="B4" s="102">
        <f>Resultatenrek!C10</f>
        <v>1281898.8400000001</v>
      </c>
      <c r="C4" s="102">
        <f>Resultatenrek!D10</f>
        <v>943931.45</v>
      </c>
      <c r="D4" s="102">
        <f>Resultatenrek!E10</f>
        <v>1150610.3</v>
      </c>
    </row>
    <row r="5" spans="1:4">
      <c r="A5" s="45" t="s">
        <v>237</v>
      </c>
      <c r="B5" s="102">
        <f>Balans!C30</f>
        <v>206610.55</v>
      </c>
      <c r="C5" s="102">
        <f>Balans!D30</f>
        <v>167823.79</v>
      </c>
      <c r="D5" s="102">
        <f>Balans!E30</f>
        <v>7939.89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4"/>
  <sheetViews>
    <sheetView workbookViewId="0">
      <selection activeCell="B62" sqref="B62:D62"/>
    </sheetView>
  </sheetViews>
  <sheetFormatPr defaultRowHeight="15"/>
  <cols>
    <col min="1" max="1" width="49.140625" customWidth="1"/>
    <col min="2" max="4" width="14.85546875" bestFit="1" customWidth="1"/>
  </cols>
  <sheetData>
    <row r="1" spans="1:1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2">
      <c r="A3" s="88" t="s">
        <v>238</v>
      </c>
      <c r="B3" s="88" t="s">
        <v>204</v>
      </c>
      <c r="C3" s="88" t="s">
        <v>205</v>
      </c>
      <c r="D3" s="88" t="s">
        <v>206</v>
      </c>
      <c r="E3" s="71"/>
      <c r="F3" s="71"/>
      <c r="G3" s="71"/>
      <c r="H3" s="71"/>
      <c r="I3" s="71"/>
      <c r="J3" s="71"/>
      <c r="K3" s="71"/>
      <c r="L3" s="71"/>
    </row>
    <row r="4" spans="1:12">
      <c r="A4" s="89" t="s">
        <v>239</v>
      </c>
      <c r="B4" s="111">
        <f>Balans!C30</f>
        <v>206610.55</v>
      </c>
      <c r="C4" s="111">
        <f>Balans!D30</f>
        <v>167823.79</v>
      </c>
      <c r="D4" s="111">
        <f>Balans!E30</f>
        <v>7939.89</v>
      </c>
      <c r="E4" s="71"/>
      <c r="F4" s="71"/>
      <c r="G4" s="71"/>
      <c r="H4" s="71"/>
      <c r="I4" s="71"/>
      <c r="J4" s="71"/>
      <c r="K4" s="71"/>
      <c r="L4" s="71"/>
    </row>
    <row r="5" spans="1:12">
      <c r="A5" s="89" t="s">
        <v>240</v>
      </c>
      <c r="B5" s="111">
        <f>Balans!C39</f>
        <v>321569.46000000002</v>
      </c>
      <c r="C5" s="111">
        <f>Balans!D39</f>
        <v>283306.56</v>
      </c>
      <c r="D5" s="111">
        <f>Balans!E39</f>
        <v>667472.91</v>
      </c>
      <c r="E5" s="71"/>
      <c r="F5" s="71"/>
      <c r="G5" s="71"/>
      <c r="H5" s="71"/>
      <c r="I5" s="71"/>
      <c r="J5" s="71"/>
      <c r="K5" s="71"/>
      <c r="L5" s="71"/>
    </row>
    <row r="6" spans="1:12">
      <c r="A6" s="90" t="s">
        <v>241</v>
      </c>
      <c r="B6" s="111">
        <f>Balans!C42</f>
        <v>0</v>
      </c>
      <c r="C6" s="111">
        <f>Balans!D42</f>
        <v>0</v>
      </c>
      <c r="D6" s="111">
        <f>Balans!E42</f>
        <v>0</v>
      </c>
      <c r="E6" s="71"/>
      <c r="F6" s="71"/>
      <c r="G6" s="71"/>
      <c r="H6" s="71"/>
      <c r="I6" s="71"/>
      <c r="J6" s="71"/>
      <c r="K6" s="71"/>
      <c r="L6" s="71"/>
    </row>
    <row r="7" spans="1:12">
      <c r="A7" s="89" t="s">
        <v>242</v>
      </c>
      <c r="B7" s="111">
        <f>Balans!C45</f>
        <v>130580.92</v>
      </c>
      <c r="C7" s="111">
        <f>Balans!D45</f>
        <v>211616.52</v>
      </c>
      <c r="D7" s="111">
        <f>Balans!E45</f>
        <v>265772.96000000002</v>
      </c>
      <c r="E7" s="71"/>
      <c r="F7" s="71"/>
      <c r="G7" s="71"/>
      <c r="H7" s="71"/>
      <c r="I7" s="71"/>
      <c r="J7" s="71"/>
      <c r="K7" s="71"/>
      <c r="L7" s="71"/>
    </row>
    <row r="8" spans="1:12">
      <c r="A8" s="89" t="s">
        <v>243</v>
      </c>
      <c r="B8" s="111">
        <f>Balans!C46</f>
        <v>0</v>
      </c>
      <c r="C8" s="111">
        <f>Balans!D46</f>
        <v>29409.96</v>
      </c>
      <c r="D8" s="111">
        <f>Balans!E46</f>
        <v>44164.78</v>
      </c>
      <c r="E8" s="71"/>
      <c r="F8" s="71"/>
      <c r="G8" s="71"/>
      <c r="H8" s="71"/>
      <c r="I8" s="71"/>
      <c r="J8" s="71"/>
      <c r="K8" s="71"/>
      <c r="L8" s="71"/>
    </row>
    <row r="9" spans="1:12">
      <c r="A9" s="91" t="s">
        <v>168</v>
      </c>
      <c r="B9" s="111">
        <f>SUM(B4:B8)</f>
        <v>658760.93000000005</v>
      </c>
      <c r="C9" s="111">
        <f t="shared" ref="C9:D9" si="0">SUM(C4:C8)</f>
        <v>692156.83</v>
      </c>
      <c r="D9" s="111">
        <f t="shared" si="0"/>
        <v>985350.54</v>
      </c>
      <c r="E9" s="71"/>
      <c r="F9" s="71"/>
      <c r="G9" s="71"/>
      <c r="H9" s="71"/>
      <c r="I9" s="71"/>
      <c r="J9" s="71"/>
      <c r="K9" s="71"/>
      <c r="L9" s="71"/>
    </row>
    <row r="10" spans="1:12">
      <c r="A10" s="71"/>
      <c r="B10" s="71"/>
      <c r="C10" s="92"/>
      <c r="D10" s="71"/>
      <c r="E10" s="71"/>
      <c r="F10" s="71"/>
      <c r="G10" s="71"/>
      <c r="H10" s="71"/>
      <c r="I10" s="71"/>
      <c r="J10" s="71"/>
      <c r="K10" s="71"/>
      <c r="L10" s="71"/>
    </row>
    <row r="11" spans="1:12">
      <c r="A11" s="88" t="s">
        <v>244</v>
      </c>
      <c r="B11" s="88" t="s">
        <v>204</v>
      </c>
      <c r="C11" s="88" t="s">
        <v>205</v>
      </c>
      <c r="D11" s="88" t="s">
        <v>206</v>
      </c>
      <c r="E11" s="71"/>
      <c r="F11" s="71"/>
      <c r="G11" s="71"/>
      <c r="H11" s="71"/>
      <c r="I11" s="71"/>
      <c r="J11" s="71"/>
      <c r="K11" s="71"/>
      <c r="L11" s="71"/>
    </row>
    <row r="12" spans="1:12">
      <c r="A12" s="89" t="s">
        <v>245</v>
      </c>
      <c r="B12" s="112">
        <f>Balans!C87</f>
        <v>240168.52999999997</v>
      </c>
      <c r="C12" s="112">
        <f>Balans!D87</f>
        <v>182736.22999999998</v>
      </c>
      <c r="D12" s="112">
        <f>Balans!E87</f>
        <v>526687.93999999994</v>
      </c>
      <c r="E12" s="71"/>
      <c r="F12" s="71"/>
      <c r="G12" s="71"/>
      <c r="H12" s="71"/>
      <c r="I12" s="71"/>
      <c r="J12" s="71"/>
      <c r="K12" s="71"/>
      <c r="L12" s="71"/>
    </row>
    <row r="13" spans="1:12">
      <c r="A13" s="89" t="s">
        <v>243</v>
      </c>
      <c r="B13" s="111">
        <f>Balans!C101</f>
        <v>0</v>
      </c>
      <c r="C13" s="111">
        <f>Balans!D101</f>
        <v>0</v>
      </c>
      <c r="D13" s="111">
        <f>Balans!E101</f>
        <v>-252</v>
      </c>
      <c r="E13" s="71"/>
      <c r="F13" s="71"/>
      <c r="G13" s="71"/>
      <c r="H13" s="71"/>
      <c r="I13" s="71"/>
      <c r="J13" s="71"/>
      <c r="K13" s="71"/>
      <c r="L13" s="71"/>
    </row>
    <row r="14" spans="1:12">
      <c r="A14" s="91" t="s">
        <v>168</v>
      </c>
      <c r="B14" s="111">
        <f>B12+B13</f>
        <v>240168.52999999997</v>
      </c>
      <c r="C14" s="111">
        <f t="shared" ref="C14:D14" si="1">C12+C13</f>
        <v>182736.22999999998</v>
      </c>
      <c r="D14" s="111">
        <f t="shared" si="1"/>
        <v>526435.93999999994</v>
      </c>
      <c r="E14" s="71"/>
      <c r="F14" s="71"/>
      <c r="G14" s="71"/>
      <c r="H14" s="71"/>
      <c r="I14" s="71"/>
      <c r="J14" s="71"/>
      <c r="K14" s="71"/>
      <c r="L14" s="71"/>
    </row>
    <row r="15" spans="1:12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</row>
    <row r="16" spans="1:12">
      <c r="A16" s="88" t="s">
        <v>226</v>
      </c>
      <c r="B16" s="113">
        <f>B9-B14</f>
        <v>418592.40000000008</v>
      </c>
      <c r="C16" s="113">
        <f t="shared" ref="C16:D16" si="2">C9-C14</f>
        <v>509420.6</v>
      </c>
      <c r="D16" s="113">
        <f t="shared" si="2"/>
        <v>458914.60000000009</v>
      </c>
      <c r="E16" s="71"/>
      <c r="F16" s="71"/>
      <c r="G16" s="71"/>
      <c r="H16" s="71"/>
      <c r="I16" s="71"/>
      <c r="J16" s="71"/>
      <c r="K16" s="71"/>
      <c r="L16" s="71"/>
    </row>
    <row r="17" spans="1:12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</row>
    <row r="18" spans="1:12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</row>
    <row r="19" spans="1:12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</row>
    <row r="20" spans="1:12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1" spans="1:12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</row>
    <row r="22" spans="1:12">
      <c r="A22" s="70"/>
      <c r="B22" s="84" t="s">
        <v>204</v>
      </c>
      <c r="C22" s="84" t="s">
        <v>205</v>
      </c>
      <c r="D22" s="84" t="s">
        <v>206</v>
      </c>
      <c r="E22" s="71"/>
      <c r="F22" s="71"/>
      <c r="G22" s="71"/>
      <c r="H22" s="71"/>
      <c r="I22" s="71"/>
      <c r="J22" s="71"/>
      <c r="K22" s="71"/>
      <c r="L22" s="71"/>
    </row>
    <row r="23" spans="1:12">
      <c r="A23" s="83" t="s">
        <v>170</v>
      </c>
      <c r="B23" s="114">
        <f>Balans!C52</f>
        <v>266751.91000000003</v>
      </c>
      <c r="C23" s="114">
        <f>Balans!D52</f>
        <v>310673.3</v>
      </c>
      <c r="D23" s="114">
        <f>Balans!E52</f>
        <v>310673.3</v>
      </c>
      <c r="E23" s="71"/>
      <c r="F23" s="71"/>
      <c r="G23" s="71"/>
      <c r="H23" s="71"/>
      <c r="I23" s="71"/>
      <c r="J23" s="71"/>
      <c r="K23" s="71"/>
      <c r="L23" s="71"/>
    </row>
    <row r="24" spans="1:12">
      <c r="A24" s="83" t="s">
        <v>178</v>
      </c>
      <c r="B24" s="114">
        <f>Balans!C53</f>
        <v>6200</v>
      </c>
      <c r="C24" s="114">
        <f>Balans!D53</f>
        <v>0</v>
      </c>
      <c r="D24" s="114">
        <f>Balans!E53</f>
        <v>6200</v>
      </c>
      <c r="E24" s="71"/>
      <c r="F24" s="71"/>
      <c r="G24" s="71"/>
      <c r="H24" s="71"/>
      <c r="I24" s="71"/>
      <c r="J24" s="71"/>
      <c r="K24" s="71"/>
      <c r="L24" s="71"/>
    </row>
    <row r="25" spans="1:12">
      <c r="A25" s="83" t="s">
        <v>179</v>
      </c>
      <c r="B25" s="115">
        <f>Balans!C56</f>
        <v>0</v>
      </c>
      <c r="C25" s="115">
        <f>Balans!D56</f>
        <v>6200</v>
      </c>
      <c r="D25" s="115">
        <f>Balans!E56</f>
        <v>0</v>
      </c>
      <c r="E25" s="71"/>
      <c r="F25" s="71"/>
      <c r="G25" s="71"/>
      <c r="H25" s="71"/>
      <c r="I25" s="71"/>
      <c r="J25" s="71"/>
      <c r="K25" s="71"/>
      <c r="L25" s="71"/>
    </row>
    <row r="26" spans="1:12">
      <c r="A26" s="83" t="s">
        <v>180</v>
      </c>
      <c r="B26" s="115">
        <f>Balans!C57</f>
        <v>0</v>
      </c>
      <c r="C26" s="115">
        <f>Balans!D57</f>
        <v>0</v>
      </c>
      <c r="D26" s="115">
        <f>Balans!E57</f>
        <v>0</v>
      </c>
      <c r="E26" s="71"/>
      <c r="F26" s="71"/>
      <c r="G26" s="71"/>
      <c r="H26" s="71"/>
      <c r="I26" s="71"/>
      <c r="J26" s="71"/>
      <c r="K26" s="71"/>
      <c r="L26" s="71"/>
    </row>
    <row r="27" spans="1:12">
      <c r="A27" s="83" t="s">
        <v>181</v>
      </c>
      <c r="B27" s="114">
        <f>Balans!C58</f>
        <v>260551.91</v>
      </c>
      <c r="C27" s="114">
        <f>Balans!D58</f>
        <v>304473.3</v>
      </c>
      <c r="D27" s="114">
        <f>Balans!E58</f>
        <v>304473.3</v>
      </c>
      <c r="E27" s="71"/>
      <c r="F27" s="71"/>
      <c r="G27" s="71"/>
      <c r="H27" s="71"/>
      <c r="I27" s="71"/>
      <c r="J27" s="71"/>
      <c r="K27" s="71"/>
      <c r="L27" s="71"/>
    </row>
    <row r="28" spans="1:12">
      <c r="A28" s="83" t="s">
        <v>182</v>
      </c>
      <c r="B28" s="114">
        <f>Balans!C65</f>
        <v>0</v>
      </c>
      <c r="C28" s="114">
        <f>Balans!D65</f>
        <v>0</v>
      </c>
      <c r="D28" s="114">
        <f>Balans!E65</f>
        <v>0</v>
      </c>
      <c r="E28" s="71"/>
      <c r="F28" s="71"/>
      <c r="G28" s="71"/>
      <c r="H28" s="71"/>
      <c r="I28" s="71"/>
      <c r="J28" s="71"/>
      <c r="K28" s="71"/>
      <c r="L28" s="71"/>
    </row>
    <row r="29" spans="1:12">
      <c r="A29" s="83" t="s">
        <v>183</v>
      </c>
      <c r="B29" s="114">
        <f>Balans!C66</f>
        <v>0</v>
      </c>
      <c r="C29" s="114">
        <f>Balans!D66</f>
        <v>0</v>
      </c>
      <c r="D29" s="114">
        <f>Balans!E66</f>
        <v>0</v>
      </c>
      <c r="E29" s="71"/>
      <c r="F29" s="71"/>
      <c r="G29" s="71"/>
      <c r="H29" s="71"/>
      <c r="I29" s="71"/>
      <c r="J29" s="71"/>
      <c r="K29" s="71"/>
      <c r="L29" s="71"/>
    </row>
    <row r="30" spans="1:12">
      <c r="A30" s="83" t="s">
        <v>225</v>
      </c>
      <c r="B30" s="114">
        <f>Balans!C75</f>
        <v>375000</v>
      </c>
      <c r="C30" s="114">
        <f>Balans!D75</f>
        <v>375000</v>
      </c>
      <c r="D30" s="114">
        <f>Balans!E75</f>
        <v>375000</v>
      </c>
      <c r="E30" s="71"/>
      <c r="F30" s="71"/>
      <c r="G30" s="71"/>
      <c r="H30" s="71"/>
      <c r="I30" s="71"/>
      <c r="J30" s="71"/>
      <c r="K30" s="71"/>
      <c r="L30" s="71"/>
    </row>
    <row r="31" spans="1:12">
      <c r="A31" s="70"/>
      <c r="B31" s="70"/>
      <c r="C31" s="70"/>
      <c r="D31" s="70"/>
      <c r="E31" s="71"/>
      <c r="F31" s="71"/>
      <c r="G31" s="71"/>
      <c r="H31" s="71"/>
      <c r="I31" s="71"/>
      <c r="J31" s="71"/>
      <c r="K31" s="71"/>
      <c r="L31" s="71"/>
    </row>
    <row r="32" spans="1:12">
      <c r="A32" s="83"/>
      <c r="B32" s="83"/>
      <c r="C32" s="83"/>
      <c r="D32" s="83"/>
      <c r="E32" s="71"/>
      <c r="F32" s="71"/>
      <c r="G32" s="71"/>
      <c r="H32" s="71"/>
      <c r="I32" s="71"/>
      <c r="J32" s="71"/>
      <c r="K32" s="71"/>
      <c r="L32" s="71"/>
    </row>
    <row r="33" spans="1:12">
      <c r="A33" s="93" t="s">
        <v>184</v>
      </c>
      <c r="B33" s="116">
        <f>B23+B30</f>
        <v>641751.91</v>
      </c>
      <c r="C33" s="116">
        <f t="shared" ref="C33:D33" si="3">C23+C30</f>
        <v>685673.3</v>
      </c>
      <c r="D33" s="116">
        <f t="shared" si="3"/>
        <v>685673.3</v>
      </c>
      <c r="E33" s="71"/>
      <c r="F33" s="71"/>
      <c r="G33" s="71"/>
      <c r="H33" s="71"/>
      <c r="I33" s="71"/>
      <c r="J33" s="71"/>
      <c r="K33" s="71"/>
      <c r="L33" s="71"/>
    </row>
    <row r="34" spans="1:12">
      <c r="A34" s="83"/>
      <c r="B34" s="83"/>
      <c r="C34" s="83"/>
      <c r="D34" s="83"/>
      <c r="E34" s="71"/>
      <c r="F34" s="71"/>
      <c r="G34" s="71"/>
      <c r="H34" s="71"/>
      <c r="I34" s="71"/>
      <c r="J34" s="71"/>
      <c r="K34" s="71"/>
      <c r="L34" s="71"/>
    </row>
    <row r="35" spans="1:12">
      <c r="A35" s="93" t="s">
        <v>185</v>
      </c>
      <c r="B35" s="116">
        <f>Balans!C5+Balans!C27</f>
        <v>223159.51</v>
      </c>
      <c r="C35" s="116">
        <f>Balans!D5+Balans!D27</f>
        <v>176252.7</v>
      </c>
      <c r="D35" s="116">
        <f>Balans!E5+Balans!E27</f>
        <v>226758.7</v>
      </c>
      <c r="E35" s="71"/>
      <c r="F35" s="71"/>
      <c r="G35" s="71"/>
      <c r="H35" s="71"/>
      <c r="I35" s="71"/>
      <c r="J35" s="71"/>
      <c r="K35" s="71"/>
      <c r="L35" s="71"/>
    </row>
    <row r="36" spans="1:12">
      <c r="A36" s="83"/>
      <c r="B36" s="83"/>
      <c r="C36" s="83"/>
      <c r="D36" s="83"/>
      <c r="E36" s="71"/>
      <c r="F36" s="71"/>
      <c r="G36" s="71"/>
      <c r="H36" s="71"/>
      <c r="I36" s="71"/>
      <c r="J36" s="71"/>
      <c r="K36" s="71"/>
      <c r="L36" s="71"/>
    </row>
    <row r="37" spans="1:12">
      <c r="A37" s="93" t="s">
        <v>186</v>
      </c>
      <c r="B37" s="116">
        <f>B33-B35</f>
        <v>418592.4</v>
      </c>
      <c r="C37" s="116">
        <f t="shared" ref="C37:D37" si="4">C33-C35</f>
        <v>509420.60000000003</v>
      </c>
      <c r="D37" s="116">
        <f t="shared" si="4"/>
        <v>458914.60000000003</v>
      </c>
      <c r="E37" s="71"/>
      <c r="F37" s="71"/>
      <c r="G37" s="71"/>
      <c r="H37" s="71"/>
      <c r="I37" s="71"/>
      <c r="J37" s="71"/>
      <c r="K37" s="71"/>
      <c r="L37" s="71"/>
    </row>
    <row r="38" spans="1:12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</row>
    <row r="39" spans="1:12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</row>
    <row r="40" spans="1:12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</row>
    <row r="41" spans="1:12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</row>
    <row r="42" spans="1:1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</row>
    <row r="43" spans="1:12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</row>
    <row r="44" spans="1:12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</row>
    <row r="45" spans="1:12">
      <c r="A45" s="71"/>
      <c r="B45" s="94" t="s">
        <v>204</v>
      </c>
      <c r="C45" s="94" t="s">
        <v>205</v>
      </c>
      <c r="D45" s="94" t="s">
        <v>206</v>
      </c>
      <c r="E45" s="71"/>
      <c r="F45" s="71"/>
      <c r="G45" s="71"/>
      <c r="H45" s="71"/>
      <c r="I45" s="71"/>
      <c r="J45" s="71"/>
      <c r="K45" s="71"/>
      <c r="L45" s="71"/>
    </row>
    <row r="46" spans="1:12">
      <c r="A46" s="95" t="s">
        <v>229</v>
      </c>
      <c r="B46" s="118">
        <f>B48+B49+B50-B53-B54-B56-B57-B58</f>
        <v>288011.48</v>
      </c>
      <c r="C46" s="118">
        <f t="shared" ref="C46:D46" si="5">C48+C49+C50-C53-C54-C56-C57-C58</f>
        <v>297804.08</v>
      </c>
      <c r="D46" s="118">
        <f t="shared" si="5"/>
        <v>193141.6400000001</v>
      </c>
      <c r="E46" s="71"/>
      <c r="F46" s="71"/>
      <c r="G46" s="71"/>
      <c r="H46" s="71"/>
      <c r="I46" s="71"/>
      <c r="J46" s="71"/>
      <c r="K46" s="71"/>
      <c r="L46" s="71"/>
    </row>
    <row r="47" spans="1:12">
      <c r="A47" s="70"/>
      <c r="B47" s="70"/>
      <c r="C47" s="70"/>
      <c r="D47" s="70"/>
      <c r="E47" s="71"/>
      <c r="F47" s="71"/>
      <c r="G47" s="71"/>
      <c r="H47" s="71"/>
      <c r="I47" s="71"/>
      <c r="J47" s="71"/>
      <c r="K47" s="71"/>
      <c r="L47" s="71"/>
    </row>
    <row r="48" spans="1:12">
      <c r="A48" s="70" t="s">
        <v>246</v>
      </c>
      <c r="B48" s="102">
        <f>Balans!C30</f>
        <v>206610.55</v>
      </c>
      <c r="C48" s="102">
        <f>Balans!D30</f>
        <v>167823.79</v>
      </c>
      <c r="D48" s="102">
        <f>Balans!E30</f>
        <v>7939.89</v>
      </c>
      <c r="E48" s="71"/>
      <c r="F48" s="71"/>
      <c r="G48" s="71"/>
      <c r="H48" s="71"/>
      <c r="I48" s="71"/>
      <c r="J48" s="71"/>
      <c r="K48" s="71"/>
      <c r="L48" s="71"/>
    </row>
    <row r="49" spans="1:12">
      <c r="A49" s="70" t="s">
        <v>247</v>
      </c>
      <c r="B49" s="102">
        <f>Balans!C39</f>
        <v>321569.46000000002</v>
      </c>
      <c r="C49" s="102">
        <f>Balans!D39</f>
        <v>283306.56</v>
      </c>
      <c r="D49" s="102">
        <f>Balans!E39</f>
        <v>667472.91</v>
      </c>
      <c r="E49" s="71"/>
      <c r="F49" s="71"/>
      <c r="G49" s="71"/>
      <c r="H49" s="71"/>
      <c r="I49" s="71"/>
      <c r="J49" s="71"/>
      <c r="K49" s="71"/>
      <c r="L49" s="71"/>
    </row>
    <row r="50" spans="1:12">
      <c r="A50" s="70" t="s">
        <v>248</v>
      </c>
      <c r="B50" s="102">
        <f>Balans!C46</f>
        <v>0</v>
      </c>
      <c r="C50" s="102">
        <f>Balans!D46</f>
        <v>29409.96</v>
      </c>
      <c r="D50" s="102">
        <f>Balans!E46</f>
        <v>44164.78</v>
      </c>
      <c r="E50" s="71"/>
      <c r="F50" s="71"/>
      <c r="G50" s="71"/>
      <c r="H50" s="71"/>
      <c r="I50" s="71"/>
      <c r="J50" s="71"/>
      <c r="K50" s="71"/>
      <c r="L50" s="71"/>
    </row>
    <row r="51" spans="1:12">
      <c r="A51" s="70"/>
      <c r="B51" s="70"/>
      <c r="C51" s="70"/>
      <c r="D51" s="70"/>
      <c r="E51" s="71"/>
      <c r="F51" s="71"/>
      <c r="G51" s="71"/>
      <c r="H51" s="71"/>
      <c r="I51" s="71"/>
      <c r="J51" s="71"/>
      <c r="K51" s="71"/>
      <c r="L51" s="71"/>
    </row>
    <row r="52" spans="1:12">
      <c r="A52" s="70"/>
      <c r="B52" s="70"/>
      <c r="C52" s="70"/>
      <c r="D52" s="70"/>
      <c r="E52" s="71"/>
      <c r="F52" s="71"/>
      <c r="G52" s="71"/>
      <c r="H52" s="71"/>
      <c r="I52" s="71"/>
      <c r="J52" s="71"/>
      <c r="K52" s="71"/>
      <c r="L52" s="71"/>
    </row>
    <row r="53" spans="1:12" ht="30">
      <c r="A53" s="96" t="s">
        <v>249</v>
      </c>
      <c r="B53" s="102">
        <f>Balans!C88</f>
        <v>0</v>
      </c>
      <c r="C53" s="102">
        <f>Balans!D88</f>
        <v>0</v>
      </c>
      <c r="D53" s="102">
        <f>Balans!E88</f>
        <v>0</v>
      </c>
      <c r="E53" s="71"/>
      <c r="F53" s="71"/>
      <c r="G53" s="71"/>
      <c r="H53" s="71"/>
      <c r="I53" s="71"/>
      <c r="J53" s="71"/>
      <c r="K53" s="71"/>
      <c r="L53" s="71"/>
    </row>
    <row r="54" spans="1:12">
      <c r="A54" s="70" t="s">
        <v>250</v>
      </c>
      <c r="B54" s="102">
        <f>Balans!C92</f>
        <v>166261.10999999999</v>
      </c>
      <c r="C54" s="102">
        <f>Balans!D92</f>
        <v>115805.34999999999</v>
      </c>
      <c r="D54" s="102">
        <f>Balans!E92</f>
        <v>244364.61</v>
      </c>
      <c r="E54" s="71"/>
      <c r="F54" s="71"/>
      <c r="G54" s="71"/>
      <c r="H54" s="71"/>
      <c r="I54" s="71"/>
      <c r="J54" s="71"/>
      <c r="K54" s="71"/>
      <c r="L54" s="71"/>
    </row>
    <row r="55" spans="1:12">
      <c r="A55" s="70" t="s">
        <v>251</v>
      </c>
      <c r="B55" s="117">
        <f>Balans!C95</f>
        <v>0</v>
      </c>
      <c r="C55" s="117">
        <f>Balans!D95</f>
        <v>0</v>
      </c>
      <c r="D55" s="117">
        <f>Balans!E95</f>
        <v>0</v>
      </c>
      <c r="E55" s="71"/>
      <c r="F55" s="71"/>
      <c r="G55" s="71"/>
      <c r="H55" s="71"/>
      <c r="I55" s="71"/>
      <c r="J55" s="71"/>
      <c r="K55" s="71"/>
      <c r="L55" s="71"/>
    </row>
    <row r="56" spans="1:12" ht="30">
      <c r="A56" s="96" t="s">
        <v>252</v>
      </c>
      <c r="B56" s="102">
        <f>Balans!C97</f>
        <v>16555.09</v>
      </c>
      <c r="C56" s="102">
        <f>Balans!D97</f>
        <v>22686.379999999997</v>
      </c>
      <c r="D56" s="102">
        <f>Balans!E97</f>
        <v>238583.21</v>
      </c>
      <c r="E56" s="71"/>
      <c r="F56" s="71"/>
      <c r="G56" s="71"/>
      <c r="H56" s="71"/>
      <c r="I56" s="71"/>
      <c r="J56" s="71"/>
      <c r="K56" s="71"/>
      <c r="L56" s="71"/>
    </row>
    <row r="57" spans="1:12">
      <c r="A57" s="70" t="s">
        <v>253</v>
      </c>
      <c r="B57" s="102">
        <f>Balans!C100</f>
        <v>57352.33</v>
      </c>
      <c r="C57" s="102">
        <f>Balans!D100</f>
        <v>44244.5</v>
      </c>
      <c r="D57" s="102">
        <f>Balans!E100</f>
        <v>43740.12</v>
      </c>
      <c r="E57" s="71"/>
      <c r="F57" s="71"/>
      <c r="G57" s="71"/>
      <c r="H57" s="71"/>
      <c r="I57" s="71"/>
      <c r="J57" s="71"/>
      <c r="K57" s="71"/>
      <c r="L57" s="71"/>
    </row>
    <row r="58" spans="1:12">
      <c r="A58" s="96" t="s">
        <v>254</v>
      </c>
      <c r="B58" s="102">
        <f>Balans!C101</f>
        <v>0</v>
      </c>
      <c r="C58" s="102">
        <f>Balans!D101</f>
        <v>0</v>
      </c>
      <c r="D58" s="102">
        <f>Balans!E101</f>
        <v>-252</v>
      </c>
      <c r="E58" s="71"/>
      <c r="F58" s="71"/>
      <c r="G58" s="71"/>
      <c r="H58" s="71"/>
      <c r="I58" s="71"/>
      <c r="J58" s="71"/>
      <c r="K58" s="71"/>
      <c r="L58" s="71"/>
    </row>
    <row r="59" spans="1:12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</row>
    <row r="60" spans="1:1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</row>
    <row r="61" spans="1:12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</row>
    <row r="62" spans="1:12">
      <c r="A62" s="95" t="s">
        <v>230</v>
      </c>
      <c r="B62" s="118">
        <f>B37-B46</f>
        <v>130580.92000000004</v>
      </c>
      <c r="C62" s="118">
        <f t="shared" ref="C62:D62" si="6">C37-C46</f>
        <v>211616.52000000002</v>
      </c>
      <c r="D62" s="118">
        <f t="shared" si="6"/>
        <v>265772.95999999996</v>
      </c>
      <c r="E62" s="71"/>
      <c r="F62" s="71"/>
      <c r="G62" s="71"/>
      <c r="H62" s="71"/>
      <c r="I62" s="71"/>
      <c r="J62" s="71"/>
      <c r="K62" s="71"/>
      <c r="L62" s="71"/>
    </row>
    <row r="63" spans="1:12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</row>
    <row r="64" spans="1:12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</row>
    <row r="65" spans="1:12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</row>
    <row r="66" spans="1:12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</row>
    <row r="67" spans="1:12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 spans="1:12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</row>
    <row r="69" spans="1:12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</row>
    <row r="70" spans="1:12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</row>
    <row r="71" spans="1:12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</row>
    <row r="72" spans="1:1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</row>
    <row r="73" spans="1:12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</row>
    <row r="74" spans="1:12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</row>
    <row r="75" spans="1:12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</row>
    <row r="76" spans="1:12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</row>
    <row r="77" spans="1:12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</row>
    <row r="78" spans="1:12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</row>
    <row r="79" spans="1:12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</row>
    <row r="80" spans="1:12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</row>
    <row r="81" spans="1:12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</row>
    <row r="82" spans="1:1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spans="1:12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</row>
    <row r="84" spans="1:12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</row>
    <row r="85" spans="1:12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</row>
    <row r="86" spans="1:12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</row>
    <row r="87" spans="1:12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</row>
    <row r="88" spans="1:12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</row>
    <row r="89" spans="1:12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</row>
    <row r="90" spans="1:12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</row>
    <row r="91" spans="1:12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</row>
    <row r="92" spans="1:1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</row>
    <row r="93" spans="1:1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</row>
    <row r="94" spans="1:1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</row>
    <row r="95" spans="1:1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</row>
    <row r="96" spans="1:1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</row>
    <row r="97" spans="1:1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</row>
    <row r="98" spans="1:1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</row>
    <row r="99" spans="1:1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</row>
    <row r="100" spans="1:1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</row>
    <row r="101" spans="1:1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</row>
    <row r="102" spans="1:1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</row>
    <row r="103" spans="1:1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</row>
    <row r="104" spans="1:1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Liquiditeit</vt:lpstr>
      <vt:lpstr>Solvabiliteit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Koen De Potter</cp:lastModifiedBy>
  <cp:revision/>
  <dcterms:created xsi:type="dcterms:W3CDTF">2012-03-14T17:13:03Z</dcterms:created>
  <dcterms:modified xsi:type="dcterms:W3CDTF">2022-03-28T12:38:31Z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