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dpot_campussintursula_be/Documents/Sint Ursula/2021 - 2022/6AIT/Python oefeningen/Modules en packages/GIP/data/"/>
    </mc:Choice>
  </mc:AlternateContent>
  <xr:revisionPtr revIDLastSave="3" documentId="8_{67DCA8D9-0A5B-4995-9453-187400312422}" xr6:coauthVersionLast="47" xr6:coauthVersionMax="47" xr10:uidLastSave="{AC61D372-CD2F-4876-9600-7515823351F5}"/>
  <bookViews>
    <workbookView xWindow="-120" yWindow="-120" windowWidth="38640" windowHeight="21120" tabRatio="1000" firstSheet="10" activeTab="10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EBIT" sheetId="32" r:id="rId6"/>
    <sheet name="REV" sheetId="33" r:id="rId7"/>
    <sheet name="KlantLevKrediet" sheetId="34" r:id="rId8"/>
    <sheet name="Voorraad" sheetId="35" r:id="rId9"/>
    <sheet name="Nettobedrijfskapitaal" sheetId="36" r:id="rId10"/>
    <sheet name="verticale analyse balans" sheetId="17" r:id="rId11"/>
    <sheet name="verticale analyse resrek" sheetId="18" r:id="rId12"/>
    <sheet name="horizontale analyse balans" sheetId="19" r:id="rId13"/>
    <sheet name="horizontale analyse resrek" sheetId="20" r:id="rId1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9" l="1"/>
  <c r="E4" i="19"/>
  <c r="C7" i="1" l="1"/>
  <c r="C5" i="1" s="1"/>
  <c r="C54" i="36" l="1"/>
  <c r="B54" i="36"/>
  <c r="E97" i="1"/>
  <c r="D56" i="36" s="1"/>
  <c r="D97" i="1"/>
  <c r="C97" i="1"/>
  <c r="B56" i="36" s="1"/>
  <c r="C50" i="36"/>
  <c r="D50" i="36"/>
  <c r="C53" i="36"/>
  <c r="D53" i="36"/>
  <c r="C55" i="36"/>
  <c r="D55" i="36"/>
  <c r="C56" i="36"/>
  <c r="C57" i="36"/>
  <c r="D57" i="36"/>
  <c r="C58" i="36"/>
  <c r="D58" i="36"/>
  <c r="B58" i="36"/>
  <c r="B57" i="36"/>
  <c r="B55" i="36"/>
  <c r="B53" i="36"/>
  <c r="B50" i="36"/>
  <c r="D9" i="34" l="1"/>
  <c r="C9" i="34"/>
  <c r="B9" i="34"/>
  <c r="D5" i="34"/>
  <c r="C5" i="34"/>
  <c r="B5" i="34"/>
  <c r="B4" i="34"/>
  <c r="B3" i="34" l="1"/>
  <c r="C7" i="36"/>
  <c r="D7" i="36"/>
  <c r="C8" i="36"/>
  <c r="D8" i="36"/>
  <c r="B8" i="36"/>
  <c r="B7" i="36"/>
  <c r="C13" i="36"/>
  <c r="D13" i="36"/>
  <c r="B13" i="36"/>
  <c r="D6" i="19" l="1"/>
  <c r="E6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D15" i="19"/>
  <c r="E15" i="19"/>
  <c r="D16" i="19"/>
  <c r="E16" i="19"/>
  <c r="D17" i="19"/>
  <c r="E17" i="19"/>
  <c r="D18" i="19"/>
  <c r="E18" i="19"/>
  <c r="D20" i="19"/>
  <c r="E20" i="19"/>
  <c r="D21" i="19"/>
  <c r="E21" i="19"/>
  <c r="D22" i="19"/>
  <c r="D23" i="19"/>
  <c r="E23" i="19"/>
  <c r="D24" i="19"/>
  <c r="E24" i="19"/>
  <c r="D25" i="19"/>
  <c r="E25" i="19"/>
  <c r="E41" i="20" l="1"/>
  <c r="D41" i="20"/>
  <c r="E40" i="20"/>
  <c r="D40" i="20"/>
  <c r="E38" i="20"/>
  <c r="D38" i="20"/>
  <c r="E37" i="20"/>
  <c r="D37" i="20"/>
  <c r="E35" i="20"/>
  <c r="D35" i="20"/>
  <c r="E34" i="20"/>
  <c r="D34" i="20"/>
  <c r="E32" i="20"/>
  <c r="D32" i="20"/>
  <c r="E31" i="20"/>
  <c r="D31" i="20"/>
  <c r="E30" i="20"/>
  <c r="D30" i="20"/>
  <c r="E29" i="20"/>
  <c r="D29" i="20"/>
  <c r="E26" i="20"/>
  <c r="D26" i="20"/>
  <c r="E25" i="20"/>
  <c r="D25" i="20"/>
  <c r="E24" i="20"/>
  <c r="D24" i="20"/>
  <c r="E23" i="20"/>
  <c r="D23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8" i="20"/>
  <c r="D8" i="20"/>
  <c r="E7" i="20"/>
  <c r="D7" i="20"/>
  <c r="E6" i="20"/>
  <c r="D6" i="20"/>
  <c r="E5" i="20"/>
  <c r="D5" i="20"/>
  <c r="E4" i="20"/>
  <c r="D4" i="20"/>
  <c r="E101" i="19"/>
  <c r="D101" i="19"/>
  <c r="E100" i="19"/>
  <c r="D100" i="19"/>
  <c r="E99" i="19"/>
  <c r="D99" i="19"/>
  <c r="E98" i="19"/>
  <c r="D98" i="19"/>
  <c r="D97" i="19"/>
  <c r="E96" i="19"/>
  <c r="D96" i="19"/>
  <c r="E95" i="19"/>
  <c r="D95" i="19"/>
  <c r="E94" i="19"/>
  <c r="D94" i="19"/>
  <c r="E93" i="19"/>
  <c r="D93" i="19"/>
  <c r="D92" i="19"/>
  <c r="E91" i="19"/>
  <c r="D91" i="19"/>
  <c r="E90" i="19"/>
  <c r="D90" i="19"/>
  <c r="E89" i="19"/>
  <c r="D89" i="19"/>
  <c r="E88" i="19"/>
  <c r="D88" i="19"/>
  <c r="E86" i="19"/>
  <c r="D86" i="19"/>
  <c r="E85" i="19"/>
  <c r="D85" i="19"/>
  <c r="E84" i="19"/>
  <c r="D84" i="19"/>
  <c r="E83" i="19"/>
  <c r="D83" i="19"/>
  <c r="E82" i="19"/>
  <c r="D82" i="19"/>
  <c r="E81" i="19"/>
  <c r="D81" i="19"/>
  <c r="E80" i="19"/>
  <c r="D80" i="19"/>
  <c r="E79" i="19"/>
  <c r="D79" i="19"/>
  <c r="E78" i="19"/>
  <c r="D78" i="19"/>
  <c r="E77" i="19"/>
  <c r="D77" i="19"/>
  <c r="E73" i="19"/>
  <c r="D73" i="19"/>
  <c r="E72" i="19"/>
  <c r="D72" i="19"/>
  <c r="E71" i="19"/>
  <c r="D71" i="19"/>
  <c r="E70" i="19"/>
  <c r="D70" i="19"/>
  <c r="E69" i="19"/>
  <c r="D69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7" i="19"/>
  <c r="D57" i="19"/>
  <c r="E56" i="19"/>
  <c r="D56" i="19"/>
  <c r="E55" i="19"/>
  <c r="D55" i="19"/>
  <c r="E54" i="19"/>
  <c r="D54" i="19"/>
  <c r="D53" i="19"/>
  <c r="E50" i="19"/>
  <c r="D50" i="19"/>
  <c r="E49" i="19"/>
  <c r="D49" i="19"/>
  <c r="E48" i="19"/>
  <c r="D48" i="19"/>
  <c r="E46" i="19"/>
  <c r="D46" i="19"/>
  <c r="E45" i="19"/>
  <c r="D45" i="19"/>
  <c r="E44" i="19"/>
  <c r="D44" i="19"/>
  <c r="E43" i="19"/>
  <c r="D43" i="19"/>
  <c r="E41" i="19"/>
  <c r="D41" i="19"/>
  <c r="E40" i="19"/>
  <c r="D40" i="19"/>
  <c r="E38" i="19"/>
  <c r="D38" i="19"/>
  <c r="E37" i="19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29" i="19"/>
  <c r="D29" i="19"/>
  <c r="E28" i="19"/>
  <c r="D28" i="19"/>
  <c r="E27" i="19"/>
  <c r="D27" i="19"/>
  <c r="E41" i="18"/>
  <c r="D41" i="18"/>
  <c r="C41" i="18"/>
  <c r="E40" i="18"/>
  <c r="D40" i="18"/>
  <c r="C40" i="18"/>
  <c r="E38" i="18"/>
  <c r="D38" i="18"/>
  <c r="C38" i="18"/>
  <c r="E37" i="18"/>
  <c r="D37" i="18"/>
  <c r="C37" i="18"/>
  <c r="E35" i="18"/>
  <c r="D35" i="18"/>
  <c r="C35" i="18"/>
  <c r="E34" i="18"/>
  <c r="D34" i="18"/>
  <c r="C34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D29" i="36"/>
  <c r="C29" i="36"/>
  <c r="B29" i="36"/>
  <c r="D28" i="36"/>
  <c r="C28" i="36"/>
  <c r="B28" i="36"/>
  <c r="D26" i="36"/>
  <c r="C26" i="36"/>
  <c r="B26" i="36"/>
  <c r="D25" i="36"/>
  <c r="C25" i="36"/>
  <c r="B25" i="36"/>
  <c r="C24" i="36"/>
  <c r="B24" i="36"/>
  <c r="C8" i="34"/>
  <c r="C7" i="34" s="1"/>
  <c r="C12" i="34" s="1"/>
  <c r="B8" i="34"/>
  <c r="B7" i="34" s="1"/>
  <c r="B12" i="34" s="1"/>
  <c r="D4" i="34"/>
  <c r="D3" i="34" s="1"/>
  <c r="C4" i="34"/>
  <c r="C3" i="34" s="1"/>
  <c r="D19" i="32"/>
  <c r="C19" i="32"/>
  <c r="B19" i="32"/>
  <c r="D16" i="32"/>
  <c r="C16" i="32"/>
  <c r="B16" i="32"/>
  <c r="D15" i="32"/>
  <c r="C15" i="32"/>
  <c r="B15" i="32"/>
  <c r="D11" i="32"/>
  <c r="C11" i="32"/>
  <c r="B11" i="32"/>
  <c r="D10" i="32"/>
  <c r="C10" i="32"/>
  <c r="B10" i="32"/>
  <c r="D8" i="32"/>
  <c r="C8" i="32"/>
  <c r="B8" i="32"/>
  <c r="D7" i="32"/>
  <c r="C7" i="32"/>
  <c r="B7" i="32"/>
  <c r="D5" i="32"/>
  <c r="C5" i="32"/>
  <c r="B5" i="32"/>
  <c r="D4" i="32"/>
  <c r="C4" i="32"/>
  <c r="B4" i="32"/>
  <c r="D3" i="32"/>
  <c r="C3" i="32"/>
  <c r="B3" i="32"/>
  <c r="D15" i="30"/>
  <c r="D30" i="30" s="1"/>
  <c r="C15" i="30"/>
  <c r="C30" i="30" s="1"/>
  <c r="B15" i="30"/>
  <c r="B30" i="30" s="1"/>
  <c r="D10" i="30"/>
  <c r="D25" i="30" s="1"/>
  <c r="C10" i="30"/>
  <c r="C25" i="30" s="1"/>
  <c r="B10" i="30"/>
  <c r="B25" i="30" s="1"/>
  <c r="D9" i="30"/>
  <c r="D24" i="30" s="1"/>
  <c r="C9" i="30"/>
  <c r="C24" i="30" s="1"/>
  <c r="B9" i="30"/>
  <c r="B24" i="30" s="1"/>
  <c r="E92" i="1"/>
  <c r="D87" i="1"/>
  <c r="C14" i="30" s="1"/>
  <c r="C87" i="1"/>
  <c r="B14" i="30" s="1"/>
  <c r="E76" i="1"/>
  <c r="D76" i="1"/>
  <c r="D75" i="1" s="1"/>
  <c r="C76" i="1"/>
  <c r="C75" i="1"/>
  <c r="E68" i="1"/>
  <c r="E67" i="1" s="1"/>
  <c r="D68" i="1"/>
  <c r="C68" i="1"/>
  <c r="D67" i="1"/>
  <c r="E58" i="1"/>
  <c r="D27" i="36" s="1"/>
  <c r="D58" i="1"/>
  <c r="D52" i="1" s="1"/>
  <c r="C58" i="1"/>
  <c r="E53" i="1"/>
  <c r="C52" i="1"/>
  <c r="E42" i="1"/>
  <c r="D8" i="30" s="1"/>
  <c r="D23" i="30" s="1"/>
  <c r="D42" i="1"/>
  <c r="C8" i="30" s="1"/>
  <c r="C23" i="30" s="1"/>
  <c r="C42" i="1"/>
  <c r="B8" i="30" s="1"/>
  <c r="B23" i="30" s="1"/>
  <c r="E39" i="1"/>
  <c r="D49" i="36" s="1"/>
  <c r="D39" i="1"/>
  <c r="C49" i="36" s="1"/>
  <c r="C39" i="1"/>
  <c r="B49" i="36" s="1"/>
  <c r="E30" i="1"/>
  <c r="D30" i="1"/>
  <c r="C30" i="1"/>
  <c r="B48" i="36" s="1"/>
  <c r="E22" i="1"/>
  <c r="E19" i="1"/>
  <c r="D19" i="1"/>
  <c r="C19" i="1"/>
  <c r="E7" i="1"/>
  <c r="D7" i="1"/>
  <c r="D5" i="1" s="1"/>
  <c r="D5" i="19" s="1"/>
  <c r="E36" i="2"/>
  <c r="E36" i="18" s="1"/>
  <c r="D36" i="2"/>
  <c r="D36" i="18" s="1"/>
  <c r="C36" i="2"/>
  <c r="E28" i="2"/>
  <c r="E28" i="18" s="1"/>
  <c r="D28" i="2"/>
  <c r="D28" i="18" s="1"/>
  <c r="C28" i="2"/>
  <c r="C27" i="2"/>
  <c r="E22" i="2"/>
  <c r="E22" i="18" s="1"/>
  <c r="D22" i="2"/>
  <c r="D22" i="18" s="1"/>
  <c r="C22" i="2"/>
  <c r="E10" i="2"/>
  <c r="E10" i="18" s="1"/>
  <c r="D10" i="2"/>
  <c r="D10" i="18" s="1"/>
  <c r="C10" i="2"/>
  <c r="C9" i="2" s="1"/>
  <c r="E3" i="2"/>
  <c r="E3" i="18" s="1"/>
  <c r="D3" i="2"/>
  <c r="D3" i="18" s="1"/>
  <c r="C3" i="2"/>
  <c r="D3" i="20" s="1"/>
  <c r="D27" i="2" l="1"/>
  <c r="D27" i="18" s="1"/>
  <c r="E21" i="2"/>
  <c r="E21" i="18" s="1"/>
  <c r="E14" i="1"/>
  <c r="E14" i="19" s="1"/>
  <c r="B46" i="36"/>
  <c r="C74" i="1"/>
  <c r="C4" i="35"/>
  <c r="C48" i="36"/>
  <c r="C46" i="36" s="1"/>
  <c r="B7" i="30"/>
  <c r="B22" i="30" s="1"/>
  <c r="B26" i="30" s="1"/>
  <c r="B6" i="30"/>
  <c r="D4" i="35"/>
  <c r="D48" i="36"/>
  <c r="C7" i="30"/>
  <c r="C22" i="30" s="1"/>
  <c r="C26" i="30" s="1"/>
  <c r="C26" i="1"/>
  <c r="D8" i="34"/>
  <c r="D7" i="34" s="1"/>
  <c r="D12" i="34" s="1"/>
  <c r="D54" i="36"/>
  <c r="C16" i="30"/>
  <c r="C4" i="33"/>
  <c r="C2" i="31"/>
  <c r="B16" i="30"/>
  <c r="B29" i="30"/>
  <c r="B31" i="30" s="1"/>
  <c r="E10" i="20"/>
  <c r="D10" i="20"/>
  <c r="C10" i="18"/>
  <c r="D27" i="20"/>
  <c r="C27" i="18"/>
  <c r="E22" i="19"/>
  <c r="B4" i="36"/>
  <c r="E30" i="19"/>
  <c r="D30" i="19"/>
  <c r="C5" i="36"/>
  <c r="D6" i="36"/>
  <c r="D52" i="19"/>
  <c r="E58" i="19"/>
  <c r="D58" i="19"/>
  <c r="D75" i="19"/>
  <c r="C23" i="32"/>
  <c r="E87" i="1"/>
  <c r="E87" i="19" s="1"/>
  <c r="D6" i="30"/>
  <c r="D5" i="35"/>
  <c r="E7" i="19"/>
  <c r="D7" i="19"/>
  <c r="C4" i="36"/>
  <c r="C30" i="36"/>
  <c r="D23" i="32"/>
  <c r="E92" i="19"/>
  <c r="C9" i="18"/>
  <c r="E36" i="20"/>
  <c r="C36" i="18"/>
  <c r="D36" i="20"/>
  <c r="E19" i="19"/>
  <c r="D19" i="19"/>
  <c r="D5" i="36"/>
  <c r="E27" i="2"/>
  <c r="E27" i="18" s="1"/>
  <c r="D4" i="36"/>
  <c r="E68" i="19"/>
  <c r="D68" i="19"/>
  <c r="D74" i="1"/>
  <c r="E75" i="1"/>
  <c r="B12" i="36"/>
  <c r="B14" i="36" s="1"/>
  <c r="D87" i="19"/>
  <c r="E97" i="19"/>
  <c r="C29" i="30"/>
  <c r="C31" i="30" s="1"/>
  <c r="B5" i="35"/>
  <c r="B27" i="36"/>
  <c r="B23" i="36" s="1"/>
  <c r="E22" i="20"/>
  <c r="D22" i="20"/>
  <c r="C22" i="18"/>
  <c r="E3" i="20"/>
  <c r="C3" i="18"/>
  <c r="D9" i="2"/>
  <c r="C21" i="2"/>
  <c r="D26" i="1"/>
  <c r="B6" i="36"/>
  <c r="E42" i="19"/>
  <c r="D42" i="19"/>
  <c r="E52" i="1"/>
  <c r="E9" i="2"/>
  <c r="C20" i="2"/>
  <c r="D21" i="2"/>
  <c r="D21" i="18" s="1"/>
  <c r="E28" i="20"/>
  <c r="C28" i="18"/>
  <c r="D28" i="20"/>
  <c r="E26" i="1"/>
  <c r="B5" i="36"/>
  <c r="E39" i="19"/>
  <c r="D39" i="19"/>
  <c r="C6" i="36"/>
  <c r="E53" i="19"/>
  <c r="C67" i="1"/>
  <c r="B30" i="36" s="1"/>
  <c r="B23" i="32"/>
  <c r="E76" i="19"/>
  <c r="D76" i="19"/>
  <c r="C12" i="36"/>
  <c r="C14" i="36" s="1"/>
  <c r="C6" i="30"/>
  <c r="D7" i="30"/>
  <c r="D22" i="30" s="1"/>
  <c r="B2" i="31"/>
  <c r="B4" i="33"/>
  <c r="B4" i="35"/>
  <c r="C5" i="35"/>
  <c r="D24" i="36"/>
  <c r="D23" i="36" s="1"/>
  <c r="C27" i="36"/>
  <c r="C23" i="36" s="1"/>
  <c r="D26" i="30"/>
  <c r="C11" i="30" l="1"/>
  <c r="C3" i="30" s="1"/>
  <c r="C33" i="36"/>
  <c r="C3" i="35"/>
  <c r="C2" i="35" s="1"/>
  <c r="D3" i="35"/>
  <c r="D2" i="35" s="1"/>
  <c r="B11" i="30"/>
  <c r="B3" i="30" s="1"/>
  <c r="E5" i="1"/>
  <c r="D35" i="36" s="1"/>
  <c r="C102" i="1"/>
  <c r="C75" i="17" s="1"/>
  <c r="D9" i="36"/>
  <c r="D46" i="36"/>
  <c r="C19" i="30"/>
  <c r="B33" i="36"/>
  <c r="E9" i="18"/>
  <c r="E20" i="2"/>
  <c r="E20" i="20" s="1"/>
  <c r="C21" i="18"/>
  <c r="E21" i="20"/>
  <c r="D21" i="20"/>
  <c r="B3" i="35"/>
  <c r="D30" i="36"/>
  <c r="D33" i="36" s="1"/>
  <c r="D37" i="36" s="1"/>
  <c r="D62" i="36" s="1"/>
  <c r="E74" i="1"/>
  <c r="E102" i="1" s="1"/>
  <c r="E87" i="17" s="1"/>
  <c r="C9" i="36"/>
  <c r="C16" i="36" s="1"/>
  <c r="C52" i="17"/>
  <c r="E26" i="19"/>
  <c r="E47" i="1"/>
  <c r="D4" i="33"/>
  <c r="D2" i="31"/>
  <c r="D9" i="18"/>
  <c r="D20" i="2"/>
  <c r="D11" i="30"/>
  <c r="E52" i="19"/>
  <c r="B9" i="36"/>
  <c r="B16" i="36" s="1"/>
  <c r="B3" i="31"/>
  <c r="C96" i="17"/>
  <c r="C88" i="17"/>
  <c r="C80" i="17"/>
  <c r="C64" i="17"/>
  <c r="C56" i="17"/>
  <c r="C97" i="17"/>
  <c r="C89" i="17"/>
  <c r="C81" i="17"/>
  <c r="C73" i="17"/>
  <c r="C65" i="17"/>
  <c r="C57" i="17"/>
  <c r="C102" i="17"/>
  <c r="C94" i="17"/>
  <c r="C86" i="17"/>
  <c r="C78" i="17"/>
  <c r="C66" i="17"/>
  <c r="C54" i="17"/>
  <c r="C95" i="17"/>
  <c r="C83" i="17"/>
  <c r="C71" i="17"/>
  <c r="C59" i="17"/>
  <c r="I2" i="31"/>
  <c r="E67" i="19"/>
  <c r="D67" i="19"/>
  <c r="C35" i="36"/>
  <c r="C37" i="36" s="1"/>
  <c r="C62" i="36" s="1"/>
  <c r="D47" i="1"/>
  <c r="D5" i="17" s="1"/>
  <c r="D9" i="20"/>
  <c r="D12" i="36"/>
  <c r="D14" i="36" s="1"/>
  <c r="D16" i="36" s="1"/>
  <c r="D14" i="30"/>
  <c r="E27" i="20"/>
  <c r="D26" i="19"/>
  <c r="D11" i="34"/>
  <c r="D13" i="34" s="1"/>
  <c r="B4" i="31"/>
  <c r="C20" i="18"/>
  <c r="D20" i="20"/>
  <c r="C33" i="2"/>
  <c r="B35" i="36"/>
  <c r="E5" i="19"/>
  <c r="C47" i="1"/>
  <c r="C5" i="17" s="1"/>
  <c r="C68" i="17"/>
  <c r="E9" i="20"/>
  <c r="D74" i="19"/>
  <c r="E75" i="19"/>
  <c r="J2" i="31"/>
  <c r="D102" i="1"/>
  <c r="C11" i="34"/>
  <c r="C13" i="34" s="1"/>
  <c r="B19" i="30"/>
  <c r="D102" i="19" l="1"/>
  <c r="C76" i="17"/>
  <c r="C74" i="17"/>
  <c r="C67" i="17"/>
  <c r="C55" i="17"/>
  <c r="C63" i="17"/>
  <c r="C79" i="17"/>
  <c r="C91" i="17"/>
  <c r="C99" i="17"/>
  <c r="C62" i="17"/>
  <c r="C70" i="17"/>
  <c r="C82" i="17"/>
  <c r="C90" i="17"/>
  <c r="C98" i="17"/>
  <c r="C53" i="17"/>
  <c r="C61" i="17"/>
  <c r="C69" i="17"/>
  <c r="C77" i="17"/>
  <c r="C85" i="17"/>
  <c r="C93" i="17"/>
  <c r="C101" i="17"/>
  <c r="C60" i="17"/>
  <c r="C72" i="17"/>
  <c r="C84" i="17"/>
  <c r="C92" i="17"/>
  <c r="C100" i="17"/>
  <c r="I3" i="31"/>
  <c r="I4" i="31" s="1"/>
  <c r="C58" i="17"/>
  <c r="C87" i="17"/>
  <c r="K3" i="31"/>
  <c r="E102" i="17"/>
  <c r="E98" i="17"/>
  <c r="E94" i="17"/>
  <c r="E90" i="17"/>
  <c r="E86" i="17"/>
  <c r="E82" i="17"/>
  <c r="E78" i="17"/>
  <c r="E70" i="17"/>
  <c r="E66" i="17"/>
  <c r="E62" i="17"/>
  <c r="E54" i="17"/>
  <c r="E99" i="17"/>
  <c r="E95" i="17"/>
  <c r="E91" i="17"/>
  <c r="E83" i="17"/>
  <c r="E79" i="17"/>
  <c r="E71" i="17"/>
  <c r="E63" i="17"/>
  <c r="E59" i="17"/>
  <c r="E55" i="17"/>
  <c r="E100" i="17"/>
  <c r="E96" i="17"/>
  <c r="E88" i="17"/>
  <c r="E84" i="17"/>
  <c r="E80" i="17"/>
  <c r="E72" i="17"/>
  <c r="E64" i="17"/>
  <c r="E60" i="17"/>
  <c r="E56" i="17"/>
  <c r="E101" i="17"/>
  <c r="E93" i="17"/>
  <c r="E89" i="17"/>
  <c r="E85" i="17"/>
  <c r="E81" i="17"/>
  <c r="E77" i="17"/>
  <c r="E73" i="17"/>
  <c r="E69" i="17"/>
  <c r="E65" i="17"/>
  <c r="E61" i="17"/>
  <c r="E57" i="17"/>
  <c r="D3" i="31"/>
  <c r="E53" i="17"/>
  <c r="E76" i="17"/>
  <c r="E97" i="17"/>
  <c r="E68" i="17"/>
  <c r="E67" i="17"/>
  <c r="E58" i="17"/>
  <c r="E92" i="17"/>
  <c r="E46" i="17"/>
  <c r="E38" i="17"/>
  <c r="E34" i="17"/>
  <c r="E21" i="17"/>
  <c r="E17" i="17"/>
  <c r="E47" i="17"/>
  <c r="E43" i="17"/>
  <c r="E35" i="17"/>
  <c r="E31" i="17"/>
  <c r="E27" i="17"/>
  <c r="E18" i="17"/>
  <c r="E44" i="17"/>
  <c r="E40" i="17"/>
  <c r="E36" i="17"/>
  <c r="E32" i="17"/>
  <c r="E28" i="17"/>
  <c r="E23" i="17"/>
  <c r="E45" i="17"/>
  <c r="E41" i="17"/>
  <c r="E37" i="17"/>
  <c r="E33" i="17"/>
  <c r="E29" i="17"/>
  <c r="E24" i="17"/>
  <c r="E20" i="17"/>
  <c r="E16" i="17"/>
  <c r="E12" i="17"/>
  <c r="E8" i="17"/>
  <c r="D11" i="33"/>
  <c r="E13" i="17"/>
  <c r="E9" i="17"/>
  <c r="E4" i="17"/>
  <c r="E10" i="17"/>
  <c r="E6" i="17"/>
  <c r="E15" i="17"/>
  <c r="E11" i="17"/>
  <c r="E7" i="17"/>
  <c r="E22" i="17"/>
  <c r="E42" i="17"/>
  <c r="E39" i="17"/>
  <c r="E30" i="17"/>
  <c r="E5" i="17"/>
  <c r="E14" i="17"/>
  <c r="E19" i="17"/>
  <c r="E26" i="17"/>
  <c r="J3" i="31"/>
  <c r="D101" i="17"/>
  <c r="D97" i="17"/>
  <c r="D93" i="17"/>
  <c r="D89" i="17"/>
  <c r="D85" i="17"/>
  <c r="D81" i="17"/>
  <c r="D77" i="17"/>
  <c r="D73" i="17"/>
  <c r="D69" i="17"/>
  <c r="D65" i="17"/>
  <c r="D61" i="17"/>
  <c r="D57" i="17"/>
  <c r="D53" i="17"/>
  <c r="D102" i="17"/>
  <c r="D98" i="17"/>
  <c r="D94" i="17"/>
  <c r="D90" i="17"/>
  <c r="D86" i="17"/>
  <c r="D82" i="17"/>
  <c r="D78" i="17"/>
  <c r="D70" i="17"/>
  <c r="D66" i="17"/>
  <c r="D62" i="17"/>
  <c r="D54" i="17"/>
  <c r="D99" i="17"/>
  <c r="D95" i="17"/>
  <c r="D91" i="17"/>
  <c r="D83" i="17"/>
  <c r="D79" i="17"/>
  <c r="D71" i="17"/>
  <c r="D63" i="17"/>
  <c r="D59" i="17"/>
  <c r="D55" i="17"/>
  <c r="D100" i="17"/>
  <c r="D96" i="17"/>
  <c r="D92" i="17"/>
  <c r="D88" i="17"/>
  <c r="D84" i="17"/>
  <c r="D80" i="17"/>
  <c r="D72" i="17"/>
  <c r="D64" i="17"/>
  <c r="D60" i="17"/>
  <c r="D56" i="17"/>
  <c r="C3" i="31"/>
  <c r="C4" i="31" s="1"/>
  <c r="D76" i="17"/>
  <c r="D87" i="17"/>
  <c r="D52" i="17"/>
  <c r="D67" i="17"/>
  <c r="D58" i="17"/>
  <c r="D68" i="17"/>
  <c r="D75" i="17"/>
  <c r="C33" i="18"/>
  <c r="B2" i="32"/>
  <c r="B13" i="32" s="1"/>
  <c r="C39" i="2"/>
  <c r="D45" i="17"/>
  <c r="D41" i="17"/>
  <c r="D37" i="17"/>
  <c r="D33" i="17"/>
  <c r="D29" i="17"/>
  <c r="D24" i="17"/>
  <c r="D20" i="17"/>
  <c r="D46" i="17"/>
  <c r="D38" i="17"/>
  <c r="D34" i="17"/>
  <c r="D21" i="17"/>
  <c r="D17" i="17"/>
  <c r="D47" i="17"/>
  <c r="D43" i="17"/>
  <c r="D35" i="17"/>
  <c r="D31" i="17"/>
  <c r="D27" i="17"/>
  <c r="D22" i="17"/>
  <c r="D18" i="17"/>
  <c r="D44" i="17"/>
  <c r="D40" i="17"/>
  <c r="D36" i="17"/>
  <c r="D32" i="17"/>
  <c r="D28" i="17"/>
  <c r="D23" i="17"/>
  <c r="D15" i="17"/>
  <c r="D11" i="17"/>
  <c r="D16" i="17"/>
  <c r="D12" i="17"/>
  <c r="D8" i="17"/>
  <c r="C11" i="33"/>
  <c r="D13" i="17"/>
  <c r="D9" i="17"/>
  <c r="D4" i="17"/>
  <c r="D14" i="17"/>
  <c r="D10" i="17"/>
  <c r="D6" i="17"/>
  <c r="D7" i="17"/>
  <c r="D30" i="17"/>
  <c r="D42" i="17"/>
  <c r="D39" i="17"/>
  <c r="D19" i="17"/>
  <c r="D74" i="17"/>
  <c r="D4" i="31"/>
  <c r="D29" i="30"/>
  <c r="D31" i="30" s="1"/>
  <c r="D19" i="30" s="1"/>
  <c r="D16" i="30"/>
  <c r="D3" i="30" s="1"/>
  <c r="D20" i="18"/>
  <c r="D33" i="2"/>
  <c r="E74" i="17"/>
  <c r="K2" i="31"/>
  <c r="E74" i="19"/>
  <c r="B2" i="35"/>
  <c r="B11" i="34"/>
  <c r="B13" i="34" s="1"/>
  <c r="E20" i="18"/>
  <c r="E33" i="2"/>
  <c r="E33" i="20" s="1"/>
  <c r="E47" i="19"/>
  <c r="C44" i="17"/>
  <c r="C40" i="17"/>
  <c r="C36" i="17"/>
  <c r="C32" i="17"/>
  <c r="C28" i="17"/>
  <c r="C23" i="17"/>
  <c r="D47" i="19"/>
  <c r="C45" i="17"/>
  <c r="C41" i="17"/>
  <c r="C37" i="17"/>
  <c r="C33" i="17"/>
  <c r="C29" i="17"/>
  <c r="C24" i="17"/>
  <c r="C20" i="17"/>
  <c r="C46" i="17"/>
  <c r="C38" i="17"/>
  <c r="C34" i="17"/>
  <c r="C21" i="17"/>
  <c r="C17" i="17"/>
  <c r="C47" i="17"/>
  <c r="C43" i="17"/>
  <c r="C35" i="17"/>
  <c r="C31" i="17"/>
  <c r="C27" i="17"/>
  <c r="C22" i="17"/>
  <c r="C18" i="17"/>
  <c r="C14" i="17"/>
  <c r="C10" i="17"/>
  <c r="C6" i="17"/>
  <c r="C15" i="17"/>
  <c r="C11" i="17"/>
  <c r="C16" i="17"/>
  <c r="C12" i="17"/>
  <c r="C8" i="17"/>
  <c r="B11" i="33"/>
  <c r="C13" i="17"/>
  <c r="C9" i="17"/>
  <c r="C4" i="17"/>
  <c r="C26" i="17"/>
  <c r="C30" i="17"/>
  <c r="C42" i="17"/>
  <c r="C7" i="17"/>
  <c r="C19" i="17"/>
  <c r="C39" i="17"/>
  <c r="J4" i="31"/>
  <c r="D26" i="17"/>
  <c r="E102" i="19"/>
  <c r="E52" i="17"/>
  <c r="E75" i="17"/>
  <c r="B37" i="36"/>
  <c r="B62" i="36" s="1"/>
  <c r="K4" i="31" l="1"/>
  <c r="D33" i="18"/>
  <c r="D39" i="2"/>
  <c r="C2" i="32"/>
  <c r="C13" i="32" s="1"/>
  <c r="C39" i="18"/>
  <c r="C42" i="2"/>
  <c r="E33" i="18"/>
  <c r="E39" i="2"/>
  <c r="E39" i="20" s="1"/>
  <c r="D2" i="32"/>
  <c r="D13" i="32" s="1"/>
  <c r="B22" i="32"/>
  <c r="B24" i="32" s="1"/>
  <c r="B10" i="33"/>
  <c r="B12" i="33" s="1"/>
  <c r="D33" i="20"/>
  <c r="C10" i="33" l="1"/>
  <c r="C12" i="33" s="1"/>
  <c r="C22" i="32"/>
  <c r="C24" i="32" s="1"/>
  <c r="D22" i="32"/>
  <c r="D24" i="32" s="1"/>
  <c r="D10" i="33"/>
  <c r="D12" i="33" s="1"/>
  <c r="D39" i="18"/>
  <c r="D42" i="2"/>
  <c r="D42" i="20"/>
  <c r="C42" i="18"/>
  <c r="B3" i="33"/>
  <c r="B5" i="33" s="1"/>
  <c r="E39" i="18"/>
  <c r="E42" i="2"/>
  <c r="D39" i="20"/>
  <c r="E42" i="18" l="1"/>
  <c r="D3" i="33"/>
  <c r="D5" i="33" s="1"/>
  <c r="E42" i="20"/>
  <c r="D42" i="18"/>
  <c r="C3" i="33"/>
  <c r="C5" i="33" s="1"/>
</calcChain>
</file>

<file path=xl/sharedStrings.xml><?xml version="1.0" encoding="utf-8"?>
<sst xmlns="http://schemas.openxmlformats.org/spreadsheetml/2006/main" count="734" uniqueCount="363">
  <si>
    <t xml:space="preserve">     RESULTATENREKENING</t>
  </si>
  <si>
    <t>code</t>
  </si>
  <si>
    <t>Boekjaar1</t>
  </si>
  <si>
    <t>Boekjaar2</t>
  </si>
  <si>
    <t>Boekjaar3</t>
  </si>
  <si>
    <t>Bedrijfsopbrengsten</t>
  </si>
  <si>
    <t>70/76A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</si>
  <si>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</si>
  <si>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</si>
  <si>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</si>
  <si>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</si>
  <si>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Niet-recurrente bedrijfsopbrengsten</t>
  </si>
  <si>
    <t>76A</t>
  </si>
  <si>
    <t>Bedrijfskosten ( - )</t>
  </si>
  <si>
    <t>60/66A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</si>
  <si>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</si>
  <si>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</si>
  <si>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</si>
  <si>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</si>
  <si>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</si>
  <si>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</si>
  <si>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</si>
  <si>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</si>
  <si>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</si>
  <si>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</si>
  <si>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635/8</t>
  </si>
  <si>
    <t>Andere bedrijfskosten</t>
  </si>
  <si>
    <t>640/8</t>
  </si>
  <si>
    <t>Niet-recurrente bedrijfskosten</t>
  </si>
  <si>
    <t>66/A</t>
  </si>
  <si>
    <t>Bedrijfswinst ( + )</t>
  </si>
  <si>
    <t>Financiële opbrengsten</t>
  </si>
  <si>
    <t>75/76B</t>
  </si>
  <si>
    <t>recurrente financiële opbrengsten</t>
  </si>
  <si>
    <t>Opbrengsten uit financiële vaste activa</t>
  </si>
  <si>
    <t>Opbrengsten uit vlottende activa</t>
  </si>
  <si>
    <t>Andere financiële opbrengsten</t>
  </si>
  <si>
    <t>752/9</t>
  </si>
  <si>
    <t>Niet-recurrente financiële opbrengsten</t>
  </si>
  <si>
    <t>76B</t>
  </si>
  <si>
    <t>Financiële kosten ( - )</t>
  </si>
  <si>
    <t>65/66B</t>
  </si>
  <si>
    <t>Recuurente financiële kosten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</si>
  <si>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</si>
  <si>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</si>
  <si>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</si>
  <si>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</si>
  <si>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Niet-recurrente financiële kosten</t>
  </si>
  <si>
    <t>66B</t>
  </si>
  <si>
    <t>Winst/verlies van het boekjaar voor belasting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</si>
  <si>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</si>
  <si>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</si>
  <si>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</si>
  <si>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</si>
  <si>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</si>
  <si>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670/3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</si>
  <si>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</si>
  <si>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</si>
  <si>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</si>
  <si>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</si>
  <si>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</si>
  <si>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Nr.</t>
  </si>
  <si>
    <t>ACTIVA</t>
  </si>
  <si>
    <t>Codes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</si>
  <si>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</si>
  <si>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</si>
  <si>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21/28</t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</si>
  <si>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</si>
  <si>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</si>
  <si>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</si>
  <si>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</si>
  <si>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</si>
  <si>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</si>
  <si>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</si>
  <si>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</si>
  <si>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</si>
  <si>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</si>
  <si>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</si>
  <si>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</si>
  <si>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</si>
  <si>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</si>
  <si>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</si>
  <si>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</si>
  <si>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</si>
  <si>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</si>
  <si>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</si>
  <si>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</si>
  <si>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</si>
  <si>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</si>
  <si>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</si>
  <si>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</si>
  <si>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</si>
  <si>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</si>
  <si>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</si>
  <si>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</si>
  <si>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</si>
  <si>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</si>
  <si>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</si>
  <si>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</si>
  <si>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</si>
  <si>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</si>
  <si>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</si>
  <si>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</si>
  <si>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</si>
  <si>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</si>
  <si>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</si>
  <si>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</si>
  <si>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</si>
  <si>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</si>
  <si>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</si>
  <si>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</si>
  <si>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</si>
  <si>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</si>
  <si>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</si>
  <si>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</si>
  <si>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</si>
  <si>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</si>
  <si>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</si>
  <si>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</si>
  <si>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 1</t>
  </si>
  <si>
    <t>Boekjaar 2</t>
  </si>
  <si>
    <t>Boekjaar 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</si>
  <si>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</si>
  <si>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</si>
  <si>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</si>
  <si>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</si>
  <si>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</si>
  <si>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</si>
  <si>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</si>
  <si>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</si>
  <si>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</si>
  <si>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</si>
  <si>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</si>
  <si>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</si>
  <si>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</si>
  <si>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</si>
  <si>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</si>
  <si>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</si>
  <si>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</si>
  <si>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</si>
  <si>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</si>
  <si>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</si>
  <si>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</si>
  <si>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</si>
  <si>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</si>
  <si>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</si>
  <si>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</si>
  <si>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</si>
  <si>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</si>
  <si>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</si>
  <si>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</si>
  <si>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</si>
  <si>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</si>
  <si>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</si>
  <si>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</si>
  <si>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</si>
  <si>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</si>
  <si>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</si>
  <si>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</si>
  <si>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</si>
  <si>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</si>
  <si>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</si>
  <si>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</si>
  <si>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</si>
  <si>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</si>
  <si>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</si>
  <si>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</si>
  <si>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</si>
  <si>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</si>
  <si>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</si>
  <si>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</si>
  <si>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</si>
  <si>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</si>
  <si>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</si>
  <si>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</si>
  <si>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</si>
  <si>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</si>
  <si>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</si>
  <si>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= ( 3 +40/41 + 490/1) – ( 42/48 – 43 + 492 / 3)</t>
  </si>
  <si>
    <t>Belastingen op de toegevoegde waarde en belastingen
ten last van derde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</si>
  <si>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</si>
  <si>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</si>
  <si>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</si>
  <si>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</si>
  <si>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</si>
  <si>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</si>
  <si>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>De liquiditeit is de mate waarin de onderneming haar schulden op KT kan terugbetalen</t>
  </si>
  <si>
    <t>Liquiditeit in ruime zin</t>
  </si>
  <si>
    <t>Vlottende activa</t>
  </si>
  <si>
    <t xml:space="preserve">Voorraden en bestellingen in uitvoering  </t>
  </si>
  <si>
    <t>Vorderingen op ten hoogste één jaar</t>
  </si>
  <si>
    <t>Geldbeleggingen</t>
  </si>
  <si>
    <t xml:space="preserve">Liquide middelen               </t>
  </si>
  <si>
    <t xml:space="preserve">Overlopende rekeningen     </t>
  </si>
  <si>
    <t>Totaal</t>
  </si>
  <si>
    <t>Vreemd vermogen op KT</t>
  </si>
  <si>
    <t>Schulden op ten hoogste één jaar</t>
  </si>
  <si>
    <t>Overlopende rekeningen</t>
  </si>
  <si>
    <t>Liquiditeit in enge zin</t>
  </si>
  <si>
    <t>Eigen vermogen</t>
  </si>
  <si>
    <t>vreemd vermogen (incl. voorzieningen)</t>
  </si>
  <si>
    <t>Totaal vermogen</t>
  </si>
  <si>
    <t>Solvabiliteit</t>
  </si>
  <si>
    <t>Winst (verlies) van het boekjaar voor belasting (code 9903) </t>
  </si>
  <si>
    <t xml:space="preserve">               - opbrengsten uit financieel vaste activa (750)</t>
  </si>
  <si>
    <t xml:space="preserve">               - Opbrengsten uit vlottende activa (code 751) </t>
  </si>
  <si>
    <t xml:space="preserve">               - Andere financiële opbrengsten (code 752/9) </t>
  </si>
  <si>
    <t xml:space="preserve">                + Kosten van schulden (code 650) </t>
  </si>
  <si>
    <t xml:space="preserve">                + Andere financiële kosten (code 652/9)</t>
  </si>
  <si>
    <t xml:space="preserve">              - niet recurrente financiële opbrengsten (769)</t>
  </si>
  <si>
    <t xml:space="preserve">               + niet recurrente financiële kosten (668)</t>
  </si>
  <si>
    <t>= EBIT </t>
  </si>
  <si>
    <t xml:space="preserve"> + Afschrijvingen en waardeverminderingen op oprichtingskosten, 
op immateriële en materiële vaste activa (code 630)</t>
  </si>
  <si>
    <t xml:space="preserve"> + Waardeverminderingen op voorraden, bestellingen in uitvoering 
en op handelsvorderingen: toevoegingen (terugnemingen) (code 631/4)</t>
  </si>
  <si>
    <r>
      <t xml:space="preserve"> + Uitzonderlijke afschrijvingen en waardeverminderingen op oprichtingskosten, 
op immateriële en materiële vaste activa (code 660) </t>
    </r>
    <r>
      <rPr>
        <sz val="11"/>
        <color rgb="FFFF0000"/>
        <rFont val="Calibri"/>
        <family val="2"/>
        <scheme val="minor"/>
      </rPr>
      <t>zie toelichting</t>
    </r>
  </si>
  <si>
    <r>
      <t xml:space="preserve"> - Terugneming van afschrijvingen en van waardeverminderingen 
op immateriële en materiële vaste activa (code 760)</t>
    </r>
    <r>
      <rPr>
        <sz val="11"/>
        <color rgb="FFFF0000"/>
        <rFont val="Calibri"/>
        <family val="2"/>
        <scheme val="minor"/>
      </rPr>
      <t xml:space="preserve"> zie toelichting</t>
    </r>
  </si>
  <si>
    <t xml:space="preserve"> + waardevermindering  op vlottende activa (code 651) </t>
  </si>
  <si>
    <r>
      <t xml:space="preserve"> + waardevermindering op financieel vaste activa (code 661) </t>
    </r>
    <r>
      <rPr>
        <sz val="11"/>
        <color rgb="FFFF0000"/>
        <rFont val="Calibri"/>
        <family val="2"/>
        <scheme val="minor"/>
      </rPr>
      <t>zie toelichting</t>
    </r>
  </si>
  <si>
    <r>
      <t xml:space="preserve"> - terugneming van waardevermindering op financieel vaste activa (code 761) </t>
    </r>
    <r>
      <rPr>
        <sz val="11"/>
        <color rgb="FFFF0000"/>
        <rFont val="Calibri"/>
        <family val="2"/>
        <scheme val="minor"/>
      </rPr>
      <t>zie toelichting</t>
    </r>
  </si>
  <si>
    <t xml:space="preserve">  = EBITDA (Bedrijfscashflow)</t>
  </si>
  <si>
    <t>Nettoschuld</t>
  </si>
  <si>
    <t>Nettoschuld / Ebitda</t>
  </si>
  <si>
    <t>Winst van het boekjaar
na belastingen</t>
  </si>
  <si>
    <t>REV</t>
  </si>
  <si>
    <t>Bedrijfsresultaat (ebit)</t>
  </si>
  <si>
    <t>Totaal actief</t>
  </si>
  <si>
    <t>RTV</t>
  </si>
  <si>
    <t>Klantenkrediet</t>
  </si>
  <si>
    <t>handelsvorderingen (code 40)</t>
  </si>
  <si>
    <t>omzet (code 70) inclusief btw code 9146</t>
  </si>
  <si>
    <t xml:space="preserve">Leverancierskrediet </t>
  </si>
  <si>
    <t>handelsschulden 44</t>
  </si>
  <si>
    <t>aankopen (code 600/8+code61) incl btw code 9145</t>
  </si>
  <si>
    <t>Totaal aantal dagen voorraad+klantenkrediet</t>
  </si>
  <si>
    <t>Leverancierskrediet</t>
  </si>
  <si>
    <t>Verschil</t>
  </si>
  <si>
    <t>Omlooptijd</t>
  </si>
  <si>
    <t>Omloopsnelheid voorraden</t>
  </si>
  <si>
    <t>Voorraden en bestellingen in uitvoering (code3)</t>
  </si>
  <si>
    <t>Omzet aan kostprijs (code 60)</t>
  </si>
  <si>
    <t>Netto bedrijfskapitaal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</si>
  <si>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</si>
  <si>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</si>
  <si>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</si>
  <si>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</si>
  <si>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</si>
  <si>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</si>
  <si>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Vreemd vermogen op LT (inclusief voorzieningen)</t>
  </si>
  <si>
    <t>Permanent vermogen</t>
  </si>
  <si>
    <t xml:space="preserve"> vaste activa (inclusief vorderingen &gt;1 jaar)</t>
  </si>
  <si>
    <t>Nettobedrijfskapitaal</t>
  </si>
  <si>
    <t>Behoefte aan bedrijfskapitaal</t>
  </si>
  <si>
    <t>Voorraden en bestellingen in uitvoering (code 3)</t>
  </si>
  <si>
    <t>Vorderingen op ten hoogste 1 Jaar (code 40/41)</t>
  </si>
  <si>
    <t>Overlopende actiefrekeningen (code 490/1)</t>
  </si>
  <si>
    <t>Schulden op meer dan één jaar die 
binnen het jaar vervallen (code 42)</t>
  </si>
  <si>
    <t>Handelsschulden op ten hoogste 1 Jaar (code 44)</t>
  </si>
  <si>
    <t>ontvangen vooruitbetalingen op bestellingen (code 46)</t>
  </si>
  <si>
    <t>schulden m.b.t. belastingen, bezoldigingen en soc
lasten (Code 45)</t>
  </si>
  <si>
    <t>overige schulden (code 47/48)</t>
  </si>
  <si>
    <t>overlopende passiefrekeningen (code 492/3)</t>
  </si>
  <si>
    <t>Netto kaspositie</t>
  </si>
  <si>
    <r>
      <rPr>
        <b/>
        <sz val="10"/>
        <color rgb="FF000000"/>
        <rFont val="Cambria"/>
        <family val="1"/>
        <scheme val="major"/>
      </rPr>
      <t>Oprichtingskosten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</si>
  <si>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</si>
  <si>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Immateriële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</si>
  <si>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</si>
  <si>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t>Terreinen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gebouwen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</t>
    </r>
  </si>
  <si>
    <r>
      <t>Installaties,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machines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uitrusting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</t>
    </r>
  </si>
  <si>
    <r>
      <t>Meubilair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rollend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materieel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</t>
    </r>
  </si>
  <si>
    <r>
      <t>Leasing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rechten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</si>
  <si>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</t>
    </r>
  </si>
  <si>
    <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aanbouw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vooruitbetalingen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</t>
    </r>
  </si>
  <si>
    <r>
      <rPr>
        <b/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</si>
  <si>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t>Verbonden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ondernemingen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</t>
    </r>
  </si>
  <si>
    <r>
      <t>Deelnemingen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</t>
    </r>
  </si>
  <si>
    <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</si>
  <si>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t>Ondernemingen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waarmee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deelnemingsverhouding</t>
    </r>
  </si>
  <si>
    <r>
      <t>bestaat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...................................................................................</t>
    </r>
  </si>
  <si>
    <r>
      <t>Andere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</t>
    </r>
  </si>
  <si>
    <r>
      <t>Aandelen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</t>
    </r>
  </si>
  <si>
    <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borgtochten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contanten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</t>
    </r>
  </si>
  <si>
    <r>
      <rPr>
        <b/>
        <sz val="10"/>
        <color rgb="FF000000"/>
        <rFont val="Cambria"/>
        <family val="1"/>
        <scheme val="major"/>
      </rPr>
      <t>VLOTTENDE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</si>
  <si>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meer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</t>
    </r>
  </si>
  <si>
    <r>
      <t>Handelsvorderingen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</si>
  <si>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</si>
  <si>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Voorraden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bestellingen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uitvoering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</t>
    </r>
  </si>
  <si>
    <r>
      <t>Voorraden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</t>
    </r>
  </si>
  <si>
    <r>
      <t>Grond-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hulpstoffen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</t>
    </r>
  </si>
  <si>
    <r>
      <t>Goederen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bewerking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</t>
    </r>
  </si>
  <si>
    <r>
      <t>Gereed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product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</t>
    </r>
  </si>
  <si>
    <r>
      <t>Handelsgoederen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</t>
    </r>
  </si>
  <si>
    <r>
      <t>Onroerende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goederen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bestemd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verkoop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</t>
    </r>
  </si>
  <si>
    <r>
      <t>Vooruitbetalingen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</si>
  <si>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t>Bestellingen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uitvoering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</si>
  <si>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ten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hoogste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</t>
    </r>
  </si>
  <si>
    <r>
      <rPr>
        <b/>
        <sz val="10"/>
        <color rgb="FF000000"/>
        <rFont val="Cambria"/>
        <family val="1"/>
        <scheme val="major"/>
      </rPr>
      <t>Geldbeleggingen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</si>
  <si>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t>Eigen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</si>
  <si>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beleggingen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</si>
  <si>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Liquide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middelen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</si>
  <si>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Overlopende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rekeningen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</si>
  <si>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TOTAAL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</si>
  <si>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Kapitaal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.....................................................................................</t>
    </r>
  </si>
  <si>
    <r>
      <t>Geplaatst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kapitaal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</t>
    </r>
  </si>
  <si>
    <r>
      <t>Niet-opgevraagd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kapitaal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</si>
  <si>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Uitgiftepremies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</si>
  <si>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Herwaarderingsmeerwaarden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</t>
    </r>
  </si>
  <si>
    <r>
      <rPr>
        <b/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...................................................................................</t>
    </r>
  </si>
  <si>
    <r>
      <t>Wettelijke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</t>
    </r>
  </si>
  <si>
    <r>
      <t>Onbeschikbare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</t>
    </r>
  </si>
  <si>
    <r>
      <t>Voor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eigen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</t>
    </r>
  </si>
  <si>
    <r>
      <t>Andere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</t>
    </r>
  </si>
  <si>
    <r>
      <t>Belastingvrije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</t>
    </r>
  </si>
  <si>
    <r>
      <t>Beschikbare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</si>
  <si>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Overgedragen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winst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(verlies)</t>
    </r>
  </si>
  <si>
    <r>
      <rPr>
        <b/>
        <sz val="10"/>
        <color rgb="FF000000"/>
        <rFont val="Cambria"/>
        <family val="1"/>
        <scheme val="major"/>
      </rPr>
      <t>Kapitaalsubsidies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</si>
  <si>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VOORZIENINGEN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UITGESTELDE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BELASTINGEN</t>
    </r>
  </si>
  <si>
    <r>
      <rPr>
        <b/>
        <sz val="10"/>
        <color rgb="FF000000"/>
        <rFont val="Cambria"/>
        <family val="1"/>
        <scheme val="major"/>
      </rPr>
      <t>Voorzieningen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voor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risico's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kosten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</t>
    </r>
  </si>
  <si>
    <r>
      <t>Pensioenen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verplichtingen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</t>
    </r>
  </si>
  <si>
    <r>
      <t>Belastingen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</t>
    </r>
  </si>
  <si>
    <r>
      <t>Grote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herstellings-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onderhoudswerken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</si>
  <si>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risico's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kosten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</si>
  <si>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Uitgestelde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belastingen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</si>
  <si>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meer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</t>
    </r>
  </si>
  <si>
    <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</t>
    </r>
  </si>
  <si>
    <r>
      <t>Achtergestelde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</t>
    </r>
  </si>
  <si>
    <r>
      <t>Niet-achtergestelde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obligatieleningen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</t>
    </r>
  </si>
  <si>
    <r>
      <t>Leasingschulden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</t>
    </r>
  </si>
  <si>
    <r>
      <t>Kredietinstellingen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</si>
  <si>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</t>
    </r>
  </si>
  <si>
    <r>
      <t>Handelsschulden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</t>
    </r>
  </si>
  <si>
    <r>
      <t>Leveranciers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</t>
    </r>
  </si>
  <si>
    <r>
      <t>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betalen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wissels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</si>
  <si>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t>Ontvangen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vooruitbetalingen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bestellingen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</si>
  <si>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</si>
  <si>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ten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hoogste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</t>
    </r>
  </si>
  <si>
    <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meer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dan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die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binnen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het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vervallen</t>
    </r>
  </si>
  <si>
    <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met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betrekking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tot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belastingen,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bezoldigingen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</si>
  <si>
    <r>
      <t>sociale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lasten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</t>
    </r>
  </si>
  <si>
    <r>
      <t>Belastingen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</t>
    </r>
  </si>
  <si>
    <r>
      <t>Bezoldigingen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sociale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lasten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</t>
    </r>
  </si>
  <si>
    <r>
      <rPr>
        <b/>
        <sz val="10"/>
        <color rgb="FF000000"/>
        <rFont val="Cambria"/>
        <family val="1"/>
        <scheme val="major"/>
      </rPr>
      <t>TOTAAL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PASSIVA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</t>
    </r>
  </si>
  <si>
    <r>
      <t>Oprichtingskosten</t>
    </r>
    <r>
      <rPr>
        <b/>
        <sz val="10"/>
        <color theme="1"/>
        <rFont val="Cambria"/>
        <family val="1"/>
        <scheme val="major"/>
      </rPr>
      <t xml:space="preserve"> </t>
    </r>
  </si>
  <si>
    <r>
      <t>VASTE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</si>
  <si>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Immateriële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</si>
  <si>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</si>
  <si>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t>Terreinen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gebouwen</t>
    </r>
    <r>
      <rPr>
        <sz val="10"/>
        <color theme="1"/>
        <rFont val="Cambria"/>
        <family val="1"/>
        <scheme val="major"/>
      </rPr>
      <t xml:space="preserve"> </t>
    </r>
  </si>
  <si>
    <r>
      <t>Installaties,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machines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uitrusting</t>
    </r>
    <r>
      <rPr>
        <sz val="10"/>
        <color theme="1"/>
        <rFont val="Cambria"/>
        <family val="1"/>
        <scheme val="major"/>
      </rPr>
      <t xml:space="preserve"> </t>
    </r>
  </si>
  <si>
    <r>
      <t>Meubilair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rollend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materieel</t>
    </r>
    <r>
      <rPr>
        <sz val="10"/>
        <color theme="1"/>
        <rFont val="Cambria"/>
        <family val="1"/>
        <scheme val="major"/>
      </rPr>
      <t xml:space="preserve"> </t>
    </r>
  </si>
  <si>
    <r>
      <t>Leasing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rechten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</si>
  <si>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</si>
  <si>
    <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aanbouw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vooruitbetalingen</t>
    </r>
  </si>
  <si>
    <r>
      <rPr>
        <b/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</si>
  <si>
    <r>
      <t>Verbonden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ondernemingen</t>
    </r>
  </si>
  <si>
    <r>
      <t>Deelnemingen</t>
    </r>
    <r>
      <rPr>
        <sz val="10"/>
        <color theme="1"/>
        <rFont val="Cambria"/>
        <family val="1"/>
        <scheme val="major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</si>
  <si>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</si>
  <si>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</si>
  <si>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</si>
  <si>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</si>
  <si>
    <t>Aandelen</t>
  </si>
  <si>
    <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borgtochten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contanten</t>
    </r>
    <r>
      <rPr>
        <sz val="10"/>
        <color theme="1"/>
        <rFont val="Cambria"/>
        <family val="1"/>
        <scheme val="major"/>
      </rPr>
      <t xml:space="preserve"> </t>
    </r>
  </si>
  <si>
    <r>
      <rPr>
        <b/>
        <sz val="10"/>
        <color rgb="FF000000"/>
        <rFont val="Cambria"/>
        <family val="1"/>
        <scheme val="major"/>
      </rPr>
      <t>VLOTTENDE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</si>
  <si>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TOTAAL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</si>
  <si>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TOTAAL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PASSIVA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.....................................................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</si>
</sst>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64" formatCode="0_ "/>
    <numFmt numFmtId="165" formatCode="0.000_ "/>
    <numFmt numFmtId="166" formatCode="0.00&quot; &quot;%&quot; &quot;"/>
  </numFmts>
  <fonts count="42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i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i/>
      <sz val="1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5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8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4" fontId="8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8" fillId="3" borderId="0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164" fontId="8" fillId="0" borderId="0" xfId="0" applyNumberFormat="1" applyFont="1" applyFill="1" applyBorder="1" applyAlignment="1">
      <alignment horizontal="left" vertical="top"/>
    </xf>
    <xf numFmtId="3" fontId="8" fillId="0" borderId="0" xfId="0" applyNumberFormat="1" applyFont="1" applyFill="1" applyBorder="1" applyAlignment="1">
      <alignment horizontal="left" vertical="top"/>
    </xf>
    <xf numFmtId="3" fontId="8" fillId="3" borderId="0" xfId="0" applyNumberFormat="1" applyFont="1" applyFill="1" applyBorder="1" applyAlignment="1">
      <alignment horizontal="left" vertical="top"/>
    </xf>
    <xf numFmtId="4" fontId="9" fillId="0" borderId="0" xfId="0" applyNumberFormat="1" applyFont="1"/>
    <xf numFmtId="164" fontId="8" fillId="3" borderId="0" xfId="0" applyNumberFormat="1" applyFont="1" applyFill="1" applyBorder="1" applyAlignment="1">
      <alignment horizontal="left" vertical="top"/>
    </xf>
    <xf numFmtId="4" fontId="8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/>
    <xf numFmtId="3" fontId="9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49" fontId="14" fillId="0" borderId="0" xfId="0" applyNumberFormat="1" applyFont="1" applyAlignment="1">
      <alignment horizontal="center"/>
    </xf>
    <xf numFmtId="0" fontId="11" fillId="0" borderId="0" xfId="0" applyFont="1"/>
    <xf numFmtId="43" fontId="15" fillId="0" borderId="0" xfId="2" applyFont="1"/>
    <xf numFmtId="43" fontId="0" fillId="0" borderId="0" xfId="2" applyFont="1"/>
    <xf numFmtId="43" fontId="13" fillId="0" borderId="0" xfId="2" applyFont="1"/>
    <xf numFmtId="0" fontId="17" fillId="0" borderId="0" xfId="0" applyFont="1"/>
    <xf numFmtId="0" fontId="17" fillId="0" borderId="2" xfId="0" applyFont="1" applyBorder="1"/>
    <xf numFmtId="0" fontId="0" fillId="0" borderId="2" xfId="0" applyBorder="1"/>
    <xf numFmtId="4" fontId="0" fillId="0" borderId="2" xfId="0" applyNumberFormat="1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0" fontId="0" fillId="0" borderId="2" xfId="0" applyNumberFormat="1" applyBorder="1"/>
    <xf numFmtId="0" fontId="16" fillId="0" borderId="0" xfId="0" applyFont="1"/>
    <xf numFmtId="0" fontId="13" fillId="0" borderId="0" xfId="0" applyFont="1"/>
    <xf numFmtId="0" fontId="19" fillId="0" borderId="2" xfId="0" applyFont="1" applyBorder="1"/>
    <xf numFmtId="4" fontId="20" fillId="0" borderId="2" xfId="0" applyNumberFormat="1" applyFont="1" applyBorder="1" applyAlignment="1">
      <alignment horizontal="right"/>
    </xf>
    <xf numFmtId="0" fontId="20" fillId="0" borderId="2" xfId="0" applyFont="1" applyBorder="1"/>
    <xf numFmtId="0" fontId="19" fillId="0" borderId="2" xfId="0" applyFont="1" applyBorder="1" applyAlignment="1">
      <alignment horizontal="right"/>
    </xf>
    <xf numFmtId="4" fontId="19" fillId="0" borderId="2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4" fontId="21" fillId="0" borderId="0" xfId="0" applyNumberFormat="1" applyFont="1" applyBorder="1" applyAlignment="1">
      <alignment horizontal="right"/>
    </xf>
    <xf numFmtId="43" fontId="0" fillId="0" borderId="2" xfId="0" applyNumberFormat="1" applyBorder="1"/>
    <xf numFmtId="43" fontId="11" fillId="0" borderId="2" xfId="0" applyNumberFormat="1" applyFont="1" applyBorder="1"/>
    <xf numFmtId="0" fontId="11" fillId="0" borderId="2" xfId="0" applyFont="1" applyBorder="1"/>
    <xf numFmtId="3" fontId="11" fillId="0" borderId="2" xfId="0" applyNumberFormat="1" applyFont="1" applyBorder="1"/>
    <xf numFmtId="10" fontId="22" fillId="0" borderId="2" xfId="1" applyNumberFormat="1" applyFont="1" applyBorder="1"/>
    <xf numFmtId="0" fontId="11" fillId="3" borderId="2" xfId="0" applyFont="1" applyFill="1" applyBorder="1"/>
    <xf numFmtId="3" fontId="11" fillId="3" borderId="2" xfId="0" applyNumberFormat="1" applyFont="1" applyFill="1" applyBorder="1"/>
    <xf numFmtId="43" fontId="11" fillId="0" borderId="2" xfId="2" applyFont="1" applyBorder="1"/>
    <xf numFmtId="166" fontId="0" fillId="0" borderId="2" xfId="0" applyNumberFormat="1" applyBorder="1"/>
    <xf numFmtId="4" fontId="0" fillId="0" borderId="0" xfId="0" applyNumberFormat="1" applyFont="1"/>
    <xf numFmtId="43" fontId="16" fillId="0" borderId="0" xfId="2" applyFont="1"/>
    <xf numFmtId="43" fontId="0" fillId="3" borderId="0" xfId="2" applyFont="1" applyFill="1"/>
    <xf numFmtId="43" fontId="15" fillId="3" borderId="0" xfId="2" applyFont="1" applyFill="1"/>
    <xf numFmtId="0" fontId="6" fillId="3" borderId="0" xfId="0" applyFont="1" applyFill="1" applyBorder="1"/>
    <xf numFmtId="0" fontId="13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164" fontId="8" fillId="0" borderId="0" xfId="0" applyNumberFormat="1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0" fontId="23" fillId="0" borderId="2" xfId="0" applyFont="1" applyBorder="1"/>
    <xf numFmtId="4" fontId="25" fillId="0" borderId="2" xfId="0" applyNumberFormat="1" applyFont="1" applyBorder="1" applyAlignment="1">
      <alignment horizontal="right"/>
    </xf>
    <xf numFmtId="0" fontId="26" fillId="0" borderId="2" xfId="0" applyFont="1" applyBorder="1"/>
    <xf numFmtId="0" fontId="23" fillId="0" borderId="2" xfId="0" applyFont="1" applyBorder="1" applyAlignment="1">
      <alignment horizontal="right"/>
    </xf>
    <xf numFmtId="0" fontId="24" fillId="0" borderId="0" xfId="0" applyFont="1"/>
    <xf numFmtId="4" fontId="27" fillId="0" borderId="2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0" fontId="23" fillId="3" borderId="2" xfId="0" applyFont="1" applyFill="1" applyBorder="1"/>
    <xf numFmtId="4" fontId="28" fillId="3" borderId="2" xfId="0" applyNumberFormat="1" applyFont="1" applyFill="1" applyBorder="1"/>
    <xf numFmtId="0" fontId="0" fillId="5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11" fillId="6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/>
    <xf numFmtId="4" fontId="0" fillId="3" borderId="2" xfId="0" applyNumberFormat="1" applyFill="1" applyBorder="1"/>
    <xf numFmtId="0" fontId="29" fillId="3" borderId="2" xfId="0" applyFont="1" applyFill="1" applyBorder="1" applyAlignment="1">
      <alignment horizontal="left" vertical="top"/>
    </xf>
    <xf numFmtId="0" fontId="30" fillId="3" borderId="2" xfId="0" applyFont="1" applyFill="1" applyBorder="1" applyAlignment="1">
      <alignment horizontal="left" vertical="top"/>
    </xf>
    <xf numFmtId="0" fontId="31" fillId="3" borderId="2" xfId="0" applyFont="1" applyFill="1" applyBorder="1"/>
    <xf numFmtId="0" fontId="31" fillId="0" borderId="0" xfId="0" applyFont="1" applyFill="1" applyBorder="1"/>
    <xf numFmtId="0" fontId="32" fillId="0" borderId="0" xfId="0" applyFont="1"/>
    <xf numFmtId="10" fontId="33" fillId="4" borderId="2" xfId="1" applyNumberFormat="1" applyFont="1" applyFill="1" applyBorder="1"/>
    <xf numFmtId="10" fontId="33" fillId="0" borderId="0" xfId="1" applyNumberFormat="1" applyFont="1" applyFill="1"/>
    <xf numFmtId="0" fontId="30" fillId="0" borderId="2" xfId="0" applyFont="1" applyFill="1" applyBorder="1" applyAlignment="1">
      <alignment horizontal="left" vertical="top"/>
    </xf>
    <xf numFmtId="164" fontId="30" fillId="0" borderId="2" xfId="0" applyNumberFormat="1" applyFont="1" applyFill="1" applyBorder="1" applyAlignment="1">
      <alignment horizontal="left" vertical="top"/>
    </xf>
    <xf numFmtId="10" fontId="33" fillId="2" borderId="2" xfId="1" applyNumberFormat="1" applyFont="1" applyFill="1" applyBorder="1"/>
    <xf numFmtId="10" fontId="33" fillId="0" borderId="2" xfId="1" applyNumberFormat="1" applyFont="1" applyFill="1" applyBorder="1"/>
    <xf numFmtId="0" fontId="32" fillId="0" borderId="2" xfId="0" applyFont="1" applyBorder="1"/>
    <xf numFmtId="0" fontId="32" fillId="0" borderId="0" xfId="0" applyFont="1" applyFill="1"/>
    <xf numFmtId="0" fontId="29" fillId="0" borderId="2" xfId="0" applyFont="1" applyFill="1" applyBorder="1" applyAlignment="1">
      <alignment horizontal="left" vertical="top"/>
    </xf>
    <xf numFmtId="2" fontId="30" fillId="0" borderId="2" xfId="0" applyNumberFormat="1" applyFont="1" applyFill="1" applyBorder="1" applyAlignment="1">
      <alignment horizontal="left" vertical="top"/>
    </xf>
    <xf numFmtId="2" fontId="30" fillId="0" borderId="0" xfId="0" applyNumberFormat="1" applyFont="1" applyFill="1" applyBorder="1" applyAlignment="1">
      <alignment horizontal="left" vertical="top"/>
    </xf>
    <xf numFmtId="9" fontId="33" fillId="0" borderId="0" xfId="1" applyFont="1" applyFill="1"/>
    <xf numFmtId="9" fontId="33" fillId="0" borderId="2" xfId="1" applyFont="1" applyFill="1" applyBorder="1"/>
    <xf numFmtId="0" fontId="29" fillId="4" borderId="2" xfId="0" applyFont="1" applyFill="1" applyBorder="1" applyAlignment="1">
      <alignment horizontal="left" vertical="top"/>
    </xf>
    <xf numFmtId="10" fontId="34" fillId="4" borderId="2" xfId="1" applyNumberFormat="1" applyFont="1" applyFill="1" applyBorder="1"/>
    <xf numFmtId="10" fontId="34" fillId="0" borderId="0" xfId="1" applyNumberFormat="1" applyFont="1" applyFill="1"/>
    <xf numFmtId="0" fontId="35" fillId="0" borderId="0" xfId="0" applyFont="1"/>
    <xf numFmtId="0" fontId="36" fillId="0" borderId="0" xfId="0" applyFont="1" applyFill="1" applyBorder="1"/>
    <xf numFmtId="1" fontId="30" fillId="3" borderId="2" xfId="0" applyNumberFormat="1" applyFont="1" applyFill="1" applyBorder="1" applyAlignment="1">
      <alignment horizontal="center" vertical="top"/>
    </xf>
    <xf numFmtId="9" fontId="34" fillId="0" borderId="0" xfId="1" applyFont="1" applyFill="1"/>
    <xf numFmtId="0" fontId="37" fillId="0" borderId="0" xfId="0" applyFont="1" applyBorder="1"/>
    <xf numFmtId="0" fontId="33" fillId="0" borderId="0" xfId="0" applyFont="1"/>
    <xf numFmtId="0" fontId="38" fillId="3" borderId="0" xfId="0" applyFont="1" applyFill="1" applyBorder="1"/>
    <xf numFmtId="0" fontId="38" fillId="3" borderId="0" xfId="2" applyNumberFormat="1" applyFont="1" applyFill="1" applyBorder="1" applyAlignment="1">
      <alignment horizontal="center"/>
    </xf>
    <xf numFmtId="0" fontId="39" fillId="4" borderId="2" xfId="0" applyFont="1" applyFill="1" applyBorder="1"/>
    <xf numFmtId="10" fontId="40" fillId="4" borderId="2" xfId="1" applyNumberFormat="1" applyFont="1" applyFill="1" applyBorder="1"/>
    <xf numFmtId="10" fontId="40" fillId="0" borderId="2" xfId="1" applyNumberFormat="1" applyFont="1" applyFill="1" applyBorder="1"/>
    <xf numFmtId="0" fontId="38" fillId="0" borderId="0" xfId="0" applyFont="1" applyBorder="1"/>
    <xf numFmtId="9" fontId="40" fillId="0" borderId="0" xfId="1" applyFont="1"/>
    <xf numFmtId="2" fontId="40" fillId="0" borderId="0" xfId="1" applyNumberFormat="1" applyFont="1"/>
    <xf numFmtId="0" fontId="38" fillId="0" borderId="0" xfId="0" applyFont="1" applyBorder="1" applyAlignment="1">
      <alignment wrapText="1"/>
    </xf>
    <xf numFmtId="0" fontId="41" fillId="0" borderId="0" xfId="0" applyFont="1" applyBorder="1"/>
    <xf numFmtId="10" fontId="33" fillId="3" borderId="2" xfId="1" applyNumberFormat="1" applyFont="1" applyFill="1" applyBorder="1"/>
    <xf numFmtId="9" fontId="33" fillId="3" borderId="2" xfId="1" applyFont="1" applyFill="1" applyBorder="1"/>
    <xf numFmtId="0" fontId="33" fillId="0" borderId="2" xfId="0" applyFont="1" applyBorder="1"/>
    <xf numFmtId="2" fontId="33" fillId="0" borderId="2" xfId="0" applyNumberFormat="1" applyFont="1" applyBorder="1"/>
    <xf numFmtId="164" fontId="30" fillId="3" borderId="2" xfId="0" applyNumberFormat="1" applyFont="1" applyFill="1" applyBorder="1" applyAlignment="1">
      <alignment horizontal="left" vertical="top"/>
    </xf>
    <xf numFmtId="0" fontId="37" fillId="3" borderId="0" xfId="0" applyFont="1" applyFill="1" applyBorder="1"/>
    <xf numFmtId="0" fontId="37" fillId="3" borderId="0" xfId="2" applyNumberFormat="1" applyFont="1" applyFill="1" applyBorder="1" applyAlignment="1">
      <alignment horizontal="center"/>
    </xf>
    <xf numFmtId="0" fontId="37" fillId="3" borderId="0" xfId="0" applyFont="1" applyFill="1" applyBorder="1" applyAlignment="1">
      <alignment horizontal="center"/>
    </xf>
    <xf numFmtId="0" fontId="34" fillId="0" borderId="0" xfId="0" applyFont="1"/>
    <xf numFmtId="0" fontId="39" fillId="3" borderId="2" xfId="0" applyFont="1" applyFill="1" applyBorder="1"/>
    <xf numFmtId="10" fontId="40" fillId="3" borderId="2" xfId="1" applyNumberFormat="1" applyFont="1" applyFill="1" applyBorder="1"/>
    <xf numFmtId="10" fontId="40" fillId="2" borderId="2" xfId="1" applyNumberFormat="1" applyFont="1" applyFill="1" applyBorder="1"/>
    <xf numFmtId="43" fontId="33" fillId="3" borderId="2" xfId="2" applyFont="1" applyFill="1" applyBorder="1"/>
    <xf numFmtId="0" fontId="38" fillId="3" borderId="2" xfId="0" applyFont="1" applyFill="1" applyBorder="1"/>
    <xf numFmtId="0" fontId="39" fillId="3" borderId="2" xfId="0" applyFont="1" applyFill="1" applyBorder="1" applyAlignment="1">
      <alignment wrapText="1"/>
    </xf>
    <xf numFmtId="10" fontId="33" fillId="0" borderId="0" xfId="0" applyNumberFormat="1" applyFont="1"/>
    <xf numFmtId="10" fontId="40" fillId="0" borderId="0" xfId="1" applyNumberFormat="1" applyFont="1"/>
    <xf numFmtId="0" fontId="17" fillId="7" borderId="0" xfId="0" applyFont="1" applyFill="1"/>
    <xf numFmtId="2" fontId="18" fillId="7" borderId="1" xfId="0" applyNumberFormat="1" applyFont="1" applyFill="1" applyBorder="1"/>
    <xf numFmtId="2" fontId="18" fillId="7" borderId="1" xfId="0" applyNumberFormat="1" applyFont="1" applyFill="1" applyBorder="1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Liquiditeit in ruime en enge</a:t>
            </a:r>
            <a:r>
              <a:rPr lang="nl-BE" baseline="0"/>
              <a:t> zin Jules De Strooper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Liquiditeit!$A$3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Liquiditeit!$B$5:$D$5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Liquiditeit!$B$3:$D$3</c:f>
              <c:numCache>
                <c:formatCode>0.00</c:formatCode>
                <c:ptCount val="3"/>
                <c:pt idx="0">
                  <c:v>2.6784536724322816</c:v>
                </c:pt>
                <c:pt idx="1">
                  <c:v>2.5952323634695533</c:v>
                </c:pt>
                <c:pt idx="2">
                  <c:v>2.5511333650179888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7-4F8D-BDA9-E51E1B1B0A77}"/>
            </c:ext>
          </c:extLst>
        </c:ser>
        <c:ser>
          <c:idx val="1"/>
          <c:order val="1"/>
          <c:tx>
            <c:strRef>
              <c:f>Liquiditeit!$A$19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Liquiditeit!$B$5:$D$5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Liquiditeit!$B$19:$D$19</c:f>
              <c:numCache>
                <c:formatCode>0.00</c:formatCode>
                <c:ptCount val="3"/>
                <c:pt idx="0">
                  <c:v>2.4032470235443073</c:v>
                </c:pt>
                <c:pt idx="1">
                  <c:v>2.275203585137207</c:v>
                </c:pt>
                <c:pt idx="2">
                  <c:v>2.2072969008785539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7-4F8D-BDA9-E51E1B1B0A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73253792"/>
        <c:axId val="-1097571136"/>
      </c:lineChart>
      <c:catAx>
        <c:axId val="-14732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1136"/>
        <c:crosses val="autoZero"/>
        <c:auto val="1"/>
        <c:lblAlgn val="ctr"/>
        <c:lblOffset val="100"/>
        <c:noMultiLvlLbl val="0"/>
      </c:catAx>
      <c:valAx>
        <c:axId val="-1097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Liquiditeit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4732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Nettobedrijfskapitaal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Nettobedrijfskapitaal!$A$37</c:f>
              <c:strCache>
                <c:ptCount val="1"/>
                <c:pt idx="0">
                  <c:v>Nettobedrijfskapitaal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4.4077134986225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FF-4361-9D69-8845B3A28334}"/>
                </c:ext>
              </c:extLst>
            </c:dLbl>
            <c:dLbl>
              <c:idx val="1"/>
              <c:layout>
                <c:manualLayout>
                  <c:x val="0"/>
                  <c:y val="-2.938475665748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FF-4361-9D69-8845B3A28334}"/>
                </c:ext>
              </c:extLst>
            </c:dLbl>
            <c:dLbl>
              <c:idx val="2"/>
              <c:layout>
                <c:manualLayout>
                  <c:x val="0"/>
                  <c:y val="-2.5711662075298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FF-4361-9D69-8845B3A28334}"/>
                </c:ext>
              </c:extLst>
            </c:dLbl>
            <c:dLbl>
              <c:idx val="3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FF-4361-9D69-8845B3A283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Nettobedrijfskapitaal!$B$22:$D$22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Nettobedrijfskapitaal!$B$37:$D$37</c:f>
              <c:numCache>
                <c:formatCode>#,##0</c:formatCode>
                <c:ptCount val="3"/>
                <c:pt idx="0">
                  <c:v>11225763</c:v>
                </c:pt>
                <c:pt idx="1">
                  <c:v>12206064</c:v>
                </c:pt>
                <c:pt idx="2">
                  <c:v>11821085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F-4361-9D69-8845B3A2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96190976"/>
        <c:axId val="-1096196416"/>
        <c:axId val="0"/>
      </c:bar3DChart>
      <c:catAx>
        <c:axId val="-109619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96416"/>
        <c:crosses val="autoZero"/>
        <c:auto val="1"/>
        <c:lblAlgn val="ctr"/>
        <c:lblOffset val="100"/>
        <c:noMultiLvlLbl val="0"/>
      </c:catAx>
      <c:valAx>
        <c:axId val="-10961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Nettobedrijfskapitaal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Samenstelling activa boekjaar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2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22-4E28-B7DA-17522713DE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22-4E28-B7DA-17522713DEA3}"/>
              </c:ext>
            </c:extLst>
          </c:dPt>
          <c:dLbls>
            <c:dLbl>
              <c:idx val="0"/>
              <c:layout>
                <c:manualLayout>
                  <c:x val="-0.11666666666666667"/>
                  <c:y val="0.152777777777777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22-4E28-B7DA-17522713DEA3}"/>
                </c:ext>
              </c:extLst>
            </c:dLbl>
            <c:dLbl>
              <c:idx val="1"/>
              <c:layout>
                <c:manualLayout>
                  <c:x val="0.11388888888888894"/>
                  <c:y val="-0.18981481481481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2-4E28-B7DA-17522713DE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('verticale analyse balans'!$A$5,'verticale analyse balans'!$A$26)</c:f>
              <c:strCache>
                <c:ptCount val="2"/>
                <c:pt idx="0">
                  <c:v>VASTE ACTIVA</c:v>
                </c:pt>
                <c:pt idx="1">
                  <c:v>VLOTTENDE ACTIVA</c:v>
                </c:pt>
              </c:strCache>
            </c:strRef>
          </c:cat>
          <c:val>
            <c:numRef>
              <c:f>('verticale analyse balans'!$C$5,'verticale analyse balans'!$C$26)</c:f>
              <c:numCache>
                <c:formatCode>0.00%</c:formatCode>
                <c:ptCount val="2"/>
                <c:pt idx="0">
                  <c:v>0.12881177032658866</c:v>
                </c:pt>
                <c:pt idx="1">
                  <c:v>0.87118822967341136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2-4E28-B7DA-17522713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Samenstelling passiva</a:t>
            </a:r>
            <a:r>
              <a:rPr lang="nl-NL" baseline="0"/>
              <a:t> in boekjaar 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explosion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84-4BD2-8635-3EBF98ED22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84-4BD2-8635-3EBF98ED22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84-4BD2-8635-3EBF98ED221B}"/>
              </c:ext>
            </c:extLst>
          </c:dPt>
          <c:dLbls>
            <c:dLbl>
              <c:idx val="0"/>
              <c:layout>
                <c:manualLayout>
                  <c:x val="-0.14166666666666677"/>
                  <c:y val="-4.1666666666666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84-4BD2-8635-3EBF98ED221B}"/>
                </c:ext>
              </c:extLst>
            </c:dLbl>
            <c:dLbl>
              <c:idx val="1"/>
              <c:layout>
                <c:manualLayout>
                  <c:x val="0.1138888888888888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84-4BD2-8635-3EBF98ED221B}"/>
                </c:ext>
              </c:extLst>
            </c:dLbl>
            <c:dLbl>
              <c:idx val="2"/>
              <c:layout>
                <c:manualLayout>
                  <c:x val="0.14166666666666666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84-4BD2-8635-3EBF98ED22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('verticale analyse balans'!$A$52,'verticale analyse balans'!$A$67,'verticale analyse balans'!$A$74)</c:f>
              <c:strCache>
                <c:ptCount val="3"/>
                <c:pt idx="0">
                  <c:v>EIGEN VERMOGEN</c:v>
                </c:pt>
                <c:pt idx="1">
                  <c:v>VOORZIENINGEN EN UITGESTELDE BELASTINGEN</c:v>
                </c:pt>
                <c:pt idx="2">
                  <c:v>SCHULDEN</c:v>
                </c:pt>
              </c:strCache>
            </c:strRef>
          </c:cat>
          <c:val>
            <c:numRef>
              <c:f>('verticale analyse balans'!$C$52,'verticale analyse balans'!$C$67,'verticale analyse balans'!$C$74)</c:f>
              <c:numCache>
                <c:formatCode>0.00%</c:formatCode>
                <c:ptCount val="3"/>
                <c:pt idx="0">
                  <c:v>0.46022461040605367</c:v>
                </c:pt>
                <c:pt idx="1">
                  <c:v>1.1110204936363433E-2</c:v>
                </c:pt>
                <c:pt idx="2">
                  <c:v>0.52866518465758294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BD2-8635-3EBF98ED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Solvabiliteit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solvabiliteit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&quot; &quot;%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Solvabiliteit!$B$1:$D$1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0.46022461040605367</c:v>
                </c:pt>
                <c:pt idx="1">
                  <c:v>0.4638142094231128</c:v>
                </c:pt>
                <c:pt idx="2">
                  <c:v>0.48949520484367492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8-4D64-8BE8-FB9FA4AD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axId val="-1097572224"/>
        <c:axId val="-1097573312"/>
      </c:barChart>
      <c:catAx>
        <c:axId val="-10975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3312"/>
        <c:crosses val="autoZero"/>
        <c:auto val="1"/>
        <c:lblAlgn val="ctr"/>
        <c:lblOffset val="100"/>
        <c:noMultiLvlLbl val="0"/>
      </c:catAx>
      <c:valAx>
        <c:axId val="-1097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solvabiliteit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EBIT &amp;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EBIT!$A$13</c:f>
              <c:strCache>
                <c:ptCount val="1"/>
                <c:pt idx="0">
                  <c:v>= EBIT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EBIT!$B$1:$C$1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cat>
          <c:val>
            <c:numRef>
              <c:f>EBIT!$B$13:$C$13</c:f>
              <c:numCache>
                <c:formatCode>_(* #,##0.00_);_(* \(#,##0.00\);_(* "-"??_);_(@_)</c:formatCode>
                <c:ptCount val="2"/>
                <c:pt idx="0">
                  <c:v>3245980</c:v>
                </c:pt>
                <c:pt idx="1">
                  <c:v>2511829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8E1-8CCD-A132B8670339}"/>
            </c:ext>
          </c:extLst>
        </c:ser>
        <c:ser>
          <c:idx val="1"/>
          <c:order val="1"/>
          <c:tx>
            <c:strRef>
              <c:f>EBIT!$A$22</c:f>
              <c:strCache>
                <c:ptCount val="1"/>
                <c:pt idx="0">
                  <c:v>  = EBITDA (Bedrijfscashflow)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EBIT!$B$22:$C$22</c:f>
              <c:numCache>
                <c:formatCode>_(* #,##0.00_);_(* \(#,##0.00\);_(* "-"??_);_(@_)</c:formatCode>
                <c:ptCount val="2"/>
                <c:pt idx="0">
                  <c:v>3947993</c:v>
                </c:pt>
                <c:pt idx="1">
                  <c:v>2863429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8E1-8CCD-A132B867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560800"/>
        <c:axId val="-1097572768"/>
      </c:lineChart>
      <c:catAx>
        <c:axId val="-10975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2768"/>
        <c:crosses val="autoZero"/>
        <c:auto val="1"/>
        <c:lblAlgn val="ctr"/>
        <c:lblOffset val="100"/>
        <c:noMultiLvlLbl val="0"/>
      </c:catAx>
      <c:valAx>
        <c:axId val="-1097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EBIT &amp; EBITDA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9999999999999975E-2"/>
                  <c:y val="-0.157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5A-4430-8A9E-71715808BCA6}"/>
                </c:ext>
              </c:extLst>
            </c:dLbl>
            <c:dLbl>
              <c:idx val="2"/>
              <c:layout>
                <c:manualLayout>
                  <c:x val="-4.1666666666666567E-2"/>
                  <c:y val="-1.697511254402665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A-4430-8A9E-71715808BCA6}"/>
                </c:ext>
              </c:extLst>
            </c:dLbl>
            <c:numFmt formatCode="0.00&quot; &quot;%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0.2079602875364284</c:v>
                </c:pt>
                <c:pt idx="1">
                  <c:v>5.4461112992383001E-2</c:v>
                </c:pt>
                <c:pt idx="2">
                  <c:v>3.8689410207283018E-2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D-45F4-B5F8-04E0E1B2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7570048"/>
        <c:axId val="-1097560256"/>
      </c:areaChart>
      <c:catAx>
        <c:axId val="-10975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0256"/>
        <c:crosses val="autoZero"/>
        <c:auto val="1"/>
        <c:lblAlgn val="ctr"/>
        <c:lblOffset val="100"/>
        <c:noMultiLvlLbl val="0"/>
      </c:catAx>
      <c:valAx>
        <c:axId val="-1097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&quot; &quot;%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REV!$B$9:$D$9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REV!$B$12:$D$12</c:f>
              <c:numCache>
                <c:formatCode>0.00" "%" "</c:formatCode>
                <c:ptCount val="3"/>
                <c:pt idx="0">
                  <c:v>0.15785825777877377</c:v>
                </c:pt>
                <c:pt idx="1">
                  <c:v>0.11160117670836844</c:v>
                </c:pt>
                <c:pt idx="2">
                  <c:v>6.6430130099628171E-2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4E1C-A292-6EDFE82A5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3"/>
        <c:overlap val="-27"/>
        <c:axId val="-1097575488"/>
        <c:axId val="-1097565152"/>
      </c:barChart>
      <c:catAx>
        <c:axId val="-10975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5152"/>
        <c:crosses val="autoZero"/>
        <c:auto val="1"/>
        <c:lblAlgn val="ctr"/>
        <c:lblOffset val="100"/>
        <c:noMultiLvlLbl val="0"/>
      </c:catAx>
      <c:valAx>
        <c:axId val="-1097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REV</a:t>
            </a:r>
            <a:r>
              <a:rPr lang="nl-BE" baseline="0"/>
              <a:t> &amp; RTV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REV!$A$5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REV!$B$2:$C$2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cat>
          <c:val>
            <c:numRef>
              <c:f>REV!$B$5:$C$5</c:f>
              <c:numCache>
                <c:formatCode>0.00%</c:formatCode>
                <c:ptCount val="2"/>
                <c:pt idx="0">
                  <c:v>0.2079602875364284</c:v>
                </c:pt>
                <c:pt idx="1">
                  <c:v>5.4461112992383001E-2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F-4FAF-A297-D502908B5364}"/>
            </c:ext>
          </c:extLst>
        </c:ser>
        <c:ser>
          <c:idx val="1"/>
          <c:order val="1"/>
          <c:tx>
            <c:strRef>
              <c:f>REV!$A$12</c:f>
              <c:strCache>
                <c:ptCount val="1"/>
                <c:pt idx="0">
                  <c:v>RTV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REV!$B$2:$C$2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cat>
          <c:val>
            <c:numRef>
              <c:f>REV!$B$12:$C$12</c:f>
              <c:numCache>
                <c:formatCode>0.00" "%" "</c:formatCode>
                <c:ptCount val="2"/>
                <c:pt idx="0">
                  <c:v>0.15785825777877377</c:v>
                </c:pt>
                <c:pt idx="1">
                  <c:v>0.11160117670836844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F-4FAF-A297-D502908B5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574400"/>
        <c:axId val="-1097569504"/>
      </c:lineChart>
      <c:catAx>
        <c:axId val="-10975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9504"/>
        <c:crosses val="autoZero"/>
        <c:auto val="1"/>
        <c:lblAlgn val="ctr"/>
        <c:lblOffset val="100"/>
        <c:noMultiLvlLbl val="0"/>
      </c:catAx>
      <c:valAx>
        <c:axId val="-10975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Rev</a:t>
                </a:r>
                <a:r>
                  <a:rPr lang="nl-BE" baseline="0"/>
                  <a:t> &amp; Rtv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Klant</a:t>
            </a:r>
            <a:r>
              <a:rPr lang="nl-BE" baseline="0"/>
              <a:t>-en leverenacierskrediet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KlantLevKrediet!$B$3:$D$3</c:f>
              <c:numCache>
                <c:formatCode>0.00</c:formatCode>
                <c:ptCount val="3"/>
                <c:pt idx="0">
                  <c:v>81.619129428441326</c:v>
                </c:pt>
                <c:pt idx="1">
                  <c:v>82.74199992457207</c:v>
                </c:pt>
                <c:pt idx="2">
                  <c:v>84.12256254792581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KlantLevKrediet!$B$2:$D$2</c15:sqref>
                        </c15:formulaRef>
                      </c:ext>
                    </c:extLst>
                    <c:strCache>
                      <c:ptCount val="3"/>
                      <c:pt idx="0">
                        <c:v>Boekjaar 1</c:v>
                      </c:pt>
                      <c:pt idx="1">
                        <c:v>Boekjaar 2</c:v>
                      </c:pt>
                      <c:pt idx="2">
                        <c:v>Boekjaar 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E9C-4870-BBFB-B3A74EEB48D7}"/>
            </c:ext>
          </c:extLst>
        </c:ser>
        <c:ser>
          <c:idx val="1"/>
          <c:order val="1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KlantLevKrediet!$B$7:$D$7</c:f>
              <c:numCache>
                <c:formatCode>#,##0.00</c:formatCode>
                <c:ptCount val="3"/>
                <c:pt idx="0">
                  <c:v>58.855422626270304</c:v>
                </c:pt>
                <c:pt idx="1">
                  <c:v>63.758503633927845</c:v>
                </c:pt>
                <c:pt idx="2">
                  <c:v>58.744052800613801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KlantLevKrediet!$B$2:$D$2</c15:sqref>
                        </c15:formulaRef>
                      </c:ext>
                    </c:extLst>
                    <c:strCache>
                      <c:ptCount val="3"/>
                      <c:pt idx="0">
                        <c:v>Boekjaar 1</c:v>
                      </c:pt>
                      <c:pt idx="1">
                        <c:v>Boekjaar 2</c:v>
                      </c:pt>
                      <c:pt idx="2">
                        <c:v>Boekjaar 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E9C-4870-BBFB-B3A74EEB48D7}"/>
            </c:ext>
          </c:extLst>
        </c:ser>
        <c:ser>
          <c:idx val="2"/>
          <c:order val="2"/>
          <c:tx>
            <c:strRef>
              <c:f>KlantLevKrediet!$A$11</c:f>
              <c:strCache>
                <c:ptCount val="1"/>
                <c:pt idx="0">
                  <c:v>Totaal aantal dagen voorraad+klantenkrediet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KlantLevKrediet!$B$11:$D$11</c:f>
              <c:numCache>
                <c:formatCode>0.00</c:formatCode>
                <c:ptCount val="3"/>
                <c:pt idx="0">
                  <c:v>88.777907017575444</c:v>
                </c:pt>
                <c:pt idx="1">
                  <c:v>88.623182774940574</c:v>
                </c:pt>
                <c:pt idx="2">
                  <c:v>89.828539791467236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KlantLevKrediet!$B$2:$D$2</c15:sqref>
                        </c15:formulaRef>
                      </c:ext>
                    </c:extLst>
                    <c:strCache>
                      <c:ptCount val="3"/>
                      <c:pt idx="0">
                        <c:v>Boekjaar 1</c:v>
                      </c:pt>
                      <c:pt idx="1">
                        <c:v>Boekjaar 2</c:v>
                      </c:pt>
                      <c:pt idx="2">
                        <c:v>Boekjaar 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E9C-4870-BBFB-B3A74EEB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97573856"/>
        <c:axId val="-1097562976"/>
      </c:barChart>
      <c:catAx>
        <c:axId val="-109757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2976"/>
        <c:crosses val="autoZero"/>
        <c:auto val="1"/>
        <c:lblAlgn val="ctr"/>
        <c:lblOffset val="100"/>
        <c:noMultiLvlLbl val="0"/>
      </c:catAx>
      <c:valAx>
        <c:axId val="-10975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dagen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Omlooptijd</a:t>
            </a:r>
            <a:r>
              <a:rPr lang="nl-BE" baseline="0"/>
              <a:t> en kredieten</a:t>
            </a:r>
            <a:endParaRPr lang="nl-BE"/>
          </a:p>
        </c:rich>
      </c:tx>
      <c:layout>
        <c:manualLayout>
          <c:xMode val="edge"/>
          <c:yMode val="edge"/>
          <c:x val="0.317333333333333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KlantLevKrediet!$B$3:$D$3</c:f>
              <c:numCache>
                <c:formatCode>0.00</c:formatCode>
                <c:ptCount val="3"/>
                <c:pt idx="0">
                  <c:v>81.619129428441326</c:v>
                </c:pt>
                <c:pt idx="1">
                  <c:v>82.74199992457207</c:v>
                </c:pt>
                <c:pt idx="2">
                  <c:v>84.12256254792581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4982-8437-17BBDF643FF6}"/>
            </c:ext>
          </c:extLst>
        </c:ser>
        <c:ser>
          <c:idx val="1"/>
          <c:order val="1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KlantLevKrediet!$B$7:$D$7</c:f>
              <c:numCache>
                <c:formatCode>#,##0.00</c:formatCode>
                <c:ptCount val="3"/>
                <c:pt idx="0">
                  <c:v>58.855422626270304</c:v>
                </c:pt>
                <c:pt idx="1">
                  <c:v>63.758503633927845</c:v>
                </c:pt>
                <c:pt idx="2">
                  <c:v>58.744052800613801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7-4982-8437-17BBDF643FF6}"/>
            </c:ext>
          </c:extLst>
        </c:ser>
        <c:ser>
          <c:idx val="2"/>
          <c:order val="2"/>
          <c:tx>
            <c:strRef>
              <c:f>Voorraad!$A$3</c:f>
              <c:strCache>
                <c:ptCount val="1"/>
                <c:pt idx="0">
                  <c:v>Omloopsnelheid voorraden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Voorraad!$B$3:$D$3</c:f>
              <c:numCache>
                <c:formatCode>0.00</c:formatCode>
                <c:ptCount val="3"/>
                <c:pt idx="0">
                  <c:v>7.1587775891341252</c:v>
                </c:pt>
                <c:pt idx="1">
                  <c:v>5.8811828503684973</c:v>
                </c:pt>
                <c:pt idx="2">
                  <c:v>5.7059772435414287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7-4982-8437-17BBDF64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7567872"/>
        <c:axId val="-1097567328"/>
      </c:lineChart>
      <c:catAx>
        <c:axId val="-10975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7328"/>
        <c:crosses val="autoZero"/>
        <c:auto val="1"/>
        <c:lblAlgn val="ctr"/>
        <c:lblOffset val="100"/>
        <c:noMultiLvlLbl val="0"/>
      </c:catAx>
      <c:valAx>
        <c:axId val="-1097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Voorraad!$A$3</c:f>
              <c:strCache>
                <c:ptCount val="1"/>
                <c:pt idx="0">
                  <c:v>Omloopsnelheid voorraden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Voorraad!$B$3:$D$3</c:f>
              <c:numCache>
                <c:formatCode>0.00</c:formatCode>
                <c:ptCount val="3"/>
                <c:pt idx="0">
                  <c:v>7.1587775891341252</c:v>
                </c:pt>
                <c:pt idx="1">
                  <c:v>5.8811828503684973</c:v>
                </c:pt>
                <c:pt idx="2">
                  <c:v>5.7059772435414287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6-41A6-9A2F-70355E9B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195328"/>
        <c:axId val="-1096189888"/>
      </c:lineChart>
      <c:catAx>
        <c:axId val="-10961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89888"/>
        <c:crosses val="autoZero"/>
        <c:auto val="1"/>
        <c:lblAlgn val="ctr"/>
        <c:lblOffset val="100"/>
        <c:noMultiLvlLbl val="0"/>
      </c:catAx>
      <c:valAx>
        <c:axId val="-10961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509586</xdr:colOff>
      <xdr:row>5</xdr:row>
      <xdr:rowOff>114299</xdr:rowOff>
    </xdr:from>
    <xdr:to>
      <xdr:col>13</xdr:col>
      <xdr:colOff>438150</xdr:colOff>
      <xdr:row>22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3A6DB4E-3B93-40AF-9E26-12712D14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5</xdr:row>
      <xdr:rowOff>76200</xdr:rowOff>
    </xdr:from>
    <xdr:to>
      <xdr:col>5</xdr:col>
      <xdr:colOff>104775</xdr:colOff>
      <xdr:row>19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C49AD5-C4AA-4940-92CD-13FFB44DA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26</xdr:row>
      <xdr:rowOff>114300</xdr:rowOff>
    </xdr:from>
    <xdr:to>
      <xdr:col>0</xdr:col>
      <xdr:colOff>6200775</xdr:colOff>
      <xdr:row>43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58F7838-B211-4293-894E-032A77997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2</xdr:row>
      <xdr:rowOff>238125</xdr:rowOff>
    </xdr:from>
    <xdr:to>
      <xdr:col>14</xdr:col>
      <xdr:colOff>61912</xdr:colOff>
      <xdr:row>14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DC5EAB-F81B-4250-99E4-193D7218D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309562</xdr:colOff>
      <xdr:row>16</xdr:row>
      <xdr:rowOff>47625</xdr:rowOff>
    </xdr:from>
    <xdr:to>
      <xdr:col>14</xdr:col>
      <xdr:colOff>4762</xdr:colOff>
      <xdr:row>30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8DC3C08-4B29-417E-A538-615FBD8BC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13</xdr:row>
      <xdr:rowOff>123825</xdr:rowOff>
    </xdr:from>
    <xdr:to>
      <xdr:col>3</xdr:col>
      <xdr:colOff>333375</xdr:colOff>
      <xdr:row>28</xdr:row>
      <xdr:rowOff>9525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7427F18-A919-4F5B-A8A0-8C3785E2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14</xdr:row>
      <xdr:rowOff>180975</xdr:rowOff>
    </xdr:from>
    <xdr:to>
      <xdr:col>8</xdr:col>
      <xdr:colOff>400050</xdr:colOff>
      <xdr:row>29</xdr:row>
      <xdr:rowOff>66675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980C8C3-63CE-4508-83E5-76AE0743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6</xdr:row>
      <xdr:rowOff>142875</xdr:rowOff>
    </xdr:from>
    <xdr:to>
      <xdr:col>13</xdr:col>
      <xdr:colOff>157162</xdr:colOff>
      <xdr:row>21</xdr:row>
      <xdr:rowOff>28575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DD20AEDE-EE01-4DBF-8D96-E92B6F01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7</xdr:row>
      <xdr:rowOff>38100</xdr:rowOff>
    </xdr:from>
    <xdr:to>
      <xdr:col>4</xdr:col>
      <xdr:colOff>371475</xdr:colOff>
      <xdr:row>21</xdr:row>
      <xdr:rowOff>114300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8804C13-4537-4BFF-93D7-8503C76C8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24</xdr:row>
      <xdr:rowOff>133349</xdr:rowOff>
    </xdr:from>
    <xdr:to>
      <xdr:col>14</xdr:col>
      <xdr:colOff>523875</xdr:colOff>
      <xdr:row>42</xdr:row>
      <xdr:rowOff>161924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5E9D15-8727-45DA-A658-246A8B837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21</xdr:row>
      <xdr:rowOff>171450</xdr:rowOff>
    </xdr:from>
    <xdr:to>
      <xdr:col>13</xdr:col>
      <xdr:colOff>190500</xdr:colOff>
      <xdr:row>36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C0F15FF-02E7-42FE-8778-EE874B416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57</xdr:row>
      <xdr:rowOff>123825</xdr:rowOff>
    </xdr:from>
    <xdr:to>
      <xdr:col>13</xdr:col>
      <xdr:colOff>352425</xdr:colOff>
      <xdr:row>72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5A64A1F-EB39-4075-875E-8F96274A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10" workbookViewId="0">
      <selection activeCell="C22" sqref="C22"/>
    </sheetView>
  </sheetViews>
  <sheetFormatPr defaultRowHeight="15"/>
  <cols>
    <col min="1" max="1" width="113.28515625" bestFit="1" customWidth="1"/>
    <col min="2" max="2" width="11.7109375" bestFit="1" customWidth="1"/>
    <col min="3" max="4" width="14.28515625" customWidth="1"/>
    <col min="5" max="5" width="14.28515625" bestFit="1" customWidth="1"/>
    <col min="6" max="6" width="13.85546875" bestFit="1" customWidth="1"/>
    <col min="7" max="10" width="12.7109375" bestFit="1" customWidth="1"/>
  </cols>
  <sheetData>
    <row r="1" spans="1:10">
      <c r="A1" s="6" t="s">
        <v>0</v>
      </c>
      <c r="B1" s="6"/>
    </row>
    <row r="2" spans="1:10">
      <c r="A2" s="7"/>
      <c r="B2" s="7" t="s">
        <v>1</v>
      </c>
      <c r="C2" s="63" t="s">
        <v>2</v>
      </c>
      <c r="D2" s="63" t="s">
        <v>3</v>
      </c>
      <c r="E2" s="64" t="s">
        <v>4</v>
      </c>
    </row>
    <row r="3" spans="1:10">
      <c r="A3" s="65" t="s">
        <v>5</v>
      </c>
      <c r="B3" s="65" t="s">
        <v>6</v>
      </c>
      <c r="C3" s="61">
        <f>SUM(C4:C8)</f>
        <v>35638415</v>
      </c>
      <c r="D3" s="61">
        <f>SUM(D4:D8)</f>
        <v>38433257</v>
      </c>
      <c r="E3" s="61">
        <f>SUM(E4:E8)</f>
        <v>40293653</v>
      </c>
    </row>
    <row r="4" spans="1:10">
      <c r="A4" s="18" t="s">
        <v>7</v>
      </c>
      <c r="B4" s="18">
        <v>70</v>
      </c>
      <c r="C4" s="31">
        <v>35472428</v>
      </c>
      <c r="D4" s="31">
        <v>37960555</v>
      </c>
      <c r="E4" s="58">
        <v>40446619</v>
      </c>
    </row>
    <row r="5" spans="1:10">
      <c r="A5" s="18" t="s">
        <v>8</v>
      </c>
      <c r="B5" s="18">
        <v>71</v>
      </c>
      <c r="C5" s="31">
        <v>-198576</v>
      </c>
      <c r="D5" s="31">
        <v>122250</v>
      </c>
      <c r="E5" s="58">
        <v>-711969</v>
      </c>
    </row>
    <row r="6" spans="1:10">
      <c r="A6" s="18" t="s">
        <v>9</v>
      </c>
      <c r="B6" s="18">
        <v>72</v>
      </c>
      <c r="C6" s="31"/>
      <c r="D6" s="31"/>
      <c r="E6" s="58"/>
    </row>
    <row r="7" spans="1:10">
      <c r="A7" s="18" t="s">
        <v>10</v>
      </c>
      <c r="B7" s="18">
        <v>74</v>
      </c>
      <c r="C7" s="31">
        <v>364563</v>
      </c>
      <c r="D7" s="31">
        <v>344295</v>
      </c>
      <c r="E7" s="58">
        <v>510543</v>
      </c>
    </row>
    <row r="8" spans="1:10">
      <c r="A8" s="18" t="s">
        <v>11</v>
      </c>
      <c r="B8" s="18" t="s">
        <v>12</v>
      </c>
      <c r="C8" s="59"/>
      <c r="D8" s="31">
        <v>6157</v>
      </c>
      <c r="E8" s="31">
        <v>48460</v>
      </c>
    </row>
    <row r="9" spans="1:10">
      <c r="A9" s="65" t="s">
        <v>13</v>
      </c>
      <c r="B9" s="65" t="s">
        <v>14</v>
      </c>
      <c r="C9" s="61">
        <f>C10+C13+C14+C15+C16+C17+C18+C19</f>
        <v>32682734</v>
      </c>
      <c r="D9" s="61">
        <f>D10+D13+D14+D15+D16+D17+D18+D19</f>
        <v>36438066</v>
      </c>
      <c r="E9" s="61">
        <f>E10+E13+E14+E15+E16+E17+E18+E19</f>
        <v>39738645</v>
      </c>
    </row>
    <row r="10" spans="1:10">
      <c r="A10" s="18" t="s">
        <v>15</v>
      </c>
      <c r="B10" s="18">
        <v>60</v>
      </c>
      <c r="C10" s="32">
        <f>C11+C12</f>
        <v>13176625</v>
      </c>
      <c r="D10" s="32">
        <f>D11+D12</f>
        <v>14401423</v>
      </c>
      <c r="E10" s="32">
        <f>E11+E12</f>
        <v>14951686</v>
      </c>
    </row>
    <row r="11" spans="1:10">
      <c r="A11" s="18" t="s">
        <v>16</v>
      </c>
      <c r="B11" s="18" t="s">
        <v>17</v>
      </c>
      <c r="C11" s="31">
        <v>13231758</v>
      </c>
      <c r="D11" s="31">
        <v>14643096</v>
      </c>
      <c r="E11" s="31">
        <v>15665055</v>
      </c>
    </row>
    <row r="12" spans="1:10">
      <c r="A12" s="18" t="s">
        <v>18</v>
      </c>
      <c r="B12" s="18">
        <v>609</v>
      </c>
      <c r="C12" s="31">
        <v>-55133</v>
      </c>
      <c r="D12" s="31">
        <v>-241673</v>
      </c>
      <c r="E12" s="31">
        <v>-713369</v>
      </c>
      <c r="G12" s="9"/>
      <c r="H12" s="9"/>
      <c r="I12" s="9"/>
      <c r="J12" s="9"/>
    </row>
    <row r="13" spans="1:10">
      <c r="A13" s="18" t="s">
        <v>19</v>
      </c>
      <c r="B13" s="18">
        <v>61</v>
      </c>
      <c r="C13" s="31">
        <v>12033684</v>
      </c>
      <c r="D13" s="31">
        <v>14066672</v>
      </c>
      <c r="E13" s="31">
        <v>15576178</v>
      </c>
    </row>
    <row r="14" spans="1:10">
      <c r="A14" s="18" t="s">
        <v>20</v>
      </c>
      <c r="B14" s="18">
        <v>62</v>
      </c>
      <c r="C14" s="31">
        <v>6791910</v>
      </c>
      <c r="D14" s="31">
        <v>6936236</v>
      </c>
      <c r="E14" s="31">
        <v>7198046</v>
      </c>
    </row>
    <row r="15" spans="1:10">
      <c r="A15" s="18" t="s">
        <v>21</v>
      </c>
      <c r="B15" s="18">
        <v>630</v>
      </c>
      <c r="C15" s="31">
        <v>725065</v>
      </c>
      <c r="D15" s="31">
        <v>601402</v>
      </c>
      <c r="E15" s="31">
        <v>687630</v>
      </c>
    </row>
    <row r="16" spans="1:10" ht="50.25" customHeight="1">
      <c r="A16" s="18" t="s">
        <v>22</v>
      </c>
      <c r="B16" s="18" t="s">
        <v>23</v>
      </c>
      <c r="C16" s="31">
        <v>-23052</v>
      </c>
      <c r="D16" s="31">
        <v>-249802</v>
      </c>
      <c r="E16" s="31">
        <v>172424</v>
      </c>
    </row>
    <row r="17" spans="1:5" ht="15.75" customHeight="1">
      <c r="A17" s="18" t="s">
        <v>24</v>
      </c>
      <c r="B17" s="18" t="s">
        <v>25</v>
      </c>
      <c r="C17" s="31">
        <v>-455046</v>
      </c>
      <c r="D17" s="31"/>
      <c r="E17" s="31">
        <v>55976</v>
      </c>
    </row>
    <row r="18" spans="1:5">
      <c r="A18" s="18" t="s">
        <v>26</v>
      </c>
      <c r="B18" s="18" t="s">
        <v>27</v>
      </c>
      <c r="C18" s="31">
        <v>143249</v>
      </c>
      <c r="D18" s="31">
        <v>165497</v>
      </c>
      <c r="E18" s="31">
        <v>180815</v>
      </c>
    </row>
    <row r="19" spans="1:5" ht="21.75" customHeight="1">
      <c r="A19" s="18" t="s">
        <v>28</v>
      </c>
      <c r="B19" s="18" t="s">
        <v>29</v>
      </c>
      <c r="C19" s="31">
        <v>290299</v>
      </c>
      <c r="D19" s="31">
        <v>516638</v>
      </c>
      <c r="E19" s="31">
        <v>915890</v>
      </c>
    </row>
    <row r="20" spans="1:5" ht="24.75" customHeight="1">
      <c r="A20" s="60" t="s">
        <v>30</v>
      </c>
      <c r="B20" s="62">
        <v>9901</v>
      </c>
      <c r="C20" s="61">
        <f>C3-C9</f>
        <v>2955681</v>
      </c>
      <c r="D20" s="61">
        <f>D3-D9</f>
        <v>1995191</v>
      </c>
      <c r="E20" s="61">
        <f>E3-E9</f>
        <v>555008</v>
      </c>
    </row>
    <row r="21" spans="1:5">
      <c r="A21" s="65" t="s">
        <v>31</v>
      </c>
      <c r="B21" s="65" t="s">
        <v>32</v>
      </c>
      <c r="C21" s="61">
        <f>C22+C26</f>
        <v>279318</v>
      </c>
      <c r="D21" s="61">
        <f>D22+D26</f>
        <v>133893</v>
      </c>
      <c r="E21" s="61">
        <f>E22+E26</f>
        <v>367940</v>
      </c>
    </row>
    <row r="22" spans="1:5">
      <c r="A22" s="18" t="s">
        <v>33</v>
      </c>
      <c r="B22" s="18">
        <v>75</v>
      </c>
      <c r="C22" s="30">
        <f>C23+C24+C25</f>
        <v>279318</v>
      </c>
      <c r="D22" s="30">
        <f>D23+D24+D25</f>
        <v>133893</v>
      </c>
      <c r="E22" s="30">
        <f>E23+E24+E25</f>
        <v>367940</v>
      </c>
    </row>
    <row r="23" spans="1:5">
      <c r="A23" s="18" t="s">
        <v>34</v>
      </c>
      <c r="B23" s="18">
        <v>750</v>
      </c>
      <c r="C23" s="31">
        <v>0</v>
      </c>
      <c r="D23" s="31">
        <v>0</v>
      </c>
      <c r="E23" s="31"/>
    </row>
    <row r="24" spans="1:5">
      <c r="A24" s="18" t="s">
        <v>35</v>
      </c>
      <c r="B24" s="18">
        <v>751</v>
      </c>
      <c r="C24" s="31">
        <v>59755</v>
      </c>
      <c r="D24" s="31">
        <v>67394</v>
      </c>
      <c r="E24" s="31">
        <v>55385</v>
      </c>
    </row>
    <row r="25" spans="1:5">
      <c r="A25" s="18" t="s">
        <v>36</v>
      </c>
      <c r="B25" s="18" t="s">
        <v>37</v>
      </c>
      <c r="C25" s="31">
        <v>219563</v>
      </c>
      <c r="D25" s="31">
        <v>66499</v>
      </c>
      <c r="E25" s="31">
        <v>312555</v>
      </c>
    </row>
    <row r="26" spans="1:5">
      <c r="A26" s="18" t="s">
        <v>38</v>
      </c>
      <c r="B26" s="18" t="s">
        <v>39</v>
      </c>
      <c r="C26" s="59"/>
      <c r="D26" s="59"/>
      <c r="E26" s="59"/>
    </row>
    <row r="27" spans="1:5">
      <c r="A27" s="65" t="s">
        <v>40</v>
      </c>
      <c r="B27" s="65" t="s">
        <v>41</v>
      </c>
      <c r="C27" s="61">
        <f>C28+C32</f>
        <v>560296</v>
      </c>
      <c r="D27" s="61">
        <f>D28+D32</f>
        <v>370488</v>
      </c>
      <c r="E27" s="61">
        <f>E28+E32</f>
        <v>318977</v>
      </c>
    </row>
    <row r="28" spans="1:5">
      <c r="A28" s="18" t="s">
        <v>42</v>
      </c>
      <c r="B28" s="18">
        <v>65</v>
      </c>
      <c r="C28" s="30">
        <f>C29+C30+C31</f>
        <v>560296</v>
      </c>
      <c r="D28" s="30">
        <f>D29+D30+D31</f>
        <v>370488</v>
      </c>
      <c r="E28" s="30">
        <f>E29+E30+E31</f>
        <v>318977</v>
      </c>
    </row>
    <row r="29" spans="1:5">
      <c r="A29" s="18" t="s">
        <v>43</v>
      </c>
      <c r="B29" s="18">
        <v>650</v>
      </c>
      <c r="C29" s="31">
        <v>312510</v>
      </c>
      <c r="D29" s="31">
        <v>152627</v>
      </c>
      <c r="E29" s="31">
        <v>74573</v>
      </c>
    </row>
    <row r="30" spans="1:5" ht="24" customHeight="1">
      <c r="A30" s="68" t="s">
        <v>44</v>
      </c>
      <c r="B30" s="18">
        <v>651</v>
      </c>
      <c r="C30" s="31"/>
      <c r="D30" s="31"/>
      <c r="E30" s="31"/>
    </row>
    <row r="31" spans="1:5">
      <c r="A31" s="18" t="s">
        <v>45</v>
      </c>
      <c r="B31" s="18" t="s">
        <v>46</v>
      </c>
      <c r="C31" s="31">
        <v>247786</v>
      </c>
      <c r="D31" s="31">
        <v>217861</v>
      </c>
      <c r="E31" s="31">
        <v>244404</v>
      </c>
    </row>
    <row r="32" spans="1:5">
      <c r="A32" s="18" t="s">
        <v>47</v>
      </c>
      <c r="B32" s="18" t="s">
        <v>48</v>
      </c>
      <c r="C32" s="31"/>
      <c r="D32" s="31"/>
      <c r="E32" s="31"/>
    </row>
    <row r="33" spans="1:6">
      <c r="A33" s="66" t="s">
        <v>49</v>
      </c>
      <c r="B33" s="65">
        <v>9903</v>
      </c>
      <c r="C33" s="61">
        <f>C20+C21-C27</f>
        <v>2674703</v>
      </c>
      <c r="D33" s="61">
        <f>D20+D21-D27</f>
        <v>1758596</v>
      </c>
      <c r="E33" s="61">
        <f>E20+E21-E27</f>
        <v>603971</v>
      </c>
    </row>
    <row r="34" spans="1:6">
      <c r="A34" s="18" t="s">
        <v>50</v>
      </c>
      <c r="B34" s="18">
        <v>780</v>
      </c>
      <c r="C34" s="30">
        <v>30415</v>
      </c>
      <c r="D34" s="31">
        <v>21993</v>
      </c>
      <c r="E34" s="31">
        <v>10975</v>
      </c>
    </row>
    <row r="35" spans="1:6">
      <c r="A35" s="18" t="s">
        <v>51</v>
      </c>
      <c r="B35" s="18">
        <v>680</v>
      </c>
      <c r="C35" s="30"/>
      <c r="D35" s="31">
        <v>0</v>
      </c>
      <c r="E35" s="30"/>
    </row>
    <row r="36" spans="1:6">
      <c r="A36" s="18" t="s">
        <v>52</v>
      </c>
      <c r="B36" s="18" t="s">
        <v>53</v>
      </c>
      <c r="C36" s="30">
        <f>C37-C38</f>
        <v>796142</v>
      </c>
      <c r="D36" s="30">
        <f>D37-D38</f>
        <v>504863</v>
      </c>
      <c r="E36" s="30">
        <f>E37-E38</f>
        <v>215684</v>
      </c>
    </row>
    <row r="37" spans="1:6" ht="30.75" customHeight="1">
      <c r="A37" s="18" t="s">
        <v>54</v>
      </c>
      <c r="B37" s="18" t="s">
        <v>55</v>
      </c>
      <c r="C37" s="31">
        <v>799247</v>
      </c>
      <c r="D37" s="31">
        <v>504872</v>
      </c>
      <c r="E37" s="31">
        <v>215684</v>
      </c>
    </row>
    <row r="38" spans="1:6">
      <c r="A38" s="18" t="s">
        <v>56</v>
      </c>
      <c r="B38" s="18">
        <v>77</v>
      </c>
      <c r="C38" s="31">
        <v>3105</v>
      </c>
      <c r="D38" s="31">
        <v>9</v>
      </c>
      <c r="E38" s="31"/>
    </row>
    <row r="39" spans="1:6">
      <c r="A39" s="66" t="s">
        <v>57</v>
      </c>
      <c r="B39" s="65">
        <v>9904</v>
      </c>
      <c r="C39" s="61">
        <f>C33+C34-C36</f>
        <v>1908976</v>
      </c>
      <c r="D39" s="61">
        <f>D33+D34-D36</f>
        <v>1275726</v>
      </c>
      <c r="E39" s="61">
        <f>E33+E34-E36</f>
        <v>399262</v>
      </c>
    </row>
    <row r="40" spans="1:6">
      <c r="A40" s="18" t="s">
        <v>58</v>
      </c>
      <c r="B40" s="18">
        <v>789</v>
      </c>
      <c r="C40" s="30">
        <v>59041</v>
      </c>
      <c r="D40" s="30">
        <v>42692</v>
      </c>
      <c r="E40" s="30">
        <v>20070</v>
      </c>
    </row>
    <row r="41" spans="1:6">
      <c r="A41" s="18" t="s">
        <v>59</v>
      </c>
      <c r="B41" s="18">
        <v>689</v>
      </c>
      <c r="C41" s="31">
        <v>0</v>
      </c>
      <c r="D41" s="30">
        <v>749890</v>
      </c>
      <c r="E41" s="31"/>
    </row>
    <row r="42" spans="1:6">
      <c r="A42" s="65" t="s">
        <v>60</v>
      </c>
      <c r="B42" s="65">
        <v>9905</v>
      </c>
      <c r="C42" s="61">
        <f>C39+C40-C41</f>
        <v>1968017</v>
      </c>
      <c r="D42" s="61">
        <f>D39+D40-D41</f>
        <v>568528</v>
      </c>
      <c r="E42" s="61">
        <f>E39+E40-E41</f>
        <v>419332</v>
      </c>
    </row>
    <row r="43" spans="1:6">
      <c r="A43" s="7"/>
      <c r="B43" s="7"/>
      <c r="C43" s="31"/>
      <c r="D43" s="31"/>
      <c r="E43" s="31"/>
      <c r="F43" s="58"/>
    </row>
    <row r="44" spans="1:6">
      <c r="A44" s="7"/>
      <c r="B44" s="7"/>
      <c r="C44" s="31"/>
      <c r="D44" s="31"/>
      <c r="E44" s="31"/>
      <c r="F44" s="58"/>
    </row>
    <row r="45" spans="1:6">
      <c r="A45" s="8"/>
      <c r="B45" s="8"/>
      <c r="C45" s="30"/>
      <c r="D45" s="30"/>
      <c r="E45" s="30"/>
      <c r="F45" s="58"/>
    </row>
    <row r="46" spans="1:6">
      <c r="C46" s="31"/>
      <c r="D46" s="31"/>
      <c r="F46" s="58"/>
    </row>
    <row r="47" spans="1:6">
      <c r="C47" s="31"/>
      <c r="D47" s="31"/>
      <c r="F47" s="58"/>
    </row>
    <row r="48" spans="1:6">
      <c r="C48" s="30"/>
      <c r="D48" s="30"/>
      <c r="F48" s="58"/>
    </row>
    <row r="49" spans="3:6">
      <c r="C49" s="31"/>
      <c r="D49" s="31"/>
      <c r="F49" s="58"/>
    </row>
    <row r="50" spans="3:6">
      <c r="C50" s="31"/>
      <c r="D50" s="31"/>
      <c r="F50" s="58"/>
    </row>
    <row r="51" spans="3:6">
      <c r="C51" s="30"/>
      <c r="D51" s="30"/>
      <c r="F51" s="58"/>
    </row>
    <row r="52" spans="3:6">
      <c r="C52" s="30"/>
      <c r="D52" s="30"/>
      <c r="F52" s="58"/>
    </row>
    <row r="53" spans="3:6">
      <c r="C53" s="30"/>
      <c r="D53" s="30"/>
      <c r="F53" s="58"/>
    </row>
    <row r="54" spans="3:6">
      <c r="C54" s="30"/>
      <c r="D54" s="30"/>
      <c r="F54" s="5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62"/>
  <sheetViews>
    <sheetView topLeftCell="A43" workbookViewId="0">
      <selection activeCell="A62" sqref="A62:D62"/>
    </sheetView>
  </sheetViews>
  <sheetFormatPr defaultRowHeight="15"/>
  <cols>
    <col min="1" max="1" width="49.140625" customWidth="1"/>
    <col min="2" max="4" width="14.85546875" bestFit="1" customWidth="1"/>
  </cols>
  <sheetData>
    <row r="3" spans="1:4">
      <c r="A3" s="79" t="s">
        <v>188</v>
      </c>
      <c r="B3" s="79" t="s">
        <v>119</v>
      </c>
      <c r="C3" s="79" t="s">
        <v>120</v>
      </c>
      <c r="D3" s="79" t="s">
        <v>121</v>
      </c>
    </row>
    <row r="4" spans="1:4">
      <c r="A4" s="72" t="s">
        <v>189</v>
      </c>
      <c r="B4" s="73">
        <f>Balans!C30</f>
        <v>1840625</v>
      </c>
      <c r="C4" s="73">
        <f>Balans!D30</f>
        <v>2448729</v>
      </c>
      <c r="D4" s="73">
        <f>Balans!E30</f>
        <v>2620355</v>
      </c>
    </row>
    <row r="5" spans="1:4">
      <c r="A5" s="72" t="s">
        <v>190</v>
      </c>
      <c r="B5" s="73">
        <f>Balans!C39</f>
        <v>15561035</v>
      </c>
      <c r="C5" s="73">
        <f>Balans!D39</f>
        <v>16445137</v>
      </c>
      <c r="D5" s="73">
        <f>Balans!E39</f>
        <v>16260000</v>
      </c>
    </row>
    <row r="6" spans="1:4">
      <c r="A6" s="74" t="s">
        <v>191</v>
      </c>
      <c r="B6" s="73">
        <f>Balans!C42</f>
        <v>0</v>
      </c>
      <c r="C6" s="73">
        <f>Balans!D42</f>
        <v>0</v>
      </c>
      <c r="D6" s="73">
        <f>Balans!E42</f>
        <v>0</v>
      </c>
    </row>
    <row r="7" spans="1:4">
      <c r="A7" s="72" t="s">
        <v>192</v>
      </c>
      <c r="B7" s="73">
        <f>Balans!C45</f>
        <v>296312</v>
      </c>
      <c r="C7" s="73">
        <f>Balans!D45</f>
        <v>789771</v>
      </c>
      <c r="D7" s="73">
        <f>Balans!E45</f>
        <v>379192</v>
      </c>
    </row>
    <row r="8" spans="1:4">
      <c r="A8" s="72" t="s">
        <v>193</v>
      </c>
      <c r="B8" s="73">
        <f>Balans!C46</f>
        <v>215944</v>
      </c>
      <c r="C8" s="73">
        <f>Balans!D46</f>
        <v>174017</v>
      </c>
      <c r="D8" s="73">
        <f>Balans!E46</f>
        <v>182472</v>
      </c>
    </row>
    <row r="9" spans="1:4">
      <c r="A9" s="75" t="s">
        <v>194</v>
      </c>
      <c r="B9" s="73">
        <f>SUM(B4:B8)</f>
        <v>17913916</v>
      </c>
      <c r="C9" s="73">
        <f>SUM(C4:C8)</f>
        <v>19857654</v>
      </c>
      <c r="D9" s="73">
        <f>SUM(D4:D8)</f>
        <v>19442019</v>
      </c>
    </row>
    <row r="10" spans="1:4">
      <c r="C10" s="76"/>
    </row>
    <row r="11" spans="1:4">
      <c r="A11" s="79" t="s">
        <v>195</v>
      </c>
      <c r="B11" s="79" t="s">
        <v>119</v>
      </c>
      <c r="C11" s="79" t="s">
        <v>120</v>
      </c>
      <c r="D11" s="79" t="s">
        <v>121</v>
      </c>
    </row>
    <row r="12" spans="1:4">
      <c r="A12" s="72" t="s">
        <v>196</v>
      </c>
      <c r="B12" s="77">
        <f>Balans!C87</f>
        <v>6590453</v>
      </c>
      <c r="C12" s="77">
        <f>Balans!D87</f>
        <v>7609626</v>
      </c>
      <c r="D12" s="77">
        <f>Balans!E87</f>
        <v>7503997</v>
      </c>
    </row>
    <row r="13" spans="1:4">
      <c r="A13" s="72" t="s">
        <v>197</v>
      </c>
      <c r="B13" s="73">
        <f>Balans!C101</f>
        <v>97703</v>
      </c>
      <c r="C13" s="73">
        <f>Balans!D101</f>
        <v>41964</v>
      </c>
      <c r="D13" s="73">
        <f>Balans!E101</f>
        <v>116937</v>
      </c>
    </row>
    <row r="14" spans="1:4">
      <c r="A14" s="75" t="s">
        <v>194</v>
      </c>
      <c r="B14" s="73">
        <f>SUM(B12:B13)</f>
        <v>6688156</v>
      </c>
      <c r="C14" s="78">
        <f>SUM(C12:C13)</f>
        <v>7651590</v>
      </c>
      <c r="D14" s="78">
        <f>SUM(D12:D13)</f>
        <v>7620934</v>
      </c>
    </row>
    <row r="16" spans="1:4">
      <c r="A16" s="79" t="s">
        <v>240</v>
      </c>
      <c r="B16" s="80">
        <f>B9-B14</f>
        <v>11225760</v>
      </c>
      <c r="C16" s="80">
        <f>C9-C14</f>
        <v>12206064</v>
      </c>
      <c r="D16" s="80">
        <f>D9-D14</f>
        <v>11821085</v>
      </c>
    </row>
    <row r="22" spans="1:4">
      <c r="A22" s="35"/>
      <c r="B22" s="67" t="s">
        <v>119</v>
      </c>
      <c r="C22" s="67" t="s">
        <v>120</v>
      </c>
      <c r="D22" s="67" t="s">
        <v>121</v>
      </c>
    </row>
    <row r="23" spans="1:4">
      <c r="A23" s="51" t="s">
        <v>199</v>
      </c>
      <c r="B23" s="52">
        <f>SUM(B24:B29)</f>
        <v>9463427</v>
      </c>
      <c r="C23" s="52">
        <f t="shared" ref="C23:D23" si="0">SUM(C24:C29)</f>
        <v>10439155</v>
      </c>
      <c r="D23" s="52">
        <f t="shared" si="0"/>
        <v>10838418</v>
      </c>
    </row>
    <row r="24" spans="1:4">
      <c r="A24" s="51" t="s">
        <v>241</v>
      </c>
      <c r="B24" s="52">
        <f>Balans!C53</f>
        <v>1952000</v>
      </c>
      <c r="C24" s="52">
        <f>Balans!D53</f>
        <v>1952000</v>
      </c>
      <c r="D24" s="52">
        <f>Balans!E53</f>
        <v>1952000</v>
      </c>
    </row>
    <row r="25" spans="1:4">
      <c r="A25" s="51" t="s">
        <v>242</v>
      </c>
      <c r="B25" s="52">
        <f>Balans!C56</f>
        <v>0</v>
      </c>
      <c r="C25" s="52">
        <f>Balans!D56</f>
        <v>0</v>
      </c>
      <c r="D25" s="52">
        <f>Balans!E56</f>
        <v>0</v>
      </c>
    </row>
    <row r="26" spans="1:4">
      <c r="A26" s="51" t="s">
        <v>243</v>
      </c>
      <c r="B26" s="52">
        <f>Balans!C57</f>
        <v>252368</v>
      </c>
      <c r="C26" s="52">
        <f>Balans!D57</f>
        <v>246217</v>
      </c>
      <c r="D26" s="52">
        <f>Balans!E57</f>
        <v>240066</v>
      </c>
    </row>
    <row r="27" spans="1:4">
      <c r="A27" s="51" t="s">
        <v>244</v>
      </c>
      <c r="B27" s="52">
        <f>Balans!C58</f>
        <v>7259059</v>
      </c>
      <c r="C27" s="52">
        <f>Balans!D58</f>
        <v>8240938</v>
      </c>
      <c r="D27" s="52">
        <f>Balans!E58</f>
        <v>8646352</v>
      </c>
    </row>
    <row r="28" spans="1:4">
      <c r="A28" s="51" t="s">
        <v>245</v>
      </c>
      <c r="B28" s="52">
        <f>Balans!C65</f>
        <v>0</v>
      </c>
      <c r="C28" s="52">
        <f>Balans!D65</f>
        <v>0</v>
      </c>
      <c r="D28" s="52">
        <f>Balans!E65</f>
        <v>0</v>
      </c>
    </row>
    <row r="29" spans="1:4">
      <c r="A29" s="51" t="s">
        <v>246</v>
      </c>
      <c r="B29" s="52">
        <f>Balans!C66</f>
        <v>0</v>
      </c>
      <c r="C29" s="52">
        <f>Balans!D66</f>
        <v>0</v>
      </c>
      <c r="D29" s="52">
        <f>Balans!E66</f>
        <v>0</v>
      </c>
    </row>
    <row r="30" spans="1:4">
      <c r="A30" s="51" t="s">
        <v>247</v>
      </c>
      <c r="B30" s="52">
        <f>Balans!C75+Balans!C67</f>
        <v>4411044</v>
      </c>
      <c r="C30" s="52">
        <f>Balans!D75+Balans!D67</f>
        <v>4416446</v>
      </c>
      <c r="D30" s="52">
        <f>Balans!E75+Balans!E67</f>
        <v>3682679</v>
      </c>
    </row>
    <row r="31" spans="1:4">
      <c r="A31" s="35"/>
      <c r="B31" s="35"/>
      <c r="C31" s="35"/>
      <c r="D31" s="35"/>
    </row>
    <row r="32" spans="1:4">
      <c r="A32" s="51"/>
      <c r="B32" s="52"/>
      <c r="C32" s="52"/>
      <c r="D32" s="52"/>
    </row>
    <row r="33" spans="1:4">
      <c r="A33" s="54" t="s">
        <v>248</v>
      </c>
      <c r="B33" s="55">
        <f>B23+B30</f>
        <v>13874471</v>
      </c>
      <c r="C33" s="55">
        <f>C23+C30</f>
        <v>14855601</v>
      </c>
      <c r="D33" s="55">
        <f>D23+D30</f>
        <v>14521097</v>
      </c>
    </row>
    <row r="34" spans="1:4">
      <c r="A34" s="51"/>
      <c r="B34" s="52"/>
      <c r="C34" s="52"/>
      <c r="D34" s="52"/>
    </row>
    <row r="35" spans="1:4">
      <c r="A35" s="54" t="s">
        <v>249</v>
      </c>
      <c r="B35" s="55">
        <f>Balans!C5+Balans!C27</f>
        <v>2648708</v>
      </c>
      <c r="C35" s="55">
        <f>Balans!D5+Balans!D27</f>
        <v>2649537</v>
      </c>
      <c r="D35" s="55">
        <f>Balans!E5+Balans!E27</f>
        <v>2700012</v>
      </c>
    </row>
    <row r="36" spans="1:4">
      <c r="A36" s="51"/>
      <c r="B36" s="51"/>
      <c r="C36" s="51"/>
      <c r="D36" s="51"/>
    </row>
    <row r="37" spans="1:4">
      <c r="A37" s="54" t="s">
        <v>250</v>
      </c>
      <c r="B37" s="55">
        <f>B33-B35</f>
        <v>11225763</v>
      </c>
      <c r="C37" s="55">
        <f>C33-C35</f>
        <v>12206064</v>
      </c>
      <c r="D37" s="55">
        <f>D33-D35</f>
        <v>11821085</v>
      </c>
    </row>
    <row r="43" spans="1:4">
      <c r="B43" s="9"/>
      <c r="C43" s="9"/>
      <c r="D43" s="9"/>
    </row>
    <row r="45" spans="1:4">
      <c r="B45" s="92" t="s">
        <v>119</v>
      </c>
      <c r="C45" s="92" t="s">
        <v>120</v>
      </c>
      <c r="D45" s="92" t="s">
        <v>121</v>
      </c>
    </row>
    <row r="46" spans="1:4">
      <c r="A46" s="93" t="s">
        <v>251</v>
      </c>
      <c r="B46" s="94">
        <f>B48+B49+B50-B53-B54-B55-B56-B57-B58</f>
        <v>10929448</v>
      </c>
      <c r="C46" s="94">
        <f t="shared" ref="C46:D46" si="1">C48+C49+C50-C53-C54-C55-C56-C57-C58</f>
        <v>11416293</v>
      </c>
      <c r="D46" s="94">
        <f t="shared" si="1"/>
        <v>11441893</v>
      </c>
    </row>
    <row r="47" spans="1:4">
      <c r="A47" s="35"/>
      <c r="B47" s="35"/>
      <c r="C47" s="35"/>
      <c r="D47" s="35"/>
    </row>
    <row r="48" spans="1:4">
      <c r="A48" s="35" t="s">
        <v>252</v>
      </c>
      <c r="B48" s="37">
        <f>Balans!C30</f>
        <v>1840625</v>
      </c>
      <c r="C48" s="37">
        <f>Balans!D30</f>
        <v>2448729</v>
      </c>
      <c r="D48" s="37">
        <f>Balans!E30</f>
        <v>2620355</v>
      </c>
    </row>
    <row r="49" spans="1:4">
      <c r="A49" s="35" t="s">
        <v>253</v>
      </c>
      <c r="B49" s="37">
        <f>Balans!C39</f>
        <v>15561035</v>
      </c>
      <c r="C49" s="37">
        <f>Balans!D39</f>
        <v>16445137</v>
      </c>
      <c r="D49" s="37">
        <f>Balans!E39</f>
        <v>16260000</v>
      </c>
    </row>
    <row r="50" spans="1:4">
      <c r="A50" s="35" t="s">
        <v>254</v>
      </c>
      <c r="B50" s="36">
        <f>Balans!C46</f>
        <v>215944</v>
      </c>
      <c r="C50" s="36">
        <f>Balans!D46</f>
        <v>174017</v>
      </c>
      <c r="D50" s="36">
        <f>Balans!E46</f>
        <v>182472</v>
      </c>
    </row>
    <row r="51" spans="1:4">
      <c r="A51" s="35"/>
      <c r="B51" s="35"/>
      <c r="C51" s="35"/>
      <c r="D51" s="35"/>
    </row>
    <row r="52" spans="1:4">
      <c r="A52" s="35"/>
      <c r="B52" s="35"/>
      <c r="C52" s="35"/>
      <c r="D52" s="35"/>
    </row>
    <row r="53" spans="1:4" ht="30">
      <c r="A53" s="38" t="s">
        <v>255</v>
      </c>
      <c r="B53" s="37">
        <f>Balans!C88</f>
        <v>32875</v>
      </c>
      <c r="C53" s="37">
        <f>Balans!D88</f>
        <v>32875</v>
      </c>
      <c r="D53" s="37">
        <f>Balans!E88</f>
        <v>32875</v>
      </c>
    </row>
    <row r="54" spans="1:4">
      <c r="A54" s="35" t="s">
        <v>256</v>
      </c>
      <c r="B54" s="37">
        <f>Balans!C92</f>
        <v>4600849</v>
      </c>
      <c r="C54" s="37">
        <f>Balans!D92</f>
        <v>5684330</v>
      </c>
      <c r="D54" s="37">
        <f>Balans!E92</f>
        <v>5717371</v>
      </c>
    </row>
    <row r="55" spans="1:4">
      <c r="A55" s="35" t="s">
        <v>257</v>
      </c>
      <c r="B55" s="35">
        <f>Balans!C95</f>
        <v>133432</v>
      </c>
      <c r="C55" s="35">
        <f>Balans!D95</f>
        <v>38405</v>
      </c>
      <c r="D55" s="35">
        <f>Balans!E95</f>
        <v>90504</v>
      </c>
    </row>
    <row r="56" spans="1:4" ht="30">
      <c r="A56" s="38" t="s">
        <v>258</v>
      </c>
      <c r="B56" s="36">
        <f>Balans!C97</f>
        <v>1380738</v>
      </c>
      <c r="C56" s="36">
        <f>Balans!D97</f>
        <v>1298124</v>
      </c>
      <c r="D56" s="36">
        <f>Balans!E97</f>
        <v>1042574</v>
      </c>
    </row>
    <row r="57" spans="1:4">
      <c r="A57" s="35" t="s">
        <v>259</v>
      </c>
      <c r="B57" s="36">
        <f>Balans!C100</f>
        <v>442559</v>
      </c>
      <c r="C57" s="36">
        <f>Balans!D100</f>
        <v>555892</v>
      </c>
      <c r="D57" s="36">
        <f>Balans!E100</f>
        <v>620673</v>
      </c>
    </row>
    <row r="58" spans="1:4">
      <c r="A58" s="38" t="s">
        <v>260</v>
      </c>
      <c r="B58" s="36">
        <f>Balans!C101</f>
        <v>97703</v>
      </c>
      <c r="C58" s="36">
        <f>Balans!D101</f>
        <v>41964</v>
      </c>
      <c r="D58" s="36">
        <f>Balans!E101</f>
        <v>116937</v>
      </c>
    </row>
    <row r="62" spans="1:4">
      <c r="A62" s="93" t="s">
        <v>261</v>
      </c>
      <c r="B62" s="94">
        <f>B37-B46</f>
        <v>296315</v>
      </c>
      <c r="C62" s="94">
        <f t="shared" ref="C62:D62" si="2">C37-C46</f>
        <v>789771</v>
      </c>
      <c r="D62" s="94">
        <f t="shared" si="2"/>
        <v>379192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showZeros="0" tabSelected="1" topLeftCell="A13" workbookViewId="0">
      <selection activeCell="C51" sqref="C51:E51"/>
    </sheetView>
  </sheetViews>
  <sheetFormatPr defaultRowHeight="15"/>
  <cols>
    <col min="1" max="1" width="59.42578125" bestFit="1" customWidth="1"/>
    <col min="3" max="5" width="12.7109375" bestFit="1" customWidth="1"/>
  </cols>
  <sheetData>
    <row r="3" spans="1:5">
      <c r="A3" s="95" t="s">
        <v>62</v>
      </c>
      <c r="B3" s="96" t="s">
        <v>63</v>
      </c>
      <c r="C3" s="96" t="s">
        <v>119</v>
      </c>
      <c r="D3" s="96" t="s">
        <v>120</v>
      </c>
      <c r="E3" s="96" t="s">
        <v>121</v>
      </c>
    </row>
    <row r="4" spans="1:5">
      <c r="A4" s="102" t="s">
        <v>262</v>
      </c>
      <c r="B4" s="103">
        <v>20</v>
      </c>
      <c r="C4" s="104">
        <f>Balans!C4/Balans!C$47</f>
        <v>0</v>
      </c>
      <c r="D4" s="104">
        <f>Balans!D4/Balans!D$47</f>
        <v>0</v>
      </c>
      <c r="E4" s="104">
        <f>Balans!E4/Balans!E$47</f>
        <v>0</v>
      </c>
    </row>
    <row r="5" spans="1:5">
      <c r="A5" s="96" t="s">
        <v>263</v>
      </c>
      <c r="B5" s="96" t="s">
        <v>66</v>
      </c>
      <c r="C5" s="132">
        <f>Balans!C5/Balans!C$47</f>
        <v>0.12881177032658866</v>
      </c>
      <c r="D5" s="132">
        <f>Balans!D5/Balans!D$47</f>
        <v>0.1177195768232473</v>
      </c>
      <c r="E5" s="132">
        <f>Balans!E5/Balans!E$47</f>
        <v>0.121940575369983</v>
      </c>
    </row>
    <row r="6" spans="1:5">
      <c r="A6" s="102" t="s">
        <v>264</v>
      </c>
      <c r="B6" s="103">
        <v>21</v>
      </c>
      <c r="C6" s="104">
        <f>Balans!C6/Balans!C$47</f>
        <v>4.0850817483216154E-6</v>
      </c>
      <c r="D6" s="104">
        <f>Balans!D6/Balans!D$47</f>
        <v>0</v>
      </c>
      <c r="E6" s="104">
        <f>Balans!E6/Balans!E$47</f>
        <v>2.5823286039117189E-3</v>
      </c>
    </row>
    <row r="7" spans="1:5">
      <c r="A7" s="102" t="s">
        <v>265</v>
      </c>
      <c r="B7" s="102" t="s">
        <v>69</v>
      </c>
      <c r="C7" s="104">
        <f>Balans!C7/Balans!C$47</f>
        <v>0.12830872168843821</v>
      </c>
      <c r="D7" s="104">
        <f>Balans!D7/Balans!D$47</f>
        <v>0.11726372251428444</v>
      </c>
      <c r="E7" s="104">
        <f>Balans!E7/Balans!E$47</f>
        <v>0.11889464882422032</v>
      </c>
    </row>
    <row r="8" spans="1:5">
      <c r="A8" s="102" t="s">
        <v>266</v>
      </c>
      <c r="B8" s="103">
        <v>22</v>
      </c>
      <c r="C8" s="104">
        <f>Balans!C8/Balans!C$47</f>
        <v>9.3505478678207604E-2</v>
      </c>
      <c r="D8" s="104">
        <f>Balans!D8/Balans!D$47</f>
        <v>7.7951575565338202E-2</v>
      </c>
      <c r="E8" s="104">
        <f>Balans!E8/Balans!E$47</f>
        <v>7.4142340420352587E-2</v>
      </c>
    </row>
    <row r="9" spans="1:5">
      <c r="A9" s="102" t="s">
        <v>267</v>
      </c>
      <c r="B9" s="103">
        <v>23</v>
      </c>
      <c r="C9" s="104">
        <f>Balans!C9/Balans!C$47</f>
        <v>2.8126030996822194E-2</v>
      </c>
      <c r="D9" s="104">
        <f>Balans!D9/Balans!D$47</f>
        <v>3.4677183838711816E-2</v>
      </c>
      <c r="E9" s="104">
        <f>Balans!E9/Balans!E$47</f>
        <v>3.8361521578576058E-2</v>
      </c>
    </row>
    <row r="10" spans="1:5">
      <c r="A10" s="102" t="s">
        <v>268</v>
      </c>
      <c r="B10" s="103">
        <v>24</v>
      </c>
      <c r="C10" s="104">
        <f>Balans!C10/Balans!C$47</f>
        <v>6.6772120134084055E-3</v>
      </c>
      <c r="D10" s="104">
        <f>Balans!D10/Balans!D$47</f>
        <v>4.6349631102344134E-3</v>
      </c>
      <c r="E10" s="104">
        <f>Balans!E10/Balans!E$47</f>
        <v>6.3907868252916821E-3</v>
      </c>
    </row>
    <row r="11" spans="1:5">
      <c r="A11" s="102" t="s">
        <v>269</v>
      </c>
      <c r="B11" s="103">
        <v>25</v>
      </c>
      <c r="C11" s="104">
        <f>Balans!C11/Balans!C$47</f>
        <v>0</v>
      </c>
      <c r="D11" s="104">
        <f>Balans!D11/Balans!D$47</f>
        <v>0</v>
      </c>
      <c r="E11" s="104">
        <f>Balans!E11/Balans!E$47</f>
        <v>0</v>
      </c>
    </row>
    <row r="12" spans="1:5">
      <c r="A12" s="102" t="s">
        <v>270</v>
      </c>
      <c r="B12" s="103">
        <v>26</v>
      </c>
      <c r="C12" s="104">
        <f>Balans!C12/Balans!C$47</f>
        <v>0</v>
      </c>
      <c r="D12" s="104">
        <f>Balans!D12/Balans!D$47</f>
        <v>0</v>
      </c>
      <c r="E12" s="104">
        <f>Balans!E12/Balans!E$47</f>
        <v>0</v>
      </c>
    </row>
    <row r="13" spans="1:5">
      <c r="A13" s="102" t="s">
        <v>271</v>
      </c>
      <c r="B13" s="103">
        <v>27</v>
      </c>
      <c r="C13" s="104">
        <f>Balans!C13/Balans!C$47</f>
        <v>0</v>
      </c>
      <c r="D13" s="104">
        <f>Balans!D13/Balans!D$47</f>
        <v>0</v>
      </c>
      <c r="E13" s="104">
        <f>Balans!E13/Balans!E$47</f>
        <v>0</v>
      </c>
    </row>
    <row r="14" spans="1:5">
      <c r="A14" s="102" t="s">
        <v>272</v>
      </c>
      <c r="B14" s="103">
        <v>28</v>
      </c>
      <c r="C14" s="104">
        <f>Balans!C14/Balans!C$47</f>
        <v>4.9896355640214013E-4</v>
      </c>
      <c r="D14" s="104">
        <f>Balans!D14/Balans!D$47</f>
        <v>4.5585430896285547E-4</v>
      </c>
      <c r="E14" s="104">
        <f>Balans!E14/Balans!E$47</f>
        <v>4.6359794185095308E-4</v>
      </c>
    </row>
    <row r="15" spans="1:5">
      <c r="A15" s="102" t="s">
        <v>273</v>
      </c>
      <c r="B15" s="102" t="s">
        <v>78</v>
      </c>
      <c r="C15" s="104">
        <f>Balans!C15/Balans!C$47</f>
        <v>0</v>
      </c>
      <c r="D15" s="104">
        <f>Balans!D15/Balans!D$47</f>
        <v>0</v>
      </c>
      <c r="E15" s="104">
        <f>Balans!E15/Balans!E$47</f>
        <v>0</v>
      </c>
    </row>
    <row r="16" spans="1:5">
      <c r="A16" s="102" t="s">
        <v>274</v>
      </c>
      <c r="B16" s="103">
        <v>280</v>
      </c>
      <c r="C16" s="104">
        <f>Balans!C16/Balans!C$47</f>
        <v>0</v>
      </c>
      <c r="D16" s="104">
        <f>Balans!D16/Balans!D$47</f>
        <v>0</v>
      </c>
      <c r="E16" s="104">
        <f>Balans!E16/Balans!E$47</f>
        <v>0</v>
      </c>
    </row>
    <row r="17" spans="1:5">
      <c r="A17" s="102" t="s">
        <v>275</v>
      </c>
      <c r="B17" s="103">
        <v>281</v>
      </c>
      <c r="C17" s="104">
        <f>Balans!C17/Balans!C$47</f>
        <v>0</v>
      </c>
      <c r="D17" s="104">
        <f>Balans!D17/Balans!D$47</f>
        <v>0</v>
      </c>
      <c r="E17" s="104">
        <f>Balans!E17/Balans!E$47</f>
        <v>0</v>
      </c>
    </row>
    <row r="18" spans="1:5">
      <c r="A18" s="102" t="s">
        <v>276</v>
      </c>
      <c r="B18" s="102"/>
      <c r="C18" s="104">
        <f>Balans!C18/Balans!C$47</f>
        <v>0</v>
      </c>
      <c r="D18" s="104">
        <f>Balans!D18/Balans!D$47</f>
        <v>0</v>
      </c>
      <c r="E18" s="104">
        <f>Balans!E18/Balans!E$47</f>
        <v>0</v>
      </c>
    </row>
    <row r="19" spans="1:5">
      <c r="A19" s="102" t="s">
        <v>277</v>
      </c>
      <c r="B19" s="102" t="s">
        <v>83</v>
      </c>
      <c r="C19" s="104">
        <f>Balans!C19/Balans!C$47</f>
        <v>0</v>
      </c>
      <c r="D19" s="104">
        <f>Balans!D19/Balans!D$47</f>
        <v>0</v>
      </c>
      <c r="E19" s="104">
        <f>Balans!E19/Balans!E$47</f>
        <v>0</v>
      </c>
    </row>
    <row r="20" spans="1:5">
      <c r="A20" s="102" t="s">
        <v>274</v>
      </c>
      <c r="B20" s="103">
        <v>282</v>
      </c>
      <c r="C20" s="104">
        <f>Balans!C20/Balans!C$47</f>
        <v>0</v>
      </c>
      <c r="D20" s="104">
        <f>Balans!D20/Balans!D$47</f>
        <v>0</v>
      </c>
      <c r="E20" s="104">
        <f>Balans!E20/Balans!E$47</f>
        <v>0</v>
      </c>
    </row>
    <row r="21" spans="1:5">
      <c r="A21" s="102" t="s">
        <v>275</v>
      </c>
      <c r="B21" s="103">
        <v>283</v>
      </c>
      <c r="C21" s="104">
        <f>Balans!C21/Balans!C$47</f>
        <v>0</v>
      </c>
      <c r="D21" s="104">
        <f>Balans!D21/Balans!D$47</f>
        <v>0</v>
      </c>
      <c r="E21" s="104">
        <f>Balans!E21/Balans!E$47</f>
        <v>0</v>
      </c>
    </row>
    <row r="22" spans="1:5">
      <c r="A22" s="102" t="s">
        <v>278</v>
      </c>
      <c r="B22" s="102" t="s">
        <v>85</v>
      </c>
      <c r="C22" s="104">
        <f>Balans!C22/Balans!C$47</f>
        <v>4.9896355640214013E-4</v>
      </c>
      <c r="D22" s="104">
        <f>Balans!D22/Balans!D$47</f>
        <v>4.5585430896285547E-4</v>
      </c>
      <c r="E22" s="104">
        <f>Balans!E22/Balans!E$47</f>
        <v>4.6359794185095308E-4</v>
      </c>
    </row>
    <row r="23" spans="1:5">
      <c r="A23" s="102" t="s">
        <v>279</v>
      </c>
      <c r="B23" s="103">
        <v>284</v>
      </c>
      <c r="C23" s="104">
        <f>Balans!C23/Balans!C$47</f>
        <v>0</v>
      </c>
      <c r="D23" s="104">
        <f>Balans!D23/Balans!D$47</f>
        <v>0</v>
      </c>
      <c r="E23" s="104">
        <f>Balans!E23/Balans!E$47</f>
        <v>0</v>
      </c>
    </row>
    <row r="24" spans="1:5">
      <c r="A24" s="102" t="s">
        <v>280</v>
      </c>
      <c r="B24" s="102" t="s">
        <v>88</v>
      </c>
      <c r="C24" s="104">
        <f>Balans!C24/Balans!C$47</f>
        <v>4.9896355640214013E-4</v>
      </c>
      <c r="D24" s="104">
        <f>Balans!D24/Balans!D$47</f>
        <v>4.5585430896285547E-4</v>
      </c>
      <c r="E24" s="104">
        <f>Balans!E24/Balans!E$47</f>
        <v>4.6359794185095308E-4</v>
      </c>
    </row>
    <row r="25" spans="1:5">
      <c r="A25" s="102"/>
      <c r="B25" s="102"/>
      <c r="C25" s="104"/>
      <c r="D25" s="104"/>
      <c r="E25" s="104"/>
    </row>
    <row r="26" spans="1:5">
      <c r="A26" s="96" t="s">
        <v>281</v>
      </c>
      <c r="B26" s="96" t="s">
        <v>90</v>
      </c>
      <c r="C26" s="132">
        <f>Balans!C26/Balans!C$47</f>
        <v>0.87118822967341136</v>
      </c>
      <c r="D26" s="132">
        <f>Balans!D26/Balans!D$47</f>
        <v>0.8822804231767527</v>
      </c>
      <c r="E26" s="132">
        <f>Balans!E26/Balans!E$47</f>
        <v>0.87805942463001696</v>
      </c>
    </row>
    <row r="27" spans="1:5">
      <c r="A27" s="102" t="s">
        <v>282</v>
      </c>
      <c r="B27" s="103">
        <v>29</v>
      </c>
      <c r="C27" s="104">
        <f>Balans!C27/Balans!C$47</f>
        <v>0</v>
      </c>
      <c r="D27" s="104">
        <f>Balans!D27/Balans!D$47</f>
        <v>0</v>
      </c>
      <c r="E27" s="104">
        <f>Balans!E27/Balans!E$47</f>
        <v>0</v>
      </c>
    </row>
    <row r="28" spans="1:5">
      <c r="A28" s="102" t="s">
        <v>283</v>
      </c>
      <c r="B28" s="103">
        <v>290</v>
      </c>
      <c r="C28" s="104">
        <f>Balans!C28/Balans!C$47</f>
        <v>0</v>
      </c>
      <c r="D28" s="104">
        <f>Balans!D28/Balans!D$47</f>
        <v>0</v>
      </c>
      <c r="E28" s="104">
        <f>Balans!E28/Balans!E$47</f>
        <v>0</v>
      </c>
    </row>
    <row r="29" spans="1:5">
      <c r="A29" s="102" t="s">
        <v>284</v>
      </c>
      <c r="B29" s="103">
        <v>291</v>
      </c>
      <c r="C29" s="104">
        <f>Balans!C29/Balans!C$47</f>
        <v>0</v>
      </c>
      <c r="D29" s="104">
        <f>Balans!D29/Balans!D$47</f>
        <v>0</v>
      </c>
      <c r="E29" s="104">
        <f>Balans!E29/Balans!E$47</f>
        <v>0</v>
      </c>
    </row>
    <row r="30" spans="1:5">
      <c r="A30" s="102" t="s">
        <v>285</v>
      </c>
      <c r="B30" s="103">
        <v>3</v>
      </c>
      <c r="C30" s="104">
        <f>Balans!C30/Balans!C$47</f>
        <v>8.951313801195801E-2</v>
      </c>
      <c r="D30" s="104">
        <f>Balans!D30/Balans!D$47</f>
        <v>0.10879762827800235</v>
      </c>
      <c r="E30" s="104">
        <f>Balans!E30/Balans!E$47</f>
        <v>0.1183430282434344</v>
      </c>
    </row>
    <row r="31" spans="1:5">
      <c r="A31" s="102" t="s">
        <v>286</v>
      </c>
      <c r="B31" s="102" t="s">
        <v>96</v>
      </c>
      <c r="C31" s="104">
        <f>Balans!C31/Balans!C$47</f>
        <v>8.951313801195801E-2</v>
      </c>
      <c r="D31" s="104">
        <f>Balans!D31/Balans!D$47</f>
        <v>0.10879762827800235</v>
      </c>
      <c r="E31" s="104">
        <f>Balans!E31/Balans!E$47</f>
        <v>0.1183430282434344</v>
      </c>
    </row>
    <row r="32" spans="1:5">
      <c r="A32" s="102" t="s">
        <v>287</v>
      </c>
      <c r="B32" s="102" t="s">
        <v>98</v>
      </c>
      <c r="C32" s="104">
        <f>Balans!C32/Balans!C$47</f>
        <v>6.9602109147159433E-2</v>
      </c>
      <c r="D32" s="104">
        <f>Balans!D32/Balans!D$47</f>
        <v>6.4857582627703303E-2</v>
      </c>
      <c r="E32" s="104">
        <f>Balans!E32/Balans!E$47</f>
        <v>6.9481160061604111E-2</v>
      </c>
    </row>
    <row r="33" spans="1:5">
      <c r="A33" s="102" t="s">
        <v>288</v>
      </c>
      <c r="B33" s="103">
        <v>32</v>
      </c>
      <c r="C33" s="104">
        <f>Balans!C33/Balans!C$47</f>
        <v>8.7921658247507705E-3</v>
      </c>
      <c r="D33" s="104">
        <f>Balans!D33/Balans!D$47</f>
        <v>9.2942739944758095E-3</v>
      </c>
      <c r="E33" s="104">
        <f>Balans!E33/Balans!E$47</f>
        <v>7.0707605819899716E-3</v>
      </c>
    </row>
    <row r="34" spans="1:5">
      <c r="A34" s="102" t="s">
        <v>289</v>
      </c>
      <c r="B34" s="103">
        <v>33</v>
      </c>
      <c r="C34" s="104">
        <f>Balans!C34/Balans!C$47</f>
        <v>1.1118863040047807E-2</v>
      </c>
      <c r="D34" s="104">
        <f>Balans!D34/Balans!D$47</f>
        <v>3.4645771655823242E-2</v>
      </c>
      <c r="E34" s="104">
        <f>Balans!E34/Balans!E$47</f>
        <v>3.1993316240953688E-2</v>
      </c>
    </row>
    <row r="35" spans="1:5">
      <c r="A35" s="102" t="s">
        <v>290</v>
      </c>
      <c r="B35" s="103">
        <v>34</v>
      </c>
      <c r="C35" s="104">
        <f>Balans!C35/Balans!C$47</f>
        <v>0</v>
      </c>
      <c r="D35" s="104">
        <f>Balans!D35/Balans!D$47</f>
        <v>0</v>
      </c>
      <c r="E35" s="104">
        <f>Balans!E35/Balans!E$47</f>
        <v>0</v>
      </c>
    </row>
    <row r="36" spans="1:5">
      <c r="A36" s="102" t="s">
        <v>291</v>
      </c>
      <c r="B36" s="103">
        <v>35</v>
      </c>
      <c r="C36" s="104">
        <f>Balans!C36/Balans!C$47</f>
        <v>0</v>
      </c>
      <c r="D36" s="104">
        <f>Balans!D36/Balans!D$47</f>
        <v>0</v>
      </c>
      <c r="E36" s="104">
        <f>Balans!E36/Balans!E$47</f>
        <v>0</v>
      </c>
    </row>
    <row r="37" spans="1:5">
      <c r="A37" s="102" t="s">
        <v>292</v>
      </c>
      <c r="B37" s="103">
        <v>36</v>
      </c>
      <c r="C37" s="104">
        <f>Balans!C37/Balans!C$47</f>
        <v>0</v>
      </c>
      <c r="D37" s="104">
        <f>Balans!D37/Balans!D$47</f>
        <v>0</v>
      </c>
      <c r="E37" s="104">
        <f>Balans!E37/Balans!E$47</f>
        <v>9.7977913588866358E-3</v>
      </c>
    </row>
    <row r="38" spans="1:5">
      <c r="A38" s="102" t="s">
        <v>293</v>
      </c>
      <c r="B38" s="103">
        <v>37</v>
      </c>
      <c r="C38" s="104">
        <f>Balans!C38/Balans!C$47</f>
        <v>0</v>
      </c>
      <c r="D38" s="104">
        <f>Balans!D38/Balans!D$47</f>
        <v>0</v>
      </c>
      <c r="E38" s="104">
        <f>Balans!E38/Balans!E$47</f>
        <v>0</v>
      </c>
    </row>
    <row r="39" spans="1:5">
      <c r="A39" s="102" t="s">
        <v>294</v>
      </c>
      <c r="B39" s="102" t="s">
        <v>106</v>
      </c>
      <c r="C39" s="104">
        <f>Balans!C39/Balans!C$47</f>
        <v>0.75676309599397429</v>
      </c>
      <c r="D39" s="104">
        <f>Balans!D39/Balans!D$47</f>
        <v>0.73066145837568086</v>
      </c>
      <c r="E39" s="104">
        <f>Balans!E39/Balans!E$47</f>
        <v>0.73434997900599086</v>
      </c>
    </row>
    <row r="40" spans="1:5">
      <c r="A40" s="102" t="s">
        <v>283</v>
      </c>
      <c r="B40" s="103">
        <v>40</v>
      </c>
      <c r="C40" s="104">
        <f>Balans!C40/Balans!C$47</f>
        <v>0.39701246300083104</v>
      </c>
      <c r="D40" s="104">
        <f>Balans!D40/Balans!D$47</f>
        <v>0.393113027743</v>
      </c>
      <c r="E40" s="104">
        <f>Balans!E40/Balans!E$47</f>
        <v>0.433178374648649</v>
      </c>
    </row>
    <row r="41" spans="1:5">
      <c r="A41" s="102" t="s">
        <v>284</v>
      </c>
      <c r="B41" s="103">
        <v>41</v>
      </c>
      <c r="C41" s="104">
        <f>Balans!C41/Balans!C$47</f>
        <v>0.3597506329931433</v>
      </c>
      <c r="D41" s="104">
        <f>Balans!D41/Balans!D$47</f>
        <v>0.33754843063268092</v>
      </c>
      <c r="E41" s="104">
        <f>Balans!E41/Balans!E$47</f>
        <v>0.30117160435734192</v>
      </c>
    </row>
    <row r="42" spans="1:5">
      <c r="A42" s="102" t="s">
        <v>295</v>
      </c>
      <c r="B42" s="102" t="s">
        <v>108</v>
      </c>
      <c r="C42" s="104">
        <f>Balans!C42/Balans!C$47</f>
        <v>0</v>
      </c>
      <c r="D42" s="104">
        <f>Balans!D42/Balans!D$47</f>
        <v>0</v>
      </c>
      <c r="E42" s="104">
        <f>Balans!E42/Balans!E$47</f>
        <v>0</v>
      </c>
    </row>
    <row r="43" spans="1:5">
      <c r="A43" s="102" t="s">
        <v>296</v>
      </c>
      <c r="B43" s="103">
        <v>50</v>
      </c>
      <c r="C43" s="104">
        <f>Balans!C43/Balans!C$47</f>
        <v>0</v>
      </c>
      <c r="D43" s="104">
        <f>Balans!D43/Balans!D$47</f>
        <v>0</v>
      </c>
      <c r="E43" s="104">
        <f>Balans!E43/Balans!E$47</f>
        <v>0</v>
      </c>
    </row>
    <row r="44" spans="1:5">
      <c r="A44" s="102" t="s">
        <v>297</v>
      </c>
      <c r="B44" s="102" t="s">
        <v>111</v>
      </c>
      <c r="C44" s="104">
        <f>Balans!C44/Balans!C$47</f>
        <v>0</v>
      </c>
      <c r="D44" s="104">
        <f>Balans!D44/Balans!D$47</f>
        <v>0</v>
      </c>
      <c r="E44" s="104">
        <f>Balans!E44/Balans!E$47</f>
        <v>0</v>
      </c>
    </row>
    <row r="45" spans="1:5">
      <c r="A45" s="102" t="s">
        <v>298</v>
      </c>
      <c r="B45" s="102" t="s">
        <v>113</v>
      </c>
      <c r="C45" s="104">
        <f>Balans!C45/Balans!C$47</f>
        <v>1.4410223131055647E-2</v>
      </c>
      <c r="D45" s="104">
        <f>Balans!D45/Balans!D$47</f>
        <v>3.5089718659249834E-2</v>
      </c>
      <c r="E45" s="104">
        <f>Balans!E45/Balans!E$47</f>
        <v>1.7125438944602688E-2</v>
      </c>
    </row>
    <row r="46" spans="1:5">
      <c r="A46" s="102" t="s">
        <v>299</v>
      </c>
      <c r="B46" s="102" t="s">
        <v>115</v>
      </c>
      <c r="C46" s="104">
        <f>Balans!C46/Balans!C$47</f>
        <v>1.0501772536423367E-2</v>
      </c>
      <c r="D46" s="104">
        <f>Balans!D46/Balans!D$47</f>
        <v>7.7316178638196119E-3</v>
      </c>
      <c r="E46" s="104">
        <f>Balans!E46/Balans!E$47</f>
        <v>8.2409784359890013E-3</v>
      </c>
    </row>
    <row r="47" spans="1:5">
      <c r="A47" s="96" t="s">
        <v>300</v>
      </c>
      <c r="B47" s="96" t="s">
        <v>117</v>
      </c>
      <c r="C47" s="133">
        <f>Balans!C47/Balans!C47</f>
        <v>1</v>
      </c>
      <c r="D47" s="133">
        <f>Balans!D47/Balans!D47</f>
        <v>1</v>
      </c>
      <c r="E47" s="133">
        <f>Balans!E47/Balans!E47</f>
        <v>1</v>
      </c>
    </row>
    <row r="48" spans="1:5">
      <c r="A48" s="134"/>
      <c r="B48" s="134"/>
      <c r="C48" s="135"/>
      <c r="D48" s="135"/>
      <c r="E48" s="135"/>
    </row>
    <row r="49" spans="1:5">
      <c r="A49" s="134"/>
      <c r="B49" s="134"/>
      <c r="C49" s="135"/>
      <c r="D49" s="135"/>
      <c r="E49" s="135"/>
    </row>
    <row r="50" spans="1:5">
      <c r="A50" s="134"/>
      <c r="B50" s="134"/>
      <c r="C50" s="135"/>
      <c r="D50" s="135"/>
      <c r="E50" s="135"/>
    </row>
    <row r="51" spans="1:5">
      <c r="A51" s="95" t="s">
        <v>118</v>
      </c>
      <c r="B51" s="96" t="s">
        <v>63</v>
      </c>
      <c r="C51" s="96" t="s">
        <v>119</v>
      </c>
      <c r="D51" s="96" t="s">
        <v>120</v>
      </c>
      <c r="E51" s="96" t="s">
        <v>121</v>
      </c>
    </row>
    <row r="52" spans="1:5">
      <c r="A52" s="95" t="s">
        <v>122</v>
      </c>
      <c r="B52" s="96" t="s">
        <v>123</v>
      </c>
      <c r="C52" s="132">
        <f>Balans!C52/Balans!C$102</f>
        <v>0.46022461040605367</v>
      </c>
      <c r="D52" s="132">
        <f>Balans!D52/Balans!D$102</f>
        <v>0.4638142094231128</v>
      </c>
      <c r="E52" s="132">
        <f>Balans!E52/Balans!E$102</f>
        <v>0.48949520484367492</v>
      </c>
    </row>
    <row r="53" spans="1:5">
      <c r="A53" s="102" t="s">
        <v>301</v>
      </c>
      <c r="B53" s="103">
        <v>10</v>
      </c>
      <c r="C53" s="104">
        <f>Balans!C53/Balans!C$102</f>
        <v>9.4929504873088447E-2</v>
      </c>
      <c r="D53" s="104">
        <f>Balans!D53/Balans!D$102</f>
        <v>8.6727837338742092E-2</v>
      </c>
      <c r="E53" s="104">
        <f>Balans!E53/Balans!E$102</f>
        <v>8.815812786098981E-2</v>
      </c>
    </row>
    <row r="54" spans="1:5">
      <c r="A54" s="102" t="s">
        <v>302</v>
      </c>
      <c r="B54" s="103">
        <v>100</v>
      </c>
      <c r="C54" s="104">
        <f>Balans!C54/Balans!C$102</f>
        <v>9.4929504873088447E-2</v>
      </c>
      <c r="D54" s="104">
        <f>Balans!D54/Balans!D$102</f>
        <v>8.6727837338742092E-2</v>
      </c>
      <c r="E54" s="104">
        <f>Balans!E54/Balans!E$102</f>
        <v>8.815812786098981E-2</v>
      </c>
    </row>
    <row r="55" spans="1:5">
      <c r="A55" s="102" t="s">
        <v>303</v>
      </c>
      <c r="B55" s="103">
        <v>101</v>
      </c>
      <c r="C55" s="104">
        <f>Balans!C55/Balans!C$102</f>
        <v>0</v>
      </c>
      <c r="D55" s="104">
        <f>Balans!D55/Balans!D$102</f>
        <v>0</v>
      </c>
      <c r="E55" s="104">
        <f>Balans!E55/Balans!E$102</f>
        <v>0</v>
      </c>
    </row>
    <row r="56" spans="1:5">
      <c r="A56" s="102" t="s">
        <v>304</v>
      </c>
      <c r="B56" s="103">
        <v>11</v>
      </c>
      <c r="C56" s="104">
        <f>Balans!C56/Balans!C$102</f>
        <v>0</v>
      </c>
      <c r="D56" s="104">
        <f>Balans!D56/Balans!D$102</f>
        <v>0</v>
      </c>
      <c r="E56" s="104">
        <f>Balans!E56/Balans!E$102</f>
        <v>0</v>
      </c>
    </row>
    <row r="57" spans="1:5">
      <c r="A57" s="102" t="s">
        <v>305</v>
      </c>
      <c r="B57" s="103">
        <v>12</v>
      </c>
      <c r="C57" s="104">
        <f>Balans!C57/Balans!C$102</f>
        <v>1.2273140002977245E-2</v>
      </c>
      <c r="D57" s="104">
        <f>Balans!D57/Balans!D$102</f>
        <v>1.0939481519484151E-2</v>
      </c>
      <c r="E57" s="104">
        <f>Balans!E57/Balans!E$102</f>
        <v>1.0842094837641588E-2</v>
      </c>
    </row>
    <row r="58" spans="1:5">
      <c r="A58" s="102" t="s">
        <v>306</v>
      </c>
      <c r="B58" s="103">
        <v>13</v>
      </c>
      <c r="C58" s="104">
        <f>Balans!C58/Balans!C$102</f>
        <v>0.35302196552998799</v>
      </c>
      <c r="D58" s="104">
        <f>Balans!D58/Balans!D$102</f>
        <v>0.36614689056488658</v>
      </c>
      <c r="E58" s="104">
        <f>Balans!E58/Balans!E$102</f>
        <v>0.39049498214504352</v>
      </c>
    </row>
    <row r="59" spans="1:5">
      <c r="A59" s="102" t="s">
        <v>307</v>
      </c>
      <c r="B59" s="103">
        <v>130</v>
      </c>
      <c r="C59" s="104">
        <f>Balans!C59/Balans!C$102</f>
        <v>9.4929504873088443E-3</v>
      </c>
      <c r="D59" s="104">
        <f>Balans!D59/Balans!D$102</f>
        <v>8.6727837338742095E-3</v>
      </c>
      <c r="E59" s="104">
        <f>Balans!E59/Balans!E$102</f>
        <v>8.8158127860989803E-3</v>
      </c>
    </row>
    <row r="60" spans="1:5">
      <c r="A60" s="102" t="s">
        <v>308</v>
      </c>
      <c r="B60" s="103">
        <v>131</v>
      </c>
      <c r="C60" s="104">
        <f>Balans!C60/Balans!C$102</f>
        <v>0</v>
      </c>
      <c r="D60" s="104">
        <f>Balans!D60/Balans!D$102</f>
        <v>0</v>
      </c>
      <c r="E60" s="104">
        <f>Balans!E60/Balans!E$102</f>
        <v>0</v>
      </c>
    </row>
    <row r="61" spans="1:5">
      <c r="A61" s="102" t="s">
        <v>309</v>
      </c>
      <c r="B61" s="103">
        <v>1310</v>
      </c>
      <c r="C61" s="104">
        <f>Balans!C61/Balans!C$102</f>
        <v>0</v>
      </c>
      <c r="D61" s="104">
        <f>Balans!D61/Balans!D$102</f>
        <v>0</v>
      </c>
      <c r="E61" s="104">
        <f>Balans!E61/Balans!E$102</f>
        <v>0</v>
      </c>
    </row>
    <row r="62" spans="1:5">
      <c r="A62" s="102" t="s">
        <v>310</v>
      </c>
      <c r="B62" s="103">
        <v>1311</v>
      </c>
      <c r="C62" s="104">
        <f>Balans!C62/Balans!C$102</f>
        <v>0</v>
      </c>
      <c r="D62" s="104">
        <f>Balans!D62/Balans!D$102</f>
        <v>0</v>
      </c>
      <c r="E62" s="104">
        <f>Balans!E62/Balans!E$102</f>
        <v>0</v>
      </c>
    </row>
    <row r="63" spans="1:5">
      <c r="A63" s="102" t="s">
        <v>311</v>
      </c>
      <c r="B63" s="103">
        <v>132</v>
      </c>
      <c r="C63" s="104">
        <f>Balans!C63/Balans!C$102</f>
        <v>8.1487642605198255E-3</v>
      </c>
      <c r="D63" s="104">
        <f>Balans!D63/Balans!D$102</f>
        <v>3.8865711851825489E-2</v>
      </c>
      <c r="E63" s="104">
        <f>Balans!E63/Balans!E$102</f>
        <v>3.8600253066216013E-2</v>
      </c>
    </row>
    <row r="64" spans="1:5">
      <c r="A64" s="102" t="s">
        <v>312</v>
      </c>
      <c r="B64" s="103">
        <v>133</v>
      </c>
      <c r="C64" s="104">
        <f>Balans!C64/Balans!C$102</f>
        <v>0.33538025078215933</v>
      </c>
      <c r="D64" s="104">
        <f>Balans!D64/Balans!D$102</f>
        <v>0.31860839497918686</v>
      </c>
      <c r="E64" s="104">
        <f>Balans!E64/Balans!E$102</f>
        <v>0.34307891629272852</v>
      </c>
    </row>
    <row r="65" spans="1:6">
      <c r="A65" s="102" t="s">
        <v>313</v>
      </c>
      <c r="B65" s="103">
        <v>14</v>
      </c>
      <c r="C65" s="104">
        <f>Balans!C65/Balans!C$102</f>
        <v>0</v>
      </c>
      <c r="D65" s="104">
        <f>Balans!D65/Balans!D$102</f>
        <v>0</v>
      </c>
      <c r="E65" s="104">
        <f>Balans!E65/Balans!E$102</f>
        <v>0</v>
      </c>
      <c r="F65" s="27"/>
    </row>
    <row r="66" spans="1:6">
      <c r="A66" s="102" t="s">
        <v>314</v>
      </c>
      <c r="B66" s="103">
        <v>15</v>
      </c>
      <c r="C66" s="104">
        <f>Balans!C66/Balans!C$102</f>
        <v>0</v>
      </c>
      <c r="D66" s="104">
        <f>Balans!D66/Balans!D$102</f>
        <v>0</v>
      </c>
      <c r="E66" s="104">
        <f>Balans!E66/Balans!E$102</f>
        <v>0</v>
      </c>
    </row>
    <row r="67" spans="1:6">
      <c r="A67" s="96" t="s">
        <v>315</v>
      </c>
      <c r="B67" s="136">
        <v>16</v>
      </c>
      <c r="C67" s="132">
        <f>Balans!C67/Balans!C$102</f>
        <v>1.1110204936363433E-2</v>
      </c>
      <c r="D67" s="132">
        <f>Balans!D67/Balans!D$102</f>
        <v>9.173157147864432E-3</v>
      </c>
      <c r="E67" s="132">
        <f>Balans!E67/Balans!E$102</f>
        <v>1.1356817267575861E-2</v>
      </c>
    </row>
    <row r="68" spans="1:6">
      <c r="A68" s="102" t="s">
        <v>316</v>
      </c>
      <c r="B68" s="102" t="s">
        <v>140</v>
      </c>
      <c r="C68" s="104">
        <f>Balans!C68/Balans!C$102</f>
        <v>6.8814164649293108E-3</v>
      </c>
      <c r="D68" s="104">
        <f>Balans!D68/Balans!D$102</f>
        <v>6.2868796021680363E-3</v>
      </c>
      <c r="E68" s="104">
        <f>Balans!E68/Balans!E$102</f>
        <v>8.9186037179696843E-3</v>
      </c>
    </row>
    <row r="69" spans="1:6">
      <c r="A69" s="102" t="s">
        <v>317</v>
      </c>
      <c r="B69" s="103">
        <v>160</v>
      </c>
      <c r="C69" s="104">
        <f>Balans!C69/Balans!C$102</f>
        <v>0</v>
      </c>
      <c r="D69" s="104">
        <f>Balans!D69/Balans!D$102</f>
        <v>0</v>
      </c>
      <c r="E69" s="104">
        <f>Balans!E69/Balans!E$102</f>
        <v>0</v>
      </c>
    </row>
    <row r="70" spans="1:6">
      <c r="A70" s="102" t="s">
        <v>318</v>
      </c>
      <c r="B70" s="103">
        <v>161</v>
      </c>
      <c r="C70" s="104">
        <f>Balans!C70/Balans!C$102</f>
        <v>0</v>
      </c>
      <c r="D70" s="104">
        <f>Balans!D70/Balans!D$102</f>
        <v>0</v>
      </c>
      <c r="E70" s="104">
        <f>Balans!E70/Balans!E$102</f>
        <v>0</v>
      </c>
    </row>
    <row r="71" spans="1:6">
      <c r="A71" s="102" t="s">
        <v>319</v>
      </c>
      <c r="B71" s="103">
        <v>162</v>
      </c>
      <c r="C71" s="104">
        <f>Balans!C71/Balans!C$102</f>
        <v>0</v>
      </c>
      <c r="D71" s="104">
        <f>Balans!D71/Balans!D$102</f>
        <v>0</v>
      </c>
      <c r="E71" s="104">
        <f>Balans!E71/Balans!E$102</f>
        <v>6.7744463007932739E-3</v>
      </c>
    </row>
    <row r="72" spans="1:6">
      <c r="A72" s="102" t="s">
        <v>320</v>
      </c>
      <c r="B72" s="102" t="s">
        <v>145</v>
      </c>
      <c r="C72" s="104">
        <f>Balans!C72/Balans!C$102</f>
        <v>6.8814164649293108E-3</v>
      </c>
      <c r="D72" s="104">
        <f>Balans!D72/Balans!D$102</f>
        <v>6.2868796021680363E-3</v>
      </c>
      <c r="E72" s="104">
        <f>Balans!E72/Balans!E$102</f>
        <v>2.14415741717641E-3</v>
      </c>
    </row>
    <row r="73" spans="1:6">
      <c r="A73" s="102" t="s">
        <v>321</v>
      </c>
      <c r="B73" s="103">
        <v>168</v>
      </c>
      <c r="C73" s="104">
        <f>Balans!C73/Balans!C$102</f>
        <v>4.2287884714341216E-3</v>
      </c>
      <c r="D73" s="104">
        <f>Balans!D73/Balans!D$102</f>
        <v>2.8862775456963952E-3</v>
      </c>
      <c r="E73" s="104">
        <f>Balans!E73/Balans!E$102</f>
        <v>2.4382135496061764E-3</v>
      </c>
    </row>
    <row r="74" spans="1:6">
      <c r="A74" s="95" t="s">
        <v>147</v>
      </c>
      <c r="B74" s="96" t="s">
        <v>148</v>
      </c>
      <c r="C74" s="132">
        <f>Balans!C74/Balans!C$102</f>
        <v>0.52866518465758294</v>
      </c>
      <c r="D74" s="132">
        <f>Balans!D74/Balans!D$102</f>
        <v>0.52701263342902271</v>
      </c>
      <c r="E74" s="132">
        <f>Balans!E74/Balans!E$102</f>
        <v>0.49914797788874921</v>
      </c>
    </row>
    <row r="75" spans="1:6">
      <c r="A75" s="102" t="s">
        <v>322</v>
      </c>
      <c r="B75" s="103">
        <v>17</v>
      </c>
      <c r="C75" s="104">
        <f>Balans!C75/Balans!C$102</f>
        <v>0.20340732728361993</v>
      </c>
      <c r="D75" s="104">
        <f>Balans!D75/Balans!D$102</f>
        <v>0.18705061862228831</v>
      </c>
      <c r="E75" s="104">
        <f>Balans!E75/Balans!E$102</f>
        <v>0.15496392358948463</v>
      </c>
    </row>
    <row r="76" spans="1:6">
      <c r="A76" s="102" t="s">
        <v>323</v>
      </c>
      <c r="B76" s="102" t="s">
        <v>151</v>
      </c>
      <c r="C76" s="104">
        <f>Balans!C76/Balans!C$102</f>
        <v>0.20335966800350946</v>
      </c>
      <c r="D76" s="104">
        <f>Balans!D76/Balans!D$102</f>
        <v>0.18700574407530465</v>
      </c>
      <c r="E76" s="104">
        <f>Balans!E76/Balans!E$102</f>
        <v>0.15491514757611893</v>
      </c>
    </row>
    <row r="77" spans="1:6">
      <c r="A77" s="102" t="s">
        <v>324</v>
      </c>
      <c r="B77" s="103">
        <v>170</v>
      </c>
      <c r="C77" s="104">
        <f>Balans!C77/Balans!C$102</f>
        <v>0.19869654786812987</v>
      </c>
      <c r="D77" s="104">
        <f>Balans!D77/Balans!D$102</f>
        <v>0</v>
      </c>
      <c r="E77" s="104">
        <f>Balans!E77/Balans!E$102</f>
        <v>0</v>
      </c>
    </row>
    <row r="78" spans="1:6">
      <c r="A78" s="102" t="s">
        <v>325</v>
      </c>
      <c r="B78" s="103">
        <v>171</v>
      </c>
      <c r="C78" s="104">
        <f>Balans!C78/Balans!C$102</f>
        <v>0</v>
      </c>
      <c r="D78" s="104">
        <f>Balans!D78/Balans!D$102</f>
        <v>0</v>
      </c>
      <c r="E78" s="104">
        <f>Balans!E78/Balans!E$102</f>
        <v>0</v>
      </c>
    </row>
    <row r="79" spans="1:6">
      <c r="A79" s="102" t="s">
        <v>326</v>
      </c>
      <c r="B79" s="103">
        <v>172</v>
      </c>
      <c r="C79" s="104">
        <f>Balans!C79/Balans!C$102</f>
        <v>0</v>
      </c>
      <c r="D79" s="104">
        <f>Balans!D79/Balans!D$102</f>
        <v>0</v>
      </c>
      <c r="E79" s="104">
        <f>Balans!E79/Balans!E$102</f>
        <v>0</v>
      </c>
    </row>
    <row r="80" spans="1:6">
      <c r="A80" s="102" t="s">
        <v>327</v>
      </c>
      <c r="B80" s="103">
        <v>173</v>
      </c>
      <c r="C80" s="104">
        <f>Balans!C80/Balans!C$102</f>
        <v>4.6631201353795892E-3</v>
      </c>
      <c r="D80" s="104">
        <f>Balans!D80/Balans!D$102</f>
        <v>2.7995497083576535E-3</v>
      </c>
      <c r="E80" s="104">
        <f>Balans!E80/Balans!E$102</f>
        <v>1.3610314248047074E-3</v>
      </c>
    </row>
    <row r="81" spans="1:5">
      <c r="A81" s="102" t="s">
        <v>328</v>
      </c>
      <c r="B81" s="103">
        <v>174</v>
      </c>
      <c r="C81" s="104">
        <f>Balans!C81/Balans!C$102</f>
        <v>0</v>
      </c>
      <c r="D81" s="104">
        <f>Balans!D81/Balans!D$102</f>
        <v>0.18420619436694699</v>
      </c>
      <c r="E81" s="104">
        <f>Balans!E81/Balans!E$102</f>
        <v>0.1535541161513142</v>
      </c>
    </row>
    <row r="82" spans="1:5">
      <c r="A82" s="102" t="s">
        <v>329</v>
      </c>
      <c r="B82" s="103">
        <v>175</v>
      </c>
      <c r="C82" s="104">
        <f>Balans!C82/Balans!C$102</f>
        <v>0</v>
      </c>
      <c r="D82" s="104">
        <f>Balans!D82/Balans!D$102</f>
        <v>0</v>
      </c>
      <c r="E82" s="104">
        <f>Balans!E82/Balans!E$102</f>
        <v>0</v>
      </c>
    </row>
    <row r="83" spans="1:5">
      <c r="A83" s="102" t="s">
        <v>330</v>
      </c>
      <c r="B83" s="103">
        <v>1750</v>
      </c>
      <c r="C83" s="104">
        <f>Balans!C83/Balans!C$102</f>
        <v>0</v>
      </c>
      <c r="D83" s="104">
        <f>Balans!D83/Balans!D$102</f>
        <v>0</v>
      </c>
      <c r="E83" s="104">
        <f>Balans!E83/Balans!E$102</f>
        <v>0</v>
      </c>
    </row>
    <row r="84" spans="1:5">
      <c r="A84" s="102" t="s">
        <v>331</v>
      </c>
      <c r="B84" s="103">
        <v>1751</v>
      </c>
      <c r="C84" s="104">
        <f>Balans!C84/Balans!C$102</f>
        <v>0</v>
      </c>
      <c r="D84" s="104">
        <f>Balans!D84/Balans!D$102</f>
        <v>0</v>
      </c>
      <c r="E84" s="104">
        <f>Balans!E84/Balans!E$102</f>
        <v>0</v>
      </c>
    </row>
    <row r="85" spans="1:5">
      <c r="A85" s="102" t="s">
        <v>332</v>
      </c>
      <c r="B85" s="103">
        <v>176</v>
      </c>
      <c r="C85" s="104">
        <f>Balans!C85/Balans!C$102</f>
        <v>0</v>
      </c>
      <c r="D85" s="104">
        <f>Balans!D85/Balans!D$102</f>
        <v>0</v>
      </c>
      <c r="E85" s="104">
        <f>Balans!E85/Balans!E$102</f>
        <v>0</v>
      </c>
    </row>
    <row r="86" spans="1:5">
      <c r="A86" s="102" t="s">
        <v>333</v>
      </c>
      <c r="B86" s="102" t="s">
        <v>162</v>
      </c>
      <c r="C86" s="104">
        <f>Balans!C86/Balans!C$102</f>
        <v>4.7659280110464485E-5</v>
      </c>
      <c r="D86" s="104">
        <f>Balans!D86/Balans!D$102</f>
        <v>4.4874546983672905E-5</v>
      </c>
      <c r="E86" s="104">
        <f>Balans!E86/Balans!E$102</f>
        <v>4.8776013365711575E-5</v>
      </c>
    </row>
    <row r="87" spans="1:5">
      <c r="A87" s="102" t="s">
        <v>334</v>
      </c>
      <c r="B87" s="102" t="s">
        <v>164</v>
      </c>
      <c r="C87" s="104">
        <f>Balans!C87/Balans!C$102</f>
        <v>0.32050637304270507</v>
      </c>
      <c r="D87" s="104">
        <f>Balans!D87/Balans!D$102</f>
        <v>0.33809754402492964</v>
      </c>
      <c r="E87" s="104">
        <f>Balans!E87/Balans!E$102</f>
        <v>0.33890283145209216</v>
      </c>
    </row>
    <row r="88" spans="1:5">
      <c r="A88" s="102" t="s">
        <v>335</v>
      </c>
      <c r="B88" s="103">
        <v>42</v>
      </c>
      <c r="C88" s="104">
        <f>Balans!C88/Balans!C$102</f>
        <v>1.5987743200321632E-3</v>
      </c>
      <c r="D88" s="104">
        <f>Balans!D88/Balans!D$102</f>
        <v>1.460644289196284E-3</v>
      </c>
      <c r="E88" s="104">
        <f>Balans!E88/Balans!E$102</f>
        <v>1.4847328142571926E-3</v>
      </c>
    </row>
    <row r="89" spans="1:5">
      <c r="A89" s="102" t="s">
        <v>323</v>
      </c>
      <c r="B89" s="103">
        <v>43</v>
      </c>
      <c r="C89" s="104">
        <f>Balans!C89/Balans!C$102</f>
        <v>0</v>
      </c>
      <c r="D89" s="104">
        <f>Balans!D89/Balans!D$102</f>
        <v>0</v>
      </c>
      <c r="E89" s="104">
        <f>Balans!E89/Balans!E$102</f>
        <v>0</v>
      </c>
    </row>
    <row r="90" spans="1:5">
      <c r="A90" s="102" t="s">
        <v>327</v>
      </c>
      <c r="B90" s="102" t="s">
        <v>166</v>
      </c>
      <c r="C90" s="104">
        <f>Balans!C90/Balans!C$102</f>
        <v>0</v>
      </c>
      <c r="D90" s="104">
        <f>Balans!D90/Balans!D$102</f>
        <v>0</v>
      </c>
      <c r="E90" s="104">
        <f>Balans!E90/Balans!E$102</f>
        <v>0</v>
      </c>
    </row>
    <row r="91" spans="1:5">
      <c r="A91" s="102" t="s">
        <v>328</v>
      </c>
      <c r="B91" s="103">
        <v>439</v>
      </c>
      <c r="C91" s="104">
        <f>Balans!C91/Balans!C$102</f>
        <v>0</v>
      </c>
      <c r="D91" s="104">
        <f>Balans!D91/Balans!D$102</f>
        <v>0</v>
      </c>
      <c r="E91" s="104">
        <f>Balans!E91/Balans!E$102</f>
        <v>0</v>
      </c>
    </row>
    <row r="92" spans="1:5">
      <c r="A92" s="102" t="s">
        <v>329</v>
      </c>
      <c r="B92" s="103">
        <v>44</v>
      </c>
      <c r="C92" s="104">
        <f>Balans!C92/Balans!C$102</f>
        <v>0.22374811350709226</v>
      </c>
      <c r="D92" s="104">
        <f>Balans!D92/Balans!D$102</f>
        <v>0.25255617193633806</v>
      </c>
      <c r="E92" s="104">
        <f>Balans!E92/Balans!E$102</f>
        <v>0.25821348547475159</v>
      </c>
    </row>
    <row r="93" spans="1:5">
      <c r="A93" s="102" t="s">
        <v>330</v>
      </c>
      <c r="B93" s="102" t="s">
        <v>167</v>
      </c>
      <c r="C93" s="104">
        <f>Balans!C93/Balans!C$102</f>
        <v>0.22374811350709226</v>
      </c>
      <c r="D93" s="104">
        <f>Balans!D93/Balans!D$102</f>
        <v>0.25255617193633806</v>
      </c>
      <c r="E93" s="104">
        <f>Balans!E93/Balans!E$102</f>
        <v>0.25821348547475159</v>
      </c>
    </row>
    <row r="94" spans="1:5">
      <c r="A94" s="102" t="s">
        <v>331</v>
      </c>
      <c r="B94" s="103">
        <v>441</v>
      </c>
      <c r="C94" s="104">
        <f>Balans!C94/Balans!C$102</f>
        <v>0</v>
      </c>
      <c r="D94" s="104">
        <f>Balans!D94/Balans!D$102</f>
        <v>0</v>
      </c>
      <c r="E94" s="104">
        <f>Balans!E94/Balans!E$102</f>
        <v>0</v>
      </c>
    </row>
    <row r="95" spans="1:5">
      <c r="A95" s="102" t="s">
        <v>332</v>
      </c>
      <c r="B95" s="103">
        <v>46</v>
      </c>
      <c r="C95" s="104">
        <f>Balans!C95/Balans!C$102</f>
        <v>6.4890541466321398E-3</v>
      </c>
      <c r="D95" s="104">
        <f>Balans!D95/Balans!D$102</f>
        <v>1.7063435414930276E-3</v>
      </c>
      <c r="E95" s="104">
        <f>Balans!E95/Balans!E$102</f>
        <v>4.0874299200466301E-3</v>
      </c>
    </row>
    <row r="96" spans="1:5">
      <c r="A96" s="102" t="s">
        <v>336</v>
      </c>
      <c r="B96" s="102"/>
      <c r="C96" s="104">
        <f>Balans!C96/Balans!C$102</f>
        <v>0</v>
      </c>
      <c r="D96" s="104">
        <f>Balans!D96/Balans!D$102</f>
        <v>0</v>
      </c>
      <c r="E96" s="104">
        <f>Balans!E96/Balans!E$102</f>
        <v>0</v>
      </c>
    </row>
    <row r="97" spans="1:5">
      <c r="A97" s="102" t="s">
        <v>337</v>
      </c>
      <c r="B97" s="103">
        <v>45</v>
      </c>
      <c r="C97" s="104">
        <f>Balans!C97/Balans!C$102</f>
        <v>6.7147937858329093E-2</v>
      </c>
      <c r="D97" s="104">
        <f>Balans!D97/Balans!D$102</f>
        <v>5.7675966761023177E-2</v>
      </c>
      <c r="E97" s="104">
        <f>Balans!E97/Balans!E$102</f>
        <v>4.7085743850688311E-2</v>
      </c>
    </row>
    <row r="98" spans="1:5">
      <c r="A98" s="102" t="s">
        <v>338</v>
      </c>
      <c r="B98" s="102" t="s">
        <v>171</v>
      </c>
      <c r="C98" s="104">
        <f>Balans!C98/Balans!C$102</f>
        <v>2.4881597083874545E-2</v>
      </c>
      <c r="D98" s="104">
        <f>Balans!D98/Balans!D$102</f>
        <v>1.6949693988912256E-2</v>
      </c>
      <c r="E98" s="104">
        <f>Balans!E98/Balans!E$102</f>
        <v>2.2510130168275893E-3</v>
      </c>
    </row>
    <row r="99" spans="1:5">
      <c r="A99" s="102" t="s">
        <v>339</v>
      </c>
      <c r="B99" s="102" t="s">
        <v>173</v>
      </c>
      <c r="C99" s="104">
        <f>Balans!C99/Balans!C$102</f>
        <v>4.2266340774454549E-2</v>
      </c>
      <c r="D99" s="104">
        <f>Balans!D99/Balans!D$102</f>
        <v>4.0726272772110925E-2</v>
      </c>
      <c r="E99" s="104">
        <f>Balans!E99/Balans!E$102</f>
        <v>4.4834730833860727E-2</v>
      </c>
    </row>
    <row r="100" spans="1:5">
      <c r="A100" s="102" t="s">
        <v>333</v>
      </c>
      <c r="B100" s="102" t="s">
        <v>174</v>
      </c>
      <c r="C100" s="104">
        <f>Balans!C100/Balans!C$102</f>
        <v>2.1522493210619442E-2</v>
      </c>
      <c r="D100" s="104">
        <f>Balans!D100/Balans!D$102</f>
        <v>2.4698417496879108E-2</v>
      </c>
      <c r="E100" s="104">
        <f>Balans!E100/Balans!E$102</f>
        <v>2.8031439392348426E-2</v>
      </c>
    </row>
    <row r="101" spans="1:5">
      <c r="A101" s="102" t="s">
        <v>299</v>
      </c>
      <c r="B101" s="102" t="s">
        <v>175</v>
      </c>
      <c r="C101" s="104">
        <f>Balans!C101/Balans!C$102</f>
        <v>4.7514843312578686E-3</v>
      </c>
      <c r="D101" s="104">
        <f>Balans!D101/Balans!D$102</f>
        <v>1.8644707818048019E-3</v>
      </c>
      <c r="E101" s="104">
        <f>Balans!E101/Balans!E$102</f>
        <v>5.2812228471724202E-3</v>
      </c>
    </row>
    <row r="102" spans="1:5">
      <c r="A102" s="96" t="s">
        <v>340</v>
      </c>
      <c r="B102" s="96" t="s">
        <v>177</v>
      </c>
      <c r="C102" s="132">
        <f>Balans!C102/Balans!C$102</f>
        <v>1</v>
      </c>
      <c r="D102" s="132">
        <f>Balans!D102/Balans!D$102</f>
        <v>1</v>
      </c>
      <c r="E102" s="132">
        <f>Balans!E102/Balans!E$102</f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showZeros="0" workbookViewId="0">
      <selection activeCell="I15" sqref="I15"/>
    </sheetView>
  </sheetViews>
  <sheetFormatPr defaultRowHeight="12.75"/>
  <cols>
    <col min="1" max="1" width="48.7109375" style="121" bestFit="1" customWidth="1"/>
    <col min="2" max="2" width="9.140625" style="121"/>
    <col min="3" max="5" width="13.7109375" style="121" bestFit="1" customWidth="1"/>
    <col min="6" max="16384" width="9.140625" style="121"/>
  </cols>
  <sheetData>
    <row r="1" spans="1:5">
      <c r="A1" s="120" t="s">
        <v>0</v>
      </c>
      <c r="B1" s="120"/>
    </row>
    <row r="2" spans="1:5" s="140" customFormat="1">
      <c r="A2" s="137"/>
      <c r="B2" s="137" t="s">
        <v>1</v>
      </c>
      <c r="C2" s="138" t="s">
        <v>2</v>
      </c>
      <c r="D2" s="138" t="s">
        <v>3</v>
      </c>
      <c r="E2" s="139" t="s">
        <v>4</v>
      </c>
    </row>
    <row r="3" spans="1:5">
      <c r="A3" s="141" t="s">
        <v>5</v>
      </c>
      <c r="B3" s="141" t="s">
        <v>6</v>
      </c>
      <c r="C3" s="142">
        <f>Resultatenrek!C3/Resultatenrek!C$4</f>
        <v>1.0046793244601131</v>
      </c>
      <c r="D3" s="142">
        <f>Resultatenrek!D3/Resultatenrek!D$4</f>
        <v>1.0124524522889615</v>
      </c>
      <c r="E3" s="142">
        <f>Resultatenrek!E3/Resultatenrek!E$4</f>
        <v>0.99621807696707598</v>
      </c>
    </row>
    <row r="4" spans="1:5">
      <c r="A4" s="103" t="s">
        <v>7</v>
      </c>
      <c r="B4" s="103">
        <v>70</v>
      </c>
      <c r="C4" s="143">
        <f>Resultatenrek!C4/Resultatenrek!C$4</f>
        <v>1</v>
      </c>
      <c r="D4" s="143">
        <f>Resultatenrek!D4/Resultatenrek!D$4</f>
        <v>1</v>
      </c>
      <c r="E4" s="143">
        <f>Resultatenrek!E4/Resultatenrek!E$4</f>
        <v>1</v>
      </c>
    </row>
    <row r="5" spans="1:5">
      <c r="A5" s="103" t="s">
        <v>8</v>
      </c>
      <c r="B5" s="103">
        <v>71</v>
      </c>
      <c r="C5" s="143">
        <f>Resultatenrek!C5/Resultatenrek!C$4</f>
        <v>-5.5980380029244121E-3</v>
      </c>
      <c r="D5" s="143">
        <f>Resultatenrek!D5/Resultatenrek!D$4</f>
        <v>3.2204481731102192E-3</v>
      </c>
      <c r="E5" s="143">
        <f>Resultatenrek!E5/Resultatenrek!E$4</f>
        <v>-1.7602682686530608E-2</v>
      </c>
    </row>
    <row r="6" spans="1:5">
      <c r="A6" s="103" t="s">
        <v>9</v>
      </c>
      <c r="B6" s="103">
        <v>72</v>
      </c>
      <c r="C6" s="143">
        <f>Resultatenrek!C6/Resultatenrek!C$4</f>
        <v>0</v>
      </c>
      <c r="D6" s="143">
        <f>Resultatenrek!D6/Resultatenrek!D$4</f>
        <v>0</v>
      </c>
      <c r="E6" s="143">
        <f>Resultatenrek!E6/Resultatenrek!E$4</f>
        <v>0</v>
      </c>
    </row>
    <row r="7" spans="1:5">
      <c r="A7" s="103" t="s">
        <v>10</v>
      </c>
      <c r="B7" s="103">
        <v>74</v>
      </c>
      <c r="C7" s="143">
        <f>Resultatenrek!C7/Resultatenrek!C$4</f>
        <v>1.0277362463037489E-2</v>
      </c>
      <c r="D7" s="143">
        <f>Resultatenrek!D7/Resultatenrek!D$4</f>
        <v>9.0698094377176519E-3</v>
      </c>
      <c r="E7" s="143">
        <f>Resultatenrek!E7/Resultatenrek!E$4</f>
        <v>1.2622637259247799E-2</v>
      </c>
    </row>
    <row r="8" spans="1:5">
      <c r="A8" s="103" t="s">
        <v>11</v>
      </c>
      <c r="B8" s="103" t="s">
        <v>12</v>
      </c>
      <c r="C8" s="143">
        <f>Resultatenrek!C8/Resultatenrek!C$4</f>
        <v>0</v>
      </c>
      <c r="D8" s="143">
        <f>Resultatenrek!D8/Resultatenrek!D$4</f>
        <v>1.6219467813365744E-4</v>
      </c>
      <c r="E8" s="143">
        <f>Resultatenrek!E8/Resultatenrek!E$4</f>
        <v>1.1981223943588462E-3</v>
      </c>
    </row>
    <row r="9" spans="1:5">
      <c r="A9" s="141" t="s">
        <v>13</v>
      </c>
      <c r="B9" s="141" t="s">
        <v>14</v>
      </c>
      <c r="C9" s="142">
        <f>Resultatenrek!C9/Resultatenrek!C$4</f>
        <v>0.92135598950260744</v>
      </c>
      <c r="D9" s="142">
        <f>Resultatenrek!D9/Resultatenrek!D$4</f>
        <v>0.95989286774126459</v>
      </c>
      <c r="E9" s="142">
        <f>Resultatenrek!E9/Resultatenrek!E$4</f>
        <v>0.98249608947536504</v>
      </c>
    </row>
    <row r="10" spans="1:5">
      <c r="A10" s="103" t="s">
        <v>15</v>
      </c>
      <c r="B10" s="103">
        <v>60</v>
      </c>
      <c r="C10" s="143">
        <f>Resultatenrek!C10/Resultatenrek!C$4</f>
        <v>0.37146104010698111</v>
      </c>
      <c r="D10" s="143">
        <f>Resultatenrek!D10/Resultatenrek!D$4</f>
        <v>0.37937862078149281</v>
      </c>
      <c r="E10" s="143">
        <f>Resultatenrek!E10/Resultatenrek!E$4</f>
        <v>0.3696646683867445</v>
      </c>
    </row>
    <row r="11" spans="1:5">
      <c r="A11" s="103" t="s">
        <v>16</v>
      </c>
      <c r="B11" s="103" t="s">
        <v>17</v>
      </c>
      <c r="C11" s="143">
        <f>Resultatenrek!C11/Resultatenrek!C$4</f>
        <v>0.3730152895087982</v>
      </c>
      <c r="D11" s="143">
        <f>Resultatenrek!D11/Resultatenrek!D$4</f>
        <v>0.38574504508693302</v>
      </c>
      <c r="E11" s="143">
        <f>Resultatenrek!E11/Resultatenrek!E$4</f>
        <v>0.38730196459684307</v>
      </c>
    </row>
    <row r="12" spans="1:5">
      <c r="A12" s="103" t="s">
        <v>18</v>
      </c>
      <c r="B12" s="103">
        <v>609</v>
      </c>
      <c r="C12" s="143">
        <f>Resultatenrek!C12/Resultatenrek!C$4</f>
        <v>-1.5542494018170958E-3</v>
      </c>
      <c r="D12" s="143">
        <f>Resultatenrek!D12/Resultatenrek!D$4</f>
        <v>-6.3664243054402129E-3</v>
      </c>
      <c r="E12" s="143">
        <f>Resultatenrek!E12/Resultatenrek!E$4</f>
        <v>-1.763729621009855E-2</v>
      </c>
    </row>
    <row r="13" spans="1:5">
      <c r="A13" s="103" t="s">
        <v>19</v>
      </c>
      <c r="B13" s="103">
        <v>61</v>
      </c>
      <c r="C13" s="143">
        <f>Resultatenrek!C13/Resultatenrek!C$4</f>
        <v>0.33924049405357876</v>
      </c>
      <c r="D13" s="143">
        <f>Resultatenrek!D13/Resultatenrek!D$4</f>
        <v>0.37056023021791962</v>
      </c>
      <c r="E13" s="143">
        <f>Resultatenrek!E13/Resultatenrek!E$4</f>
        <v>0.3851045745010232</v>
      </c>
    </row>
    <row r="14" spans="1:5">
      <c r="A14" s="103" t="s">
        <v>20</v>
      </c>
      <c r="B14" s="103">
        <v>62</v>
      </c>
      <c r="C14" s="143">
        <f>Resultatenrek!C14/Resultatenrek!C$4</f>
        <v>0.19147011870740846</v>
      </c>
      <c r="D14" s="143">
        <f>Resultatenrek!D14/Resultatenrek!D$4</f>
        <v>0.1827221967645099</v>
      </c>
      <c r="E14" s="143">
        <f>Resultatenrek!E14/Resultatenrek!E$4</f>
        <v>0.17796409633151289</v>
      </c>
    </row>
    <row r="15" spans="1:5">
      <c r="A15" s="103" t="s">
        <v>21</v>
      </c>
      <c r="B15" s="103">
        <v>630</v>
      </c>
      <c r="C15" s="143">
        <f>Resultatenrek!C15/Resultatenrek!C$4</f>
        <v>2.0440241643453334E-2</v>
      </c>
      <c r="D15" s="143">
        <f>Resultatenrek!D15/Resultatenrek!D$4</f>
        <v>1.5842813678567134E-2</v>
      </c>
      <c r="E15" s="143">
        <f>Resultatenrek!E15/Resultatenrek!E$4</f>
        <v>1.7000926579301967E-2</v>
      </c>
    </row>
    <row r="16" spans="1:5">
      <c r="A16" s="103" t="s">
        <v>22</v>
      </c>
      <c r="B16" s="103" t="s">
        <v>23</v>
      </c>
      <c r="C16" s="143">
        <f>Resultatenrek!C16/Resultatenrek!C$4</f>
        <v>-6.4985684092444985E-4</v>
      </c>
      <c r="D16" s="143">
        <f>Resultatenrek!D16/Resultatenrek!D$4</f>
        <v>-6.5805676444930794E-3</v>
      </c>
      <c r="E16" s="143">
        <f>Resultatenrek!E16/Resultatenrek!E$4</f>
        <v>4.2630015626275216E-3</v>
      </c>
    </row>
    <row r="17" spans="1:5" ht="37.5" customHeight="1">
      <c r="A17" s="103" t="s">
        <v>24</v>
      </c>
      <c r="B17" s="103" t="s">
        <v>25</v>
      </c>
      <c r="C17" s="143">
        <f>Resultatenrek!C17/Resultatenrek!C$4</f>
        <v>-1.2828160508212181E-2</v>
      </c>
      <c r="D17" s="143">
        <f>Resultatenrek!D17/Resultatenrek!D$4</f>
        <v>0</v>
      </c>
      <c r="E17" s="143">
        <f>Resultatenrek!E17/Resultatenrek!E$4</f>
        <v>1.383947568027874E-3</v>
      </c>
    </row>
    <row r="18" spans="1:5" ht="21" customHeight="1">
      <c r="A18" s="103" t="s">
        <v>26</v>
      </c>
      <c r="B18" s="103" t="s">
        <v>27</v>
      </c>
      <c r="C18" s="143">
        <f>Resultatenrek!C18/Resultatenrek!C$4</f>
        <v>4.0383195647052976E-3</v>
      </c>
      <c r="D18" s="143">
        <f>Resultatenrek!D18/Resultatenrek!D$4</f>
        <v>4.3597097039281959E-3</v>
      </c>
      <c r="E18" s="143">
        <f>Resultatenrek!E18/Resultatenrek!E$4</f>
        <v>4.470460188526512E-3</v>
      </c>
    </row>
    <row r="19" spans="1:5">
      <c r="A19" s="103" t="s">
        <v>28</v>
      </c>
      <c r="B19" s="103" t="s">
        <v>29</v>
      </c>
      <c r="C19" s="143">
        <f>Resultatenrek!C19/Resultatenrek!C$4</f>
        <v>8.183792775617163E-3</v>
      </c>
      <c r="D19" s="143">
        <f>Resultatenrek!D19/Resultatenrek!D$4</f>
        <v>1.3609864239340019E-2</v>
      </c>
      <c r="E19" s="143">
        <f>Resultatenrek!E19/Resultatenrek!E$4</f>
        <v>2.2644414357600569E-2</v>
      </c>
    </row>
    <row r="20" spans="1:5">
      <c r="A20" s="144" t="s">
        <v>30</v>
      </c>
      <c r="B20" s="145">
        <v>9901</v>
      </c>
      <c r="C20" s="142">
        <f>Resultatenrek!C20/Resultatenrek!C$4</f>
        <v>8.3323334957505588E-2</v>
      </c>
      <c r="D20" s="142">
        <f>Resultatenrek!D20/Resultatenrek!D$4</f>
        <v>5.2559584547696943E-2</v>
      </c>
      <c r="E20" s="142">
        <f>Resultatenrek!E20/Resultatenrek!E$4</f>
        <v>1.3721987491710988E-2</v>
      </c>
    </row>
    <row r="21" spans="1:5">
      <c r="A21" s="141" t="s">
        <v>31</v>
      </c>
      <c r="B21" s="141" t="s">
        <v>32</v>
      </c>
      <c r="C21" s="142">
        <f>Resultatenrek!C21/Resultatenrek!C$4</f>
        <v>7.8742284007173122E-3</v>
      </c>
      <c r="D21" s="142">
        <f>Resultatenrek!D21/Resultatenrek!D$4</f>
        <v>3.5271612862351458E-3</v>
      </c>
      <c r="E21" s="142">
        <f>Resultatenrek!E21/Resultatenrek!E$4</f>
        <v>9.0969284725628125E-3</v>
      </c>
    </row>
    <row r="22" spans="1:5">
      <c r="A22" s="103" t="s">
        <v>33</v>
      </c>
      <c r="B22" s="103">
        <v>75</v>
      </c>
      <c r="C22" s="143">
        <f>Resultatenrek!C22/Resultatenrek!C$4</f>
        <v>7.8742284007173122E-3</v>
      </c>
      <c r="D22" s="143">
        <f>Resultatenrek!D22/Resultatenrek!D$4</f>
        <v>3.5271612862351458E-3</v>
      </c>
      <c r="E22" s="143">
        <f>Resultatenrek!E22/Resultatenrek!E$4</f>
        <v>9.0969284725628125E-3</v>
      </c>
    </row>
    <row r="23" spans="1:5">
      <c r="A23" s="103" t="s">
        <v>34</v>
      </c>
      <c r="B23" s="103">
        <v>750</v>
      </c>
      <c r="C23" s="143">
        <f>Resultatenrek!C23/Resultatenrek!C$4</f>
        <v>0</v>
      </c>
      <c r="D23" s="143">
        <f>Resultatenrek!D23/Resultatenrek!D$4</f>
        <v>0</v>
      </c>
      <c r="E23" s="143">
        <f>Resultatenrek!E23/Resultatenrek!E$4</f>
        <v>0</v>
      </c>
    </row>
    <row r="24" spans="1:5">
      <c r="A24" s="103" t="s">
        <v>35</v>
      </c>
      <c r="B24" s="103">
        <v>751</v>
      </c>
      <c r="C24" s="143">
        <f>Resultatenrek!C24/Resultatenrek!C$4</f>
        <v>1.6845477845497353E-3</v>
      </c>
      <c r="D24" s="143">
        <f>Resultatenrek!D24/Resultatenrek!D$4</f>
        <v>1.7753691957348885E-3</v>
      </c>
      <c r="E24" s="143">
        <f>Resultatenrek!E24/Resultatenrek!E$4</f>
        <v>1.369335716293122E-3</v>
      </c>
    </row>
    <row r="25" spans="1:5">
      <c r="A25" s="103" t="s">
        <v>36</v>
      </c>
      <c r="B25" s="103" t="s">
        <v>37</v>
      </c>
      <c r="C25" s="143">
        <f>Resultatenrek!C25/Resultatenrek!C$4</f>
        <v>6.1896806161675765E-3</v>
      </c>
      <c r="D25" s="143">
        <f>Resultatenrek!D25/Resultatenrek!D$4</f>
        <v>1.7517920905002575E-3</v>
      </c>
      <c r="E25" s="143">
        <f>Resultatenrek!E25/Resultatenrek!E$4</f>
        <v>7.7275927562696894E-3</v>
      </c>
    </row>
    <row r="26" spans="1:5">
      <c r="A26" s="103" t="s">
        <v>38</v>
      </c>
      <c r="B26" s="103" t="s">
        <v>39</v>
      </c>
      <c r="C26" s="143">
        <f>Resultatenrek!C26/Resultatenrek!C$4</f>
        <v>0</v>
      </c>
      <c r="D26" s="143">
        <f>Resultatenrek!D26/Resultatenrek!D$4</f>
        <v>0</v>
      </c>
      <c r="E26" s="143">
        <f>Resultatenrek!E26/Resultatenrek!E$4</f>
        <v>0</v>
      </c>
    </row>
    <row r="27" spans="1:5" ht="24" customHeight="1">
      <c r="A27" s="141" t="s">
        <v>40</v>
      </c>
      <c r="B27" s="141" t="s">
        <v>41</v>
      </c>
      <c r="C27" s="142">
        <f>Resultatenrek!C27/Resultatenrek!C$4</f>
        <v>1.5795253710853961E-2</v>
      </c>
      <c r="D27" s="142">
        <f>Resultatenrek!D27/Resultatenrek!D$4</f>
        <v>9.7598151554949605E-3</v>
      </c>
      <c r="E27" s="142">
        <f>Resultatenrek!E27/Resultatenrek!E$4</f>
        <v>7.8863699336649135E-3</v>
      </c>
    </row>
    <row r="28" spans="1:5">
      <c r="A28" s="103" t="s">
        <v>42</v>
      </c>
      <c r="B28" s="103">
        <v>65</v>
      </c>
      <c r="C28" s="143">
        <f>Resultatenrek!C28/Resultatenrek!C$4</f>
        <v>1.5795253710853961E-2</v>
      </c>
      <c r="D28" s="143">
        <f>Resultatenrek!D28/Resultatenrek!D$4</f>
        <v>9.7598151554949605E-3</v>
      </c>
      <c r="E28" s="143">
        <f>Resultatenrek!E28/Resultatenrek!E$4</f>
        <v>7.8863699336649135E-3</v>
      </c>
    </row>
    <row r="29" spans="1:5">
      <c r="A29" s="103" t="s">
        <v>43</v>
      </c>
      <c r="B29" s="103">
        <v>650</v>
      </c>
      <c r="C29" s="143">
        <f>Resultatenrek!C29/Resultatenrek!C$4</f>
        <v>8.8099410618297687E-3</v>
      </c>
      <c r="D29" s="143">
        <f>Resultatenrek!D29/Resultatenrek!D$4</f>
        <v>4.0206735649676358E-3</v>
      </c>
      <c r="E29" s="143">
        <f>Resultatenrek!E29/Resultatenrek!E$4</f>
        <v>1.8437387807371489E-3</v>
      </c>
    </row>
    <row r="30" spans="1:5">
      <c r="A30" s="103" t="s">
        <v>44</v>
      </c>
      <c r="B30" s="103">
        <v>651</v>
      </c>
      <c r="C30" s="143">
        <f>Resultatenrek!C30/Resultatenrek!C$4</f>
        <v>0</v>
      </c>
      <c r="D30" s="143">
        <f>Resultatenrek!D30/Resultatenrek!D$4</f>
        <v>0</v>
      </c>
      <c r="E30" s="143">
        <f>Resultatenrek!E30/Resultatenrek!E$4</f>
        <v>0</v>
      </c>
    </row>
    <row r="31" spans="1:5">
      <c r="A31" s="103" t="s">
        <v>45</v>
      </c>
      <c r="B31" s="103" t="s">
        <v>46</v>
      </c>
      <c r="C31" s="143">
        <f>Resultatenrek!C31/Resultatenrek!C$4</f>
        <v>6.9853126490241942E-3</v>
      </c>
      <c r="D31" s="143">
        <f>Resultatenrek!D31/Resultatenrek!D$4</f>
        <v>5.7391415905273246E-3</v>
      </c>
      <c r="E31" s="143">
        <f>Resultatenrek!E31/Resultatenrek!E$4</f>
        <v>6.0426311529277639E-3</v>
      </c>
    </row>
    <row r="32" spans="1:5">
      <c r="A32" s="103" t="s">
        <v>47</v>
      </c>
      <c r="B32" s="103" t="s">
        <v>48</v>
      </c>
      <c r="C32" s="143">
        <f>Resultatenrek!C32/Resultatenrek!C$4</f>
        <v>0</v>
      </c>
      <c r="D32" s="143">
        <f>Resultatenrek!D32/Resultatenrek!D$4</f>
        <v>0</v>
      </c>
      <c r="E32" s="143">
        <f>Resultatenrek!E32/Resultatenrek!E$4</f>
        <v>0</v>
      </c>
    </row>
    <row r="33" spans="1:5" ht="30" customHeight="1">
      <c r="A33" s="146" t="s">
        <v>49</v>
      </c>
      <c r="B33" s="141">
        <v>9903</v>
      </c>
      <c r="C33" s="142">
        <f>Resultatenrek!C33/Resultatenrek!C$4</f>
        <v>7.5402309647368937E-2</v>
      </c>
      <c r="D33" s="142">
        <f>Resultatenrek!D33/Resultatenrek!D$4</f>
        <v>4.6326930678437128E-2</v>
      </c>
      <c r="E33" s="142">
        <f>Resultatenrek!E33/Resultatenrek!E$4</f>
        <v>1.4932546030608887E-2</v>
      </c>
    </row>
    <row r="34" spans="1:5">
      <c r="A34" s="103" t="s">
        <v>50</v>
      </c>
      <c r="B34" s="103">
        <v>780</v>
      </c>
      <c r="C34" s="143">
        <f>Resultatenrek!C34/Resultatenrek!C$4</f>
        <v>8.5742650601757506E-4</v>
      </c>
      <c r="D34" s="143">
        <f>Resultatenrek!D34/Resultatenrek!D$4</f>
        <v>5.7936455354775501E-4</v>
      </c>
      <c r="E34" s="143">
        <f>Resultatenrek!E34/Resultatenrek!E$4</f>
        <v>2.7134530082724591E-4</v>
      </c>
    </row>
    <row r="35" spans="1:5">
      <c r="A35" s="103" t="s">
        <v>51</v>
      </c>
      <c r="B35" s="103">
        <v>680</v>
      </c>
      <c r="C35" s="143">
        <f>Resultatenrek!C35/Resultatenrek!C$4</f>
        <v>0</v>
      </c>
      <c r="D35" s="143">
        <f>Resultatenrek!D35/Resultatenrek!D$4</f>
        <v>0</v>
      </c>
      <c r="E35" s="143">
        <f>Resultatenrek!E35/Resultatenrek!E$4</f>
        <v>0</v>
      </c>
    </row>
    <row r="36" spans="1:5">
      <c r="A36" s="103" t="s">
        <v>52</v>
      </c>
      <c r="B36" s="103" t="s">
        <v>53</v>
      </c>
      <c r="C36" s="143">
        <f>Resultatenrek!C36/Resultatenrek!C$4</f>
        <v>2.2443966902970385E-2</v>
      </c>
      <c r="D36" s="143">
        <f>Resultatenrek!D36/Resultatenrek!D$4</f>
        <v>1.3299673832482165E-2</v>
      </c>
      <c r="E36" s="143">
        <f>Resultatenrek!E36/Resultatenrek!E$4</f>
        <v>5.3325594408768755E-3</v>
      </c>
    </row>
    <row r="37" spans="1:5">
      <c r="A37" s="103" t="s">
        <v>54</v>
      </c>
      <c r="B37" s="103" t="s">
        <v>55</v>
      </c>
      <c r="C37" s="143">
        <f>Resultatenrek!C37/Resultatenrek!C$4</f>
        <v>2.2531499676311979E-2</v>
      </c>
      <c r="D37" s="143">
        <f>Resultatenrek!D37/Resultatenrek!D$4</f>
        <v>1.3299910920691228E-2</v>
      </c>
      <c r="E37" s="143">
        <f>Resultatenrek!E37/Resultatenrek!E$4</f>
        <v>5.3325594408768755E-3</v>
      </c>
    </row>
    <row r="38" spans="1:5">
      <c r="A38" s="103" t="s">
        <v>56</v>
      </c>
      <c r="B38" s="103">
        <v>77</v>
      </c>
      <c r="C38" s="143">
        <f>Resultatenrek!C38/Resultatenrek!C$4</f>
        <v>8.7532773341593645E-5</v>
      </c>
      <c r="D38" s="143">
        <f>Resultatenrek!D38/Resultatenrek!D$4</f>
        <v>2.3708820906332903E-7</v>
      </c>
      <c r="E38" s="143">
        <f>Resultatenrek!E38/Resultatenrek!E$4</f>
        <v>0</v>
      </c>
    </row>
    <row r="39" spans="1:5">
      <c r="A39" s="146" t="s">
        <v>57</v>
      </c>
      <c r="B39" s="141">
        <v>9904</v>
      </c>
      <c r="C39" s="142">
        <f>Resultatenrek!C39/Resultatenrek!C$4</f>
        <v>5.3815769250416125E-2</v>
      </c>
      <c r="D39" s="142">
        <f>Resultatenrek!D39/Resultatenrek!D$4</f>
        <v>3.3606621399502719E-2</v>
      </c>
      <c r="E39" s="142">
        <f>Resultatenrek!E39/Resultatenrek!E$4</f>
        <v>9.8713318905592571E-3</v>
      </c>
    </row>
    <row r="40" spans="1:5">
      <c r="A40" s="103" t="s">
        <v>58</v>
      </c>
      <c r="B40" s="103">
        <v>789</v>
      </c>
      <c r="C40" s="143">
        <f>Resultatenrek!C40/Resultatenrek!C$4</f>
        <v>1.6644194753175621E-3</v>
      </c>
      <c r="D40" s="143">
        <f>Resultatenrek!D40/Resultatenrek!D$4</f>
        <v>1.1246410912590715E-3</v>
      </c>
      <c r="E40" s="143">
        <f>Resultatenrek!E40/Resultatenrek!E$4</f>
        <v>4.9620958429182917E-4</v>
      </c>
    </row>
    <row r="41" spans="1:5">
      <c r="A41" s="103" t="s">
        <v>59</v>
      </c>
      <c r="B41" s="103">
        <v>689</v>
      </c>
      <c r="C41" s="143">
        <f>Resultatenrek!C41/Resultatenrek!C$4</f>
        <v>0</v>
      </c>
      <c r="D41" s="143">
        <f>Resultatenrek!D41/Resultatenrek!D$4</f>
        <v>1.9754453010499978E-2</v>
      </c>
      <c r="E41" s="143">
        <f>Resultatenrek!E41/Resultatenrek!E$4</f>
        <v>0</v>
      </c>
    </row>
    <row r="42" spans="1:5">
      <c r="A42" s="141" t="s">
        <v>60</v>
      </c>
      <c r="B42" s="141">
        <v>9905</v>
      </c>
      <c r="C42" s="142">
        <f>Resultatenrek!C42/Resultatenrek!C$4</f>
        <v>5.5480188725733688E-2</v>
      </c>
      <c r="D42" s="142">
        <f>Resultatenrek!D42/Resultatenrek!D$4</f>
        <v>1.4976809480261814E-2</v>
      </c>
      <c r="E42" s="142">
        <f>Resultatenrek!E42/Resultatenrek!E$4</f>
        <v>1.0367541474851086E-2</v>
      </c>
    </row>
    <row r="43" spans="1:5">
      <c r="A43" s="130"/>
      <c r="B43" s="127"/>
      <c r="C43" s="147"/>
      <c r="D43" s="147"/>
      <c r="E43" s="147"/>
    </row>
    <row r="44" spans="1:5">
      <c r="A44" s="131"/>
      <c r="B44" s="131"/>
      <c r="C44" s="147"/>
      <c r="D44" s="147"/>
      <c r="E44" s="147"/>
    </row>
    <row r="45" spans="1:5">
      <c r="A45" s="127"/>
      <c r="B45" s="131"/>
      <c r="C45" s="147"/>
      <c r="D45" s="147"/>
      <c r="E45" s="147"/>
    </row>
    <row r="46" spans="1:5">
      <c r="A46" s="127"/>
      <c r="B46" s="131"/>
      <c r="C46" s="147"/>
      <c r="D46" s="147"/>
      <c r="E46" s="147"/>
    </row>
    <row r="47" spans="1:5">
      <c r="A47" s="131"/>
      <c r="B47" s="131"/>
      <c r="C47" s="147"/>
      <c r="D47" s="147"/>
      <c r="E47" s="147"/>
    </row>
    <row r="48" spans="1:5">
      <c r="C48" s="129"/>
      <c r="D48" s="129"/>
      <c r="E48" s="129"/>
    </row>
    <row r="49" spans="1:5">
      <c r="A49" s="131"/>
      <c r="B49" s="131"/>
      <c r="C49" s="148"/>
      <c r="D49" s="148"/>
      <c r="E49" s="148"/>
    </row>
    <row r="50" spans="1:5">
      <c r="A50" s="131"/>
      <c r="B50" s="131"/>
      <c r="C50" s="148"/>
      <c r="D50" s="148"/>
      <c r="E50" s="148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16" workbookViewId="0">
      <selection activeCell="A3" sqref="A3:E10"/>
    </sheetView>
  </sheetViews>
  <sheetFormatPr defaultRowHeight="14.25"/>
  <cols>
    <col min="1" max="1" width="44" style="99" customWidth="1"/>
    <col min="2" max="2" width="9.140625" style="99"/>
    <col min="3" max="4" width="10.5703125" style="99" bestFit="1" customWidth="1"/>
    <col min="5" max="5" width="10.28515625" style="99" bestFit="1" customWidth="1"/>
    <col min="6" max="6" width="10" style="99" bestFit="1" customWidth="1"/>
    <col min="7" max="16384" width="9.140625" style="99"/>
  </cols>
  <sheetData>
    <row r="3" spans="1:6">
      <c r="A3" s="95" t="s">
        <v>62</v>
      </c>
      <c r="B3" s="96" t="s">
        <v>63</v>
      </c>
      <c r="C3" s="97" t="s">
        <v>119</v>
      </c>
      <c r="D3" s="97" t="s">
        <v>120</v>
      </c>
      <c r="E3" s="97" t="s">
        <v>121</v>
      </c>
      <c r="F3" s="98"/>
    </row>
    <row r="4" spans="1:6" s="116" customFormat="1">
      <c r="A4" s="113" t="s">
        <v>341</v>
      </c>
      <c r="B4" s="113">
        <v>20</v>
      </c>
      <c r="C4" s="114">
        <v>1</v>
      </c>
      <c r="D4" s="114" t="str">
        <f>IF(Balans!$C4=0,"",Balans!D4/Balans!$C4)</f>
        <v/>
      </c>
      <c r="E4" s="114" t="str">
        <f>IF(Balans!$C4=0,"",Balans!E4/Balans!$C4)</f>
        <v/>
      </c>
      <c r="F4" s="117"/>
    </row>
    <row r="5" spans="1:6" s="116" customFormat="1">
      <c r="A5" s="113" t="s">
        <v>342</v>
      </c>
      <c r="B5" s="113" t="s">
        <v>66</v>
      </c>
      <c r="C5" s="114">
        <v>1</v>
      </c>
      <c r="D5" s="114">
        <f>IF(Balans!$C5=0,"",Balans!D5/Balans!$C5)</f>
        <v>1.000312982782549</v>
      </c>
      <c r="E5" s="114">
        <f>IF(Balans!$C5=0,"",Balans!E5/Balans!$C5)</f>
        <v>1.0193694435173677</v>
      </c>
      <c r="F5" s="115"/>
    </row>
    <row r="6" spans="1:6">
      <c r="A6" s="102" t="s">
        <v>343</v>
      </c>
      <c r="B6" s="103">
        <v>21</v>
      </c>
      <c r="C6" s="104">
        <v>1</v>
      </c>
      <c r="D6" s="104">
        <f>IF(Balans!$C6=0,"",Balans!D6/Balans!$C6)</f>
        <v>0</v>
      </c>
      <c r="E6" s="104">
        <f>IF(Balans!$C6=0,"",Balans!E6/Balans!$C6)</f>
        <v>680.69047619047615</v>
      </c>
      <c r="F6" s="101"/>
    </row>
    <row r="7" spans="1:6">
      <c r="A7" s="102" t="s">
        <v>344</v>
      </c>
      <c r="B7" s="102" t="s">
        <v>69</v>
      </c>
      <c r="C7" s="104">
        <v>1</v>
      </c>
      <c r="D7" s="104">
        <f>IF(Balans!$C7=0,"",Balans!D7/Balans!$C7)</f>
        <v>1.0003460477780928</v>
      </c>
      <c r="E7" s="104">
        <f>IF(Balans!$C7=0,"",Balans!E7/Balans!$C7)</f>
        <v>0.9978035631171438</v>
      </c>
      <c r="F7" s="101"/>
    </row>
    <row r="8" spans="1:6">
      <c r="A8" s="102" t="s">
        <v>345</v>
      </c>
      <c r="B8" s="103">
        <v>22</v>
      </c>
      <c r="C8" s="104">
        <v>1</v>
      </c>
      <c r="D8" s="104">
        <f>IF(Balans!$C8=0,"",Balans!D8/Balans!$C8)</f>
        <v>0.91249522810937433</v>
      </c>
      <c r="E8" s="104">
        <f>IF(Balans!$C8=0,"",Balans!E8/Balans!$C8)</f>
        <v>0.85382359763626281</v>
      </c>
      <c r="F8" s="101"/>
    </row>
    <row r="9" spans="1:6">
      <c r="A9" s="102" t="s">
        <v>346</v>
      </c>
      <c r="B9" s="103">
        <v>23</v>
      </c>
      <c r="C9" s="104">
        <v>1</v>
      </c>
      <c r="D9" s="104">
        <f>IF(Balans!$C9=0,"",Balans!D9/Balans!$C9)</f>
        <v>1.349516292178544</v>
      </c>
      <c r="E9" s="104">
        <f>IF(Balans!$C9=0,"",Balans!E9/Balans!$C9)</f>
        <v>1.4686770007521461</v>
      </c>
      <c r="F9" s="101"/>
    </row>
    <row r="10" spans="1:6">
      <c r="A10" s="102" t="s">
        <v>347</v>
      </c>
      <c r="B10" s="103">
        <v>24</v>
      </c>
      <c r="C10" s="104">
        <v>1</v>
      </c>
      <c r="D10" s="104">
        <f>IF(Balans!$C10=0,"",Balans!D10/Balans!$C10)</f>
        <v>0.75979053320806111</v>
      </c>
      <c r="E10" s="104">
        <f>IF(Balans!$C10=0,"",Balans!E10/Balans!$C10)</f>
        <v>1.0306188592945427</v>
      </c>
      <c r="F10" s="101"/>
    </row>
    <row r="11" spans="1:6">
      <c r="A11" s="102" t="s">
        <v>348</v>
      </c>
      <c r="B11" s="103">
        <v>25</v>
      </c>
      <c r="C11" s="104">
        <v>1</v>
      </c>
      <c r="D11" s="104" t="str">
        <f>IF(Balans!$C11=0,"",Balans!D11/Balans!$C11)</f>
        <v/>
      </c>
      <c r="E11" s="104" t="str">
        <f>IF(Balans!$C11=0,"",Balans!E11/Balans!$C11)</f>
        <v/>
      </c>
      <c r="F11" s="101"/>
    </row>
    <row r="12" spans="1:6">
      <c r="A12" s="102" t="s">
        <v>349</v>
      </c>
      <c r="B12" s="103">
        <v>26</v>
      </c>
      <c r="C12" s="104">
        <v>1</v>
      </c>
      <c r="D12" s="104" t="str">
        <f>IF(Balans!$C12=0,"",Balans!D12/Balans!$C12)</f>
        <v/>
      </c>
      <c r="E12" s="104" t="str">
        <f>IF(Balans!$C12=0,"",Balans!E12/Balans!$C12)</f>
        <v/>
      </c>
      <c r="F12" s="101"/>
    </row>
    <row r="13" spans="1:6">
      <c r="A13" s="102" t="s">
        <v>350</v>
      </c>
      <c r="B13" s="103">
        <v>27</v>
      </c>
      <c r="C13" s="104">
        <v>1</v>
      </c>
      <c r="D13" s="104" t="str">
        <f>IF(Balans!$C13=0,"",Balans!D13/Balans!$C13)</f>
        <v/>
      </c>
      <c r="E13" s="104" t="str">
        <f>IF(Balans!$C13=0,"",Balans!E13/Balans!$C13)</f>
        <v/>
      </c>
      <c r="F13" s="101"/>
    </row>
    <row r="14" spans="1:6">
      <c r="A14" s="102" t="s">
        <v>351</v>
      </c>
      <c r="B14" s="103">
        <v>28</v>
      </c>
      <c r="C14" s="104">
        <v>1</v>
      </c>
      <c r="D14" s="104">
        <f>IF(Balans!$C14=0,"",Balans!D14/Balans!$C14)</f>
        <v>1</v>
      </c>
      <c r="E14" s="104">
        <f>IF(Balans!$C14=0,"",Balans!E14/Balans!$C14)</f>
        <v>1.0004873294346979</v>
      </c>
      <c r="F14" s="101"/>
    </row>
    <row r="15" spans="1:6">
      <c r="A15" s="102" t="s">
        <v>352</v>
      </c>
      <c r="B15" s="102" t="s">
        <v>78</v>
      </c>
      <c r="C15" s="104">
        <v>1</v>
      </c>
      <c r="D15" s="104" t="str">
        <f>IF(Balans!$C15=0,"",Balans!D15/Balans!$C15)</f>
        <v/>
      </c>
      <c r="E15" s="104" t="str">
        <f>IF(Balans!$C15=0,"",Balans!E15/Balans!$C15)</f>
        <v/>
      </c>
      <c r="F15" s="101"/>
    </row>
    <row r="16" spans="1:6">
      <c r="A16" s="102" t="s">
        <v>353</v>
      </c>
      <c r="B16" s="103">
        <v>280</v>
      </c>
      <c r="C16" s="104">
        <v>1</v>
      </c>
      <c r="D16" s="104" t="str">
        <f>IF(Balans!$C16=0,"",Balans!D16/Balans!$C16)</f>
        <v/>
      </c>
      <c r="E16" s="104" t="str">
        <f>IF(Balans!$C16=0,"",Balans!E16/Balans!$C16)</f>
        <v/>
      </c>
      <c r="F16" s="101"/>
    </row>
    <row r="17" spans="1:6">
      <c r="A17" s="102" t="s">
        <v>354</v>
      </c>
      <c r="B17" s="103">
        <v>281</v>
      </c>
      <c r="C17" s="104">
        <v>1</v>
      </c>
      <c r="D17" s="104" t="str">
        <f>IF(Balans!$C17=0,"",Balans!D17/Balans!$C17)</f>
        <v/>
      </c>
      <c r="E17" s="104" t="str">
        <f>IF(Balans!$C17=0,"",Balans!E17/Balans!$C17)</f>
        <v/>
      </c>
      <c r="F17" s="101"/>
    </row>
    <row r="18" spans="1:6">
      <c r="A18" s="102" t="s">
        <v>276</v>
      </c>
      <c r="B18" s="102"/>
      <c r="C18" s="104">
        <v>1</v>
      </c>
      <c r="D18" s="104" t="str">
        <f>IF(Balans!$C18=0,"",Balans!D18/Balans!$C18)</f>
        <v/>
      </c>
      <c r="E18" s="104" t="str">
        <f>IF(Balans!$C18=0,"",Balans!E18/Balans!$C18)</f>
        <v/>
      </c>
      <c r="F18" s="101"/>
    </row>
    <row r="19" spans="1:6">
      <c r="A19" s="102" t="s">
        <v>355</v>
      </c>
      <c r="B19" s="102" t="s">
        <v>83</v>
      </c>
      <c r="C19" s="104">
        <v>1</v>
      </c>
      <c r="D19" s="104" t="str">
        <f>IF(Balans!$C19=0,"",Balans!D19/Balans!$C19)</f>
        <v/>
      </c>
      <c r="E19" s="104" t="str">
        <f>IF(Balans!$C19=0,"",Balans!E19/Balans!$C19)</f>
        <v/>
      </c>
      <c r="F19" s="101"/>
    </row>
    <row r="20" spans="1:6">
      <c r="A20" s="102" t="s">
        <v>356</v>
      </c>
      <c r="B20" s="103">
        <v>282</v>
      </c>
      <c r="C20" s="104">
        <v>1</v>
      </c>
      <c r="D20" s="104" t="str">
        <f>IF(Balans!$C20=0,"",Balans!D20/Balans!$C20)</f>
        <v/>
      </c>
      <c r="E20" s="104" t="str">
        <f>IF(Balans!$C20=0,"",Balans!E20/Balans!$C20)</f>
        <v/>
      </c>
      <c r="F20" s="101"/>
    </row>
    <row r="21" spans="1:6">
      <c r="A21" s="102" t="s">
        <v>354</v>
      </c>
      <c r="B21" s="103">
        <v>283</v>
      </c>
      <c r="C21" s="104">
        <v>1</v>
      </c>
      <c r="D21" s="104" t="str">
        <f>IF(Balans!$C21=0,"",Balans!D21/Balans!$C21)</f>
        <v/>
      </c>
      <c r="E21" s="104" t="str">
        <f>IF(Balans!$C21=0,"",Balans!E21/Balans!$C21)</f>
        <v/>
      </c>
      <c r="F21" s="101"/>
    </row>
    <row r="22" spans="1:6">
      <c r="A22" s="102" t="s">
        <v>357</v>
      </c>
      <c r="B22" s="102" t="s">
        <v>85</v>
      </c>
      <c r="C22" s="104">
        <v>1</v>
      </c>
      <c r="D22" s="104">
        <f>IF(Balans!$C22=0,"",Balans!D22/Balans!$C22)</f>
        <v>1</v>
      </c>
      <c r="E22" s="104">
        <f>IF(Balans!$C22=0,"",Balans!E22/Balans!$C22)</f>
        <v>1.0004873294346979</v>
      </c>
      <c r="F22" s="101"/>
    </row>
    <row r="23" spans="1:6">
      <c r="A23" s="102" t="s">
        <v>358</v>
      </c>
      <c r="B23" s="103">
        <v>284</v>
      </c>
      <c r="C23" s="104">
        <v>1</v>
      </c>
      <c r="D23" s="104" t="str">
        <f>IF(Balans!$C23=0,"",Balans!D23/Balans!$C23)</f>
        <v/>
      </c>
      <c r="E23" s="104" t="str">
        <f>IF(Balans!$C23=0,"",Balans!E23/Balans!$C23)</f>
        <v/>
      </c>
      <c r="F23" s="101"/>
    </row>
    <row r="24" spans="1:6">
      <c r="A24" s="102" t="s">
        <v>359</v>
      </c>
      <c r="B24" s="102" t="s">
        <v>88</v>
      </c>
      <c r="C24" s="104">
        <v>1</v>
      </c>
      <c r="D24" s="104">
        <f>IF(Balans!$C24=0,"",Balans!D24/Balans!$C24)</f>
        <v>1</v>
      </c>
      <c r="E24" s="104">
        <f>IF(Balans!$C24=0,"",Balans!E24/Balans!$C24)</f>
        <v>1.0004873294346979</v>
      </c>
      <c r="F24" s="101"/>
    </row>
    <row r="25" spans="1:6">
      <c r="A25" s="102"/>
      <c r="B25" s="102"/>
      <c r="C25" s="104"/>
      <c r="D25" s="104" t="str">
        <f>IF(Balans!$C25=0,"",Balans!D25/Balans!$C25)</f>
        <v/>
      </c>
      <c r="E25" s="104" t="str">
        <f>IF(Balans!$C25=0,"",Balans!E25/Balans!$C25)</f>
        <v/>
      </c>
      <c r="F25" s="101"/>
    </row>
    <row r="26" spans="1:6" s="116" customFormat="1">
      <c r="A26" s="114" t="s">
        <v>360</v>
      </c>
      <c r="B26" s="114" t="s">
        <v>90</v>
      </c>
      <c r="C26" s="114">
        <v>1</v>
      </c>
      <c r="D26" s="114">
        <f>IF(Balans!$C26=0,"",Balans!D26/Balans!$C26)</f>
        <v>1.1085043605206142</v>
      </c>
      <c r="E26" s="114">
        <f>IF(Balans!$C26=0,"",Balans!E26/Balans!$C26)</f>
        <v>1.0853025658934652</v>
      </c>
      <c r="F26" s="115"/>
    </row>
    <row r="27" spans="1:6">
      <c r="A27" s="102" t="s">
        <v>282</v>
      </c>
      <c r="B27" s="103">
        <v>29</v>
      </c>
      <c r="C27" s="104">
        <v>1</v>
      </c>
      <c r="D27" s="105" t="str">
        <f>IF(Balans!$C27=0,"",Balans!D27/Balans!$C27)</f>
        <v/>
      </c>
      <c r="E27" s="105" t="str">
        <f>IF(Balans!$C27=0,"",Balans!E27/Balans!$C27)</f>
        <v/>
      </c>
      <c r="F27" s="101"/>
    </row>
    <row r="28" spans="1:6">
      <c r="A28" s="102" t="s">
        <v>283</v>
      </c>
      <c r="B28" s="103">
        <v>290</v>
      </c>
      <c r="C28" s="104">
        <v>1</v>
      </c>
      <c r="D28" s="105" t="str">
        <f>IF(Balans!$C28=0,"",Balans!D28/Balans!$C28)</f>
        <v/>
      </c>
      <c r="E28" s="105" t="str">
        <f>IF(Balans!$C28=0,"",Balans!E28/Balans!$C28)</f>
        <v/>
      </c>
      <c r="F28" s="101"/>
    </row>
    <row r="29" spans="1:6">
      <c r="A29" s="102" t="s">
        <v>284</v>
      </c>
      <c r="B29" s="103">
        <v>291</v>
      </c>
      <c r="C29" s="104">
        <v>1</v>
      </c>
      <c r="D29" s="105" t="str">
        <f>IF(Balans!$C29=0,"",Balans!D29/Balans!$C29)</f>
        <v/>
      </c>
      <c r="E29" s="105" t="str">
        <f>IF(Balans!$C29=0,"",Balans!E29/Balans!$C29)</f>
        <v/>
      </c>
      <c r="F29" s="101"/>
    </row>
    <row r="30" spans="1:6">
      <c r="A30" s="102" t="s">
        <v>285</v>
      </c>
      <c r="B30" s="103">
        <v>3</v>
      </c>
      <c r="C30" s="104">
        <v>1</v>
      </c>
      <c r="D30" s="105">
        <f>IF(Balans!$C30=0,"",Balans!D30/Balans!$C30)</f>
        <v>1.3303790831918505</v>
      </c>
      <c r="E30" s="105">
        <f>IF(Balans!$C30=0,"",Balans!E30/Balans!$C30)</f>
        <v>1.4236224108658744</v>
      </c>
      <c r="F30" s="101"/>
    </row>
    <row r="31" spans="1:6">
      <c r="A31" s="102" t="s">
        <v>286</v>
      </c>
      <c r="B31" s="102" t="s">
        <v>96</v>
      </c>
      <c r="C31" s="104">
        <v>1</v>
      </c>
      <c r="D31" s="105">
        <f>IF(Balans!$C31=0,"",Balans!D31/Balans!$C31)</f>
        <v>1.3303790831918505</v>
      </c>
      <c r="E31" s="105">
        <f>IF(Balans!$C31=0,"",Balans!E31/Balans!$C31)</f>
        <v>1.4236224108658744</v>
      </c>
      <c r="F31" s="101"/>
    </row>
    <row r="32" spans="1:6">
      <c r="A32" s="102" t="s">
        <v>287</v>
      </c>
      <c r="B32" s="102" t="s">
        <v>98</v>
      </c>
      <c r="C32" s="104">
        <v>1</v>
      </c>
      <c r="D32" s="105">
        <f>IF(Balans!$C32=0,"",Balans!D32/Balans!$C32)</f>
        <v>1.0199552543945578</v>
      </c>
      <c r="E32" s="105">
        <f>IF(Balans!$C32=0,"",Balans!E32/Balans!$C32)</f>
        <v>1.0749384084147451</v>
      </c>
      <c r="F32" s="101"/>
    </row>
    <row r="33" spans="1:6">
      <c r="A33" s="102" t="s">
        <v>288</v>
      </c>
      <c r="B33" s="103">
        <v>32</v>
      </c>
      <c r="C33" s="104">
        <v>1</v>
      </c>
      <c r="D33" s="105">
        <f>IF(Balans!$C33=0,"",Balans!D33/Balans!$C33)</f>
        <v>1.1570772719730074</v>
      </c>
      <c r="E33" s="105">
        <f>IF(Balans!$C33=0,"",Balans!E33/Balans!$C33)</f>
        <v>0.86598263178273138</v>
      </c>
      <c r="F33" s="101"/>
    </row>
    <row r="34" spans="1:6">
      <c r="A34" s="102" t="s">
        <v>289</v>
      </c>
      <c r="B34" s="103">
        <v>33</v>
      </c>
      <c r="C34" s="104">
        <v>1</v>
      </c>
      <c r="D34" s="105">
        <f>IF(Balans!$C34=0,"",Balans!D34/Balans!$C34)</f>
        <v>3.410614390748492</v>
      </c>
      <c r="E34" s="105">
        <f>IF(Balans!$C34=0,"",Balans!E34/Balans!$C34)</f>
        <v>3.09840224289582</v>
      </c>
      <c r="F34" s="101"/>
    </row>
    <row r="35" spans="1:6">
      <c r="A35" s="102" t="s">
        <v>290</v>
      </c>
      <c r="B35" s="103">
        <v>34</v>
      </c>
      <c r="C35" s="104">
        <v>1</v>
      </c>
      <c r="D35" s="105" t="str">
        <f>IF(Balans!$C35=0,"",Balans!D35/Balans!$C35)</f>
        <v/>
      </c>
      <c r="E35" s="105" t="str">
        <f>IF(Balans!$C35=0,"",Balans!E35/Balans!$C35)</f>
        <v/>
      </c>
      <c r="F35" s="101"/>
    </row>
    <row r="36" spans="1:6">
      <c r="A36" s="102" t="s">
        <v>291</v>
      </c>
      <c r="B36" s="103">
        <v>35</v>
      </c>
      <c r="C36" s="104">
        <v>1</v>
      </c>
      <c r="D36" s="105" t="str">
        <f>IF(Balans!$C36=0,"",Balans!D36/Balans!$C36)</f>
        <v/>
      </c>
      <c r="E36" s="105" t="str">
        <f>IF(Balans!$C36=0,"",Balans!E36/Balans!$C36)</f>
        <v/>
      </c>
      <c r="F36" s="101"/>
    </row>
    <row r="37" spans="1:6">
      <c r="A37" s="102" t="s">
        <v>292</v>
      </c>
      <c r="B37" s="103">
        <v>36</v>
      </c>
      <c r="C37" s="104">
        <v>1</v>
      </c>
      <c r="D37" s="105" t="str">
        <f>IF(Balans!$C37=0,"",Balans!D37/Balans!$C37)</f>
        <v/>
      </c>
      <c r="E37" s="105" t="str">
        <f>IF(Balans!$C37=0,"",Balans!E37/Balans!$C37)</f>
        <v/>
      </c>
      <c r="F37" s="101"/>
    </row>
    <row r="38" spans="1:6">
      <c r="A38" s="102" t="s">
        <v>293</v>
      </c>
      <c r="B38" s="103">
        <v>37</v>
      </c>
      <c r="C38" s="104">
        <v>1</v>
      </c>
      <c r="D38" s="105" t="str">
        <f>IF(Balans!$C38=0,"",Balans!D38/Balans!$C38)</f>
        <v/>
      </c>
      <c r="E38" s="105" t="str">
        <f>IF(Balans!$C38=0,"",Balans!E38/Balans!$C38)</f>
        <v/>
      </c>
      <c r="F38" s="101"/>
    </row>
    <row r="39" spans="1:6">
      <c r="A39" s="102" t="s">
        <v>294</v>
      </c>
      <c r="B39" s="102" t="s">
        <v>106</v>
      </c>
      <c r="C39" s="104">
        <v>1</v>
      </c>
      <c r="D39" s="105">
        <f>IF(Balans!$C39=0,"",Balans!D39/Balans!$C39)</f>
        <v>1.0568151154470125</v>
      </c>
      <c r="E39" s="105">
        <f>IF(Balans!$C39=0,"",Balans!E39/Balans!$C39)</f>
        <v>1.0449176420463036</v>
      </c>
      <c r="F39" s="101"/>
    </row>
    <row r="40" spans="1:6">
      <c r="A40" s="102" t="s">
        <v>283</v>
      </c>
      <c r="B40" s="103">
        <v>40</v>
      </c>
      <c r="C40" s="104">
        <v>1</v>
      </c>
      <c r="D40" s="105">
        <f>IF(Balans!$C40=0,"",Balans!D40/Balans!$C40)</f>
        <v>1.0838172486757709</v>
      </c>
      <c r="E40" s="105">
        <f>IF(Balans!$C40=0,"",Balans!E40/Balans!$C40)</f>
        <v>1.1749017408702858</v>
      </c>
      <c r="F40" s="101"/>
    </row>
    <row r="41" spans="1:6">
      <c r="A41" s="102" t="s">
        <v>284</v>
      </c>
      <c r="B41" s="103">
        <v>41</v>
      </c>
      <c r="C41" s="104">
        <v>1</v>
      </c>
      <c r="D41" s="105">
        <f>IF(Balans!$C41=0,"",Balans!D41/Balans!$C41)</f>
        <v>1.0270161868663075</v>
      </c>
      <c r="E41" s="105">
        <f>IF(Balans!$C41=0,"",Balans!E41/Balans!$C41)</f>
        <v>0.90147020236928643</v>
      </c>
      <c r="F41" s="101"/>
    </row>
    <row r="42" spans="1:6">
      <c r="A42" s="102" t="s">
        <v>295</v>
      </c>
      <c r="B42" s="102" t="s">
        <v>108</v>
      </c>
      <c r="C42" s="104">
        <v>1</v>
      </c>
      <c r="D42" s="105" t="str">
        <f>IF(Balans!$C42=0,"",Balans!D42/Balans!$C42)</f>
        <v/>
      </c>
      <c r="E42" s="105" t="str">
        <f>IF(Balans!$C42=0,"",Balans!E42/Balans!$C42)</f>
        <v/>
      </c>
      <c r="F42" s="101"/>
    </row>
    <row r="43" spans="1:6">
      <c r="A43" s="102" t="s">
        <v>296</v>
      </c>
      <c r="B43" s="103">
        <v>50</v>
      </c>
      <c r="C43" s="104">
        <v>1</v>
      </c>
      <c r="D43" s="105" t="str">
        <f>IF(Balans!$C43=0,"",Balans!D43/Balans!$C43)</f>
        <v/>
      </c>
      <c r="E43" s="105" t="str">
        <f>IF(Balans!$C43=0,"",Balans!E43/Balans!$C43)</f>
        <v/>
      </c>
      <c r="F43" s="101"/>
    </row>
    <row r="44" spans="1:6">
      <c r="A44" s="102" t="s">
        <v>297</v>
      </c>
      <c r="B44" s="102" t="s">
        <v>111</v>
      </c>
      <c r="C44" s="104">
        <v>1</v>
      </c>
      <c r="D44" s="105" t="str">
        <f>IF(Balans!$C44=0,"",Balans!D44/Balans!$C44)</f>
        <v/>
      </c>
      <c r="E44" s="105" t="str">
        <f>IF(Balans!$C44=0,"",Balans!E44/Balans!$C44)</f>
        <v/>
      </c>
      <c r="F44" s="101"/>
    </row>
    <row r="45" spans="1:6">
      <c r="A45" s="102" t="s">
        <v>298</v>
      </c>
      <c r="B45" s="102" t="s">
        <v>113</v>
      </c>
      <c r="C45" s="104">
        <v>1</v>
      </c>
      <c r="D45" s="105">
        <f>IF(Balans!$C45=0,"",Balans!D45/Balans!$C45)</f>
        <v>2.6653358621993033</v>
      </c>
      <c r="E45" s="105">
        <f>IF(Balans!$C45=0,"",Balans!E45/Balans!$C45)</f>
        <v>1.2797051756256919</v>
      </c>
      <c r="F45" s="101"/>
    </row>
    <row r="46" spans="1:6">
      <c r="A46" s="102" t="s">
        <v>299</v>
      </c>
      <c r="B46" s="102" t="s">
        <v>115</v>
      </c>
      <c r="C46" s="104">
        <v>1</v>
      </c>
      <c r="D46" s="105">
        <f>IF(Balans!$C46=0,"",Balans!D46/Balans!$C46)</f>
        <v>0.80584318156559109</v>
      </c>
      <c r="E46" s="105">
        <f>IF(Balans!$C46=0,"",Balans!E46/Balans!$C46)</f>
        <v>0.84499685103545363</v>
      </c>
      <c r="F46" s="101"/>
    </row>
    <row r="47" spans="1:6" s="116" customFormat="1">
      <c r="A47" s="114" t="s">
        <v>361</v>
      </c>
      <c r="B47" s="114" t="s">
        <v>117</v>
      </c>
      <c r="C47" s="114">
        <v>1</v>
      </c>
      <c r="D47" s="114">
        <f>IF(Balans!$C47=0,"",Balans!D47/Balans!$C47)</f>
        <v>1.0945680376201015</v>
      </c>
      <c r="E47" s="114">
        <f>IF(Balans!$C47=0,"",Balans!E47/Balans!$C47)</f>
        <v>1.0768096036770405</v>
      </c>
      <c r="F47" s="115"/>
    </row>
    <row r="48" spans="1:6">
      <c r="A48" s="106"/>
      <c r="B48" s="106"/>
      <c r="C48" s="106"/>
      <c r="D48" s="105" t="str">
        <f>IF(Balans!$C48=0,"",Balans!D48/Balans!$C48)</f>
        <v/>
      </c>
      <c r="E48" s="105" t="str">
        <f>IF(Balans!$C48=0,"",Balans!E48/Balans!$C48)</f>
        <v/>
      </c>
      <c r="F48" s="107"/>
    </row>
    <row r="49" spans="1:6">
      <c r="A49" s="106"/>
      <c r="B49" s="106"/>
      <c r="C49" s="106"/>
      <c r="D49" s="105" t="str">
        <f>IF(Balans!$C49=0,"",Balans!D49/Balans!$C49)</f>
        <v/>
      </c>
      <c r="E49" s="105" t="str">
        <f>IF(Balans!$C49=0,"",Balans!E49/Balans!$C49)</f>
        <v/>
      </c>
    </row>
    <row r="50" spans="1:6">
      <c r="A50" s="108"/>
      <c r="B50" s="102"/>
      <c r="C50" s="109"/>
      <c r="D50" s="105" t="str">
        <f>IF(Balans!$C50=0,"",Balans!D50/Balans!$C50)</f>
        <v/>
      </c>
      <c r="E50" s="105" t="str">
        <f>IF(Balans!$C50=0,"",Balans!E50/Balans!$C50)</f>
        <v/>
      </c>
      <c r="F50" s="110"/>
    </row>
    <row r="51" spans="1:6">
      <c r="A51" s="95" t="s">
        <v>118</v>
      </c>
      <c r="B51" s="96" t="s">
        <v>63</v>
      </c>
      <c r="C51" s="118">
        <v>2013</v>
      </c>
      <c r="D51" s="118">
        <v>2014</v>
      </c>
      <c r="E51" s="118">
        <v>2015</v>
      </c>
      <c r="F51" s="110"/>
    </row>
    <row r="52" spans="1:6">
      <c r="A52" s="100" t="s">
        <v>122</v>
      </c>
      <c r="B52" s="100" t="s">
        <v>123</v>
      </c>
      <c r="C52" s="100">
        <v>1</v>
      </c>
      <c r="D52" s="100">
        <f>IF(Balans!$C52=0,"",Balans!D52/Balans!$C52)</f>
        <v>1.103105143622918</v>
      </c>
      <c r="E52" s="100">
        <f>IF(Balans!$C52=0,"",Balans!E52/Balans!$C52)</f>
        <v>1.1452952508641954</v>
      </c>
      <c r="F52" s="111"/>
    </row>
    <row r="53" spans="1:6">
      <c r="A53" s="102" t="s">
        <v>301</v>
      </c>
      <c r="B53" s="103">
        <v>10</v>
      </c>
      <c r="C53" s="112">
        <v>1</v>
      </c>
      <c r="D53" s="105">
        <f>IF(Balans!$C53=0,"",Balans!D53/Balans!$C53)</f>
        <v>1</v>
      </c>
      <c r="E53" s="105">
        <f>IF(Balans!$C53=0,"",Balans!E53/Balans!$C53)</f>
        <v>1</v>
      </c>
      <c r="F53" s="111"/>
    </row>
    <row r="54" spans="1:6">
      <c r="A54" s="102" t="s">
        <v>302</v>
      </c>
      <c r="B54" s="103">
        <v>100</v>
      </c>
      <c r="C54" s="112">
        <v>1</v>
      </c>
      <c r="D54" s="105">
        <f>IF(Balans!$C54=0,"",Balans!D54/Balans!$C54)</f>
        <v>1</v>
      </c>
      <c r="E54" s="105">
        <f>IF(Balans!$C54=0,"",Balans!E54/Balans!$C54)</f>
        <v>1</v>
      </c>
      <c r="F54" s="111"/>
    </row>
    <row r="55" spans="1:6">
      <c r="A55" s="102" t="s">
        <v>303</v>
      </c>
      <c r="B55" s="103">
        <v>101</v>
      </c>
      <c r="C55" s="112">
        <v>1</v>
      </c>
      <c r="D55" s="105" t="str">
        <f>IF(Balans!$C55=0,"",Balans!D55/Balans!$C55)</f>
        <v/>
      </c>
      <c r="E55" s="105" t="str">
        <f>IF(Balans!$C55=0,"",Balans!E55/Balans!$C55)</f>
        <v/>
      </c>
      <c r="F55" s="111"/>
    </row>
    <row r="56" spans="1:6">
      <c r="A56" s="102" t="s">
        <v>304</v>
      </c>
      <c r="B56" s="103">
        <v>11</v>
      </c>
      <c r="C56" s="112">
        <v>1</v>
      </c>
      <c r="D56" s="105" t="str">
        <f>IF(Balans!$C56=0,"",Balans!D56/Balans!$C56)</f>
        <v/>
      </c>
      <c r="E56" s="105" t="str">
        <f>IF(Balans!$C56=0,"",Balans!E56/Balans!$C56)</f>
        <v/>
      </c>
      <c r="F56" s="111"/>
    </row>
    <row r="57" spans="1:6">
      <c r="A57" s="102" t="s">
        <v>305</v>
      </c>
      <c r="B57" s="103">
        <v>12</v>
      </c>
      <c r="C57" s="112">
        <v>1</v>
      </c>
      <c r="D57" s="105">
        <f>IF(Balans!$C57=0,"",Balans!D57/Balans!$C57)</f>
        <v>0.97562686235972862</v>
      </c>
      <c r="E57" s="105">
        <f>IF(Balans!$C57=0,"",Balans!E57/Balans!$C57)</f>
        <v>0.95125372471945735</v>
      </c>
      <c r="F57" s="111"/>
    </row>
    <row r="58" spans="1:6">
      <c r="A58" s="102" t="s">
        <v>306</v>
      </c>
      <c r="B58" s="103">
        <v>13</v>
      </c>
      <c r="C58" s="112">
        <v>1</v>
      </c>
      <c r="D58" s="105">
        <f>IF(Balans!$C58=0,"",Balans!D58/Balans!$C58)</f>
        <v>1.1352625732894581</v>
      </c>
      <c r="E58" s="105">
        <f>IF(Balans!$C58=0,"",Balans!E58/Balans!$C58)</f>
        <v>1.1911119609304732</v>
      </c>
      <c r="F58" s="111"/>
    </row>
    <row r="59" spans="1:6">
      <c r="A59" s="102" t="s">
        <v>307</v>
      </c>
      <c r="B59" s="103">
        <v>130</v>
      </c>
      <c r="C59" s="112">
        <v>1</v>
      </c>
      <c r="D59" s="105">
        <f>IF(Balans!$C59=0,"",Balans!D59/Balans!$C59)</f>
        <v>1</v>
      </c>
      <c r="E59" s="105">
        <f>IF(Balans!$C59=0,"",Balans!E59/Balans!$C59)</f>
        <v>1</v>
      </c>
      <c r="F59" s="111"/>
    </row>
    <row r="60" spans="1:6">
      <c r="A60" s="102" t="s">
        <v>308</v>
      </c>
      <c r="B60" s="103">
        <v>131</v>
      </c>
      <c r="C60" s="112">
        <v>1</v>
      </c>
      <c r="D60" s="105" t="str">
        <f>IF(Balans!$C60=0,"",Balans!D60/Balans!$C60)</f>
        <v/>
      </c>
      <c r="E60" s="105" t="str">
        <f>IF(Balans!$C60=0,"",Balans!E60/Balans!$C60)</f>
        <v/>
      </c>
      <c r="F60" s="111"/>
    </row>
    <row r="61" spans="1:6">
      <c r="A61" s="102" t="s">
        <v>309</v>
      </c>
      <c r="B61" s="103">
        <v>1310</v>
      </c>
      <c r="C61" s="112">
        <v>1</v>
      </c>
      <c r="D61" s="105" t="str">
        <f>IF(Balans!$C61=0,"",Balans!D61/Balans!$C61)</f>
        <v/>
      </c>
      <c r="E61" s="105" t="str">
        <f>IF(Balans!$C61=0,"",Balans!E61/Balans!$C61)</f>
        <v/>
      </c>
      <c r="F61" s="111"/>
    </row>
    <row r="62" spans="1:6">
      <c r="A62" s="102" t="s">
        <v>310</v>
      </c>
      <c r="B62" s="103">
        <v>1311</v>
      </c>
      <c r="C62" s="112">
        <v>1</v>
      </c>
      <c r="D62" s="105" t="str">
        <f>IF(Balans!$C62=0,"",Balans!D62/Balans!$C62)</f>
        <v/>
      </c>
      <c r="E62" s="105" t="str">
        <f>IF(Balans!$C62=0,"",Balans!E62/Balans!$C62)</f>
        <v/>
      </c>
      <c r="F62" s="111"/>
    </row>
    <row r="63" spans="1:6">
      <c r="A63" s="102" t="s">
        <v>311</v>
      </c>
      <c r="B63" s="103">
        <v>132</v>
      </c>
      <c r="C63" s="112">
        <v>1</v>
      </c>
      <c r="D63" s="105">
        <f>IF(Balans!$C63=0,"",Balans!D63/Balans!$C63)</f>
        <v>5.2205657674862733</v>
      </c>
      <c r="E63" s="105">
        <f>IF(Balans!$C63=0,"",Balans!E63/Balans!$C63)</f>
        <v>5.100787777512533</v>
      </c>
      <c r="F63" s="111"/>
    </row>
    <row r="64" spans="1:6">
      <c r="A64" s="102" t="s">
        <v>312</v>
      </c>
      <c r="B64" s="103">
        <v>133</v>
      </c>
      <c r="C64" s="112">
        <v>1</v>
      </c>
      <c r="D64" s="105">
        <f>IF(Balans!$C64=0,"",Balans!D64/Balans!$C64)</f>
        <v>1.0398302045778467</v>
      </c>
      <c r="E64" s="105">
        <f>IF(Balans!$C64=0,"",Balans!E64/Balans!$C64)</f>
        <v>1.1015276454805687</v>
      </c>
      <c r="F64" s="111"/>
    </row>
    <row r="65" spans="1:6">
      <c r="A65" s="102" t="s">
        <v>313</v>
      </c>
      <c r="B65" s="103">
        <v>14</v>
      </c>
      <c r="C65" s="112">
        <v>1</v>
      </c>
      <c r="D65" s="105" t="str">
        <f>IF(Balans!$C65=0,"",Balans!D65/Balans!$C65)</f>
        <v/>
      </c>
      <c r="E65" s="105" t="str">
        <f>IF(Balans!$C65=0,"",Balans!E65/Balans!$C65)</f>
        <v/>
      </c>
      <c r="F65" s="111"/>
    </row>
    <row r="66" spans="1:6">
      <c r="A66" s="102" t="s">
        <v>314</v>
      </c>
      <c r="B66" s="103">
        <v>15</v>
      </c>
      <c r="C66" s="112">
        <v>1</v>
      </c>
      <c r="D66" s="105" t="str">
        <f>IF(Balans!$C66=0,"",Balans!D66/Balans!$C66)</f>
        <v/>
      </c>
      <c r="E66" s="105" t="str">
        <f>IF(Balans!$C66=0,"",Balans!E66/Balans!$C66)</f>
        <v/>
      </c>
      <c r="F66" s="111"/>
    </row>
    <row r="67" spans="1:6">
      <c r="A67" s="100" t="s">
        <v>315</v>
      </c>
      <c r="B67" s="100">
        <v>16</v>
      </c>
      <c r="C67" s="100">
        <v>1</v>
      </c>
      <c r="D67" s="100">
        <f>IF(Balans!$C67=0,"",Balans!D67/Balans!$C67)</f>
        <v>0.903731588277779</v>
      </c>
      <c r="E67" s="100">
        <f>IF(Balans!$C67=0,"",Balans!E67/Balans!$C67)</f>
        <v>1.100711299818345</v>
      </c>
      <c r="F67" s="111"/>
    </row>
    <row r="68" spans="1:6">
      <c r="A68" s="102" t="s">
        <v>316</v>
      </c>
      <c r="B68" s="102" t="s">
        <v>140</v>
      </c>
      <c r="C68" s="112">
        <v>1</v>
      </c>
      <c r="D68" s="105">
        <f>IF(Balans!$C68=0,"",Balans!D68/Balans!$C68)</f>
        <v>1</v>
      </c>
      <c r="E68" s="105">
        <f>IF(Balans!$C68=0,"",Balans!E68/Balans!$C68)</f>
        <v>1.3955901060070672</v>
      </c>
      <c r="F68" s="111"/>
    </row>
    <row r="69" spans="1:6">
      <c r="A69" s="102" t="s">
        <v>317</v>
      </c>
      <c r="B69" s="103">
        <v>160</v>
      </c>
      <c r="C69" s="112">
        <v>1</v>
      </c>
      <c r="D69" s="105" t="str">
        <f>IF(Balans!$C69=0,"",Balans!D69/Balans!$C69)</f>
        <v/>
      </c>
      <c r="E69" s="105" t="str">
        <f>IF(Balans!$C69=0,"",Balans!E69/Balans!$C69)</f>
        <v/>
      </c>
      <c r="F69" s="111"/>
    </row>
    <row r="70" spans="1:6">
      <c r="A70" s="102" t="s">
        <v>318</v>
      </c>
      <c r="B70" s="103">
        <v>161</v>
      </c>
      <c r="C70" s="112">
        <v>1</v>
      </c>
      <c r="D70" s="105" t="str">
        <f>IF(Balans!$C70=0,"",Balans!D70/Balans!$C70)</f>
        <v/>
      </c>
      <c r="E70" s="105" t="str">
        <f>IF(Balans!$C70=0,"",Balans!E70/Balans!$C70)</f>
        <v/>
      </c>
      <c r="F70" s="111"/>
    </row>
    <row r="71" spans="1:6">
      <c r="A71" s="102" t="s">
        <v>319</v>
      </c>
      <c r="B71" s="103">
        <v>162</v>
      </c>
      <c r="C71" s="112">
        <v>1</v>
      </c>
      <c r="D71" s="105" t="str">
        <f>IF(Balans!$C71=0,"",Balans!D71/Balans!$C71)</f>
        <v/>
      </c>
      <c r="E71" s="105" t="str">
        <f>IF(Balans!$C71=0,"",Balans!E71/Balans!$C71)</f>
        <v/>
      </c>
      <c r="F71" s="111"/>
    </row>
    <row r="72" spans="1:6">
      <c r="A72" s="102" t="s">
        <v>320</v>
      </c>
      <c r="B72" s="102" t="s">
        <v>145</v>
      </c>
      <c r="C72" s="112">
        <v>1</v>
      </c>
      <c r="D72" s="105">
        <f>IF(Balans!$C72=0,"",Balans!D72/Balans!$C72)</f>
        <v>1</v>
      </c>
      <c r="E72" s="105">
        <f>IF(Balans!$C72=0,"",Balans!E72/Balans!$C72)</f>
        <v>0.33551943462897527</v>
      </c>
      <c r="F72" s="111"/>
    </row>
    <row r="73" spans="1:6">
      <c r="A73" s="102" t="s">
        <v>321</v>
      </c>
      <c r="B73" s="103">
        <v>168</v>
      </c>
      <c r="C73" s="112">
        <v>1</v>
      </c>
      <c r="D73" s="105">
        <f>IF(Balans!$C73=0,"",Balans!D73/Balans!$C73)</f>
        <v>0.74707607383129204</v>
      </c>
      <c r="E73" s="105">
        <f>IF(Balans!$C73=0,"",Balans!E73/Balans!$C73)</f>
        <v>0.62086136507388878</v>
      </c>
      <c r="F73" s="111"/>
    </row>
    <row r="74" spans="1:6">
      <c r="A74" s="100" t="s">
        <v>147</v>
      </c>
      <c r="B74" s="100" t="s">
        <v>148</v>
      </c>
      <c r="C74" s="100">
        <v>1</v>
      </c>
      <c r="D74" s="100">
        <f>IF(Balans!$C74=0,"",Balans!D74/Balans!$C74)</f>
        <v>1.0911463749724606</v>
      </c>
      <c r="E74" s="100">
        <f>IF(Balans!$C74=0,"",Balans!E74/Balans!$C74)</f>
        <v>1.0166874487443134</v>
      </c>
      <c r="F74" s="111"/>
    </row>
    <row r="75" spans="1:6">
      <c r="A75" s="102" t="s">
        <v>322</v>
      </c>
      <c r="B75" s="103">
        <v>17</v>
      </c>
      <c r="C75" s="112">
        <v>1</v>
      </c>
      <c r="D75" s="105">
        <f>IF(Balans!$C75=0,"",Balans!D75/Balans!$C75)</f>
        <v>1.0065497709672167</v>
      </c>
      <c r="E75" s="105">
        <f>IF(Balans!$C75=0,"",Balans!E75/Balans!$C75)</f>
        <v>0.82035696072456554</v>
      </c>
      <c r="F75" s="111"/>
    </row>
    <row r="76" spans="1:6">
      <c r="A76" s="102" t="s">
        <v>323</v>
      </c>
      <c r="B76" s="102" t="s">
        <v>151</v>
      </c>
      <c r="C76" s="112">
        <v>1</v>
      </c>
      <c r="D76" s="105">
        <f>IF(Balans!$C76=0,"",Balans!D76/Balans!$C76)</f>
        <v>1.0065441316966746</v>
      </c>
      <c r="E76" s="105">
        <f>IF(Balans!$C76=0,"",Balans!E76/Balans!$C76)</f>
        <v>0.82029094542316128</v>
      </c>
      <c r="F76" s="111"/>
    </row>
    <row r="77" spans="1:6">
      <c r="A77" s="102" t="s">
        <v>324</v>
      </c>
      <c r="B77" s="103">
        <v>170</v>
      </c>
      <c r="C77" s="112">
        <v>1</v>
      </c>
      <c r="D77" s="105">
        <f>IF(Balans!$C77=0,"",Balans!D77/Balans!$C77)</f>
        <v>0</v>
      </c>
      <c r="E77" s="105">
        <f>IF(Balans!$C77=0,"",Balans!E77/Balans!$C77)</f>
        <v>0</v>
      </c>
      <c r="F77" s="111"/>
    </row>
    <row r="78" spans="1:6">
      <c r="A78" s="102" t="s">
        <v>325</v>
      </c>
      <c r="B78" s="103">
        <v>171</v>
      </c>
      <c r="C78" s="112">
        <v>1</v>
      </c>
      <c r="D78" s="105" t="str">
        <f>IF(Balans!$C78=0,"",Balans!D78/Balans!$C78)</f>
        <v/>
      </c>
      <c r="E78" s="105" t="str">
        <f>IF(Balans!$C78=0,"",Balans!E78/Balans!$C78)</f>
        <v/>
      </c>
      <c r="F78" s="111"/>
    </row>
    <row r="79" spans="1:6">
      <c r="A79" s="102" t="s">
        <v>326</v>
      </c>
      <c r="B79" s="103">
        <v>172</v>
      </c>
      <c r="C79" s="112">
        <v>1</v>
      </c>
      <c r="D79" s="105" t="str">
        <f>IF(Balans!$C79=0,"",Balans!D79/Balans!$C79)</f>
        <v/>
      </c>
      <c r="E79" s="105" t="str">
        <f>IF(Balans!$C79=0,"",Balans!E79/Balans!$C79)</f>
        <v/>
      </c>
      <c r="F79" s="111"/>
    </row>
    <row r="80" spans="1:6">
      <c r="A80" s="102" t="s">
        <v>327</v>
      </c>
      <c r="B80" s="103">
        <v>173</v>
      </c>
      <c r="C80" s="112">
        <v>1</v>
      </c>
      <c r="D80" s="105">
        <f>IF(Balans!$C80=0,"",Balans!D80/Balans!$C80)</f>
        <v>0.65713451390192523</v>
      </c>
      <c r="E80" s="105">
        <f>IF(Balans!$C80=0,"",Balans!E80/Balans!$C80)</f>
        <v>0.31428988590618023</v>
      </c>
      <c r="F80" s="111"/>
    </row>
    <row r="81" spans="1:6">
      <c r="A81" s="102" t="s">
        <v>328</v>
      </c>
      <c r="B81" s="103">
        <v>174</v>
      </c>
      <c r="C81" s="112">
        <v>1</v>
      </c>
      <c r="D81" s="105" t="str">
        <f>IF(Balans!$C81=0,"",Balans!D81/Balans!$C81)</f>
        <v/>
      </c>
      <c r="E81" s="105" t="str">
        <f>IF(Balans!$C81=0,"",Balans!E81/Balans!$C81)</f>
        <v/>
      </c>
      <c r="F81" s="111"/>
    </row>
    <row r="82" spans="1:6">
      <c r="A82" s="102" t="s">
        <v>329</v>
      </c>
      <c r="B82" s="103">
        <v>175</v>
      </c>
      <c r="C82" s="112">
        <v>1</v>
      </c>
      <c r="D82" s="105" t="str">
        <f>IF(Balans!$C82=0,"",Balans!D82/Balans!$C82)</f>
        <v/>
      </c>
      <c r="E82" s="105" t="str">
        <f>IF(Balans!$C82=0,"",Balans!E82/Balans!$C82)</f>
        <v/>
      </c>
      <c r="F82" s="111"/>
    </row>
    <row r="83" spans="1:6">
      <c r="A83" s="102" t="s">
        <v>330</v>
      </c>
      <c r="B83" s="103">
        <v>1750</v>
      </c>
      <c r="C83" s="112">
        <v>1</v>
      </c>
      <c r="D83" s="105" t="str">
        <f>IF(Balans!$C83=0,"",Balans!D83/Balans!$C83)</f>
        <v/>
      </c>
      <c r="E83" s="105" t="str">
        <f>IF(Balans!$C83=0,"",Balans!E83/Balans!$C83)</f>
        <v/>
      </c>
      <c r="F83" s="111"/>
    </row>
    <row r="84" spans="1:6">
      <c r="A84" s="102" t="s">
        <v>331</v>
      </c>
      <c r="B84" s="103">
        <v>1751</v>
      </c>
      <c r="C84" s="112">
        <v>1</v>
      </c>
      <c r="D84" s="105" t="str">
        <f>IF(Balans!$C84=0,"",Balans!D84/Balans!$C84)</f>
        <v/>
      </c>
      <c r="E84" s="105" t="str">
        <f>IF(Balans!$C84=0,"",Balans!E84/Balans!$C84)</f>
        <v/>
      </c>
      <c r="F84" s="111"/>
    </row>
    <row r="85" spans="1:6">
      <c r="A85" s="102" t="s">
        <v>332</v>
      </c>
      <c r="B85" s="103">
        <v>176</v>
      </c>
      <c r="C85" s="112">
        <v>1</v>
      </c>
      <c r="D85" s="105" t="str">
        <f>IF(Balans!$C85=0,"",Balans!D85/Balans!$C85)</f>
        <v/>
      </c>
      <c r="E85" s="105" t="str">
        <f>IF(Balans!$C85=0,"",Balans!E85/Balans!$C85)</f>
        <v/>
      </c>
      <c r="F85" s="111"/>
    </row>
    <row r="86" spans="1:6">
      <c r="A86" s="102" t="s">
        <v>333</v>
      </c>
      <c r="B86" s="102" t="s">
        <v>162</v>
      </c>
      <c r="C86" s="112">
        <v>1</v>
      </c>
      <c r="D86" s="105">
        <f>IF(Balans!$C86=0,"",Balans!D86/Balans!$C86)</f>
        <v>1.0306122448979591</v>
      </c>
      <c r="E86" s="105">
        <f>IF(Balans!$C86=0,"",Balans!E86/Balans!$C86)</f>
        <v>1.1020408163265305</v>
      </c>
      <c r="F86" s="111"/>
    </row>
    <row r="87" spans="1:6">
      <c r="A87" s="102" t="s">
        <v>334</v>
      </c>
      <c r="B87" s="102" t="s">
        <v>164</v>
      </c>
      <c r="C87" s="112">
        <v>1</v>
      </c>
      <c r="D87" s="105">
        <f>IF(Balans!$C87=0,"",Balans!D87/Balans!$C87)</f>
        <v>1.1546438461817419</v>
      </c>
      <c r="E87" s="105">
        <f>IF(Balans!$C87=0,"",Balans!E87/Balans!$C87)</f>
        <v>1.138616268107822</v>
      </c>
      <c r="F87" s="111"/>
    </row>
    <row r="88" spans="1:6">
      <c r="A88" s="102" t="s">
        <v>335</v>
      </c>
      <c r="B88" s="103">
        <v>42</v>
      </c>
      <c r="C88" s="112">
        <v>1</v>
      </c>
      <c r="D88" s="105">
        <f>IF(Balans!$C88=0,"",Balans!D88/Balans!$C88)</f>
        <v>1</v>
      </c>
      <c r="E88" s="105">
        <f>IF(Balans!$C88=0,"",Balans!E88/Balans!$C88)</f>
        <v>1</v>
      </c>
      <c r="F88" s="111"/>
    </row>
    <row r="89" spans="1:6">
      <c r="A89" s="102" t="s">
        <v>323</v>
      </c>
      <c r="B89" s="103">
        <v>43</v>
      </c>
      <c r="C89" s="112">
        <v>1</v>
      </c>
      <c r="D89" s="105" t="str">
        <f>IF(Balans!$C89=0,"",Balans!D89/Balans!$C89)</f>
        <v/>
      </c>
      <c r="E89" s="105" t="str">
        <f>IF(Balans!$C89=0,"",Balans!E89/Balans!$C89)</f>
        <v/>
      </c>
      <c r="F89" s="111"/>
    </row>
    <row r="90" spans="1:6">
      <c r="A90" s="102" t="s">
        <v>327</v>
      </c>
      <c r="B90" s="102" t="s">
        <v>166</v>
      </c>
      <c r="C90" s="112">
        <v>1</v>
      </c>
      <c r="D90" s="105" t="str">
        <f>IF(Balans!$C90=0,"",Balans!D90/Balans!$C90)</f>
        <v/>
      </c>
      <c r="E90" s="105" t="str">
        <f>IF(Balans!$C90=0,"",Balans!E90/Balans!$C90)</f>
        <v/>
      </c>
      <c r="F90" s="111"/>
    </row>
    <row r="91" spans="1:6">
      <c r="A91" s="102" t="s">
        <v>328</v>
      </c>
      <c r="B91" s="103">
        <v>439</v>
      </c>
      <c r="C91" s="112">
        <v>1</v>
      </c>
      <c r="D91" s="105" t="str">
        <f>IF(Balans!$C91=0,"",Balans!D91/Balans!$C91)</f>
        <v/>
      </c>
      <c r="E91" s="105" t="str">
        <f>IF(Balans!$C91=0,"",Balans!E91/Balans!$C91)</f>
        <v/>
      </c>
      <c r="F91" s="111"/>
    </row>
    <row r="92" spans="1:6">
      <c r="A92" s="102" t="s">
        <v>329</v>
      </c>
      <c r="B92" s="103">
        <v>44</v>
      </c>
      <c r="C92" s="112">
        <v>1</v>
      </c>
      <c r="D92" s="105">
        <f>IF(Balans!$C92=0,"",Balans!D92/Balans!$C92)</f>
        <v>1.2354958834771583</v>
      </c>
      <c r="E92" s="105">
        <f>IF(Balans!$C92=0,"",Balans!E92/Balans!$C92)</f>
        <v>1.2426773841088894</v>
      </c>
      <c r="F92" s="111"/>
    </row>
    <row r="93" spans="1:6">
      <c r="A93" s="102" t="s">
        <v>330</v>
      </c>
      <c r="B93" s="102" t="s">
        <v>167</v>
      </c>
      <c r="C93" s="112">
        <v>1</v>
      </c>
      <c r="D93" s="105">
        <f>IF(Balans!$C93=0,"",Balans!D93/Balans!$C93)</f>
        <v>1.2354958834771583</v>
      </c>
      <c r="E93" s="105">
        <f>IF(Balans!$C93=0,"",Balans!E93/Balans!$C93)</f>
        <v>1.2426773841088894</v>
      </c>
      <c r="F93" s="111"/>
    </row>
    <row r="94" spans="1:6">
      <c r="A94" s="102" t="s">
        <v>331</v>
      </c>
      <c r="B94" s="103">
        <v>441</v>
      </c>
      <c r="C94" s="112">
        <v>1</v>
      </c>
      <c r="D94" s="105" t="str">
        <f>IF(Balans!$C94=0,"",Balans!D94/Balans!$C94)</f>
        <v/>
      </c>
      <c r="E94" s="105" t="str">
        <f>IF(Balans!$C94=0,"",Balans!E94/Balans!$C94)</f>
        <v/>
      </c>
      <c r="F94" s="111"/>
    </row>
    <row r="95" spans="1:6">
      <c r="A95" s="102" t="s">
        <v>332</v>
      </c>
      <c r="B95" s="103">
        <v>46</v>
      </c>
      <c r="C95" s="112">
        <v>1</v>
      </c>
      <c r="D95" s="105">
        <f>IF(Balans!$C95=0,"",Balans!D95/Balans!$C95)</f>
        <v>0.28782450986270158</v>
      </c>
      <c r="E95" s="105">
        <f>IF(Balans!$C95=0,"",Balans!E95/Balans!$C95)</f>
        <v>0.67827807422507347</v>
      </c>
      <c r="F95" s="111"/>
    </row>
    <row r="96" spans="1:6">
      <c r="A96" s="102" t="s">
        <v>336</v>
      </c>
      <c r="B96" s="102"/>
      <c r="C96" s="112">
        <v>1</v>
      </c>
      <c r="D96" s="105" t="str">
        <f>IF(Balans!$C96=0,"",Balans!D96/Balans!$C96)</f>
        <v/>
      </c>
      <c r="E96" s="105" t="str">
        <f>IF(Balans!$C96=0,"",Balans!E96/Balans!$C96)</f>
        <v/>
      </c>
      <c r="F96" s="111"/>
    </row>
    <row r="97" spans="1:6">
      <c r="A97" s="102" t="s">
        <v>337</v>
      </c>
      <c r="B97" s="103">
        <v>45</v>
      </c>
      <c r="C97" s="112">
        <v>1</v>
      </c>
      <c r="D97" s="105">
        <f>IF(Balans!$C97=0,"",Balans!D97/Balans!$C97)</f>
        <v>0.94016678037397394</v>
      </c>
      <c r="E97" s="105">
        <f>IF(Balans!$C97=0,"",Balans!E97/Balans!$C97)</f>
        <v>0.75508459968509589</v>
      </c>
      <c r="F97" s="111"/>
    </row>
    <row r="98" spans="1:6">
      <c r="A98" s="102" t="s">
        <v>338</v>
      </c>
      <c r="B98" s="102" t="s">
        <v>171</v>
      </c>
      <c r="C98" s="112">
        <v>1</v>
      </c>
      <c r="D98" s="105">
        <f>IF(Balans!$C98=0,"",Balans!D98/Balans!$C98)</f>
        <v>0.74563503775181728</v>
      </c>
      <c r="E98" s="105">
        <f>IF(Balans!$C98=0,"",Balans!E98/Balans!$C98)</f>
        <v>9.7417865610176083E-2</v>
      </c>
      <c r="F98" s="111"/>
    </row>
    <row r="99" spans="1:6">
      <c r="A99" s="102" t="s">
        <v>339</v>
      </c>
      <c r="B99" s="102" t="s">
        <v>173</v>
      </c>
      <c r="C99" s="112">
        <v>1</v>
      </c>
      <c r="D99" s="105">
        <f>IF(Balans!$C99=0,"",Balans!D99/Balans!$C99)</f>
        <v>1.054684866190239</v>
      </c>
      <c r="E99" s="105">
        <f>IF(Balans!$C99=0,"",Balans!E99/Balans!$C99)</f>
        <v>1.1422437053205186</v>
      </c>
      <c r="F99" s="111"/>
    </row>
    <row r="100" spans="1:6">
      <c r="A100" s="102" t="s">
        <v>333</v>
      </c>
      <c r="B100" s="102" t="s">
        <v>174</v>
      </c>
      <c r="C100" s="112">
        <v>1</v>
      </c>
      <c r="D100" s="105">
        <f>IF(Balans!$C100=0,"",Balans!D100/Balans!$C100)</f>
        <v>1.2560856292607314</v>
      </c>
      <c r="E100" s="105">
        <f>IF(Balans!$C100=0,"",Balans!E100/Balans!$C100)</f>
        <v>1.4024638522773234</v>
      </c>
      <c r="F100" s="111"/>
    </row>
    <row r="101" spans="1:6">
      <c r="A101" s="102" t="s">
        <v>299</v>
      </c>
      <c r="B101" s="102" t="s">
        <v>175</v>
      </c>
      <c r="C101" s="112">
        <v>1</v>
      </c>
      <c r="D101" s="105">
        <f>IF(Balans!$C101=0,"",Balans!D101/Balans!$C101)</f>
        <v>0.42950574700879196</v>
      </c>
      <c r="E101" s="105">
        <f>IF(Balans!$C101=0,"",Balans!E101/Balans!$C101)</f>
        <v>1.1968619182624893</v>
      </c>
      <c r="F101" s="111"/>
    </row>
    <row r="102" spans="1:6" s="116" customFormat="1">
      <c r="A102" s="114" t="s">
        <v>362</v>
      </c>
      <c r="B102" s="114" t="s">
        <v>177</v>
      </c>
      <c r="C102" s="114">
        <v>1</v>
      </c>
      <c r="D102" s="114">
        <f>IF(Balans!$C102=0,"",Balans!D102/Balans!$C102)</f>
        <v>1.0945678779272707</v>
      </c>
      <c r="E102" s="114">
        <f>IF(Balans!$C102=0,"",Balans!E102/Balans!$C102)</f>
        <v>1.0768094465750899</v>
      </c>
      <c r="F102" s="11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workbookViewId="0">
      <selection activeCell="E21" sqref="B21:E21"/>
    </sheetView>
  </sheetViews>
  <sheetFormatPr defaultRowHeight="12.75"/>
  <cols>
    <col min="1" max="1" width="48.7109375" style="121" bestFit="1" customWidth="1"/>
    <col min="2" max="2" width="9.28515625" style="121" bestFit="1" customWidth="1"/>
    <col min="3" max="3" width="9.85546875" style="121" bestFit="1" customWidth="1"/>
    <col min="4" max="4" width="10.140625" style="121" bestFit="1" customWidth="1"/>
    <col min="5" max="5" width="10.42578125" style="121" bestFit="1" customWidth="1"/>
    <col min="6" max="16384" width="9.140625" style="121"/>
  </cols>
  <sheetData>
    <row r="1" spans="1:5">
      <c r="A1" s="120" t="s">
        <v>0</v>
      </c>
      <c r="B1" s="120"/>
    </row>
    <row r="2" spans="1:5">
      <c r="A2" s="122"/>
      <c r="B2" s="122" t="s">
        <v>1</v>
      </c>
      <c r="C2" s="123" t="s">
        <v>2</v>
      </c>
      <c r="D2" s="123" t="s">
        <v>3</v>
      </c>
      <c r="E2" s="123" t="s">
        <v>4</v>
      </c>
    </row>
    <row r="3" spans="1:5">
      <c r="A3" s="124" t="s">
        <v>5</v>
      </c>
      <c r="B3" s="124" t="s">
        <v>6</v>
      </c>
      <c r="C3" s="125">
        <v>1</v>
      </c>
      <c r="D3" s="125">
        <f>IF(Resultatenrek!$C3=0,"",Resultatenrek!D3/Resultatenrek!$C3)</f>
        <v>1.0784221744990623</v>
      </c>
      <c r="E3" s="125">
        <f>IF(Resultatenrek!$C3=0,"",Resultatenrek!E3/Resultatenrek!$C3)</f>
        <v>1.1306241593516435</v>
      </c>
    </row>
    <row r="4" spans="1:5">
      <c r="A4" s="103" t="s">
        <v>7</v>
      </c>
      <c r="B4" s="103">
        <v>70</v>
      </c>
      <c r="C4" s="126">
        <v>1</v>
      </c>
      <c r="D4" s="126">
        <f>IF(Resultatenrek!$C4=0,"",Resultatenrek!D4/Resultatenrek!$C4)</f>
        <v>1.0701425625559096</v>
      </c>
      <c r="E4" s="126">
        <f>IF(Resultatenrek!$C4=0,"",Resultatenrek!E4/Resultatenrek!$C4)</f>
        <v>1.1402269672659566</v>
      </c>
    </row>
    <row r="5" spans="1:5" ht="42.75" customHeight="1">
      <c r="A5" s="103" t="s">
        <v>8</v>
      </c>
      <c r="B5" s="103">
        <v>71</v>
      </c>
      <c r="C5" s="126">
        <v>1</v>
      </c>
      <c r="D5" s="126">
        <f>IF(Resultatenrek!$C5=0,"",Resultatenrek!D5/Resultatenrek!$C5)</f>
        <v>-0.61563330916122794</v>
      </c>
      <c r="E5" s="126">
        <f>IF(Resultatenrek!$C5=0,"",Resultatenrek!E5/Resultatenrek!$C5)</f>
        <v>3.5853728547256467</v>
      </c>
    </row>
    <row r="6" spans="1:5">
      <c r="A6" s="103" t="s">
        <v>9</v>
      </c>
      <c r="B6" s="103">
        <v>72</v>
      </c>
      <c r="C6" s="126">
        <v>1</v>
      </c>
      <c r="D6" s="126" t="str">
        <f>IF(Resultatenrek!$C6=0,"",Resultatenrek!D6/Resultatenrek!$C6)</f>
        <v/>
      </c>
      <c r="E6" s="126" t="str">
        <f>IF(Resultatenrek!$C6=0,"",Resultatenrek!E6/Resultatenrek!$C6)</f>
        <v/>
      </c>
    </row>
    <row r="7" spans="1:5">
      <c r="A7" s="103" t="s">
        <v>10</v>
      </c>
      <c r="B7" s="103">
        <v>74</v>
      </c>
      <c r="C7" s="126">
        <v>1</v>
      </c>
      <c r="D7" s="126">
        <f>IF(Resultatenrek!$C7=0,"",Resultatenrek!D7/Resultatenrek!$C7)</f>
        <v>0.9444046707976399</v>
      </c>
      <c r="E7" s="126">
        <f>IF(Resultatenrek!$C7=0,"",Resultatenrek!E7/Resultatenrek!$C7)</f>
        <v>1.4004246179672648</v>
      </c>
    </row>
    <row r="8" spans="1:5">
      <c r="A8" s="103" t="s">
        <v>11</v>
      </c>
      <c r="B8" s="103" t="s">
        <v>12</v>
      </c>
      <c r="C8" s="126">
        <v>1</v>
      </c>
      <c r="D8" s="126" t="str">
        <f>IF(Resultatenrek!$C8=0,"",Resultatenrek!D8/Resultatenrek!$C8)</f>
        <v/>
      </c>
      <c r="E8" s="126" t="str">
        <f>IF(Resultatenrek!$C8=0,"",Resultatenrek!E8/Resultatenrek!$C8)</f>
        <v/>
      </c>
    </row>
    <row r="9" spans="1:5">
      <c r="A9" s="124" t="s">
        <v>13</v>
      </c>
      <c r="B9" s="124" t="s">
        <v>14</v>
      </c>
      <c r="C9" s="125">
        <v>1</v>
      </c>
      <c r="D9" s="125">
        <f>IF(Resultatenrek!$C9=0,"",Resultatenrek!D9/Resultatenrek!$C9)</f>
        <v>1.1149026271792317</v>
      </c>
      <c r="E9" s="125">
        <f>IF(Resultatenrek!$C9=0,"",Resultatenrek!E9/Resultatenrek!$C9)</f>
        <v>1.2158910879365232</v>
      </c>
    </row>
    <row r="10" spans="1:5">
      <c r="A10" s="103" t="s">
        <v>15</v>
      </c>
      <c r="B10" s="103">
        <v>60</v>
      </c>
      <c r="C10" s="126">
        <v>1</v>
      </c>
      <c r="D10" s="126">
        <f>IF(Resultatenrek!$C10=0,"",Resultatenrek!D10/Resultatenrek!$C10)</f>
        <v>1.0929523303577358</v>
      </c>
      <c r="E10" s="126">
        <f>IF(Resultatenrek!$C10=0,"",Resultatenrek!E10/Resultatenrek!$C10)</f>
        <v>1.1347128722263857</v>
      </c>
    </row>
    <row r="11" spans="1:5">
      <c r="A11" s="103" t="s">
        <v>16</v>
      </c>
      <c r="B11" s="103" t="s">
        <v>17</v>
      </c>
      <c r="C11" s="126">
        <v>1</v>
      </c>
      <c r="D11" s="126">
        <f>IF(Resultatenrek!$C11=0,"",Resultatenrek!D11/Resultatenrek!$C11)</f>
        <v>1.1066629241556565</v>
      </c>
      <c r="E11" s="126">
        <f>IF(Resultatenrek!$C11=0,"",Resultatenrek!E11/Resultatenrek!$C11)</f>
        <v>1.1838982393722739</v>
      </c>
    </row>
    <row r="12" spans="1:5">
      <c r="A12" s="103" t="s">
        <v>18</v>
      </c>
      <c r="B12" s="103">
        <v>609</v>
      </c>
      <c r="C12" s="126">
        <v>1</v>
      </c>
      <c r="D12" s="126">
        <f>IF(Resultatenrek!$C12=0,"",Resultatenrek!D12/Resultatenrek!$C12)</f>
        <v>4.3834545553479769</v>
      </c>
      <c r="E12" s="126">
        <f>IF(Resultatenrek!$C12=0,"",Resultatenrek!E12/Resultatenrek!$C12)</f>
        <v>12.939056463461085</v>
      </c>
    </row>
    <row r="13" spans="1:5">
      <c r="A13" s="103" t="s">
        <v>19</v>
      </c>
      <c r="B13" s="103">
        <v>61</v>
      </c>
      <c r="C13" s="126">
        <v>1</v>
      </c>
      <c r="D13" s="126">
        <f>IF(Resultatenrek!$C13=0,"",Resultatenrek!D13/Resultatenrek!$C13)</f>
        <v>1.1689414480220688</v>
      </c>
      <c r="E13" s="126">
        <f>IF(Resultatenrek!$C13=0,"",Resultatenrek!E13/Resultatenrek!$C13)</f>
        <v>1.2943815044503413</v>
      </c>
    </row>
    <row r="14" spans="1:5" ht="35.25" customHeight="1">
      <c r="A14" s="103" t="s">
        <v>20</v>
      </c>
      <c r="B14" s="103">
        <v>62</v>
      </c>
      <c r="C14" s="126">
        <v>1</v>
      </c>
      <c r="D14" s="126">
        <f>IF(Resultatenrek!$C14=0,"",Resultatenrek!D14/Resultatenrek!$C14)</f>
        <v>1.0212496926490486</v>
      </c>
      <c r="E14" s="126">
        <f>IF(Resultatenrek!$C14=0,"",Resultatenrek!E14/Resultatenrek!$C14)</f>
        <v>1.059797023223217</v>
      </c>
    </row>
    <row r="15" spans="1:5" ht="33.75" customHeight="1">
      <c r="A15" s="103" t="s">
        <v>21</v>
      </c>
      <c r="B15" s="103">
        <v>630</v>
      </c>
      <c r="C15" s="126">
        <v>1</v>
      </c>
      <c r="D15" s="126">
        <f>IF(Resultatenrek!$C15=0,"",Resultatenrek!D15/Resultatenrek!$C15)</f>
        <v>0.82944563590850473</v>
      </c>
      <c r="E15" s="126">
        <f>IF(Resultatenrek!$C15=0,"",Resultatenrek!E15/Resultatenrek!$C15)</f>
        <v>0.94837014612483017</v>
      </c>
    </row>
    <row r="16" spans="1:5" ht="27" customHeight="1">
      <c r="A16" s="103" t="s">
        <v>22</v>
      </c>
      <c r="B16" s="103" t="s">
        <v>23</v>
      </c>
      <c r="C16" s="126">
        <v>1</v>
      </c>
      <c r="D16" s="126">
        <f>IF(Resultatenrek!$C16=0,"",Resultatenrek!D16/Resultatenrek!$C16)</f>
        <v>10.836456706576437</v>
      </c>
      <c r="E16" s="126">
        <f>IF(Resultatenrek!$C16=0,"",Resultatenrek!E16/Resultatenrek!$C16)</f>
        <v>-7.4797848342876971</v>
      </c>
    </row>
    <row r="17" spans="1:5">
      <c r="A17" s="103" t="s">
        <v>24</v>
      </c>
      <c r="B17" s="103" t="s">
        <v>25</v>
      </c>
      <c r="C17" s="126">
        <v>1</v>
      </c>
      <c r="D17" s="126">
        <f>IF(Resultatenrek!$C17=0,"",Resultatenrek!D17/Resultatenrek!$C17)</f>
        <v>0</v>
      </c>
      <c r="E17" s="126">
        <f>IF(Resultatenrek!$C17=0,"",Resultatenrek!E17/Resultatenrek!$C17)</f>
        <v>-0.12301173947249289</v>
      </c>
    </row>
    <row r="18" spans="1:5">
      <c r="A18" s="103" t="s">
        <v>26</v>
      </c>
      <c r="B18" s="103" t="s">
        <v>27</v>
      </c>
      <c r="C18" s="126">
        <v>1</v>
      </c>
      <c r="D18" s="126">
        <f>IF(Resultatenrek!$C18=0,"",Resultatenrek!D18/Resultatenrek!$C18)</f>
        <v>1.1553099847119352</v>
      </c>
      <c r="E18" s="126">
        <f>IF(Resultatenrek!$C18=0,"",Resultatenrek!E18/Resultatenrek!$C18)</f>
        <v>1.2622426683606867</v>
      </c>
    </row>
    <row r="19" spans="1:5">
      <c r="A19" s="103" t="s">
        <v>28</v>
      </c>
      <c r="B19" s="103" t="s">
        <v>29</v>
      </c>
      <c r="C19" s="126">
        <v>1</v>
      </c>
      <c r="D19" s="126">
        <f>IF(Resultatenrek!$C19=0,"",Resultatenrek!D19/Resultatenrek!$C19)</f>
        <v>1.7796754380828044</v>
      </c>
      <c r="E19" s="126">
        <f>IF(Resultatenrek!$C19=0,"",Resultatenrek!E19/Resultatenrek!$C19)</f>
        <v>3.1549884773974419</v>
      </c>
    </row>
    <row r="20" spans="1:5">
      <c r="A20" s="124" t="s">
        <v>30</v>
      </c>
      <c r="B20" s="124">
        <v>9901</v>
      </c>
      <c r="C20" s="125">
        <v>1</v>
      </c>
      <c r="D20" s="125">
        <f>IF(Resultatenrek!$C20=0,"",Resultatenrek!D20/Resultatenrek!$C20)</f>
        <v>0.67503597309723207</v>
      </c>
      <c r="E20" s="125">
        <f>IF(Resultatenrek!$C20=0,"",Resultatenrek!E20/Resultatenrek!$C20)</f>
        <v>0.18777669173364783</v>
      </c>
    </row>
    <row r="21" spans="1:5">
      <c r="A21" s="124" t="s">
        <v>31</v>
      </c>
      <c r="B21" s="124" t="s">
        <v>32</v>
      </c>
      <c r="C21" s="125">
        <v>1</v>
      </c>
      <c r="D21" s="125">
        <f>IF(Resultatenrek!$C21=0,"",Resultatenrek!D21/Resultatenrek!$C21)</f>
        <v>0.47935686207118766</v>
      </c>
      <c r="E21" s="125">
        <f>IF(Resultatenrek!$C21=0,"",Resultatenrek!E21/Resultatenrek!$C21)</f>
        <v>1.3172799461545621</v>
      </c>
    </row>
    <row r="22" spans="1:5">
      <c r="A22" s="103" t="s">
        <v>33</v>
      </c>
      <c r="B22" s="103">
        <v>75</v>
      </c>
      <c r="C22" s="126">
        <v>1</v>
      </c>
      <c r="D22" s="126">
        <f>IF(Resultatenrek!$C22=0,"",Resultatenrek!D22/Resultatenrek!$C22)</f>
        <v>0.47935686207118766</v>
      </c>
      <c r="E22" s="126">
        <f>IF(Resultatenrek!$C22=0,"",Resultatenrek!E22/Resultatenrek!$C22)</f>
        <v>1.3172799461545621</v>
      </c>
    </row>
    <row r="23" spans="1:5">
      <c r="A23" s="103" t="s">
        <v>34</v>
      </c>
      <c r="B23" s="103">
        <v>750</v>
      </c>
      <c r="C23" s="126">
        <v>1</v>
      </c>
      <c r="D23" s="126" t="str">
        <f>IF(Resultatenrek!$C23=0,"",Resultatenrek!D23/Resultatenrek!$C23)</f>
        <v/>
      </c>
      <c r="E23" s="126" t="str">
        <f>IF(Resultatenrek!$C23=0,"",Resultatenrek!E23/Resultatenrek!$C23)</f>
        <v/>
      </c>
    </row>
    <row r="24" spans="1:5">
      <c r="A24" s="103" t="s">
        <v>35</v>
      </c>
      <c r="B24" s="103">
        <v>751</v>
      </c>
      <c r="C24" s="126">
        <v>1</v>
      </c>
      <c r="D24" s="126">
        <f>IF(Resultatenrek!$C24=0,"",Resultatenrek!D24/Resultatenrek!$C24)</f>
        <v>1.1278386745879005</v>
      </c>
      <c r="E24" s="126">
        <f>IF(Resultatenrek!$C24=0,"",Resultatenrek!E24/Resultatenrek!$C24)</f>
        <v>0.9268680445151033</v>
      </c>
    </row>
    <row r="25" spans="1:5" ht="31.5" customHeight="1">
      <c r="A25" s="103" t="s">
        <v>36</v>
      </c>
      <c r="B25" s="103" t="s">
        <v>37</v>
      </c>
      <c r="C25" s="126">
        <v>1</v>
      </c>
      <c r="D25" s="126">
        <f>IF(Resultatenrek!$C25=0,"",Resultatenrek!D25/Resultatenrek!$C25)</f>
        <v>0.30286979135828895</v>
      </c>
      <c r="E25" s="126">
        <f>IF(Resultatenrek!$C25=0,"",Resultatenrek!E25/Resultatenrek!$C25)</f>
        <v>1.4235321980479407</v>
      </c>
    </row>
    <row r="26" spans="1:5">
      <c r="A26" s="103" t="s">
        <v>38</v>
      </c>
      <c r="B26" s="103" t="s">
        <v>39</v>
      </c>
      <c r="C26" s="126">
        <v>1</v>
      </c>
      <c r="D26" s="126" t="str">
        <f>IF(Resultatenrek!$C26=0,"",Resultatenrek!D26/Resultatenrek!$C26)</f>
        <v/>
      </c>
      <c r="E26" s="126" t="str">
        <f>IF(Resultatenrek!$C26=0,"",Resultatenrek!E26/Resultatenrek!$C26)</f>
        <v/>
      </c>
    </row>
    <row r="27" spans="1:5" ht="36.75" customHeight="1">
      <c r="A27" s="124" t="s">
        <v>40</v>
      </c>
      <c r="B27" s="124" t="s">
        <v>41</v>
      </c>
      <c r="C27" s="125">
        <v>1</v>
      </c>
      <c r="D27" s="125">
        <f>IF(Resultatenrek!$C27=0,"",Resultatenrek!D27/Resultatenrek!$C27)</f>
        <v>0.66123620372089043</v>
      </c>
      <c r="E27" s="125">
        <f>IF(Resultatenrek!$C27=0,"",Resultatenrek!E27/Resultatenrek!$C27)</f>
        <v>0.56930086954038583</v>
      </c>
    </row>
    <row r="28" spans="1:5">
      <c r="A28" s="103" t="s">
        <v>42</v>
      </c>
      <c r="B28" s="103">
        <v>65</v>
      </c>
      <c r="C28" s="126">
        <v>1</v>
      </c>
      <c r="D28" s="126">
        <f>IF(Resultatenrek!$C28=0,"",Resultatenrek!D28/Resultatenrek!$C28)</f>
        <v>0.66123620372089043</v>
      </c>
      <c r="E28" s="126">
        <f>IF(Resultatenrek!$C28=0,"",Resultatenrek!E28/Resultatenrek!$C28)</f>
        <v>0.56930086954038583</v>
      </c>
    </row>
    <row r="29" spans="1:5" ht="35.25" customHeight="1">
      <c r="A29" s="103" t="s">
        <v>43</v>
      </c>
      <c r="B29" s="103">
        <v>650</v>
      </c>
      <c r="C29" s="126">
        <v>1</v>
      </c>
      <c r="D29" s="126">
        <f>IF(Resultatenrek!$C29=0,"",Resultatenrek!D29/Resultatenrek!$C29)</f>
        <v>0.48839077149531213</v>
      </c>
      <c r="E29" s="126">
        <f>IF(Resultatenrek!$C29=0,"",Resultatenrek!E29/Resultatenrek!$C29)</f>
        <v>0.23862596396915298</v>
      </c>
    </row>
    <row r="30" spans="1:5">
      <c r="A30" s="103" t="s">
        <v>44</v>
      </c>
      <c r="B30" s="103">
        <v>651</v>
      </c>
      <c r="C30" s="126">
        <v>1</v>
      </c>
      <c r="D30" s="126" t="str">
        <f>IF(Resultatenrek!$C30=0,"",Resultatenrek!D30/Resultatenrek!$C30)</f>
        <v/>
      </c>
      <c r="E30" s="126" t="str">
        <f>IF(Resultatenrek!$C30=0,"",Resultatenrek!E30/Resultatenrek!$C30)</f>
        <v/>
      </c>
    </row>
    <row r="31" spans="1:5">
      <c r="A31" s="103" t="s">
        <v>45</v>
      </c>
      <c r="B31" s="103" t="s">
        <v>46</v>
      </c>
      <c r="C31" s="126">
        <v>1</v>
      </c>
      <c r="D31" s="126">
        <f>IF(Resultatenrek!$C31=0,"",Resultatenrek!D31/Resultatenrek!$C31)</f>
        <v>0.87923046499802249</v>
      </c>
      <c r="E31" s="126">
        <f>IF(Resultatenrek!$C31=0,"",Resultatenrek!E31/Resultatenrek!$C31)</f>
        <v>0.98635112556803051</v>
      </c>
    </row>
    <row r="32" spans="1:5">
      <c r="A32" s="103" t="s">
        <v>47</v>
      </c>
      <c r="B32" s="103" t="s">
        <v>48</v>
      </c>
      <c r="C32" s="126">
        <v>1</v>
      </c>
      <c r="D32" s="126" t="str">
        <f>IF(Resultatenrek!$C32=0,"",Resultatenrek!D32/Resultatenrek!$C32)</f>
        <v/>
      </c>
      <c r="E32" s="126" t="str">
        <f>IF(Resultatenrek!$C32=0,"",Resultatenrek!E32/Resultatenrek!$C32)</f>
        <v/>
      </c>
    </row>
    <row r="33" spans="1:5">
      <c r="A33" s="124" t="s">
        <v>49</v>
      </c>
      <c r="B33" s="124">
        <v>9903</v>
      </c>
      <c r="C33" s="125">
        <v>1</v>
      </c>
      <c r="D33" s="125">
        <f>IF(Resultatenrek!$C33=0,"",Resultatenrek!D33/Resultatenrek!$C33)</f>
        <v>0.65749206547418537</v>
      </c>
      <c r="E33" s="125">
        <f>IF(Resultatenrek!$C33=0,"",Resultatenrek!E33/Resultatenrek!$C33)</f>
        <v>0.22580862249004843</v>
      </c>
    </row>
    <row r="34" spans="1:5">
      <c r="A34" s="103" t="s">
        <v>50</v>
      </c>
      <c r="B34" s="103">
        <v>780</v>
      </c>
      <c r="C34" s="126">
        <v>1</v>
      </c>
      <c r="D34" s="126">
        <f>IF(Resultatenrek!$C34=0,"",Resultatenrek!D34/Resultatenrek!$C34)</f>
        <v>0.7230971560085484</v>
      </c>
      <c r="E34" s="126">
        <f>IF(Resultatenrek!$C34=0,"",Resultatenrek!E34/Resultatenrek!$C34)</f>
        <v>0.360841689955614</v>
      </c>
    </row>
    <row r="35" spans="1:5">
      <c r="A35" s="103" t="s">
        <v>51</v>
      </c>
      <c r="B35" s="103">
        <v>680</v>
      </c>
      <c r="C35" s="126">
        <v>1</v>
      </c>
      <c r="D35" s="126" t="str">
        <f>IF(Resultatenrek!$C35=0,"",Resultatenrek!D35/Resultatenrek!$C35)</f>
        <v/>
      </c>
      <c r="E35" s="126" t="str">
        <f>IF(Resultatenrek!$C35=0,"",Resultatenrek!E35/Resultatenrek!$C35)</f>
        <v/>
      </c>
    </row>
    <row r="36" spans="1:5">
      <c r="A36" s="103" t="s">
        <v>52</v>
      </c>
      <c r="B36" s="103" t="s">
        <v>53</v>
      </c>
      <c r="C36" s="126">
        <v>1</v>
      </c>
      <c r="D36" s="126">
        <f>IF(Resultatenrek!$C36=0,"",Resultatenrek!D36/Resultatenrek!$C36)</f>
        <v>0.63413687508007366</v>
      </c>
      <c r="E36" s="126">
        <f>IF(Resultatenrek!$C36=0,"",Resultatenrek!E36/Resultatenrek!$C36)</f>
        <v>0.27091147056680842</v>
      </c>
    </row>
    <row r="37" spans="1:5">
      <c r="A37" s="103" t="s">
        <v>54</v>
      </c>
      <c r="B37" s="103" t="s">
        <v>55</v>
      </c>
      <c r="C37" s="126">
        <v>1</v>
      </c>
      <c r="D37" s="126">
        <f>IF(Resultatenrek!$C37=0,"",Resultatenrek!D37/Resultatenrek!$C37)</f>
        <v>0.6316845731044346</v>
      </c>
      <c r="E37" s="126">
        <f>IF(Resultatenrek!$C37=0,"",Resultatenrek!E37/Resultatenrek!$C37)</f>
        <v>0.26985900478825697</v>
      </c>
    </row>
    <row r="38" spans="1:5">
      <c r="A38" s="103" t="s">
        <v>56</v>
      </c>
      <c r="B38" s="103">
        <v>77</v>
      </c>
      <c r="C38" s="126">
        <v>1</v>
      </c>
      <c r="D38" s="126">
        <f>IF(Resultatenrek!$C38=0,"",Resultatenrek!D38/Resultatenrek!$C38)</f>
        <v>2.8985507246376812E-3</v>
      </c>
      <c r="E38" s="126">
        <f>IF(Resultatenrek!$C38=0,"",Resultatenrek!E38/Resultatenrek!$C38)</f>
        <v>0</v>
      </c>
    </row>
    <row r="39" spans="1:5">
      <c r="A39" s="124" t="s">
        <v>57</v>
      </c>
      <c r="B39" s="124">
        <v>9904</v>
      </c>
      <c r="C39" s="125">
        <v>1</v>
      </c>
      <c r="D39" s="125">
        <f>IF(Resultatenrek!$C39=0,"",Resultatenrek!D39/Resultatenrek!$C39)</f>
        <v>0.66827765252156135</v>
      </c>
      <c r="E39" s="125">
        <f>IF(Resultatenrek!$C39=0,"",Resultatenrek!E39/Resultatenrek!$C39)</f>
        <v>0.20914982692291575</v>
      </c>
    </row>
    <row r="40" spans="1:5">
      <c r="A40" s="103" t="s">
        <v>58</v>
      </c>
      <c r="B40" s="103">
        <v>789</v>
      </c>
      <c r="C40" s="126">
        <v>1</v>
      </c>
      <c r="D40" s="126">
        <f>IF(Resultatenrek!$C40=0,"",Resultatenrek!D40/Resultatenrek!$C40)</f>
        <v>0.72309073355803599</v>
      </c>
      <c r="E40" s="126">
        <f>IF(Resultatenrek!$C40=0,"",Resultatenrek!E40/Resultatenrek!$C40)</f>
        <v>0.3399332667129622</v>
      </c>
    </row>
    <row r="41" spans="1:5">
      <c r="A41" s="103" t="s">
        <v>59</v>
      </c>
      <c r="B41" s="103">
        <v>689</v>
      </c>
      <c r="C41" s="126">
        <v>1</v>
      </c>
      <c r="D41" s="126" t="str">
        <f>IF(Resultatenrek!$C41=0,"",Resultatenrek!D41/Resultatenrek!$C41)</f>
        <v/>
      </c>
      <c r="E41" s="126" t="str">
        <f>IF(Resultatenrek!$C41=0,"",Resultatenrek!E41/Resultatenrek!$C41)</f>
        <v/>
      </c>
    </row>
    <row r="42" spans="1:5">
      <c r="A42" s="124" t="s">
        <v>60</v>
      </c>
      <c r="B42" s="124">
        <v>9905</v>
      </c>
      <c r="C42" s="125">
        <v>1</v>
      </c>
      <c r="D42" s="125">
        <f>IF(Resultatenrek!$C42=0,"",Resultatenrek!D42/Resultatenrek!$C42)</f>
        <v>0.28888368342346638</v>
      </c>
      <c r="E42" s="125">
        <f>IF(Resultatenrek!$C42=0,"",Resultatenrek!E42/Resultatenrek!$C42)</f>
        <v>0.21307336267928581</v>
      </c>
    </row>
    <row r="43" spans="1:5">
      <c r="A43" s="127"/>
      <c r="B43" s="127"/>
      <c r="C43" s="128"/>
      <c r="D43" s="129"/>
    </row>
    <row r="44" spans="1:5" ht="31.5" customHeight="1">
      <c r="A44" s="130"/>
      <c r="B44" s="127"/>
      <c r="C44" s="128"/>
      <c r="D44" s="129"/>
    </row>
    <row r="45" spans="1:5">
      <c r="A45" s="131"/>
      <c r="B45" s="131"/>
      <c r="C45" s="128"/>
      <c r="D45" s="129"/>
    </row>
    <row r="46" spans="1:5">
      <c r="A46" s="127"/>
      <c r="B46" s="131"/>
      <c r="C46" s="128"/>
      <c r="D46" s="129"/>
    </row>
    <row r="47" spans="1:5">
      <c r="A47" s="127"/>
      <c r="B47" s="131"/>
      <c r="C47" s="128"/>
      <c r="D47" s="129"/>
    </row>
    <row r="48" spans="1:5">
      <c r="A48" s="131"/>
      <c r="B48" s="131"/>
      <c r="C48" s="128"/>
      <c r="D48" s="12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61" workbookViewId="0">
      <selection activeCell="A9" sqref="A9"/>
    </sheetView>
  </sheetViews>
  <sheetFormatPr defaultRowHeight="15"/>
  <cols>
    <col min="1" max="1" width="49.28515625" bestFit="1" customWidth="1"/>
    <col min="3" max="3" width="14.28515625" customWidth="1"/>
    <col min="4" max="4" width="12.85546875" bestFit="1" customWidth="1"/>
    <col min="5" max="5" width="12.7109375" bestFit="1" customWidth="1"/>
    <col min="6" max="6" width="10.85546875" bestFit="1" customWidth="1"/>
    <col min="8" max="8" width="11.7109375" bestFit="1" customWidth="1"/>
  </cols>
  <sheetData>
    <row r="1" spans="1:5">
      <c r="A1" s="10" t="s">
        <v>61</v>
      </c>
      <c r="B1" s="10"/>
      <c r="C1" s="16"/>
      <c r="D1" s="16"/>
    </row>
    <row r="2" spans="1:5">
      <c r="A2" s="10"/>
      <c r="B2" s="10"/>
      <c r="D2" s="28"/>
    </row>
    <row r="3" spans="1:5">
      <c r="A3" s="11" t="s">
        <v>62</v>
      </c>
      <c r="B3" s="10" t="s">
        <v>63</v>
      </c>
      <c r="C3" s="26">
        <v>2014</v>
      </c>
      <c r="D3" s="26">
        <v>2015</v>
      </c>
      <c r="E3" s="26">
        <v>2016</v>
      </c>
    </row>
    <row r="4" spans="1:5">
      <c r="A4" s="10" t="s">
        <v>64</v>
      </c>
      <c r="B4" s="18">
        <v>20</v>
      </c>
      <c r="C4" s="17">
        <v>0</v>
      </c>
      <c r="D4" s="12">
        <v>0</v>
      </c>
      <c r="E4" s="9">
        <v>0</v>
      </c>
    </row>
    <row r="5" spans="1:5">
      <c r="A5" s="14" t="s">
        <v>65</v>
      </c>
      <c r="B5" s="14" t="s">
        <v>66</v>
      </c>
      <c r="C5" s="23">
        <f>C6+C7+C14</f>
        <v>2648708</v>
      </c>
      <c r="D5" s="23">
        <f t="shared" ref="D5:E5" si="0">D6+D7+D14</f>
        <v>2649537</v>
      </c>
      <c r="E5" s="23">
        <f t="shared" si="0"/>
        <v>2700012</v>
      </c>
    </row>
    <row r="6" spans="1:5">
      <c r="A6" s="10" t="s">
        <v>67</v>
      </c>
      <c r="B6" s="18">
        <v>21</v>
      </c>
      <c r="C6" s="12">
        <v>84</v>
      </c>
      <c r="D6" s="12">
        <v>0</v>
      </c>
      <c r="E6" s="9">
        <v>57178</v>
      </c>
    </row>
    <row r="7" spans="1:5">
      <c r="A7" s="10" t="s">
        <v>68</v>
      </c>
      <c r="B7" s="10" t="s">
        <v>69</v>
      </c>
      <c r="C7" s="19">
        <f>SUM(C8:C13)</f>
        <v>2638364</v>
      </c>
      <c r="D7" s="19">
        <f>SUM(D8:D13)</f>
        <v>2639277</v>
      </c>
      <c r="E7" s="9">
        <f>SUM(E8:E13)</f>
        <v>2632569</v>
      </c>
    </row>
    <row r="8" spans="1:5">
      <c r="A8" s="10" t="s">
        <v>70</v>
      </c>
      <c r="B8" s="18">
        <v>22</v>
      </c>
      <c r="C8" s="19">
        <v>1922718</v>
      </c>
      <c r="D8" s="19">
        <v>1754471</v>
      </c>
      <c r="E8" s="9">
        <v>1641662</v>
      </c>
    </row>
    <row r="9" spans="1:5">
      <c r="A9" s="10" t="s">
        <v>71</v>
      </c>
      <c r="B9" s="18">
        <v>23</v>
      </c>
      <c r="C9" s="19">
        <v>578345</v>
      </c>
      <c r="D9" s="19">
        <v>780486</v>
      </c>
      <c r="E9" s="9">
        <v>849402</v>
      </c>
    </row>
    <row r="10" spans="1:5">
      <c r="A10" s="10" t="s">
        <v>72</v>
      </c>
      <c r="B10" s="18">
        <v>24</v>
      </c>
      <c r="C10" s="12">
        <v>137301</v>
      </c>
      <c r="D10" s="12">
        <v>104320</v>
      </c>
      <c r="E10" s="9">
        <v>141505</v>
      </c>
    </row>
    <row r="11" spans="1:5">
      <c r="A11" s="10" t="s">
        <v>73</v>
      </c>
      <c r="B11" s="18">
        <v>25</v>
      </c>
      <c r="C11" s="19">
        <v>0</v>
      </c>
      <c r="D11" s="12">
        <v>0</v>
      </c>
      <c r="E11" s="9">
        <v>0</v>
      </c>
    </row>
    <row r="12" spans="1:5">
      <c r="A12" s="10" t="s">
        <v>74</v>
      </c>
      <c r="B12" s="18">
        <v>26</v>
      </c>
      <c r="C12" s="12">
        <v>0</v>
      </c>
      <c r="D12" s="12">
        <v>0</v>
      </c>
      <c r="E12" s="9">
        <v>0</v>
      </c>
    </row>
    <row r="13" spans="1:5">
      <c r="A13" s="10" t="s">
        <v>75</v>
      </c>
      <c r="B13" s="18">
        <v>27</v>
      </c>
      <c r="C13" s="12">
        <v>0</v>
      </c>
      <c r="D13" s="12">
        <v>0</v>
      </c>
      <c r="E13" s="9">
        <v>0</v>
      </c>
    </row>
    <row r="14" spans="1:5">
      <c r="A14" s="10" t="s">
        <v>76</v>
      </c>
      <c r="B14" s="18">
        <v>28</v>
      </c>
      <c r="C14" s="12">
        <v>10260</v>
      </c>
      <c r="D14" s="12">
        <v>10260</v>
      </c>
      <c r="E14" s="9">
        <f>E15+E19+E22</f>
        <v>10265</v>
      </c>
    </row>
    <row r="15" spans="1:5">
      <c r="A15" s="10" t="s">
        <v>77</v>
      </c>
      <c r="B15" s="10" t="s">
        <v>78</v>
      </c>
      <c r="C15" s="12">
        <v>0</v>
      </c>
      <c r="D15" s="12">
        <v>0</v>
      </c>
      <c r="E15" s="9">
        <v>0</v>
      </c>
    </row>
    <row r="16" spans="1:5">
      <c r="A16" s="10" t="s">
        <v>79</v>
      </c>
      <c r="B16" s="18">
        <v>280</v>
      </c>
      <c r="C16" s="12">
        <v>0</v>
      </c>
      <c r="D16" s="12">
        <v>0</v>
      </c>
      <c r="E16" s="9">
        <v>0</v>
      </c>
    </row>
    <row r="17" spans="1:5">
      <c r="A17" s="10" t="s">
        <v>80</v>
      </c>
      <c r="B17" s="18">
        <v>281</v>
      </c>
      <c r="C17" s="12">
        <v>0</v>
      </c>
      <c r="D17" s="12">
        <v>0</v>
      </c>
      <c r="E17" s="9">
        <v>0</v>
      </c>
    </row>
    <row r="18" spans="1:5">
      <c r="A18" s="10" t="s">
        <v>81</v>
      </c>
      <c r="B18" s="10"/>
      <c r="C18" s="12"/>
      <c r="D18" s="12"/>
      <c r="E18" s="9"/>
    </row>
    <row r="19" spans="1:5">
      <c r="A19" s="10" t="s">
        <v>82</v>
      </c>
      <c r="B19" s="10" t="s">
        <v>83</v>
      </c>
      <c r="C19" s="12">
        <f>C20+C21</f>
        <v>0</v>
      </c>
      <c r="D19" s="12">
        <f>D20+D21</f>
        <v>0</v>
      </c>
      <c r="E19" s="9">
        <f>E20+E21</f>
        <v>0</v>
      </c>
    </row>
    <row r="20" spans="1:5">
      <c r="A20" s="10" t="s">
        <v>79</v>
      </c>
      <c r="B20" s="18">
        <v>282</v>
      </c>
      <c r="C20" s="12">
        <v>0</v>
      </c>
      <c r="D20" s="12">
        <v>0</v>
      </c>
      <c r="E20" s="9">
        <v>0</v>
      </c>
    </row>
    <row r="21" spans="1:5">
      <c r="A21" s="10" t="s">
        <v>80</v>
      </c>
      <c r="B21" s="18">
        <v>283</v>
      </c>
      <c r="C21" s="12">
        <v>0</v>
      </c>
      <c r="D21" s="12">
        <v>0</v>
      </c>
      <c r="E21" s="9">
        <v>0</v>
      </c>
    </row>
    <row r="22" spans="1:5">
      <c r="A22" s="10" t="s">
        <v>84</v>
      </c>
      <c r="B22" s="10" t="s">
        <v>85</v>
      </c>
      <c r="C22" s="12">
        <v>10260</v>
      </c>
      <c r="D22" s="12">
        <v>10260</v>
      </c>
      <c r="E22" s="9">
        <f>E23+E24</f>
        <v>10265</v>
      </c>
    </row>
    <row r="23" spans="1:5">
      <c r="A23" s="10" t="s">
        <v>86</v>
      </c>
      <c r="B23" s="18">
        <v>284</v>
      </c>
      <c r="C23" s="12">
        <v>0</v>
      </c>
      <c r="D23" s="12">
        <v>0</v>
      </c>
      <c r="E23" s="9">
        <v>0</v>
      </c>
    </row>
    <row r="24" spans="1:5">
      <c r="A24" s="10" t="s">
        <v>87</v>
      </c>
      <c r="B24" s="10" t="s">
        <v>88</v>
      </c>
      <c r="C24" s="12">
        <v>10260</v>
      </c>
      <c r="D24" s="12">
        <v>10260</v>
      </c>
      <c r="E24" s="9">
        <v>10265</v>
      </c>
    </row>
    <row r="25" spans="1:5">
      <c r="A25" s="10"/>
      <c r="B25" s="10"/>
      <c r="C25" s="12"/>
      <c r="D25" s="12"/>
      <c r="E25" s="9"/>
    </row>
    <row r="26" spans="1:5">
      <c r="A26" s="14" t="s">
        <v>89</v>
      </c>
      <c r="B26" s="14" t="s">
        <v>90</v>
      </c>
      <c r="C26" s="24">
        <f>C27+C30+C39+C42+C45+C46</f>
        <v>17913916</v>
      </c>
      <c r="D26" s="24">
        <f>D27+D30+D39+D42+D45+D46</f>
        <v>19857654</v>
      </c>
      <c r="E26" s="24">
        <f>E27+E30+E39+E42+E45+E46</f>
        <v>19442019</v>
      </c>
    </row>
    <row r="27" spans="1:5">
      <c r="A27" s="10" t="s">
        <v>91</v>
      </c>
      <c r="B27" s="18">
        <v>29</v>
      </c>
      <c r="C27" s="12">
        <v>0</v>
      </c>
      <c r="D27" s="12">
        <v>0</v>
      </c>
      <c r="E27" s="9">
        <v>0</v>
      </c>
    </row>
    <row r="28" spans="1:5">
      <c r="A28" s="10" t="s">
        <v>92</v>
      </c>
      <c r="B28" s="18">
        <v>290</v>
      </c>
      <c r="C28" s="12">
        <v>0</v>
      </c>
      <c r="D28" s="12">
        <v>0</v>
      </c>
      <c r="E28" s="9">
        <v>0</v>
      </c>
    </row>
    <row r="29" spans="1:5">
      <c r="A29" s="10" t="s">
        <v>93</v>
      </c>
      <c r="B29" s="18">
        <v>291</v>
      </c>
      <c r="C29" s="12">
        <v>0</v>
      </c>
      <c r="D29" s="12">
        <v>0</v>
      </c>
      <c r="E29" s="9">
        <v>0</v>
      </c>
    </row>
    <row r="30" spans="1:5">
      <c r="A30" s="10" t="s">
        <v>94</v>
      </c>
      <c r="B30" s="18">
        <v>3</v>
      </c>
      <c r="C30" s="19">
        <f>C31+C38</f>
        <v>1840625</v>
      </c>
      <c r="D30" s="19">
        <f>D31+D38</f>
        <v>2448729</v>
      </c>
      <c r="E30" s="9">
        <f>E31+E38</f>
        <v>2620355</v>
      </c>
    </row>
    <row r="31" spans="1:5">
      <c r="A31" s="10" t="s">
        <v>95</v>
      </c>
      <c r="B31" s="10" t="s">
        <v>96</v>
      </c>
      <c r="C31" s="19">
        <v>1840625</v>
      </c>
      <c r="D31" s="19">
        <v>2448729</v>
      </c>
      <c r="E31" s="9">
        <v>2620355</v>
      </c>
    </row>
    <row r="32" spans="1:5">
      <c r="A32" s="10" t="s">
        <v>97</v>
      </c>
      <c r="B32" s="10" t="s">
        <v>98</v>
      </c>
      <c r="C32" s="19">
        <v>1431202</v>
      </c>
      <c r="D32" s="19">
        <v>1459762</v>
      </c>
      <c r="E32" s="9">
        <v>1538454</v>
      </c>
    </row>
    <row r="33" spans="1:5">
      <c r="A33" s="10" t="s">
        <v>99</v>
      </c>
      <c r="B33" s="18">
        <v>32</v>
      </c>
      <c r="C33" s="12">
        <v>180790</v>
      </c>
      <c r="D33" s="12">
        <v>209188</v>
      </c>
      <c r="E33" s="9">
        <v>156561</v>
      </c>
    </row>
    <row r="34" spans="1:5">
      <c r="A34" s="10" t="s">
        <v>100</v>
      </c>
      <c r="B34" s="18">
        <v>33</v>
      </c>
      <c r="C34" s="19">
        <v>228633</v>
      </c>
      <c r="D34" s="19">
        <v>779779</v>
      </c>
      <c r="E34" s="9">
        <v>708397</v>
      </c>
    </row>
    <row r="35" spans="1:5">
      <c r="A35" s="10" t="s">
        <v>101</v>
      </c>
      <c r="B35" s="18">
        <v>34</v>
      </c>
      <c r="C35" s="12">
        <v>0</v>
      </c>
      <c r="D35" s="12">
        <v>0</v>
      </c>
      <c r="E35" s="9">
        <v>0</v>
      </c>
    </row>
    <row r="36" spans="1:5">
      <c r="A36" s="10" t="s">
        <v>102</v>
      </c>
      <c r="B36" s="18">
        <v>35</v>
      </c>
      <c r="C36" s="12">
        <v>0</v>
      </c>
      <c r="D36" s="12">
        <v>0</v>
      </c>
      <c r="E36" s="9">
        <v>0</v>
      </c>
    </row>
    <row r="37" spans="1:5">
      <c r="A37" s="10" t="s">
        <v>103</v>
      </c>
      <c r="B37" s="18">
        <v>36</v>
      </c>
      <c r="C37" s="12">
        <v>0</v>
      </c>
      <c r="D37" s="12">
        <v>0</v>
      </c>
      <c r="E37" s="9">
        <v>216943</v>
      </c>
    </row>
    <row r="38" spans="1:5">
      <c r="A38" s="10" t="s">
        <v>104</v>
      </c>
      <c r="B38" s="18">
        <v>37</v>
      </c>
      <c r="C38" s="12">
        <v>0</v>
      </c>
      <c r="D38" s="12">
        <v>0</v>
      </c>
      <c r="E38" s="9">
        <v>0</v>
      </c>
    </row>
    <row r="39" spans="1:5">
      <c r="A39" s="10" t="s">
        <v>105</v>
      </c>
      <c r="B39" s="10" t="s">
        <v>106</v>
      </c>
      <c r="C39" s="19">
        <f>C40+C41</f>
        <v>15561035</v>
      </c>
      <c r="D39" s="19">
        <f>D40+D41</f>
        <v>16445137</v>
      </c>
      <c r="E39" s="9">
        <f>E40+E41</f>
        <v>16260000</v>
      </c>
    </row>
    <row r="40" spans="1:5">
      <c r="A40" s="10" t="s">
        <v>92</v>
      </c>
      <c r="B40" s="18">
        <v>40</v>
      </c>
      <c r="C40" s="19">
        <v>8163618</v>
      </c>
      <c r="D40" s="19">
        <v>8847870</v>
      </c>
      <c r="E40" s="9">
        <v>9591449</v>
      </c>
    </row>
    <row r="41" spans="1:5">
      <c r="A41" s="10" t="s">
        <v>93</v>
      </c>
      <c r="B41" s="18">
        <v>41</v>
      </c>
      <c r="C41" s="12">
        <v>7397417</v>
      </c>
      <c r="D41" s="12">
        <v>7597267</v>
      </c>
      <c r="E41" s="9">
        <v>6668551</v>
      </c>
    </row>
    <row r="42" spans="1:5">
      <c r="A42" s="10" t="s">
        <v>107</v>
      </c>
      <c r="B42" s="10" t="s">
        <v>108</v>
      </c>
      <c r="C42" s="12">
        <f>C43+C44</f>
        <v>0</v>
      </c>
      <c r="D42" s="12">
        <f>D43+D44</f>
        <v>0</v>
      </c>
      <c r="E42" s="9">
        <f>E43+E44</f>
        <v>0</v>
      </c>
    </row>
    <row r="43" spans="1:5">
      <c r="A43" s="10" t="s">
        <v>109</v>
      </c>
      <c r="B43" s="18">
        <v>50</v>
      </c>
      <c r="C43" s="12">
        <v>0</v>
      </c>
      <c r="D43" s="12">
        <v>0</v>
      </c>
      <c r="E43" s="9">
        <v>0</v>
      </c>
    </row>
    <row r="44" spans="1:5">
      <c r="A44" s="10" t="s">
        <v>110</v>
      </c>
      <c r="B44" s="10" t="s">
        <v>111</v>
      </c>
      <c r="C44" s="12">
        <v>0</v>
      </c>
      <c r="D44" s="12">
        <v>0</v>
      </c>
      <c r="E44" s="9">
        <v>0</v>
      </c>
    </row>
    <row r="45" spans="1:5">
      <c r="A45" s="10" t="s">
        <v>112</v>
      </c>
      <c r="B45" s="10" t="s">
        <v>113</v>
      </c>
      <c r="C45" s="12">
        <v>296312</v>
      </c>
      <c r="D45" s="12">
        <v>789771</v>
      </c>
      <c r="E45" s="9">
        <v>379192</v>
      </c>
    </row>
    <row r="46" spans="1:5">
      <c r="A46" s="10" t="s">
        <v>114</v>
      </c>
      <c r="B46" s="10" t="s">
        <v>115</v>
      </c>
      <c r="C46" s="12">
        <v>215944</v>
      </c>
      <c r="D46" s="12">
        <v>174017</v>
      </c>
      <c r="E46" s="9">
        <v>182472</v>
      </c>
    </row>
    <row r="47" spans="1:5">
      <c r="A47" s="14" t="s">
        <v>116</v>
      </c>
      <c r="B47" s="14" t="s">
        <v>117</v>
      </c>
      <c r="C47" s="20">
        <f>C5+C26</f>
        <v>20562624</v>
      </c>
      <c r="D47" s="20">
        <f>D5+D26</f>
        <v>22507191</v>
      </c>
      <c r="E47" s="20">
        <f>E5+E26</f>
        <v>22142031</v>
      </c>
    </row>
    <row r="48" spans="1:5">
      <c r="A48" s="17"/>
      <c r="B48" s="17"/>
      <c r="C48" s="17"/>
      <c r="D48" s="17"/>
      <c r="E48" s="9"/>
    </row>
    <row r="49" spans="1:9">
      <c r="A49" s="17"/>
      <c r="B49" s="17"/>
      <c r="C49" s="17"/>
      <c r="D49" s="17"/>
      <c r="E49" s="9"/>
    </row>
    <row r="50" spans="1:9">
      <c r="A50" s="17"/>
      <c r="B50" s="17"/>
      <c r="C50" s="17"/>
      <c r="D50" s="17"/>
      <c r="E50" s="9"/>
    </row>
    <row r="51" spans="1:9">
      <c r="A51" s="11" t="s">
        <v>118</v>
      </c>
      <c r="B51" s="10" t="s">
        <v>63</v>
      </c>
      <c r="C51" s="10" t="s">
        <v>119</v>
      </c>
      <c r="D51" s="10" t="s">
        <v>120</v>
      </c>
      <c r="E51" s="10" t="s">
        <v>121</v>
      </c>
    </row>
    <row r="52" spans="1:9">
      <c r="A52" s="15" t="s">
        <v>122</v>
      </c>
      <c r="B52" s="14" t="s">
        <v>123</v>
      </c>
      <c r="C52" s="24">
        <f>C53+C56+C57+C58+C65+C66</f>
        <v>9463427</v>
      </c>
      <c r="D52" s="24">
        <f>D53+D56+D57+D58+D65+D66</f>
        <v>10439155</v>
      </c>
      <c r="E52" s="24">
        <f>E53+E56+E57+E58+E65+E66</f>
        <v>10838418</v>
      </c>
    </row>
    <row r="53" spans="1:9">
      <c r="A53" s="10" t="s">
        <v>124</v>
      </c>
      <c r="B53" s="18">
        <v>10</v>
      </c>
      <c r="C53" s="19">
        <v>1952000</v>
      </c>
      <c r="D53" s="19">
        <v>1952000</v>
      </c>
      <c r="E53" s="9">
        <f>E54+E55</f>
        <v>1952000</v>
      </c>
    </row>
    <row r="54" spans="1:9">
      <c r="A54" s="10" t="s">
        <v>125</v>
      </c>
      <c r="B54" s="18">
        <v>100</v>
      </c>
      <c r="C54" s="19">
        <v>1952000</v>
      </c>
      <c r="D54" s="19">
        <v>1952000</v>
      </c>
      <c r="E54" s="9">
        <v>1952000</v>
      </c>
    </row>
    <row r="55" spans="1:9">
      <c r="A55" s="10" t="s">
        <v>126</v>
      </c>
      <c r="B55" s="18">
        <v>101</v>
      </c>
      <c r="C55" s="10"/>
      <c r="D55" s="10"/>
      <c r="E55" s="9"/>
      <c r="H55" s="2"/>
      <c r="I55" s="1"/>
    </row>
    <row r="56" spans="1:9">
      <c r="A56" s="10" t="s">
        <v>127</v>
      </c>
      <c r="B56" s="18">
        <v>11</v>
      </c>
      <c r="C56" s="10"/>
      <c r="D56" s="10"/>
      <c r="E56" s="9"/>
      <c r="H56" s="2"/>
      <c r="I56" s="2"/>
    </row>
    <row r="57" spans="1:9">
      <c r="A57" s="10" t="s">
        <v>128</v>
      </c>
      <c r="B57" s="18">
        <v>12</v>
      </c>
      <c r="C57" s="10">
        <v>252368</v>
      </c>
      <c r="D57" s="19">
        <v>246217</v>
      </c>
      <c r="E57" s="9">
        <v>240066</v>
      </c>
      <c r="H57" s="2"/>
      <c r="I57" s="2"/>
    </row>
    <row r="58" spans="1:9">
      <c r="A58" s="10" t="s">
        <v>129</v>
      </c>
      <c r="B58" s="18">
        <v>13</v>
      </c>
      <c r="C58" s="21">
        <f>C59+C60+C63+C64</f>
        <v>7259059</v>
      </c>
      <c r="D58" s="21">
        <f>D59+D60+D63+D64</f>
        <v>8240938</v>
      </c>
      <c r="E58" s="9">
        <f>E59+E60+E63+E64</f>
        <v>8646352</v>
      </c>
      <c r="H58" s="2"/>
      <c r="I58" s="2"/>
    </row>
    <row r="59" spans="1:9">
      <c r="A59" s="10" t="s">
        <v>130</v>
      </c>
      <c r="B59" s="18">
        <v>130</v>
      </c>
      <c r="C59" s="12">
        <v>195200</v>
      </c>
      <c r="D59" s="12">
        <v>195200</v>
      </c>
      <c r="E59" s="9">
        <v>195200</v>
      </c>
      <c r="H59" s="1"/>
      <c r="I59" s="1"/>
    </row>
    <row r="60" spans="1:9">
      <c r="A60" s="10" t="s">
        <v>131</v>
      </c>
      <c r="B60" s="18">
        <v>131</v>
      </c>
      <c r="C60" s="12"/>
      <c r="D60" s="12"/>
      <c r="E60" s="9"/>
      <c r="H60" s="1"/>
      <c r="I60" s="1"/>
    </row>
    <row r="61" spans="1:9">
      <c r="A61" s="10" t="s">
        <v>132</v>
      </c>
      <c r="B61" s="18">
        <v>1310</v>
      </c>
      <c r="C61" s="10"/>
      <c r="D61" s="10"/>
      <c r="E61" s="9"/>
      <c r="H61" s="1"/>
      <c r="I61" s="1"/>
    </row>
    <row r="62" spans="1:9">
      <c r="A62" s="10" t="s">
        <v>133</v>
      </c>
      <c r="B62" s="18">
        <v>1311</v>
      </c>
      <c r="C62" s="12"/>
      <c r="D62" s="12"/>
      <c r="E62" s="9"/>
      <c r="H62" s="4"/>
      <c r="I62" s="4"/>
    </row>
    <row r="63" spans="1:9">
      <c r="A63" s="10" t="s">
        <v>134</v>
      </c>
      <c r="B63" s="18">
        <v>132</v>
      </c>
      <c r="C63" s="12">
        <v>167560</v>
      </c>
      <c r="D63" s="12">
        <v>874758</v>
      </c>
      <c r="E63" s="9">
        <v>854688</v>
      </c>
      <c r="H63" s="4"/>
      <c r="I63" s="4"/>
    </row>
    <row r="64" spans="1:9">
      <c r="A64" s="10" t="s">
        <v>135</v>
      </c>
      <c r="B64" s="18">
        <v>133</v>
      </c>
      <c r="C64" s="12">
        <v>6896299</v>
      </c>
      <c r="D64" s="12">
        <v>7170980</v>
      </c>
      <c r="E64" s="9">
        <v>7596464</v>
      </c>
      <c r="H64" s="4"/>
      <c r="I64" s="4"/>
    </row>
    <row r="65" spans="1:9">
      <c r="A65" s="10" t="s">
        <v>136</v>
      </c>
      <c r="B65" s="18">
        <v>14</v>
      </c>
      <c r="C65" s="19"/>
      <c r="D65" s="19"/>
      <c r="E65" s="9"/>
      <c r="H65" s="1"/>
      <c r="I65" s="1"/>
    </row>
    <row r="66" spans="1:9">
      <c r="A66" s="10" t="s">
        <v>137</v>
      </c>
      <c r="B66" s="18">
        <v>15</v>
      </c>
      <c r="C66" s="12"/>
      <c r="D66" s="12"/>
      <c r="E66" s="9"/>
      <c r="H66" s="4"/>
      <c r="I66" s="4"/>
    </row>
    <row r="67" spans="1:9">
      <c r="A67" s="14" t="s">
        <v>138</v>
      </c>
      <c r="B67" s="22">
        <v>16</v>
      </c>
      <c r="C67" s="23">
        <f>C68+C73</f>
        <v>228455</v>
      </c>
      <c r="D67" s="23">
        <f>D68+D73</f>
        <v>206462</v>
      </c>
      <c r="E67" s="23">
        <f>E68+E73</f>
        <v>251463</v>
      </c>
      <c r="H67" s="2"/>
      <c r="I67" s="2"/>
    </row>
    <row r="68" spans="1:9">
      <c r="A68" s="10" t="s">
        <v>139</v>
      </c>
      <c r="B68" s="10" t="s">
        <v>140</v>
      </c>
      <c r="C68" s="21">
        <f>C69+C70+C71+C72</f>
        <v>141500</v>
      </c>
      <c r="D68" s="21">
        <f>D69+D70+D71+D72</f>
        <v>141500</v>
      </c>
      <c r="E68" s="9">
        <f>E69+E70+E71+E72</f>
        <v>197476</v>
      </c>
      <c r="F68" s="9"/>
      <c r="H68" s="4"/>
      <c r="I68" s="4"/>
    </row>
    <row r="69" spans="1:9">
      <c r="A69" s="10" t="s">
        <v>141</v>
      </c>
      <c r="B69" s="18">
        <v>160</v>
      </c>
      <c r="C69" s="12"/>
      <c r="D69" s="12"/>
      <c r="E69" s="9"/>
      <c r="H69" s="1"/>
      <c r="I69" s="1"/>
    </row>
    <row r="70" spans="1:9">
      <c r="A70" s="10" t="s">
        <v>142</v>
      </c>
      <c r="B70" s="18">
        <v>161</v>
      </c>
      <c r="C70" s="12"/>
      <c r="D70" s="12"/>
      <c r="E70" s="9"/>
      <c r="H70" s="1"/>
      <c r="I70" s="1"/>
    </row>
    <row r="71" spans="1:9">
      <c r="A71" s="10" t="s">
        <v>143</v>
      </c>
      <c r="B71" s="18">
        <v>162</v>
      </c>
      <c r="C71" s="12"/>
      <c r="D71" s="12"/>
      <c r="E71" s="9">
        <v>150000</v>
      </c>
      <c r="H71" s="4"/>
      <c r="I71" s="4"/>
    </row>
    <row r="72" spans="1:9">
      <c r="A72" s="10" t="s">
        <v>144</v>
      </c>
      <c r="B72" s="10" t="s">
        <v>145</v>
      </c>
      <c r="C72" s="12">
        <v>141500</v>
      </c>
      <c r="D72" s="12">
        <v>141500</v>
      </c>
      <c r="E72" s="9">
        <v>47476</v>
      </c>
      <c r="H72" s="4"/>
      <c r="I72" s="4"/>
    </row>
    <row r="73" spans="1:9">
      <c r="A73" s="10" t="s">
        <v>146</v>
      </c>
      <c r="B73" s="18">
        <v>168</v>
      </c>
      <c r="C73" s="12">
        <v>86955</v>
      </c>
      <c r="D73" s="12">
        <v>64962</v>
      </c>
      <c r="E73" s="9">
        <v>53987</v>
      </c>
      <c r="H73" s="4"/>
      <c r="I73" s="4"/>
    </row>
    <row r="74" spans="1:9">
      <c r="A74" s="15" t="s">
        <v>147</v>
      </c>
      <c r="B74" s="14" t="s">
        <v>148</v>
      </c>
      <c r="C74" s="24">
        <f>C75+C87+C101</f>
        <v>10870745</v>
      </c>
      <c r="D74" s="24">
        <f>D75+D87+D101</f>
        <v>11861574</v>
      </c>
      <c r="E74" s="23">
        <f>E75+E87+E101</f>
        <v>11052150</v>
      </c>
      <c r="H74" s="1"/>
      <c r="I74" s="1"/>
    </row>
    <row r="75" spans="1:9">
      <c r="A75" s="10" t="s">
        <v>149</v>
      </c>
      <c r="B75" s="18">
        <v>17</v>
      </c>
      <c r="C75" s="19">
        <f>C76+C82+C85+C86</f>
        <v>4182589</v>
      </c>
      <c r="D75" s="19">
        <f>D76+D82+D85+D86</f>
        <v>4209984</v>
      </c>
      <c r="E75" s="9">
        <f>E76+E82+E85+E86</f>
        <v>3431216</v>
      </c>
      <c r="H75" s="4"/>
      <c r="I75" s="4"/>
    </row>
    <row r="76" spans="1:9">
      <c r="A76" s="10" t="s">
        <v>150</v>
      </c>
      <c r="B76" s="10" t="s">
        <v>151</v>
      </c>
      <c r="C76" s="19">
        <f>SUM(C77:C81)</f>
        <v>4181609</v>
      </c>
      <c r="D76" s="19">
        <f>SUM(D77:D81)</f>
        <v>4208974</v>
      </c>
      <c r="E76" s="9">
        <f>SUM(E77:E81)</f>
        <v>3430136</v>
      </c>
      <c r="H76" s="4"/>
      <c r="I76" s="4"/>
    </row>
    <row r="77" spans="1:9">
      <c r="A77" s="10" t="s">
        <v>152</v>
      </c>
      <c r="B77" s="18">
        <v>170</v>
      </c>
      <c r="C77" s="10">
        <v>4085723</v>
      </c>
      <c r="D77" s="10"/>
      <c r="E77" s="9"/>
      <c r="H77" s="4"/>
      <c r="I77" s="4"/>
    </row>
    <row r="78" spans="1:9">
      <c r="A78" s="10" t="s">
        <v>153</v>
      </c>
      <c r="B78" s="18">
        <v>171</v>
      </c>
      <c r="C78" s="10"/>
      <c r="D78" s="10"/>
      <c r="E78" s="9"/>
      <c r="H78" s="2"/>
      <c r="I78" s="2"/>
    </row>
    <row r="79" spans="1:9">
      <c r="A79" s="10" t="s">
        <v>154</v>
      </c>
      <c r="B79" s="18">
        <v>172</v>
      </c>
      <c r="C79" s="19"/>
      <c r="D79" s="19"/>
      <c r="E79" s="9"/>
      <c r="H79" s="2"/>
      <c r="I79" s="2"/>
    </row>
    <row r="80" spans="1:9">
      <c r="A80" s="10" t="s">
        <v>155</v>
      </c>
      <c r="B80" s="18">
        <v>173</v>
      </c>
      <c r="C80" s="12">
        <v>95886</v>
      </c>
      <c r="D80" s="19">
        <v>63010</v>
      </c>
      <c r="E80" s="9">
        <v>30136</v>
      </c>
      <c r="H80" s="2"/>
      <c r="I80" s="2"/>
    </row>
    <row r="81" spans="1:9">
      <c r="A81" s="10" t="s">
        <v>156</v>
      </c>
      <c r="B81" s="18">
        <v>174</v>
      </c>
      <c r="C81" s="10"/>
      <c r="D81" s="19">
        <v>4145964</v>
      </c>
      <c r="E81" s="9">
        <v>3400000</v>
      </c>
      <c r="H81" s="1"/>
      <c r="I81" s="1"/>
    </row>
    <row r="82" spans="1:9">
      <c r="A82" s="10" t="s">
        <v>157</v>
      </c>
      <c r="B82" s="18">
        <v>175</v>
      </c>
      <c r="C82" s="10"/>
      <c r="D82" s="10"/>
      <c r="E82" s="9"/>
      <c r="H82" s="1"/>
      <c r="I82" s="1"/>
    </row>
    <row r="83" spans="1:9">
      <c r="A83" s="10" t="s">
        <v>158</v>
      </c>
      <c r="B83" s="18">
        <v>1750</v>
      </c>
      <c r="C83" s="10"/>
      <c r="D83" s="10"/>
      <c r="E83" s="9"/>
      <c r="H83" s="2"/>
      <c r="I83" s="2"/>
    </row>
    <row r="84" spans="1:9">
      <c r="A84" s="10" t="s">
        <v>159</v>
      </c>
      <c r="B84" s="18">
        <v>1751</v>
      </c>
      <c r="C84" s="10"/>
      <c r="D84" s="10"/>
      <c r="E84" s="9"/>
      <c r="H84" s="4"/>
      <c r="I84" s="2"/>
    </row>
    <row r="85" spans="1:9">
      <c r="A85" s="10" t="s">
        <v>160</v>
      </c>
      <c r="B85" s="18">
        <v>176</v>
      </c>
      <c r="C85" s="10"/>
      <c r="D85" s="10"/>
      <c r="E85" s="9"/>
      <c r="H85" s="1"/>
      <c r="I85" s="1"/>
    </row>
    <row r="86" spans="1:9">
      <c r="A86" s="10" t="s">
        <v>161</v>
      </c>
      <c r="B86" s="10" t="s">
        <v>162</v>
      </c>
      <c r="C86" s="10">
        <v>980</v>
      </c>
      <c r="D86" s="19">
        <v>1010</v>
      </c>
      <c r="E86" s="9">
        <v>1080</v>
      </c>
      <c r="H86" s="1"/>
      <c r="I86" s="1"/>
    </row>
    <row r="87" spans="1:9">
      <c r="A87" s="10" t="s">
        <v>163</v>
      </c>
      <c r="B87" s="10" t="s">
        <v>164</v>
      </c>
      <c r="C87" s="25">
        <f>C88+C89+C92+C95+C97+C100</f>
        <v>6590453</v>
      </c>
      <c r="D87" s="25">
        <f>D88+D89+D92+D95+D97+D100</f>
        <v>7609626</v>
      </c>
      <c r="E87" s="9">
        <f>E88+E89+E92+E95+E97+E100</f>
        <v>7503997</v>
      </c>
      <c r="F87" s="13"/>
      <c r="H87" s="1"/>
      <c r="I87" s="1"/>
    </row>
    <row r="88" spans="1:9">
      <c r="A88" s="10" t="s">
        <v>165</v>
      </c>
      <c r="B88" s="18">
        <v>42</v>
      </c>
      <c r="C88" s="19">
        <v>32875</v>
      </c>
      <c r="D88" s="19">
        <v>32875</v>
      </c>
      <c r="E88" s="9">
        <v>32875</v>
      </c>
      <c r="H88" s="1"/>
      <c r="I88" s="1"/>
    </row>
    <row r="89" spans="1:9">
      <c r="A89" s="10" t="s">
        <v>150</v>
      </c>
      <c r="B89" s="18">
        <v>43</v>
      </c>
      <c r="C89" s="19"/>
      <c r="D89" s="19"/>
      <c r="E89" s="9"/>
      <c r="H89" s="1"/>
      <c r="I89" s="1"/>
    </row>
    <row r="90" spans="1:9">
      <c r="A90" s="10" t="s">
        <v>155</v>
      </c>
      <c r="B90" s="10" t="s">
        <v>166</v>
      </c>
      <c r="C90" s="19"/>
      <c r="D90" s="19"/>
      <c r="E90" s="9"/>
      <c r="H90" s="1"/>
      <c r="I90" s="1"/>
    </row>
    <row r="91" spans="1:9">
      <c r="A91" s="10" t="s">
        <v>156</v>
      </c>
      <c r="B91" s="18">
        <v>439</v>
      </c>
      <c r="C91" s="10"/>
      <c r="D91" s="10"/>
      <c r="E91" s="9"/>
      <c r="H91" s="2"/>
      <c r="I91" s="2"/>
    </row>
    <row r="92" spans="1:9">
      <c r="A92" s="10" t="s">
        <v>157</v>
      </c>
      <c r="B92" s="18">
        <v>44</v>
      </c>
      <c r="C92" s="19">
        <v>4600849</v>
      </c>
      <c r="D92" s="19">
        <v>5684330</v>
      </c>
      <c r="E92" s="9">
        <f>E93+E94</f>
        <v>5717371</v>
      </c>
      <c r="H92" s="1"/>
      <c r="I92" s="1"/>
    </row>
    <row r="93" spans="1:9">
      <c r="A93" s="10" t="s">
        <v>158</v>
      </c>
      <c r="B93" s="10" t="s">
        <v>167</v>
      </c>
      <c r="C93" s="19">
        <v>4600849</v>
      </c>
      <c r="D93" s="19">
        <v>5684330</v>
      </c>
      <c r="E93" s="9">
        <v>5717371</v>
      </c>
      <c r="H93" s="2"/>
      <c r="I93" s="2"/>
    </row>
    <row r="94" spans="1:9">
      <c r="A94" s="10" t="s">
        <v>159</v>
      </c>
      <c r="B94" s="18">
        <v>441</v>
      </c>
      <c r="C94" s="17"/>
      <c r="D94" s="17"/>
      <c r="E94" s="9"/>
      <c r="H94" s="2"/>
      <c r="I94" s="2"/>
    </row>
    <row r="95" spans="1:9">
      <c r="A95" s="10" t="s">
        <v>160</v>
      </c>
      <c r="B95" s="18">
        <v>46</v>
      </c>
      <c r="C95" s="17">
        <v>133432</v>
      </c>
      <c r="D95" s="19">
        <v>38405</v>
      </c>
      <c r="E95" s="9">
        <v>90504</v>
      </c>
      <c r="H95" s="2"/>
      <c r="I95" s="2"/>
    </row>
    <row r="96" spans="1:9">
      <c r="A96" s="10" t="s">
        <v>168</v>
      </c>
      <c r="B96" s="10"/>
      <c r="C96" s="10"/>
      <c r="D96" s="10"/>
      <c r="E96" s="9"/>
      <c r="H96" s="1"/>
      <c r="I96" s="1"/>
    </row>
    <row r="97" spans="1:9">
      <c r="A97" s="10" t="s">
        <v>169</v>
      </c>
      <c r="B97" s="18">
        <v>45</v>
      </c>
      <c r="C97" s="12">
        <f>SUM(C98:C99)</f>
        <v>1380738</v>
      </c>
      <c r="D97" s="12">
        <f>SUM(D98:D99)</f>
        <v>1298124</v>
      </c>
      <c r="E97" s="12">
        <f>SUM(E98:E99)</f>
        <v>1042574</v>
      </c>
      <c r="H97" s="12">
        <v>1380738</v>
      </c>
      <c r="I97" s="2"/>
    </row>
    <row r="98" spans="1:9">
      <c r="A98" s="10" t="s">
        <v>170</v>
      </c>
      <c r="B98" s="10" t="s">
        <v>171</v>
      </c>
      <c r="C98" s="12">
        <v>511631</v>
      </c>
      <c r="D98" s="12">
        <v>381490</v>
      </c>
      <c r="E98" s="9">
        <v>49842</v>
      </c>
      <c r="H98" s="2"/>
      <c r="I98" s="2"/>
    </row>
    <row r="99" spans="1:9">
      <c r="A99" s="10" t="s">
        <v>172</v>
      </c>
      <c r="B99" s="10" t="s">
        <v>173</v>
      </c>
      <c r="C99" s="12">
        <v>869107</v>
      </c>
      <c r="D99" s="12">
        <v>916634</v>
      </c>
      <c r="E99" s="9">
        <v>992732</v>
      </c>
      <c r="H99" s="1"/>
      <c r="I99" s="1"/>
    </row>
    <row r="100" spans="1:9">
      <c r="A100" s="10" t="s">
        <v>161</v>
      </c>
      <c r="B100" s="10" t="s">
        <v>174</v>
      </c>
      <c r="C100" s="12">
        <v>442559</v>
      </c>
      <c r="D100" s="12">
        <v>555892</v>
      </c>
      <c r="E100" s="9">
        <v>620673</v>
      </c>
      <c r="H100" s="1"/>
      <c r="I100" s="1"/>
    </row>
    <row r="101" spans="1:9">
      <c r="A101" s="10" t="s">
        <v>114</v>
      </c>
      <c r="B101" s="10" t="s">
        <v>175</v>
      </c>
      <c r="C101" s="12">
        <v>97703</v>
      </c>
      <c r="D101" s="12">
        <v>41964</v>
      </c>
      <c r="E101" s="9">
        <v>116937</v>
      </c>
      <c r="H101" s="1"/>
      <c r="I101" s="1"/>
    </row>
    <row r="102" spans="1:9">
      <c r="A102" s="14" t="s">
        <v>176</v>
      </c>
      <c r="B102" s="14" t="s">
        <v>177</v>
      </c>
      <c r="C102" s="24">
        <f>C52+C67+C74</f>
        <v>20562627</v>
      </c>
      <c r="D102" s="24">
        <f>D52+D67+D74</f>
        <v>22507191</v>
      </c>
      <c r="E102" s="24">
        <f>E52+E67+E74</f>
        <v>22142031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A105" t="s">
        <v>178</v>
      </c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:E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C3" sqref="C3"/>
    </sheetView>
  </sheetViews>
  <sheetFormatPr defaultRowHeight="15"/>
  <cols>
    <col min="1" max="1" width="68.5703125" bestFit="1" customWidth="1"/>
    <col min="3" max="5" width="11.7109375" bestFit="1" customWidth="1"/>
  </cols>
  <sheetData>
    <row r="1" spans="1:5">
      <c r="A1" s="29" t="s">
        <v>179</v>
      </c>
      <c r="B1" t="s">
        <v>1</v>
      </c>
      <c r="C1" t="s">
        <v>119</v>
      </c>
      <c r="D1" t="s">
        <v>120</v>
      </c>
      <c r="E1" t="s">
        <v>121</v>
      </c>
    </row>
    <row r="2" spans="1:5">
      <c r="A2" s="29" t="s">
        <v>180</v>
      </c>
    </row>
    <row r="3" spans="1:5">
      <c r="A3" t="s">
        <v>181</v>
      </c>
      <c r="B3">
        <v>9145</v>
      </c>
      <c r="C3" s="9">
        <v>3267356</v>
      </c>
      <c r="D3" s="9">
        <v>3831467</v>
      </c>
      <c r="E3" s="9">
        <v>4283051</v>
      </c>
    </row>
    <row r="4" spans="1:5">
      <c r="A4" t="s">
        <v>182</v>
      </c>
      <c r="B4">
        <v>9146</v>
      </c>
      <c r="C4" s="9">
        <v>1035197</v>
      </c>
      <c r="D4" s="9">
        <v>1070077</v>
      </c>
      <c r="E4" s="9">
        <v>1169789</v>
      </c>
    </row>
    <row r="5" spans="1:5">
      <c r="A5" s="29" t="s">
        <v>183</v>
      </c>
    </row>
    <row r="6" spans="1:5">
      <c r="A6" t="s">
        <v>184</v>
      </c>
      <c r="B6">
        <v>9147</v>
      </c>
      <c r="C6">
        <v>1018475</v>
      </c>
      <c r="D6">
        <v>1123411</v>
      </c>
    </row>
    <row r="7" spans="1:5">
      <c r="A7" t="s">
        <v>185</v>
      </c>
      <c r="B7">
        <v>9148</v>
      </c>
      <c r="C7">
        <v>25850</v>
      </c>
      <c r="D7">
        <v>6462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A14" sqref="A14:D15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4" ht="15" customHeight="1">
      <c r="A1" s="41" t="s">
        <v>186</v>
      </c>
    </row>
    <row r="2" spans="1:4" ht="15" customHeight="1" thickBot="1"/>
    <row r="3" spans="1:4" ht="15" customHeight="1" thickBot="1">
      <c r="A3" s="149" t="s">
        <v>187</v>
      </c>
      <c r="B3" s="150">
        <f>B11/B16</f>
        <v>2.6784536724322816</v>
      </c>
      <c r="C3" s="150">
        <f>C11/C16</f>
        <v>2.5952323634695533</v>
      </c>
      <c r="D3" s="150">
        <f>D11/D16</f>
        <v>2.5511333650179888</v>
      </c>
    </row>
    <row r="4" spans="1:4" ht="15" customHeight="1">
      <c r="A4" s="33"/>
      <c r="B4" s="33"/>
      <c r="C4" s="33"/>
    </row>
    <row r="5" spans="1:4" ht="15" customHeight="1">
      <c r="A5" s="71" t="s">
        <v>188</v>
      </c>
      <c r="B5" s="70" t="s">
        <v>119</v>
      </c>
      <c r="C5" s="70" t="s">
        <v>120</v>
      </c>
      <c r="D5" s="70" t="s">
        <v>121</v>
      </c>
    </row>
    <row r="6" spans="1:4" ht="15" customHeight="1">
      <c r="A6" s="42" t="s">
        <v>189</v>
      </c>
      <c r="B6" s="43">
        <f>Balans!C30</f>
        <v>1840625</v>
      </c>
      <c r="C6" s="43">
        <f>Balans!D30</f>
        <v>2448729</v>
      </c>
      <c r="D6" s="43">
        <f>Balans!E30</f>
        <v>2620355</v>
      </c>
    </row>
    <row r="7" spans="1:4" ht="15" customHeight="1">
      <c r="A7" s="42" t="s">
        <v>190</v>
      </c>
      <c r="B7" s="43">
        <f>Balans!C39</f>
        <v>15561035</v>
      </c>
      <c r="C7" s="43">
        <f>Balans!D39</f>
        <v>16445137</v>
      </c>
      <c r="D7" s="43">
        <f>Balans!E39</f>
        <v>16260000</v>
      </c>
    </row>
    <row r="8" spans="1:4" ht="15" customHeight="1">
      <c r="A8" s="44" t="s">
        <v>191</v>
      </c>
      <c r="B8" s="43">
        <f>Balans!C42</f>
        <v>0</v>
      </c>
      <c r="C8" s="43">
        <f>Balans!D42</f>
        <v>0</v>
      </c>
      <c r="D8" s="43">
        <f>Balans!E42</f>
        <v>0</v>
      </c>
    </row>
    <row r="9" spans="1:4" ht="15" customHeight="1">
      <c r="A9" s="42" t="s">
        <v>192</v>
      </c>
      <c r="B9" s="43">
        <f>Balans!C45</f>
        <v>296312</v>
      </c>
      <c r="C9" s="43">
        <f>Balans!D45</f>
        <v>789771</v>
      </c>
      <c r="D9" s="43">
        <f>Balans!E45</f>
        <v>379192</v>
      </c>
    </row>
    <row r="10" spans="1:4" ht="15" customHeight="1">
      <c r="A10" s="42" t="s">
        <v>193</v>
      </c>
      <c r="B10" s="43">
        <f>Balans!C46</f>
        <v>215944</v>
      </c>
      <c r="C10" s="43">
        <f>Balans!D46</f>
        <v>174017</v>
      </c>
      <c r="D10" s="43">
        <f>Balans!E46</f>
        <v>182472</v>
      </c>
    </row>
    <row r="11" spans="1:4" ht="15" customHeight="1">
      <c r="A11" s="45" t="s">
        <v>194</v>
      </c>
      <c r="B11" s="43">
        <f>SUM(B6:B10)</f>
        <v>17913916</v>
      </c>
      <c r="C11" s="43">
        <f>SUM(C6:C10)</f>
        <v>19857654</v>
      </c>
      <c r="D11" s="43">
        <f>SUM(D6:D10)</f>
        <v>19442019</v>
      </c>
    </row>
    <row r="12" spans="1:4" ht="15" customHeight="1">
      <c r="A12" s="33"/>
      <c r="B12" s="33"/>
      <c r="C12" s="33"/>
      <c r="D12" s="33"/>
    </row>
    <row r="13" spans="1:4" ht="15" customHeight="1">
      <c r="A13" s="71" t="s">
        <v>195</v>
      </c>
      <c r="B13" s="70" t="s">
        <v>119</v>
      </c>
      <c r="C13" s="70" t="s">
        <v>120</v>
      </c>
      <c r="D13" s="70" t="s">
        <v>121</v>
      </c>
    </row>
    <row r="14" spans="1:4" ht="15" customHeight="1">
      <c r="A14" s="42" t="s">
        <v>196</v>
      </c>
      <c r="B14" s="46">
        <f>Balans!C87</f>
        <v>6590453</v>
      </c>
      <c r="C14" s="46">
        <f>Balans!D87</f>
        <v>7609626</v>
      </c>
      <c r="D14" s="46">
        <f>Balans!E87</f>
        <v>7503997</v>
      </c>
    </row>
    <row r="15" spans="1:4" ht="15" customHeight="1">
      <c r="A15" s="42" t="s">
        <v>197</v>
      </c>
      <c r="B15" s="43">
        <f>Balans!C101</f>
        <v>97703</v>
      </c>
      <c r="C15" s="43">
        <f>Balans!D101</f>
        <v>41964</v>
      </c>
      <c r="D15" s="43">
        <f>Balans!E101</f>
        <v>116937</v>
      </c>
    </row>
    <row r="16" spans="1:4" ht="15" customHeight="1">
      <c r="A16" s="45" t="s">
        <v>194</v>
      </c>
      <c r="B16" s="43">
        <f>SUM(B14:B15)</f>
        <v>6688156</v>
      </c>
      <c r="C16" s="43">
        <f>SUM(C14:C15)</f>
        <v>7651590</v>
      </c>
      <c r="D16" s="43">
        <f>SUM(D14:D15)</f>
        <v>7620934</v>
      </c>
    </row>
    <row r="17" spans="1:4" ht="12" customHeight="1">
      <c r="A17" s="47"/>
      <c r="B17" s="48"/>
      <c r="C17" s="48"/>
    </row>
    <row r="18" spans="1:4" ht="15.75" customHeight="1" thickBot="1">
      <c r="A18" s="33"/>
      <c r="B18" s="33"/>
      <c r="C18" s="33"/>
    </row>
    <row r="19" spans="1:4" ht="15.75" thickBot="1">
      <c r="A19" s="149" t="s">
        <v>198</v>
      </c>
      <c r="B19" s="151">
        <f>B26/B31</f>
        <v>2.4032470235443073</v>
      </c>
      <c r="C19" s="151">
        <f>C26/C31</f>
        <v>2.275203585137207</v>
      </c>
      <c r="D19" s="151">
        <f>D26/D31</f>
        <v>2.2072969008785539</v>
      </c>
    </row>
    <row r="20" spans="1:4">
      <c r="A20" s="33"/>
      <c r="B20" s="33"/>
      <c r="C20" s="33"/>
      <c r="D20" s="33"/>
    </row>
    <row r="21" spans="1:4">
      <c r="A21" s="33"/>
      <c r="B21" s="69" t="s">
        <v>119</v>
      </c>
      <c r="C21" s="69" t="s">
        <v>120</v>
      </c>
      <c r="D21" s="69" t="s">
        <v>121</v>
      </c>
    </row>
    <row r="22" spans="1:4">
      <c r="A22" s="42" t="s">
        <v>190</v>
      </c>
      <c r="B22" s="43">
        <f t="shared" ref="B22:C25" si="0">B7</f>
        <v>15561035</v>
      </c>
      <c r="C22" s="43">
        <f t="shared" si="0"/>
        <v>16445137</v>
      </c>
      <c r="D22" s="43">
        <f>D7</f>
        <v>16260000</v>
      </c>
    </row>
    <row r="23" spans="1:4">
      <c r="A23" s="44" t="s">
        <v>191</v>
      </c>
      <c r="B23" s="43">
        <f t="shared" si="0"/>
        <v>0</v>
      </c>
      <c r="C23" s="43">
        <f t="shared" si="0"/>
        <v>0</v>
      </c>
      <c r="D23" s="43">
        <f>D8</f>
        <v>0</v>
      </c>
    </row>
    <row r="24" spans="1:4">
      <c r="A24" s="42" t="s">
        <v>192</v>
      </c>
      <c r="B24" s="43">
        <f t="shared" si="0"/>
        <v>296312</v>
      </c>
      <c r="C24" s="43">
        <f t="shared" si="0"/>
        <v>789771</v>
      </c>
      <c r="D24" s="43">
        <f>D9</f>
        <v>379192</v>
      </c>
    </row>
    <row r="25" spans="1:4">
      <c r="A25" s="42" t="s">
        <v>193</v>
      </c>
      <c r="B25" s="43">
        <f t="shared" si="0"/>
        <v>215944</v>
      </c>
      <c r="C25" s="43">
        <f t="shared" si="0"/>
        <v>174017</v>
      </c>
      <c r="D25" s="43">
        <f>D10</f>
        <v>182472</v>
      </c>
    </row>
    <row r="26" spans="1:4">
      <c r="A26" s="45" t="s">
        <v>194</v>
      </c>
      <c r="B26" s="43">
        <f>SUM(B22:B25)</f>
        <v>16073291</v>
      </c>
      <c r="C26" s="43">
        <f>SUM(C22:C25)</f>
        <v>17408925</v>
      </c>
      <c r="D26" s="43">
        <f>SUM(D22:D25)</f>
        <v>16821664</v>
      </c>
    </row>
    <row r="27" spans="1:4">
      <c r="A27" s="34"/>
      <c r="B27" s="33"/>
      <c r="C27" s="33"/>
      <c r="D27" s="33"/>
    </row>
    <row r="28" spans="1:4">
      <c r="A28" s="34"/>
      <c r="B28" s="69" t="s">
        <v>119</v>
      </c>
      <c r="C28" s="69" t="s">
        <v>120</v>
      </c>
      <c r="D28" s="69" t="s">
        <v>121</v>
      </c>
    </row>
    <row r="29" spans="1:4">
      <c r="A29" s="42" t="s">
        <v>196</v>
      </c>
      <c r="B29" s="46">
        <f t="shared" ref="B29:D30" si="1">B14</f>
        <v>6590453</v>
      </c>
      <c r="C29" s="46">
        <f t="shared" si="1"/>
        <v>7609626</v>
      </c>
      <c r="D29" s="46">
        <f t="shared" si="1"/>
        <v>7503997</v>
      </c>
    </row>
    <row r="30" spans="1:4">
      <c r="A30" s="42" t="s">
        <v>197</v>
      </c>
      <c r="B30" s="46">
        <f t="shared" si="1"/>
        <v>97703</v>
      </c>
      <c r="C30" s="46">
        <f t="shared" si="1"/>
        <v>41964</v>
      </c>
      <c r="D30" s="46">
        <f t="shared" si="1"/>
        <v>116937</v>
      </c>
    </row>
    <row r="31" spans="1:4">
      <c r="A31" s="45" t="s">
        <v>194</v>
      </c>
      <c r="B31" s="43">
        <f>B29+B30</f>
        <v>6688156</v>
      </c>
      <c r="C31" s="43">
        <f>C29+C30</f>
        <v>7651590</v>
      </c>
      <c r="D31" s="43">
        <f>D29+D30</f>
        <v>7620934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H1" sqref="H1:K4"/>
    </sheetView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  <col min="8" max="8" width="36.28515625" bestFit="1" customWidth="1"/>
    <col min="9" max="11" width="12.7109375" bestFit="1" customWidth="1"/>
  </cols>
  <sheetData>
    <row r="1" spans="1:11">
      <c r="A1" s="35"/>
      <c r="B1" s="35" t="s">
        <v>2</v>
      </c>
      <c r="C1" s="35" t="s">
        <v>3</v>
      </c>
      <c r="D1" s="35" t="s">
        <v>4</v>
      </c>
      <c r="H1" s="35"/>
      <c r="I1" s="35" t="s">
        <v>2</v>
      </c>
      <c r="J1" s="35" t="s">
        <v>3</v>
      </c>
      <c r="K1" s="35" t="s">
        <v>4</v>
      </c>
    </row>
    <row r="2" spans="1:11">
      <c r="A2" s="35" t="s">
        <v>199</v>
      </c>
      <c r="B2" s="36">
        <f>Balans!C52</f>
        <v>9463427</v>
      </c>
      <c r="C2" s="36">
        <f>Balans!D52</f>
        <v>10439155</v>
      </c>
      <c r="D2" s="36">
        <f>Balans!E52</f>
        <v>10838418</v>
      </c>
      <c r="H2" s="35" t="s">
        <v>200</v>
      </c>
      <c r="I2" s="36">
        <f>Balans!C67+Balans!C74</f>
        <v>11099200</v>
      </c>
      <c r="J2" s="36">
        <f>Balans!D67+Balans!D74</f>
        <v>12068036</v>
      </c>
      <c r="K2" s="36">
        <f>Balans!E67+Balans!E74</f>
        <v>11303613</v>
      </c>
    </row>
    <row r="3" spans="1:11">
      <c r="A3" s="35" t="s">
        <v>201</v>
      </c>
      <c r="B3" s="36">
        <f>Balans!C102</f>
        <v>20562627</v>
      </c>
      <c r="C3" s="36">
        <f>Balans!D102</f>
        <v>22507191</v>
      </c>
      <c r="D3" s="36">
        <f>Balans!E102</f>
        <v>22142031</v>
      </c>
      <c r="H3" s="35" t="s">
        <v>201</v>
      </c>
      <c r="I3" s="36">
        <f>Balans!C102</f>
        <v>20562627</v>
      </c>
      <c r="J3" s="36">
        <f>Balans!D102</f>
        <v>22507191</v>
      </c>
      <c r="K3" s="36">
        <f>Balans!E102</f>
        <v>22142031</v>
      </c>
    </row>
    <row r="4" spans="1:11">
      <c r="A4" s="35" t="s">
        <v>202</v>
      </c>
      <c r="B4" s="53">
        <f>B2/B3</f>
        <v>0.46022461040605367</v>
      </c>
      <c r="C4" s="53">
        <f>C2/C3</f>
        <v>0.4638142094231128</v>
      </c>
      <c r="D4" s="53">
        <f>D2/D3</f>
        <v>0.48949520484367492</v>
      </c>
      <c r="H4" s="35" t="s">
        <v>202</v>
      </c>
      <c r="I4" s="53">
        <f>I2/I3</f>
        <v>0.53977538959394633</v>
      </c>
      <c r="J4" s="53">
        <f>J2/J3</f>
        <v>0.5361857905768872</v>
      </c>
      <c r="K4" s="53">
        <f>K2/K3</f>
        <v>0.51050479515632508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"/>
  <sheetViews>
    <sheetView workbookViewId="0">
      <selection activeCell="B2" sqref="B2"/>
    </sheetView>
  </sheetViews>
  <sheetFormatPr defaultRowHeight="15"/>
  <cols>
    <col min="1" max="1" width="84.42578125" bestFit="1" customWidth="1"/>
    <col min="2" max="2" width="12.5703125" bestFit="1" customWidth="1"/>
    <col min="3" max="3" width="12.28515625" bestFit="1" customWidth="1"/>
    <col min="4" max="4" width="12.5703125" bestFit="1" customWidth="1"/>
  </cols>
  <sheetData>
    <row r="1" spans="1:4">
      <c r="B1" s="67" t="s">
        <v>119</v>
      </c>
      <c r="C1" s="67" t="s">
        <v>120</v>
      </c>
      <c r="D1" s="67" t="s">
        <v>121</v>
      </c>
    </row>
    <row r="2" spans="1:4">
      <c r="A2" s="35" t="s">
        <v>203</v>
      </c>
      <c r="B2" s="49">
        <f>Resultatenrek!C33</f>
        <v>2674703</v>
      </c>
      <c r="C2" s="49">
        <f>Resultatenrek!D33</f>
        <v>1758596</v>
      </c>
      <c r="D2" s="49">
        <f>Resultatenrek!E33</f>
        <v>603971</v>
      </c>
    </row>
    <row r="3" spans="1:4">
      <c r="A3" s="35" t="s">
        <v>204</v>
      </c>
      <c r="B3" s="49">
        <f>Resultatenrek!C23</f>
        <v>0</v>
      </c>
      <c r="C3" s="49">
        <f>Resultatenrek!D23</f>
        <v>0</v>
      </c>
      <c r="D3" s="49">
        <f>Resultatenrek!E23</f>
        <v>0</v>
      </c>
    </row>
    <row r="4" spans="1:4">
      <c r="A4" s="35" t="s">
        <v>205</v>
      </c>
      <c r="B4" s="49">
        <f>Resultatenrek!C24</f>
        <v>59755</v>
      </c>
      <c r="C4" s="49">
        <f>Resultatenrek!D24</f>
        <v>67394</v>
      </c>
      <c r="D4" s="49">
        <f>Resultatenrek!E24</f>
        <v>55385</v>
      </c>
    </row>
    <row r="5" spans="1:4">
      <c r="A5" s="35" t="s">
        <v>206</v>
      </c>
      <c r="B5" s="49">
        <f>Resultatenrek!C25</f>
        <v>219563</v>
      </c>
      <c r="C5" s="49">
        <f>Resultatenrek!D25</f>
        <v>66499</v>
      </c>
      <c r="D5" s="49">
        <f>Resultatenrek!E25</f>
        <v>312555</v>
      </c>
    </row>
    <row r="6" spans="1:4">
      <c r="A6" s="35"/>
      <c r="B6" s="49"/>
      <c r="C6" s="49"/>
      <c r="D6" s="49"/>
    </row>
    <row r="7" spans="1:4">
      <c r="A7" s="35" t="s">
        <v>207</v>
      </c>
      <c r="B7" s="49">
        <f>Resultatenrek!C29</f>
        <v>312510</v>
      </c>
      <c r="C7" s="49">
        <f>Resultatenrek!D29</f>
        <v>152627</v>
      </c>
      <c r="D7" s="49">
        <f>Resultatenrek!E29</f>
        <v>74573</v>
      </c>
    </row>
    <row r="8" spans="1:4">
      <c r="A8" s="35" t="s">
        <v>208</v>
      </c>
      <c r="B8" s="49">
        <f>Resultatenrek!C31</f>
        <v>247786</v>
      </c>
      <c r="C8" s="49">
        <f>Resultatenrek!D31</f>
        <v>217861</v>
      </c>
      <c r="D8" s="49">
        <f>Resultatenrek!E31</f>
        <v>244404</v>
      </c>
    </row>
    <row r="9" spans="1:4">
      <c r="A9" s="35"/>
      <c r="B9" s="49"/>
      <c r="C9" s="49"/>
      <c r="D9" s="49"/>
    </row>
    <row r="10" spans="1:4">
      <c r="A10" s="35" t="s">
        <v>209</v>
      </c>
      <c r="B10" s="49">
        <f>Resultatenrek!C26</f>
        <v>0</v>
      </c>
      <c r="C10" s="49">
        <f>Resultatenrek!D26</f>
        <v>0</v>
      </c>
      <c r="D10" s="49">
        <f>Resultatenrek!E26</f>
        <v>0</v>
      </c>
    </row>
    <row r="11" spans="1:4">
      <c r="A11" s="35" t="s">
        <v>210</v>
      </c>
      <c r="B11" s="49">
        <f>Resultatenrek!C19</f>
        <v>290299</v>
      </c>
      <c r="C11" s="49">
        <f>Resultatenrek!D19</f>
        <v>516638</v>
      </c>
      <c r="D11" s="49">
        <f>Resultatenrek!E19</f>
        <v>915890</v>
      </c>
    </row>
    <row r="12" spans="1:4">
      <c r="A12" s="35"/>
      <c r="B12" s="49"/>
      <c r="C12" s="49"/>
      <c r="D12" s="49"/>
    </row>
    <row r="13" spans="1:4">
      <c r="A13" s="35" t="s">
        <v>211</v>
      </c>
      <c r="B13" s="50">
        <f>B2-B4-B5+B7+B8-B10+B11</f>
        <v>3245980</v>
      </c>
      <c r="C13" s="50">
        <f>C2-C4-C5+C7+C8-C10+C11</f>
        <v>2511829</v>
      </c>
      <c r="D13" s="50">
        <f>D2-D4-D5+D7+D8-D10+D11</f>
        <v>1470898</v>
      </c>
    </row>
    <row r="15" spans="1:4" ht="30">
      <c r="A15" s="38" t="s">
        <v>212</v>
      </c>
      <c r="B15" s="49">
        <f>Resultatenrek!C15</f>
        <v>725065</v>
      </c>
      <c r="C15" s="49">
        <f>Resultatenrek!D15</f>
        <v>601402</v>
      </c>
      <c r="D15" s="49">
        <f>Resultatenrek!E15</f>
        <v>687630</v>
      </c>
    </row>
    <row r="16" spans="1:4" ht="30">
      <c r="A16" s="38" t="s">
        <v>213</v>
      </c>
      <c r="B16" s="49">
        <f>Resultatenrek!C16</f>
        <v>-23052</v>
      </c>
      <c r="C16" s="49">
        <f>Resultatenrek!D16</f>
        <v>-249802</v>
      </c>
      <c r="D16" s="49">
        <f>Resultatenrek!E16</f>
        <v>172424</v>
      </c>
    </row>
    <row r="17" spans="1:4" ht="30">
      <c r="A17" s="38" t="s">
        <v>214</v>
      </c>
      <c r="B17" s="35">
        <v>0</v>
      </c>
      <c r="C17" s="35">
        <v>0</v>
      </c>
      <c r="D17" s="35">
        <v>0</v>
      </c>
    </row>
    <row r="18" spans="1:4" ht="30">
      <c r="A18" s="38" t="s">
        <v>215</v>
      </c>
      <c r="B18" s="35">
        <v>0</v>
      </c>
      <c r="C18" s="35">
        <v>0</v>
      </c>
      <c r="D18" s="35">
        <v>0</v>
      </c>
    </row>
    <row r="19" spans="1:4">
      <c r="A19" s="35" t="s">
        <v>216</v>
      </c>
      <c r="B19" s="49">
        <f>Resultatenrek!C30</f>
        <v>0</v>
      </c>
      <c r="C19" s="49">
        <f>Resultatenrek!D30</f>
        <v>0</v>
      </c>
      <c r="D19" s="49">
        <f>Resultatenrek!E30</f>
        <v>0</v>
      </c>
    </row>
    <row r="20" spans="1:4">
      <c r="A20" s="35" t="s">
        <v>217</v>
      </c>
      <c r="B20" s="35">
        <v>0</v>
      </c>
      <c r="C20" s="35">
        <v>0</v>
      </c>
      <c r="D20" s="35">
        <v>0</v>
      </c>
    </row>
    <row r="21" spans="1:4">
      <c r="A21" s="35" t="s">
        <v>218</v>
      </c>
      <c r="B21" s="35">
        <v>0</v>
      </c>
      <c r="C21" s="35">
        <v>0</v>
      </c>
      <c r="D21" s="35">
        <v>0</v>
      </c>
    </row>
    <row r="22" spans="1:4">
      <c r="A22" s="35" t="s">
        <v>219</v>
      </c>
      <c r="B22" s="56">
        <f>B13+B15+B16+B17-B18+B19+B20-B21</f>
        <v>3947993</v>
      </c>
      <c r="C22" s="56">
        <f>C13+C15+C16+C17-C18+C19+C20-C21</f>
        <v>2863429</v>
      </c>
      <c r="D22" s="56">
        <f>D13+D15+D16+D17-D18+D19+D20-D21</f>
        <v>2330952</v>
      </c>
    </row>
    <row r="23" spans="1:4">
      <c r="A23" s="35" t="s">
        <v>220</v>
      </c>
      <c r="B23" s="52">
        <f>(Balans!C76+Balans!C89)-(Balans!C45+Balans!C42)</f>
        <v>3885297</v>
      </c>
      <c r="C23" s="52">
        <f>(Balans!D76+Balans!D89)-(Balans!D45+Balans!D42)</f>
        <v>3419203</v>
      </c>
      <c r="D23" s="52">
        <f>(Balans!E76+Balans!E89)-(Balans!E45+Balans!E42)</f>
        <v>3050944</v>
      </c>
    </row>
    <row r="24" spans="1:4">
      <c r="A24" s="35" t="s">
        <v>221</v>
      </c>
      <c r="B24" s="50">
        <f>B23/B22</f>
        <v>0.98411952604779185</v>
      </c>
      <c r="C24" s="50">
        <f>C23/C22</f>
        <v>1.1940938643842749</v>
      </c>
      <c r="D24" s="50">
        <f>D23/D22</f>
        <v>1.3088832374068622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3"/>
  <sheetViews>
    <sheetView workbookViewId="0">
      <selection activeCell="P12" sqref="P12"/>
    </sheetView>
  </sheetViews>
  <sheetFormatPr defaultRowHeight="15"/>
  <cols>
    <col min="1" max="1" width="21.285156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35"/>
      <c r="B2" s="35" t="s">
        <v>119</v>
      </c>
      <c r="C2" s="35" t="s">
        <v>120</v>
      </c>
      <c r="D2" s="35" t="s">
        <v>121</v>
      </c>
    </row>
    <row r="3" spans="1:4" ht="45">
      <c r="A3" s="38" t="s">
        <v>222</v>
      </c>
      <c r="B3" s="36">
        <f>Resultatenrek!C42</f>
        <v>1968017</v>
      </c>
      <c r="C3" s="36">
        <f>Resultatenrek!D42</f>
        <v>568528</v>
      </c>
      <c r="D3" s="36">
        <f>Resultatenrek!E42</f>
        <v>419332</v>
      </c>
    </row>
    <row r="4" spans="1:4">
      <c r="A4" s="35" t="s">
        <v>199</v>
      </c>
      <c r="B4" s="36">
        <f>Balans!C$52</f>
        <v>9463427</v>
      </c>
      <c r="C4" s="36">
        <f>Balans!D$52</f>
        <v>10439155</v>
      </c>
      <c r="D4" s="36">
        <f>Balans!E$52</f>
        <v>10838418</v>
      </c>
    </row>
    <row r="5" spans="1:4">
      <c r="A5" s="35" t="s">
        <v>223</v>
      </c>
      <c r="B5" s="39">
        <f>B3/B4</f>
        <v>0.2079602875364284</v>
      </c>
      <c r="C5" s="39">
        <f>C3/C4</f>
        <v>5.4461112992383001E-2</v>
      </c>
      <c r="D5" s="39">
        <f>D3/D4</f>
        <v>3.8689410207283018E-2</v>
      </c>
    </row>
    <row r="9" spans="1:4">
      <c r="A9" s="35"/>
      <c r="B9" s="35" t="s">
        <v>119</v>
      </c>
      <c r="C9" s="35" t="s">
        <v>120</v>
      </c>
      <c r="D9" s="35" t="s">
        <v>121</v>
      </c>
    </row>
    <row r="10" spans="1:4" ht="30">
      <c r="A10" s="38" t="s">
        <v>224</v>
      </c>
      <c r="B10" s="36">
        <f>EBIT!B$13</f>
        <v>3245980</v>
      </c>
      <c r="C10" s="36">
        <f>EBIT!C$13</f>
        <v>2511829</v>
      </c>
      <c r="D10" s="36">
        <f>EBIT!D$13</f>
        <v>1470898</v>
      </c>
    </row>
    <row r="11" spans="1:4">
      <c r="A11" s="35" t="s">
        <v>225</v>
      </c>
      <c r="B11" s="36">
        <f>Balans!C$47</f>
        <v>20562624</v>
      </c>
      <c r="C11" s="36">
        <f>Balans!D$47</f>
        <v>22507191</v>
      </c>
      <c r="D11" s="36">
        <f>Balans!E$47</f>
        <v>22142031</v>
      </c>
    </row>
    <row r="12" spans="1:4">
      <c r="A12" s="35" t="s">
        <v>226</v>
      </c>
      <c r="B12" s="57">
        <f>B10/B11</f>
        <v>0.15785825777877377</v>
      </c>
      <c r="C12" s="57">
        <f>C10/C11</f>
        <v>0.11160117670836844</v>
      </c>
      <c r="D12" s="57">
        <f>D10/D11</f>
        <v>6.6430130099628171E-2</v>
      </c>
    </row>
    <row r="13" spans="1:4">
      <c r="A13" s="4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workbookViewId="0">
      <selection activeCell="A11" sqref="A11"/>
    </sheetView>
  </sheetViews>
  <sheetFormatPr defaultRowHeight="21.75" customHeight="1"/>
  <cols>
    <col min="1" max="1" width="50.7109375" customWidth="1"/>
    <col min="2" max="4" width="12.7109375" bestFit="1" customWidth="1"/>
  </cols>
  <sheetData>
    <row r="1" spans="1:4" ht="21.75" customHeight="1">
      <c r="A1" s="35"/>
      <c r="B1" s="35"/>
      <c r="C1" s="35"/>
    </row>
    <row r="2" spans="1:4" ht="21.75" customHeight="1">
      <c r="A2" s="35"/>
      <c r="B2" s="67" t="s">
        <v>119</v>
      </c>
      <c r="C2" s="67" t="s">
        <v>120</v>
      </c>
      <c r="D2" s="67" t="s">
        <v>121</v>
      </c>
    </row>
    <row r="3" spans="1:4" ht="21.75" customHeight="1">
      <c r="A3" s="81" t="s">
        <v>227</v>
      </c>
      <c r="B3" s="82">
        <f>B4/B5*365</f>
        <v>81.619129428441326</v>
      </c>
      <c r="C3" s="82">
        <f>C4/C5*365</f>
        <v>82.74199992457207</v>
      </c>
      <c r="D3" s="82">
        <f>D4/D5*365</f>
        <v>84.12256254792581</v>
      </c>
    </row>
    <row r="4" spans="1:4" ht="21.75" customHeight="1">
      <c r="A4" s="35" t="s">
        <v>228</v>
      </c>
      <c r="B4" s="84">
        <f>Balans!C40</f>
        <v>8163618</v>
      </c>
      <c r="C4" s="84">
        <f>Balans!D40</f>
        <v>8847870</v>
      </c>
      <c r="D4" s="84">
        <f>Balans!E40</f>
        <v>9591449</v>
      </c>
    </row>
    <row r="5" spans="1:4" ht="21.75" customHeight="1">
      <c r="A5" s="35" t="s">
        <v>229</v>
      </c>
      <c r="B5" s="85">
        <f>Resultatenrek!C4+'Gegevens uit de toelichting'!C4</f>
        <v>36507625</v>
      </c>
      <c r="C5" s="85">
        <f>Resultatenrek!D4+'Gegevens uit de toelichting'!D4</f>
        <v>39030632</v>
      </c>
      <c r="D5" s="85">
        <f>Resultatenrek!E4+'Gegevens uit de toelichting'!E4</f>
        <v>41616408</v>
      </c>
    </row>
    <row r="6" spans="1:4" ht="21.75" customHeight="1">
      <c r="A6" s="35"/>
      <c r="B6" s="67"/>
      <c r="C6" s="67"/>
      <c r="D6" s="67"/>
    </row>
    <row r="7" spans="1:4" ht="21.75" customHeight="1">
      <c r="A7" s="83" t="s">
        <v>230</v>
      </c>
      <c r="B7" s="86">
        <f>B8/B9*365</f>
        <v>58.855422626270304</v>
      </c>
      <c r="C7" s="86">
        <f>C8/C9*365</f>
        <v>63.758503633927845</v>
      </c>
      <c r="D7" s="86">
        <f>D8/D9*365</f>
        <v>58.744052800613801</v>
      </c>
    </row>
    <row r="8" spans="1:4" ht="21.75" customHeight="1">
      <c r="A8" s="35" t="s">
        <v>231</v>
      </c>
      <c r="B8" s="84">
        <f>Balans!C92</f>
        <v>4600849</v>
      </c>
      <c r="C8" s="84">
        <f>Balans!D92</f>
        <v>5684330</v>
      </c>
      <c r="D8" s="84">
        <f>Balans!E92</f>
        <v>5717371</v>
      </c>
    </row>
    <row r="9" spans="1:4" ht="21.75" customHeight="1">
      <c r="A9" s="35" t="s">
        <v>232</v>
      </c>
      <c r="B9" s="85">
        <f>Resultatenrek!C11+Resultatenrek!C13+'Gegevens uit de toelichting'!C3</f>
        <v>28532798</v>
      </c>
      <c r="C9" s="85">
        <f>Resultatenrek!D11+Resultatenrek!D13+'Gegevens uit de toelichting'!D3</f>
        <v>32541235</v>
      </c>
      <c r="D9" s="85">
        <f>Resultatenrek!E11+Resultatenrek!E13+'Gegevens uit de toelichting'!E3</f>
        <v>35524284</v>
      </c>
    </row>
    <row r="10" spans="1:4" ht="21.75" customHeight="1">
      <c r="B10" s="26"/>
      <c r="C10" s="26"/>
      <c r="D10" s="26"/>
    </row>
    <row r="11" spans="1:4" ht="21.75" customHeight="1">
      <c r="A11" s="35" t="s">
        <v>233</v>
      </c>
      <c r="B11" s="87">
        <f>B3+Voorraad!B3</f>
        <v>88.777907017575444</v>
      </c>
      <c r="C11" s="87">
        <f>C3+Voorraad!C3</f>
        <v>88.623182774940574</v>
      </c>
      <c r="D11" s="87">
        <f>D3+Voorraad!D3</f>
        <v>89.828539791467236</v>
      </c>
    </row>
    <row r="12" spans="1:4" ht="21.75" customHeight="1">
      <c r="A12" s="35" t="s">
        <v>234</v>
      </c>
      <c r="B12" s="85">
        <f>B7</f>
        <v>58.855422626270304</v>
      </c>
      <c r="C12" s="85">
        <f>C7</f>
        <v>63.758503633927845</v>
      </c>
      <c r="D12" s="85">
        <f>D7</f>
        <v>58.744052800613801</v>
      </c>
    </row>
    <row r="13" spans="1:4" ht="21.75" customHeight="1">
      <c r="A13" s="83" t="s">
        <v>235</v>
      </c>
      <c r="B13" s="82">
        <f>B11-B12</f>
        <v>29.92248439130514</v>
      </c>
      <c r="C13" s="82">
        <f>C11-C12</f>
        <v>24.864679141012729</v>
      </c>
      <c r="D13" s="82">
        <f>D11-D12</f>
        <v>31.084486990853435</v>
      </c>
    </row>
    <row r="31" spans="1:1" ht="21.75" customHeight="1">
      <c r="A31" s="40"/>
    </row>
    <row r="32" spans="1:1" ht="21.75" customHeight="1">
      <c r="A32" s="40"/>
    </row>
    <row r="33" spans="1:1" ht="21.75" customHeight="1">
      <c r="A33" s="40"/>
    </row>
    <row r="34" spans="1:1" ht="21.75" customHeight="1">
      <c r="A34" s="4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4" sqref="B4"/>
    </sheetView>
  </sheetViews>
  <sheetFormatPr defaultRowHeight="15"/>
  <cols>
    <col min="1" max="1" width="44.7109375" bestFit="1" customWidth="1"/>
    <col min="2" max="3" width="12.42578125" bestFit="1" customWidth="1"/>
    <col min="4" max="4" width="12.7109375" bestFit="1" customWidth="1"/>
  </cols>
  <sheetData>
    <row r="1" spans="1:4">
      <c r="A1" s="88"/>
      <c r="B1" s="89" t="s">
        <v>119</v>
      </c>
      <c r="C1" s="89" t="s">
        <v>120</v>
      </c>
      <c r="D1" s="89" t="s">
        <v>121</v>
      </c>
    </row>
    <row r="2" spans="1:4">
      <c r="A2" s="81" t="s">
        <v>236</v>
      </c>
      <c r="B2" s="82">
        <f>365/B3</f>
        <v>50.986358418790857</v>
      </c>
      <c r="C2" s="82">
        <f t="shared" ref="C2:D2" si="0">365/C3</f>
        <v>62.062345158530512</v>
      </c>
      <c r="D2" s="82">
        <f t="shared" si="0"/>
        <v>63.968008357050834</v>
      </c>
    </row>
    <row r="3" spans="1:4">
      <c r="A3" s="90" t="s">
        <v>237</v>
      </c>
      <c r="B3" s="91">
        <f>B5/B4</f>
        <v>7.1587775891341252</v>
      </c>
      <c r="C3" s="91">
        <f t="shared" ref="C3:D3" si="1">C5/C4</f>
        <v>5.8811828503684973</v>
      </c>
      <c r="D3" s="91">
        <f t="shared" si="1"/>
        <v>5.7059772435414287</v>
      </c>
    </row>
    <row r="4" spans="1:4">
      <c r="A4" s="35" t="s">
        <v>238</v>
      </c>
      <c r="B4" s="37">
        <f>Balans!C30</f>
        <v>1840625</v>
      </c>
      <c r="C4" s="37">
        <f>Balans!D30</f>
        <v>2448729</v>
      </c>
      <c r="D4" s="37">
        <f>Balans!E30</f>
        <v>2620355</v>
      </c>
    </row>
    <row r="5" spans="1:4">
      <c r="A5" s="35" t="s">
        <v>239</v>
      </c>
      <c r="B5" s="36">
        <f>Resultatenrek!C10</f>
        <v>13176625</v>
      </c>
      <c r="C5" s="36">
        <f>Resultatenrek!D10</f>
        <v>14401423</v>
      </c>
      <c r="D5" s="36">
        <f>Resultatenrek!E10</f>
        <v>14951686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Resultatenrek</vt:lpstr>
      <vt:lpstr>Balans</vt:lpstr>
      <vt:lpstr>Gegevens uit de toelichting</vt:lpstr>
      <vt:lpstr>Liquiditeit</vt:lpstr>
      <vt:lpstr>Solvabiliteit</vt:lpstr>
      <vt:lpstr>EBIT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Koen De Potter</cp:lastModifiedBy>
  <cp:revision/>
  <dcterms:created xsi:type="dcterms:W3CDTF">2012-03-14T17:13:03Z</dcterms:created>
  <dcterms:modified xsi:type="dcterms:W3CDTF">2022-03-13T20:33:21Z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